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embeddings/oleObject3.bin" ContentType="application/vnd.openxmlformats-officedocument.oleObject"/>
  <Override PartName="/xl/embeddings/oleObject2.bin" ContentType="application/vnd.openxmlformats-officedocument.oleObject"/>
  <Override PartName="/xl/embeddings/oleObject1.bin" ContentType="application/vnd.openxmlformats-officedocument.oleObject"/>
  <Override PartName="/xl/drawings/drawing1.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worksheets/sheet6.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docProps/custom.xml" ContentType="application/vnd.openxmlformats-officedocument.custom-properties+xml"/>
  <Override PartName="/xl/tables/table1.xml" ContentType="application/vnd.openxmlformats-officedocument.spreadsheetml.table+xml"/>
  <Override PartName="/xl/tables/table2.xml" ContentType="application/vnd.openxmlformats-officedocument.spreadsheetml.table+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tables/table3.xml" ContentType="application/vnd.openxmlformats-officedocument.spreadsheetml.table+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O:\2018\Grant Agreements\UNDP\"/>
    </mc:Choice>
  </mc:AlternateContent>
  <bookViews>
    <workbookView xWindow="0" yWindow="0" windowWidth="15360" windowHeight="4455" tabRatio="709" activeTab="3"/>
  </bookViews>
  <sheets>
    <sheet name="Overview - Section A" sheetId="1" r:id="rId1"/>
    <sheet name="Impact Indicators - Section B" sheetId="12" r:id="rId2"/>
    <sheet name="Outcome Indicators - Section C" sheetId="10" r:id="rId3"/>
    <sheet name="Coverage Indicators - Section D" sheetId="5" r:id="rId4"/>
    <sheet name=" Disaggregation - Section E" sheetId="9" r:id="rId5"/>
    <sheet name="WPTM - Section F" sheetId="6" r:id="rId6"/>
    <sheet name="Print View" sheetId="24" r:id="rId7"/>
    <sheet name="Reference Records" sheetId="16" state="veryHidden" r:id="rId8"/>
    <sheet name="Reference records(soft deleted)" sheetId="23" state="veryHidden" r:id="rId9"/>
    <sheet name="Disaggregation Records" sheetId="20" state="veryHidden" r:id="rId10"/>
    <sheet name="Disaggregation Data" sheetId="22" state="veryHidden" r:id="rId11"/>
    <sheet name="Account Role" sheetId="19" state="veryHidden" r:id="rId12"/>
    <sheet name="apttusmetadata" sheetId="13" state="veryHidden" r:id="rId13"/>
  </sheets>
  <externalReferences>
    <externalReference r:id="rId14"/>
  </externalReferences>
  <definedNames>
    <definedName name="_00007c01_2979_435a_943c_b31d5f171b5b">'Outcome Indicators - Section C'!$O$30</definedName>
    <definedName name="_014af77a_8bcb_4d0c_beeb_a3d72f1332b5">'Disaggregation Records'!$G$95</definedName>
    <definedName name="_01cccfef_5573_4d36_b9d3_e32bd9199c70">'Overview - Section A'!$AO$17:$AO$19</definedName>
    <definedName name="_0215c642_4079_4a66_b33f_02948e5b161c">'Overview - Section A'!$A$50</definedName>
    <definedName name="_022236a9_dcb1_42b2_a51e_7a01b131f28c">'WPTM - Section F'!$D$8</definedName>
    <definedName name="_02305739_ec80_4503_b191_2e272f7ad158">'Reference records(soft deleted)'!$H$34</definedName>
    <definedName name="_0278b5de_0da4_4498_a134_99a2744a9fab">'Overview - Section A'!$X$119</definedName>
    <definedName name="_033fcd6d_adce_4700_8852_ca583a6bef6b">'Disaggregation Records'!$G$59</definedName>
    <definedName name="_04a05b73_32c0_4d2d_a31f_5fbde1b204a3">'Reference records(soft deleted)'!$D$94</definedName>
    <definedName name="_05de697d_8f2c_4184_9d2e_6faa62695a32" comment="Display Map">'Reference records(soft deleted)'!$B$60:$G$88</definedName>
    <definedName name="_06a30c86_360f_426e_8e45_34c8bc342561" comment="Display Map">'Overview - Section A'!$A$24:$I$26</definedName>
    <definedName name="_06f0afa9_1fe3_42c4_a70c_ee03512b1215">'Reference records(soft deleted)'!$B$94</definedName>
    <definedName name="_0883281e_e21d_43ef_9187_230346f845f9">'Overview - Section A'!$C$19</definedName>
    <definedName name="_08b56218_0472_4421_bf59_414c15e0b282">' Disaggregation - Section E'!$J$167</definedName>
    <definedName name="_0aee399a_9776_4eaa_972f_b8dcf296ae2a">'WPTM - Section F'!$Z$8</definedName>
    <definedName name="_0be7695c_11a6_45b5_b154_af6d36015894">'Reference Records'!$B$297</definedName>
    <definedName name="_0beac2ba_bbbb_431d_8bce_14dbf66bdf78">'Overview - Section A'!$E$50</definedName>
    <definedName name="_0c4ccd3c_f7d7_4e9d_9482_1c0c40aa9b88">'Coverage Indicators - Section D'!$AL$10</definedName>
    <definedName name="_0cdb72c3_6724_4a77_bc28_1011a00b051b">'Disaggregation Data'!$K$315</definedName>
    <definedName name="_0dc96169_1e4e_4b6f_8f38_6c1e88134dc4">'Overview - Section A'!$L$30</definedName>
    <definedName name="_0e9225f3_0b7c_44f6_bfe5_7c4d6a1c0d0d">'Coverage Indicators - Section D'!$U$10</definedName>
    <definedName name="_0ee40542_4b9a_4ee9_a0ec_3cc5a3df3d05">'Outcome Indicators - Section C'!$F$10</definedName>
    <definedName name="_0f39d314_7997_497e_b89c_3c8231e774ea">'Reference Records'!$K$24</definedName>
    <definedName name="_10653d8b_f9c7_483c_8121_cb87b830a0e0">'Impact Indicators - Section B'!$D$9</definedName>
    <definedName name="_1177e4f5_9ae4_4957_87c6_850b17644f73">'WPTM - Section F'!$D$93</definedName>
    <definedName name="_133a33a4_ef56_4597_81f3_93ace16e6e1a">' Disaggregation - Section E'!$O$8</definedName>
    <definedName name="_1345e61d_a8fe_4213_85d7_1db0d6d6f5c1">'Coverage Indicators - Section D'!$M$45</definedName>
    <definedName name="_1394d6ab_8539_4e64_bb74_c2678e11372d">'Impact Indicators - Section B'!$O$29</definedName>
    <definedName name="_13f5bbc3_a06d_4a3e_b75e_ac6929e1cb91">'Reference Records'!$A$275:$A$276</definedName>
    <definedName name="_14a567c8_d8f6_4162_9aa0_c1538b8740a0" comment="Display Map">'Reference records(soft deleted)'!$B$5:$H$28</definedName>
    <definedName name="_15d23191_61cc_42d1_9dac_fbdc3cccac55">'Outcome Indicators - Section C'!$X$10</definedName>
    <definedName name="_164e6d09_185f_4eb7_8d48_b40f818dce2a" comment="Display Map">'Reference Records'!$A$43:$G$92</definedName>
    <definedName name="_17f5512d_ec99_4a26_87b1_844196d76728">'Coverage Indicators - Section D'!$G$10</definedName>
    <definedName name="_1955075b_5332_4022_9e1d_d8310266160b">'Reference Records'!$B$289</definedName>
    <definedName name="_1a0321ba_6a61_4acf_920e_a10b17ac407f">'Outcome Indicators - Section C'!$AD$10</definedName>
    <definedName name="_1a080622_0d74_49cf_97f9_4810bf8030df">'Overview - Section A'!$F$50</definedName>
    <definedName name="_1aa1a76c_dd86_4169_9713_d4769c038cf4">'Overview - Section A'!$AN$5</definedName>
    <definedName name="_1adee5ff_c5c9_43db_9c1e_bb4129b790bf">'Disaggregation Records'!$F$59</definedName>
    <definedName name="_1afa72c9_dc27_4c9f_b1ac_7f8bc7410cff">'WPTM - Section F'!$T$8</definedName>
    <definedName name="_1b4c5945_e7d1_4cc8_86a5_aff055d1728d">'Outcome Indicators - Section C'!$R$10</definedName>
    <definedName name="_1b8aaee3_08fa_47b6_9b44_c592025d5948">'Reference Records'!$D$122</definedName>
    <definedName name="_1bcbb583_e5a9_4a6b_8584_0d82f680244f">'Outcome Indicators - Section C'!$F$30</definedName>
    <definedName name="_1c760e84_7860_4647_97d8_05a0ab084c30">' Disaggregation - Section E'!$O$167</definedName>
    <definedName name="_1cfaffa5_a1e7_40ad_a8cc_cbc751be15bf">'WPTM - Section F'!$H$93</definedName>
    <definedName name="_1d6a3bac_4285_4496_be35_4b6e94c6c525">'Overview - Section A'!$F$68</definedName>
    <definedName name="_1e4eb8fc_811c_44fb_af4b_e630611aebf1">'Impact Indicators - Section B'!#REF!</definedName>
    <definedName name="_2107d815_de12_4678_b7bf_30f8521ae049">'Overview - Section A'!$E$8</definedName>
    <definedName name="_21546636_20c6_4878_ba5b_6cb3d96028d3">'Coverage Indicators - Section D'!$J$45</definedName>
    <definedName name="_2155cd87_2f72_4971_9bf3_5e903b4bd350">'Disaggregation Data'!$H$3</definedName>
    <definedName name="_21e79bef_aeed_4e3b_a2f8_653b27dca3bb">'WPTM - Section F'!$A$8</definedName>
    <definedName name="_227c1eef_248d_4636_b70f_e17385d0de94">'Disaggregation Data'!$I$3</definedName>
    <definedName name="_232a9c61_ddf7_4d21_ab4f_e708d061242d">'Impact Indicators - Section B'!$H$29</definedName>
    <definedName name="_23551461_25f2_42b8_b7e4_89bd33884a81">'Outcome Indicators - Section C'!$K$30</definedName>
    <definedName name="_23c679e9_b192_40b1_95ad_e2f1dac7a992">'Disaggregation Data'!$M$3</definedName>
    <definedName name="_23debc6e_f89a_4d49_93e8_506d71c4cbb7" comment="Display Map">'Overview - Section A'!$A$118:$AG$169</definedName>
    <definedName name="_2422a46e_b076_4ed3_ac39_13cd913daf0b">'Impact Indicators - Section B'!$Z$9</definedName>
    <definedName name="_242d575a_eb16_4795_affc_a818f9b0adad" comment="Display Map">'Disaggregation Data'!$D$2:$O$153</definedName>
    <definedName name="_24ce621f_5feb_4421_aa7b_30c973952869">'Overview - Section A'!$Q$30</definedName>
    <definedName name="_25903c5a_79da_48aa_a73a_0efa3fa709b3">'Overview - Section A'!$E$7</definedName>
    <definedName name="_25c4f9c3_a465_4509_8e2f_b4c3afc12d62">'Disaggregation Data'!$M$159</definedName>
    <definedName name="_26874af8_f15f_4555_b6ba_d39eb5bc132c">'Coverage Indicators - Section D'!$L$45</definedName>
    <definedName name="_27ac2a1e_d077_4df3_924a_c13fa7c47b76">'Coverage Indicators - Section D'!$AM$10</definedName>
    <definedName name="_2805718c_688c_47d8_bd53_f8c2cc8c9de7">'WPTM - Section F'!$O$8</definedName>
    <definedName name="_290fa550_f4dc_4a92_900a_0f2ef1afcf55">'Outcome Indicators - Section C'!$C$10</definedName>
    <definedName name="_295f3441_adc3_4dc5_8a9e_67266d697395">'Overview - Section A'!$N$30</definedName>
    <definedName name="_29998246_c49d_4a02_a3ff_a8ff4f07132b">'Outcome Indicators - Section C'!$N$30</definedName>
    <definedName name="_29de1210_4fea_46a8_ac63_eb3a3734b209">'Account Role'!$D$24</definedName>
    <definedName name="_2ab1dfcf_a207_4488_9778_05865ff67402">'Reference records(soft deleted)'!$G$61</definedName>
    <definedName name="_2c6b8785_2f7e_4ce5_948e_2066c6838182">'Reference Records'!$C$4</definedName>
    <definedName name="_2d8e48b5_25c6_4b04_8f1a_564a145ea078">'WPTM - Section F'!$R$8</definedName>
    <definedName name="_2ef5dfde_8ec5_4b0f_b79e_1e3da16c9079">'Impact Indicators - Section B'!$X$9</definedName>
    <definedName name="_2f779270_bafb_4509_b7c1_f9f5a5f6b50c">'Outcome Indicators - Section C'!$Y$10</definedName>
    <definedName name="_304a4b38_aadb_465f_bec4_ede79462324a" comment="Display Map">'Account Role'!$A$23:$D$32</definedName>
    <definedName name="_30572134_8290_4750_a680_dd1dbf9fbe17" comment="Display Map">'Disaggregation Data'!$D$158:$O$309</definedName>
    <definedName name="_309cb4e6_0866_4b59_9ad8_dce9deb459a4">'Coverage Indicators - Section D'!$AC$10</definedName>
    <definedName name="_30b03846_ab03_4151_aecb_ffcd8f9380d3">'Reference records(soft deleted)'!$G$172</definedName>
    <definedName name="_30bf1a46_c9f4_4bc4_a488_fcb146f7c5d6">'Coverage Indicators - Section D'!$E$45</definedName>
    <definedName name="_31abdfc0_7b3f_4421_9bb3_3010b64c33c6">'Reference Records'!$B$293</definedName>
    <definedName name="_31e1e97a_f8b3_42a3_9dba_54263b984934">'Overview - Section A'!$Q$37</definedName>
    <definedName name="_32cc9015_aa43_492e_931d_d4dc3bcbbefd">'Impact Indicators - Section B'!$N$29</definedName>
    <definedName name="_33898a8c_e55b_4fb6_a523_fc8d172930cd" comment="Display Map">'Reference Records'!$B$3:$K$20</definedName>
    <definedName name="_339d96ff_1502_408b_8b62_a0d2a6d2aa31">'WPTM - Section F'!$J$93</definedName>
    <definedName name="_33f94c69_7ad0_42e4_ae97_cd43ab2f6fb1">'Disaggregation Data'!$D$315</definedName>
    <definedName name="_3599e6a2_76d5_4a3e_b94f_263ea328a754">'Overview - Section A'!$AN$10</definedName>
    <definedName name="_359b0f72_ed0e_44ca_a640_07ddf6593469">'Coverage Indicators - Section D'!$AH$10</definedName>
    <definedName name="_35d1b49a_9719_423f_baf2_fde871e1bd58">'Overview - Section A'!$O$30</definedName>
    <definedName name="_36760ff8_71ac_4804_83a7_bece45c85ebb">'WPTM - Section F'!$V$8</definedName>
    <definedName name="_3679d719_018c_46c1_a6c9_f5cb6af28e82">'Impact Indicators - Section B'!$A$9</definedName>
    <definedName name="_36c48884_8351_429d_866b_c7cb8ec9bdfb">'Overview - Section A'!$P$30</definedName>
    <definedName name="_3753db18_a6c5_4659_9a7b_6f3e612294c8">'Impact Indicators - Section B'!$Y$9</definedName>
    <definedName name="_38090fcc_c83f_4075_9748_b307f993e767">'Reference records(soft deleted)'!$B$172</definedName>
    <definedName name="_388e9f7b_b253_414f_b074_2b51db867bec">'Overview - Section A'!$K$30</definedName>
    <definedName name="_391e58af_5dd7_4278_b7e2_c903d9c79968">'Outcome Indicators - Section C'!$AC$10</definedName>
    <definedName name="_3a54c0cb_5d61_44ab_9f5f_59c0b83c7017" comment="Save Map">'Account Role'!$B$34:$D$34</definedName>
    <definedName name="_3a87c5f7_0769_4a3a_a3e3_82a4b0341068">'Reference Records'!$C$281</definedName>
    <definedName name="_3b314f8f_fda0_45c7_a732_7b31f3e8bf5b">'Impact Indicators - Section B'!$C$9</definedName>
    <definedName name="_3bcdfaf5_b271_49d0_bd36_4a3396322792">' Disaggregation - Section E'!$F$8</definedName>
    <definedName name="_3c2344d6_25d2_47b1_b174_e16f09cd5031">'Outcome Indicators - Section C'!$W$10</definedName>
    <definedName name="_3c45532e_4503_44c3_aed1_88e3c7145bca">'Reference Records'!$E$96</definedName>
    <definedName name="_3c670222_be49_48d4_a6da_55d70e83d153" comment="Display Map">'Reference Records'!$A$288:$C$288</definedName>
    <definedName name="_3d3c76b6_9fcf_4cb5_b2a3_ba632337362e">'Overview - Section A'!$Y$119</definedName>
    <definedName name="_3e588f48_5b47_4e13_ab21_55c135645d97">'Reference Records'!$C$289</definedName>
    <definedName name="_3f14779a_3657_4ee9_b857_6b95d77074db">'Reference Records'!$A$289</definedName>
    <definedName name="_3f450a54_eabe_42be_b6a5_18c086a5d786">'Overview - Section A'!$AA$119</definedName>
    <definedName name="_3f9fd489_98c3_4a7e_b83d_9d71d6a38749">'Impact Indicators - Section B'!$R$9</definedName>
    <definedName name="_3fd30741_73e2_456a_bde5_e2500a98fec9">' Disaggregation - Section E'!$AC$326</definedName>
    <definedName name="_41035b85_dee5_4987_975b_e8a43c433c05">'Impact Indicators - Section B'!$AA$9</definedName>
    <definedName name="_4142b5d6_b3a2_4804_93e1_6abaf2166d4c">'Reference records(soft deleted)'!$H$94</definedName>
    <definedName name="_423d3c20_41cf_4997_a293_9b1150fb8eaa">'Overview - Section A'!$AG$119</definedName>
    <definedName name="_4266c6da_54ca_4a1a_a567_1b51c0445aba">'Overview - Section A'!$C$9</definedName>
    <definedName name="_4328025e_31a9_4656_9da6_43a7b71a143c">'Outcome Indicators - Section C'!$H$30</definedName>
    <definedName name="_4669ab5f_f3bf_478b_89d3_7d3605c19de3">'WPTM - Section F'!$Y$8</definedName>
    <definedName name="_46b006c0_8d5a_43fb_803c_8de795b9bb31">'Coverage Indicators - Section D'!$H$10</definedName>
    <definedName name="_46e3f83a_7da1_42fd_9414_bee531c9d419">'Coverage Indicators - Section D'!$V$10</definedName>
    <definedName name="_476c9d7a_b681_43ce_bd81_cb5c5f864db7">'Outcome Indicators - Section C'!$C$30</definedName>
    <definedName name="_47deab8b_5576_4154_a23c_955e1b8ae87d" comment="Display Map">'Outcome Indicators - Section C'!$A$9:$AD$25</definedName>
    <definedName name="_48c10acb_0239_43bd_b1e5_78cda5a58d6a">'Impact Indicators - Section B'!$W$9</definedName>
    <definedName name="_493718d5_8d74_4e5b_a628_d7a62c064791">'Overview - Section A'!$AN$11</definedName>
    <definedName name="_4994889e_24bf_4e57_b5fe_4d250c0b598a">'Reference Records'!$B$276</definedName>
    <definedName name="_49c180e4_6756_4b15_9899_7d02a2376717">'WPTM - Section F'!$X$8</definedName>
    <definedName name="_4af41944_42f7_4e99_8627_878d677a4e30">'Disaggregation Data'!$O$159</definedName>
    <definedName name="_4b36df75_ea3b_4116_b8ac_4a66abe762ad" comment="Display Map">'Disaggregation Records'!$A$58:$G$91</definedName>
    <definedName name="_4b7bb144_c4f2_43ec_aa53_4cd0ce38b239">'WPTM - Section F'!$I$93</definedName>
    <definedName name="_4b8d00e4_3b44_4af0_94c2_6912b8089f7c">'Reference Records'!#REF!</definedName>
    <definedName name="_4d0cf32e_0e05_456f_b4d1_14bd4c608721">'Reference records(soft deleted)'!$B$61</definedName>
    <definedName name="_4db5cf38_f801_4806_bf2c_599132967e52">'Overview - Section A'!$N$37</definedName>
    <definedName name="_4e0083d7_1d55_466c_9f41_d6713c9418d1">'Outcome Indicators - Section C'!$M$30</definedName>
    <definedName name="_4e28d14a_809b_451a_94f7_5adb1a78a192">'Reference Records'!$B$122</definedName>
    <definedName name="_4e3ce3cc_8312_431b_a087_d993964fb260">'Overview - Section A'!$H$92</definedName>
    <definedName name="_4e82750a_5fea_44c6_80cf_72f682152f92">'Disaggregation Data'!$O$315</definedName>
    <definedName name="_4ede0df7_bdae_485c_a6aa_cd381b32466f">'Overview - Section A'!$A$119</definedName>
    <definedName name="_4f36af19_06bf_4c59_990d_586822b3d259">'Overview - Section A'!$A$68</definedName>
    <definedName name="_4f63865c_55fd_464f_93e9_b2225fc74687">'Reference records(soft deleted)'!$H$6</definedName>
    <definedName name="_50db2e80_c834_4e54_81d0_095d3a449508">'Overview - Section A'!$AN$11</definedName>
    <definedName name="_51b611bd_a560_42d0_9976_577e62d2b71d">'Overview - Section A'!$A$19</definedName>
    <definedName name="_52d6fc62_59f3_4757_a084_a8aeafb48d9b">'Overview - Section A'!$G$68</definedName>
    <definedName name="_53066892_24de_428a_ae98_ea86638a4c62">'Reference Records'!$B$24</definedName>
    <definedName name="_53737226_720f_44cb_8b6f_c2a7829a2378">'Reference records(soft deleted)'!$D$34</definedName>
    <definedName name="_5486feae_3dbd_4704_9f21_63bc76d59ea7">'WPTM - Section F'!$AR$8</definedName>
    <definedName name="_54eeb97e_db74_4058_898e_3c70d10a60fb">'Overview - Section A'!$E$10</definedName>
    <definedName name="_56054dfa_b687_4a06_b8be_e876776b18ab" comment="Display Map">'Coverage Indicators - Section D'!$B$44:$N$225</definedName>
    <definedName name="_564b0f85_8e08_4b67_8536_37f9c9c896e7">' Disaggregation - Section E'!$AA$326</definedName>
    <definedName name="_57279062_e326_494d_97d1_9dfc8942bd33" comment="Display Map">'Reference records(soft deleted)'!$B$33:$H$56</definedName>
    <definedName name="_572e42ad_37ba_41a9_bff2_b341932489fa">'Disaggregation Data'!$K$159</definedName>
    <definedName name="_59a28839_db65_45dc_8a19_59cbc682c3a6">'Reference records(soft deleted)'!$D$6</definedName>
    <definedName name="_5b7646f1_deb1_444c_8f7b_face02ce60fb">' Disaggregation - Section E'!$H$8</definedName>
    <definedName name="_5bdd240d_fc66_4b36_8d87_3013bbac9fbc" comment="Display Map">' Disaggregation - Section E'!$A$325:$AD$626</definedName>
    <definedName name="_5d657817_9a27_4b37_bcd4_b55f78d6ac1b">'Disaggregation Data'!$I$315</definedName>
    <definedName name="_5da2fc81_49b6_4671_89eb_7b28c003e9be">'Disaggregation Data'!$O$3</definedName>
    <definedName name="_5e59b3d2_3706_4a8c_932c_fdb0f6aa3c16">'Reference Records'!$K$4</definedName>
    <definedName name="_6017e447_f4b2_4605_8be3_67be82447dcf">'Outcome Indicators - Section C'!$A$30</definedName>
    <definedName name="_60cca16c_2bbf_4012_b9ed_84b4cc4c6513">'Overview - Section A'!$E$25</definedName>
    <definedName name="_616adcc7_34de_4b6d_b9e7_5b8149c795b2">' Disaggregation - Section E'!$G$8</definedName>
    <definedName name="_62fc5abc_c22f_4886_8298_ae4140ce6a16">'Disaggregation Data'!$N$315</definedName>
    <definedName name="_63de57f1_547d_4bd8_8c72_4f7979df3206" comment="Display Map">'Disaggregation Records'!$A$94:$G$182</definedName>
    <definedName name="_651c1cff_29dc_4f61_8994_ff4aa592187f">'Reference Records'!$B$4</definedName>
    <definedName name="_654bca83_10b5_4fb3_962f_80e82dfc63ce">'Reference Records'!$B$275:$B$276</definedName>
    <definedName name="_6610fb82_a604_47fc_8eb9_548299e9c8fb">'Outcome Indicators - Section C'!$AA$10</definedName>
    <definedName name="_66c05feb_5ba4_4d15_8d33_a4f0ff5f795a">'Disaggregation Data'!$H$159</definedName>
    <definedName name="_66d474de_58df_4c88_bfd9_511496d516be">'Coverage Indicators - Section D'!$AK$10</definedName>
    <definedName name="_6817dc8a_703d_4192_a2a8_a72a907275fb">'Reference records(soft deleted)'!$B$6</definedName>
    <definedName name="_6834aec6_db58_4138_a983_eb16ae5d5835">'Outcome Indicators - Section C'!$AN$10</definedName>
    <definedName name="_68bb383a_3ad0_4aa4_a4ff_b1656cee145b">'Coverage Indicators - Section D'!$W$10</definedName>
    <definedName name="_6a3dda26_b269_4afa_8b05_c602a881a167">'Overview - Section A'!$A$37</definedName>
    <definedName name="_6ac60fe2_d872_4a35_a5e2_7132294649ec" comment="Display Map">'Reference records(soft deleted)'!$B$93:$H$165</definedName>
    <definedName name="_6b293db8_2064_47cb_abbc_3f4c6d0caeda">'Overview - Section A'!$E$37</definedName>
    <definedName name="_6b7b095a_5e69_4c56_b186_9b24f30d5a48">'Overview - Section A'!#REF!</definedName>
    <definedName name="_6c432057_801a_4b50_8cf7_6f6149d7c40a">'Overview - Section A'!$T$119</definedName>
    <definedName name="_6e6943dc_a39b_4021_932f_cfd2e12ee608">'Disaggregation Records'!$A$95</definedName>
    <definedName name="_6ef1d655_3a91_47b3_8d8b_295435055776">' Disaggregation - Section E'!$U$326</definedName>
    <definedName name="_6f41a97e_60db_4ff9_9cb8_8489c1984cb4">'Outcome Indicators - Section C'!$D$10</definedName>
    <definedName name="_6f7ec15b_c268_485e_b0b1_4f72a84c4bc6" comment="Display Map">'Overview - Section A'!$A$36:$U$43</definedName>
    <definedName name="_708bc3f4_3b2b_4cbe_89e1_1871c272480d">'Overview - Section A'!$J$92</definedName>
    <definedName name="_71b6afba_85be_4c4b_9b19_636242058b4f">' Disaggregation - Section E'!$E$326</definedName>
    <definedName name="_71f71c2d_dcf4_4a63_80db_1e83ba043a1d">' Disaggregation - Section E'!$I$8</definedName>
    <definedName name="_7229c5f0_1cfd_41e2_b5fe_a739cdd4cb93" comment="Display Map">'Outcome Indicators - Section C'!$A$29:$O$120</definedName>
    <definedName name="_73b8f8b2_6e79_470e_91d5_fe608e8a3a44">'WPTM - Section F'!$G$93</definedName>
    <definedName name="_73ed6a72_5bb2_4e78_b64b_57d38f0409a1">'Disaggregation Data'!$L$3</definedName>
    <definedName name="_75127888_d602_45ff_b831_0b6cb5ca1689">'Disaggregation Data'!$H$315</definedName>
    <definedName name="_75417d5f_8186_4610_b9ba_588590a586ac">'Disaggregation Data'!$N$3</definedName>
    <definedName name="_75e01dac_a196_4485_8c4e_3c8181e382da">'Reference Records'!$C$289:$C$290</definedName>
    <definedName name="_7638a94a_e06b_4d66_97b8_ac609d3da203" comment="Save Map">'Overview - Section A'!$E$66</definedName>
    <definedName name="_7643b6aa_7bef_476f_ad52_f8748c078a19">'Overview - Section A'!$E$68</definedName>
    <definedName name="_76ec722d_231e_43e2_a272_cb3feef456da" comment="Display Map">' Disaggregation - Section E'!$A$166:$O$317</definedName>
    <definedName name="_77290f0f_e3b8_410c_9e2a_f33b99973795">'Disaggregation Records'!$B$95</definedName>
    <definedName name="_779b0207_1267_4760_b2e2_850e0608884a">'Coverage Indicators - Section D'!$B$45</definedName>
    <definedName name="_7920b793_d507_4f7a_99e2_756c9f466e52">'Overview - Section A'!$F$92</definedName>
    <definedName name="_795b5b72_7a48_4bf6_8738_b2f153e5474a">'WPTM - Section F'!$W$8</definedName>
    <definedName name="_7966289a_2370_43a9_84dd_40ef53afb02e">'Impact Indicators - Section B'!$E$29</definedName>
    <definedName name="_7abccd6d_b26a_464a_a34f_823b62ef9461">'Reference Records'!$A$122</definedName>
    <definedName name="_7b9593e5_e6f7_4cc0_a365_ac1f2318e3f6">'Coverage Indicators - Section D'!$F$45</definedName>
    <definedName name="_7cdc6ffc_7316_43a3_8c10_94815252d4bc">'Overview - Section A'!$E$67</definedName>
    <definedName name="_7dd1a1e8_b3e5_4977_b435_92933762fedb">'Account Role'!$A$24</definedName>
    <definedName name="_7ea43aa2_3fad_4650_821c_ea2dc5b2b6d6">'Reference Records'!$A$44</definedName>
    <definedName name="_7fc44159_eb0c_4ec6_937c_83795558bd60">'Disaggregation Data'!$E$3</definedName>
    <definedName name="_816ae47f_8ff2_403e_9d4c_2ffd510e7900">' Disaggregation - Section E'!$I$167</definedName>
    <definedName name="_822ff279_9d1f_42b1_93c4_132f468dffca">'Impact Indicators - Section B'!$AD$9</definedName>
    <definedName name="_8273a11c_a030_45ba_bf8f_2b577e1aa93b">'Overview - Section A'!$A$25</definedName>
    <definedName name="_8275e2f9_07b9_4fec_af79_daf5bf5849e5">'Reference Records'!$C$293</definedName>
    <definedName name="_82b810a8_4ed0_4323_bc38_7e1a937be1f8">'Overview - Section A'!$AB$119</definedName>
    <definedName name="_82c6fe25_167b_4681_a81d_dd3a270eb612">'Impact Indicators - Section B'!$U$9</definedName>
    <definedName name="_83a8b122_8cd9_4c5d_9e26_19949421dbb8">'Reference Records'!$D$24</definedName>
    <definedName name="_842ebf54_5f95_4c1e_a498_e2f9786043b8">'WPTM - Section F'!$E$93</definedName>
    <definedName name="_844af095_2d13_4e2f_ae22_27b26df79779">'Impact Indicators - Section B'!$C$29</definedName>
    <definedName name="_84592985_545c_4142_977f_19911c1d7be1">'Disaggregation Data'!$D$159</definedName>
    <definedName name="_85dddee6_5e50_414d_af9f_ec761d50a3f0" comment="Display Map">'Impact Indicators - Section B'!$A$28:$O$119</definedName>
    <definedName name="_862ffe01_c829_453b_8951_9acfdd7e0f24">'Overview - Section A'!$G$92</definedName>
    <definedName name="_864425d0_252a_4246_909e_cc0826e707f2" comment="Display Map">'Account Role'!$A$2:$D$15</definedName>
    <definedName name="_864a610c_7ddb_4dd2_ada2_66e0cf299993">'Coverage Indicators - Section D'!$AG$10</definedName>
    <definedName name="_872311fc_11bb_401c_8b93_291ded9ec451">'Coverage Indicators - Section D'!#REF!</definedName>
    <definedName name="_876c5893_c8a3_4066_ad24_31365064997d">'Overview - Section A'!$AN$9</definedName>
    <definedName name="_87baeec3_d609_48e9_97d3_9acbc31c6bc4">'Overview - Section A'!$U$37</definedName>
    <definedName name="_88ed285f_de91_449e_84a4_7a52aed0ebf3">' Disaggregation - Section E'!$H$167</definedName>
    <definedName name="_8945f316_fd9d_4e19_b3cd_c0c8202a52db">'Reference Records'!$D$96:$D$119</definedName>
    <definedName name="_898e31a7_87d5_4417_b5a3_9c08b08d0c03">'Impact Indicators - Section B'!$L$29</definedName>
    <definedName name="_8a9ff9a8_7b42_4a34_a7bb_8f85ce3a36e0">'Reference Records'!$C$276</definedName>
    <definedName name="_8b8bd34d_1680_4bfe_8d4d_5d4a3a13532b">'Coverage Indicators - Section D'!$K$45</definedName>
    <definedName name="_8c3e2d71_f42b_4fed_ab9e_8cc83025c9c7">' Disaggregation - Section E'!$N$8</definedName>
    <definedName name="_8c83dafc_06c9_46d5_82dd_2edc4cdd71ef">'Reference Records'!$C$271</definedName>
    <definedName name="_8d086166_aaa3_4eec_872e_985dceb20c48">'Reference Records'!$B$281</definedName>
    <definedName name="_8d18a379_8755_4412_801e_3a24e67a6467" comment="Display Map">'Overview - Section A'!$A$29:$Q$29</definedName>
    <definedName name="_8d9f9399_d674_44d3_98fa_9bdc7c2dff17">'Impact Indicators - Section B'!$A$29</definedName>
    <definedName name="_8dd6c2fb_f50c_45b5_817d_78b26603c486">'Coverage Indicators - Section D'!$AP$10</definedName>
    <definedName name="_8f38a2c2_0833_4757_9f3f_fd2bfbb481ac">'Reference Records'!$B$300</definedName>
    <definedName name="_8f4065ff_50b1_4767_83af_862a3935b277">'Overview - Section A'!$P$37</definedName>
    <definedName name="_8fa4d884_a5b1_4041_8cad_fbf4720a13d4">'Reference Records'!$G$44</definedName>
    <definedName name="_9163a4e6_3076_442b_bf37_db0a0a62793a">'Reference Records'!$G$24</definedName>
    <definedName name="_92015950_0d4a_4354_be6a_adcd93a70857">'Outcome Indicators - Section C'!#REF!</definedName>
    <definedName name="_930b7851_3ac3_4bcf_9e4b_22a06ac50203">' Disaggregation - Section E'!$E$167</definedName>
    <definedName name="_95a49378_9a3f_4412_a549_0577663ad28e">'Outcome Indicators - Section C'!$L$30</definedName>
    <definedName name="_979ccfd5_b55a_4492_8e26_a6633c09ca4c">'Reference Records'!$M$3:$M$4</definedName>
    <definedName name="_97db3924_742c_4f61_af12_dab7752ccc44">'Account Role'!$B$3</definedName>
    <definedName name="_98dd2794_3fe3_445a_8e9e_0ebaa7f08eb6">'Impact Indicators - Section B'!$K$29</definedName>
    <definedName name="_99c3b064_facc_46ff_8835_927313074f4d">'Disaggregation Records'!$F$3</definedName>
    <definedName name="_9a975b68_4a25_421c_bf56_ce3e9602ca12">'Account Role'!$D$35</definedName>
    <definedName name="_9c8612d6_cb9f_4fcd_b707_4fdfc8d07b47">'Account Role'!$B$35</definedName>
    <definedName name="_9c99db0f_f85b_4867_9f4b_773a2049f2ad">'Impact Indicators - Section B'!$E$9</definedName>
    <definedName name="_9cc45f22_4486_45fa_ba65_bfb65df72ba8">'Coverage Indicators - Section D'!$AJ$10</definedName>
    <definedName name="_9d5a644f_9e3c_487b_9af4_779a60541f4e">'Reference Records'!$D$44</definedName>
    <definedName name="_9f9fdd59_86c9_4295_b308_3619d68d6aaf">'Reference Records'!$C$122</definedName>
    <definedName name="_9ff47b3a_d28b_411b_a98b_bf4244606f53">'Disaggregation Data'!$F$159</definedName>
    <definedName name="_a03a6191_0fac_4b3d_8708_48fbb91918a6">' Disaggregation - Section E'!$F$326</definedName>
    <definedName name="_a06ae70f_aaf6_4179_9a0c_964df3537fbf" comment="Display Map">'Overview - Section A'!$A$67:$H$80</definedName>
    <definedName name="_a06d7903_f4dc_429c_b13c_c30db338eb1e">'Outcome Indicators - Section C'!$AP$10</definedName>
    <definedName name="_a395564a_2e4f_42b7_9d4d_76ed548224d3">' Disaggregation - Section E'!$A$167</definedName>
    <definedName name="_a3bb9706_a655_4815_ac17_285a5395dd17">'Overview - Section A'!$E$9</definedName>
    <definedName name="_a453bbe4_4a2a_4ee3_9728_f518965085eb" comment="Display Map">'Coverage Indicators - Section D'!$A$9:$AP$40</definedName>
    <definedName name="_a676465c_2e79_4840_afcd_6eb0129d896a">'Outcome Indicators - Section C'!$AN$30</definedName>
    <definedName name="_a6b20fb9_370d_458d_9f1c_8b11b3cb6b04">'Coverage Indicators - Section D'!$AF$10</definedName>
    <definedName name="_a7ecb8b9_6334_4d27_a6e4_bb07adb71898" localSheetId="4">'Overview - Section A'!#REF!</definedName>
    <definedName name="_a7ecb8b9_6334_4d27_a6e4_bb07adb71898" localSheetId="3">'Coverage Indicators - Section D'!#REF!</definedName>
    <definedName name="_a7ecb8b9_6334_4d27_a6e4_bb07adb71898" localSheetId="1">'Impact Indicators - Section B'!#REF!</definedName>
    <definedName name="_a7ecb8b9_6334_4d27_a6e4_bb07adb71898" localSheetId="2">'Outcome Indicators - Section C'!#REF!</definedName>
    <definedName name="_a7ecb8b9_6334_4d27_a6e4_bb07adb71898">'Overview - Section A'!#REF!</definedName>
    <definedName name="_a80237bb_7952_4c04_9a7a_1cdad38cbd16">'Overview - Section A'!$H$50</definedName>
    <definedName name="_a832b80c_0523_4735_817a_20d55c98a2a0" comment="Display Map">' Disaggregation - Section E'!$A$7:$O$158</definedName>
    <definedName name="_a86b22e2_303c_4ca2_a5b4_68500481e301">'Coverage Indicators - Section D'!$P$10</definedName>
    <definedName name="_a89648be_f01a_48dc_be25_9a6736d2a902">'Impact Indicators - Section B'!$D$29</definedName>
    <definedName name="_a8f46077_3c03_49ff_b812_2b8ac08cae66" comment="Display Map">'Reference Records'!$C$95:$M$118</definedName>
    <definedName name="_aa851c4c_b217_403a_b1a9_9bf3e33b8022">'Coverage Indicators - Section D'!$D$10</definedName>
    <definedName name="_abbd2de4_555f_487e_a305_ee28249928f4">'Disaggregation Records'!$A$3</definedName>
    <definedName name="_abcb1332_3cc3_40cb_9eb6_e49185148047">'Account Role'!$B$24</definedName>
    <definedName name="_ac5ba2d1_98f0_4aa2_a6c2_322cafcae1b8">'Reference records(soft deleted)'!$G$34</definedName>
    <definedName name="_aca578a2_431f_4e65_aec3_fe793d0f6c0f">'Coverage Indicators - Section D'!$F$10</definedName>
    <definedName name="_aca742d7_5b19_4aa5_8a32_739546d173c7">'Disaggregation Data'!$L$315</definedName>
    <definedName name="_aca7f1bf_77d4_41d2_b85a_8fc4694aaa5d">'Disaggregation Records'!$E$95</definedName>
    <definedName name="_ad718d62_e2fd_4c3a_a018_8c8f5eec5644">'Reference Records'!$C$4:$C$21</definedName>
    <definedName name="_aef23396_73a2_4449_b64b_574e315ee717">'Disaggregation Records'!$A$59</definedName>
    <definedName name="_af4893e4_fb2a_43c4_a459_75a79635184d">'Disaggregation Records'!$E$3</definedName>
    <definedName name="_b01f6605_c50f_49e5_8841_306b902e21b5">'Reference Records'!$E$122</definedName>
    <definedName name="_b0483c5a_df94_4f99_8593_1b5f790a1a8b">'WPTM - Section F'!$M$93</definedName>
    <definedName name="_b11cf680_a844_40de_8411_c7f96b2201c9">' Disaggregation - Section E'!$F$167</definedName>
    <definedName name="_b184a48f_c367_42e0_abea_de10491cdb89">'Overview - Section A'!$R$119</definedName>
    <definedName name="_b25b57c0_b3c6_4bd0_84af_ecd0c047480e">'Reference Records'!$C$44</definedName>
    <definedName name="_b29140ce_2067_4616_98b2_f6e9312dff45" comment="Display Map">'Reference Records'!$A$292:$C$294</definedName>
    <definedName name="_b29fac7f_0112_4608_9b2f_b935e3a5c47a">'Outcome Indicators - Section C'!#REF!</definedName>
    <definedName name="_b2dcf42e_b53d_4d97_b0ac_dd70231fb7f7">'WPTM - Section F'!$K$93</definedName>
    <definedName name="_b4a871df_6a0f_4103_a22f_8f40cae6fea8" comment="Display Map">'WPTM - Section F'!$A$92:$M$573</definedName>
    <definedName name="_b4d46ca2_f06b_4572_9f1c_bea02c988104">' Disaggregation - Section E'!$H$326</definedName>
    <definedName name="_b5821112_3c0f_46ea_8691_81e5396982ed">'Reference Records'!$B$275</definedName>
    <definedName name="_b5d7ccdc_a32e_472a_bfb8_713bf102e390">' Disaggregation - Section E'!$V$326</definedName>
    <definedName name="_b5e8f7c0_1f6c_4f34_9e09_d35ca3f3eb39" comment="Display Map">'Reference records(soft deleted)'!$B$171:$G$342</definedName>
    <definedName name="_b630336b_3644_4bf6_8d7c_9c418ad44fc5">'Disaggregation Data'!$D$3</definedName>
    <definedName name="_b68b7d29_cf0f_4ac6_ad8c_f148e1c62ae1">'Coverage Indicators - Section D'!$H$45</definedName>
    <definedName name="_b6919358_cf97_4469_b8d0_568a7fbf797c">'Outcome Indicators - Section C'!$J$30</definedName>
    <definedName name="_b7c884df_0596_4c3a_9650_e479a325ad12">'Impact Indicators - Section B'!$F$9</definedName>
    <definedName name="_b88374ec_47cc_43db_8a49_31b8f7dfbe2a">'Reference Records'!$A$293</definedName>
    <definedName name="_b934b5c4_3a3d_4290_b4f5_665f1fa1d8f9">'Disaggregation Data'!$E$159</definedName>
    <definedName name="_b9568051_a72c_4c87_bd12_0a431f6a32e6">'Disaggregation Data'!$I$159</definedName>
    <definedName name="_b9c6b527_c2c5_4200_bb21_b9257f2bb2c1">' Disaggregation - Section E'!$A$8</definedName>
    <definedName name="_ba991538_8d20_47dc_8a22_03bf80508d2c">'Disaggregation Data'!$F$3</definedName>
    <definedName name="_bcc44ce4_7811_4a37_b19a_adb1c9975c5c">'Overview - Section A'!$O$37</definedName>
    <definedName name="_bd8c6a42_6cde_4c17_9f1a_04e7b83fd063">'Reference Records'!$E$24</definedName>
    <definedName name="_bde8eea6_59dc_41d3_9c11_f259a774807f">'Outcome Indicators - Section C'!$G$30</definedName>
    <definedName name="_bdfc469c_2579_427e_b601_2c7e407ccd8f">'Impact Indicators - Section B'!$AC$9</definedName>
    <definedName name="_be50546c_31c0_486d_bfdf_73f44f0cb8fc">'Coverage Indicators - Section D'!$G$45</definedName>
    <definedName name="_be67395e_f578_42fc_bfe7_912f09db8571">'Disaggregation Records'!$G$3</definedName>
    <definedName name="_bef2cdda_6c4d_45cf_b550_ea24e68795bf">'Overview - Section A'!$M$37</definedName>
    <definedName name="_bf857707_f3ed_43ba_b26e_78e553c3b599">'Outcome Indicators - Section C'!$AP$30</definedName>
    <definedName name="_c021eee3_85ca_4b4c_871f_c2ca4000adb3" comment="Display Map">'Reference Records'!$B$23:$K$40</definedName>
    <definedName name="_c1e3d9da_0aa8_4938_92fd_28ad968bd219">'Reference Records'!$C$24</definedName>
    <definedName name="_c203bb8b_fb5b_4846_b4c2_944ce13f32a1">' Disaggregation - Section E'!$G$167</definedName>
    <definedName name="_c2cb0bb7_8726_465b_941d_b2ba7942b23a">'Outcome Indicators - Section C'!$E$30</definedName>
    <definedName name="_c438aaa1_5662_46ac_b40e_79add5b8ca04">'Overview - Section A'!$C$17:$C$19</definedName>
    <definedName name="_c54b79a9_16fb_4971_a35c_a5374fd294a1">'Coverage Indicators - Section D'!$AN$10</definedName>
    <definedName name="_c68c9230_a81a_494e_9d15_a3b3f7da6cca">'Outcome Indicators - Section C'!$U$10</definedName>
    <definedName name="_c7239f8e_e972_4d0a_ac9c_049341720ca8">'Reference Records'!$H$96</definedName>
    <definedName name="_c811d6c6_78b7_497a_b948_2c1cd9a8b3fc">'Overview - Section A'!$Z$119</definedName>
    <definedName name="_c86327a0_756e_47de_9960_fc50ad31348d">'Reference records(soft deleted)'!$G$6</definedName>
    <definedName name="_c904cc72_9432_420c_93d8_3f5f3946db88">'Disaggregation Data'!$E$315</definedName>
    <definedName name="_c92aee90_9ab7_4c5b_90be_8f181e56b287">'Disaggregation Data'!$P$315</definedName>
    <definedName name="_c9d79eb1_3994_43e1_b6a7_64405b440e20">'Coverage Indicators - Section D'!$AB$10</definedName>
    <definedName name="_ca2f1178_d2c3_4967_b806_edc7d837cc71">'Outcome Indicators - Section C'!$E$10</definedName>
    <definedName name="_ca4ab06b_5324_40ab_a432_1139d7cb9e9a">'Reference Records'!$D$96</definedName>
    <definedName name="_cbe75001_1b1f_4684_b8fc_dd97cd572e08">'Reference Records'!$M$96</definedName>
    <definedName name="_cc652be8_c987_44b0_a7b8_b38f24a774fd">'Account Role'!$A$3</definedName>
    <definedName name="_cf337c18_bbd6_41ea_aeb8_6889dc68b851">'Reference records(soft deleted)'!$D$61</definedName>
    <definedName name="_cfcb4c96_c88e_4a35_803a_a889e9dd7d09" comment="Display Map">'Disaggregation Data'!$D$314:$Q$615</definedName>
    <definedName name="_d0af162b_ba98_4147_a6fc_7c6ff1aaf471">'Disaggregation Data'!$N$159</definedName>
    <definedName name="_d0e6db09_4210_45d4_bc55_3258a5a7becd">'Reference Records'!$M$3:$M$21</definedName>
    <definedName name="_d1020d70_3fc5_4f3c_998e_c1e32cc621f2">' Disaggregation - Section E'!$N$167</definedName>
    <definedName name="_d24f669d_00e1_4357_b04c_2c97c933dfec">'Overview - Section A'!$I$25</definedName>
    <definedName name="_d3a30769_9e61_4d67_be66_32b431300821">' Disaggregation - Section E'!$J$8</definedName>
    <definedName name="_d3eb7cad_d1db_4bc0_b960_bce22b805e0e" comment="Display Map">'Impact Indicators - Section B'!$A$8:$AD$24</definedName>
    <definedName name="_d407dcef_f967_4b37_9b98_a68a901a7a44">'Outcome Indicators - Section C'!$T$10</definedName>
    <definedName name="_d41cf6ed_fe21_4aad_a880_5bf28d133b94">' Disaggregation - Section E'!$AB$326</definedName>
    <definedName name="_d55f73ea_40dd_46a0_b46b_1f915532d5da" comment="Display Map">'Overview - Section A'!$A$18:$C$20</definedName>
    <definedName name="_d57e65c4_25a7_4d64_a885_cf577ee62283">'Impact Indicators - Section B'!$M$29</definedName>
    <definedName name="_d62bbd88_c7fe_4846_8ed9_76818d8946c8">'Reference Records'!$G$4</definedName>
    <definedName name="_d72177c9_4374_45f7_b5a5_f0b6222e9566">'Reference Records'!$E$4</definedName>
    <definedName name="_d87efec4_c031_4381_b43e_3ae3f8a86788">'WPTM - Section F'!$U$8</definedName>
    <definedName name="_d8b44ed0_a865_499e_aa2c_09925ed64c24">'WPTM - Section F'!$A$93</definedName>
    <definedName name="_d8f3b323_94ba_4c08_b760_0447353ff6ee">'Reference Records'!$D$4</definedName>
    <definedName name="_d8fd749f_f8d5_4232_b69a_8b62a79328ac">'Overview - Section A'!$L$37</definedName>
    <definedName name="_d9225ee9_4711_40fa_bb89_6747c9d62bad">'Overview - Section A'!$G$50</definedName>
    <definedName name="_d93c4c11_f795_4c65_88eb_c43040eba27e" comment="Display Map">'Overview - Section A'!$A$91:$J$107</definedName>
    <definedName name="_da1fbc0d_b853_4aec_a0fa_4471ef7dbf35">'Outcome Indicators - Section C'!$AB$10</definedName>
    <definedName name="_daae6694_aad0_48b5_b679_94999f870976">'Reference records(soft deleted)'!$G$94</definedName>
    <definedName name="_db4e2d75_1080_4f7d_bbb6_279cfc0396d6">'Reference Records'!$B$277</definedName>
    <definedName name="_db554049_85ce_4129_b1fc_a4968be4421e">'Reference records(soft deleted)'!$B$61:$B$89</definedName>
    <definedName name="_dbe1d51c_e6c5_4bb2_a9ef_e1ea7c79ffe4">'Disaggregation Data'!$L$159</definedName>
    <definedName name="_dc25d21c_45d9_4b57_9fa2_820fd10faadb">' Disaggregation - Section E'!$E$8</definedName>
    <definedName name="_dc2a7f24_ba27_4952_af95_2f5f2a447e95">'Disaggregation Data'!$F$315</definedName>
    <definedName name="_dd5cbb23_508a_4a49_9ee3_de02706f296e">'Reference Records'!$B$44</definedName>
    <definedName name="_de8310b5_e4d3_4b94_b262_26a424148ac2">'WPTM - Section F'!$C$8</definedName>
    <definedName name="_e0977557_e4c5_4ef4_9559_6de2a1c73a50">'Overview - Section A'!$A$30</definedName>
    <definedName name="_e0bc3c4f_03b9_401c_9444_2ae25857d1f6">'Impact Indicators - Section B'!$J$29</definedName>
    <definedName name="_e1369199_9199_4522_8093_a9305b6b0ad3">' Disaggregation - Section E'!$G$326</definedName>
    <definedName name="_e1b18bf0_c01a_41f9_9d0f_7ff41a4c9212">'Reference records(soft deleted)'!$B$34</definedName>
    <definedName name="_e2f4a6c9_b971_491e_a3b4_1227bbe38c83">'Reference records(soft deleted)'!$D$172</definedName>
    <definedName name="_e3593433_048f_4c41_83d3_f74a839a639f">'Disaggregation Records'!$E$59</definedName>
    <definedName name="_e3fd5f4b_01b0_4087_9e0e_fd0199800be6">'Overview - Section A'!$I$92</definedName>
    <definedName name="_e4b1e3b9_6a2a_43ea_8ece_3c48082dabab">'Reference Records'!$C$96</definedName>
    <definedName name="_e5e0e9c5_229b_41b4_a9b1_b5fd68f1f31c">'Disaggregation Records'!$B$3</definedName>
    <definedName name="_e6620337_bf44_48f3_a7fd_0125cc2c6be7">' Disaggregation - Section E'!$A$326</definedName>
    <definedName name="_e6d95e65_44bf_4846_b78f_816689d6036f">'Disaggregation Records'!$B$59</definedName>
    <definedName name="_e87ea5ec_8175_4472_bb44_1f8c96df1ee4" comment="Display Map">'WPTM - Section F'!$A$7:$Z$88</definedName>
    <definedName name="_e958af96_3743_4cf7_bdb7_42273b92aeda">'WPTM - Section F'!$P$8</definedName>
    <definedName name="_ea0a6aff_050a_4e7c_bb67_efe887a6ff8c">'Reference Records'!$B$96:$B$96</definedName>
    <definedName name="_ea72c56b_d1e9_4c5d_ba1d_cc707a1c7a52">'Reference Records'!$C$277</definedName>
    <definedName name="_eab21347_0473_4b4a_b4eb_6c1a24a63d27">'WPTM - Section F'!$S$8</definedName>
    <definedName name="_eabb6097_6646_49fe_9d42_cce1d696601b">'Overview - Section A'!$A$92</definedName>
    <definedName name="_eac8e410_a131_431a_b1c9_590f4d486ca3">'Impact Indicators - Section B'!$G$29</definedName>
    <definedName name="_eb940844_13db_4509_a1c4_ff0a8c68abd7">'Disaggregation Records'!$F$95</definedName>
    <definedName name="_ec317833_0071_4b2e_932c_62684bcb2384">'Disaggregation Data'!$M$315</definedName>
    <definedName name="_ec76c0ec_f1db_41e2_a79d_43833dafa6c1">'Coverage Indicators - Section D'!$AE$10</definedName>
    <definedName name="_ed09b4d5_db81_4d6b_abe7_cdd26051ea3a">'Impact Indicators - Section B'!$F$29</definedName>
    <definedName name="_ed0f40d6_45a1_4737_908f_0fb3a2e7f6d7">'Reference Records'!$B$280</definedName>
    <definedName name="_edacc156_af86_4bf8_90dd_b9a22fc62817">'Account Role'!$D$3</definedName>
    <definedName name="_eecf7cf0_e9be_48ee_b1b4_c9465f1f4e45">'Outcome Indicators - Section C'!$A$10</definedName>
    <definedName name="_f01d1473_f9e7_453c_95a5_ada7b865eabb">'Overview - Section A'!$H$68</definedName>
    <definedName name="_f1c519aa_961b_42b6_a4f4_d9f451ddf622" comment="Display Map">'Overview - Section A'!$A$49:$H$62</definedName>
    <definedName name="_f1de9552_9dee_457d_a62e_99567a2c1e69">'Outcome Indicators - Section C'!$Z$10</definedName>
    <definedName name="_f2045cc5_f4d7_4b1d_8aeb_d44e7918995b">'Disaggregation Data'!$K$3</definedName>
    <definedName name="_f21c8db1_2baf_45f9_a210_b096e419362b">'Overview - Section A'!$E$11</definedName>
    <definedName name="_f25f0134_a952_4eb1_bd5d_4a854d76f318">'Outcome Indicators - Section C'!$AL$10</definedName>
    <definedName name="_f2e17f54_33e5_4fb3_8547_527de2a7d0ac">'Overview - Section A'!$C$19:$C$21</definedName>
    <definedName name="_f3654abd_3fbc_41ef_a2e7_0d54ea478341" comment="Display Map">'Disaggregation Records'!$A$2:$G$55</definedName>
    <definedName name="_f3aa8cb8_9b47_4b8e_b8b6_eb980ce8ad79">'Outcome Indicators - Section C'!$D$30</definedName>
    <definedName name="_f58d18c7_1d35_433b_a6a3_d9e3f83484c8">'Impact Indicators - Section B'!$T$9</definedName>
    <definedName name="_f597b0f5_0c73_475b_ae28_45f5ed40876e">'Coverage Indicators - Section D'!$E$10</definedName>
    <definedName name="_f8d7ef06_1dee_470c_8158_06415f88b21a">'Coverage Indicators - Section D'!$N$45</definedName>
    <definedName name="_f8da171f_1ef1_4701_824e_35a927e47c50">'Overview - Section A'!$Q$119</definedName>
    <definedName name="_f9a537b9_3e07_436d_978d_cc0a4695b6eb">' Disaggregation - Section E'!$AD$326</definedName>
    <definedName name="_fba43122_7879_4bc6_ab59_ece879d4dafd">'Coverage Indicators - Section D'!$A$10</definedName>
    <definedName name="_fccfb4fa_0a30_41be_9334_74bc5779fbd3">'Reference Records'!$C$275:$C$276</definedName>
    <definedName name="_fd286dae_26cb_4aad_a5f8_c4e877a2e920" comment="Display Map">'Reference Records'!$A$121:$E$266</definedName>
    <definedName name="_fdaed59b_d483_4f18_8960_9dec90ac9bf3">'Coverage Indicators - Section D'!$AI$10</definedName>
    <definedName name="_fe1fc4f2_e57c_4328_acb9_6e901a0a2e1c">'Reference Records'!$G$96</definedName>
    <definedName name="_fe54ad0d_3f3e_403b_8c5a_3ee1b37390d2">'Disaggregation Data'!$Q$315</definedName>
    <definedName name="_ff85bbe8_e093_4bde_9ecb_ca8f310bef73">'Reference Records'!$B$96:$B$119</definedName>
    <definedName name="_ff85dfd2_7a0e_4ec1_ada1_39980e5d1634">'Impact Indicators - Section B'!$AB$9</definedName>
    <definedName name="_xlnm._FilterDatabase" localSheetId="4" hidden="1">' Disaggregation - Section E'!$A$325:$Q$325</definedName>
    <definedName name="_xlnm._FilterDatabase" localSheetId="11" hidden="1">'Account Role'!$B:$B</definedName>
    <definedName name="_xlnm._FilterDatabase" localSheetId="6" hidden="1">'Print View'!$A$117:$AL$177</definedName>
    <definedName name="AccountRole">OFFSET('Account Role'!$C$3,1,0,MATCH("*",'Account Role'!$C$3:$C$16,-1)-1,1)</definedName>
    <definedName name="AIM_Coverage_Disaggregation__c.AIM_Year__c">apttusmetadata!$AG$2:$AG$25</definedName>
    <definedName name="AIM_Coverage_Indicator__c.AIM_Deactivate_Indicator__c">apttusmetadata!$AE$2</definedName>
    <definedName name="AIM_Coverage_Indicator__c.AIM_Geographic_Coverage__c">apttusmetadata!$AB$2:$AB$3</definedName>
    <definedName name="AIM_Coverage_Indicator__c.AIM_Rating_Cumulation_Type__c">apttusmetadata!$AC$2:$AC$5</definedName>
    <definedName name="AIM_Coverage_Indicator__c.AIM_Year__c">apttusmetadata!$AD$2:$AD$25</definedName>
    <definedName name="AIM_Coverage_Indicator_Targets_Results__c.AIM_Mark_if_target_is_TBD__c">apttusmetadata!$AF$2</definedName>
    <definedName name="AIM_Grant_Revision__c.aim_revision_type__c">apttusmetadata!$AR$2:$AR$5</definedName>
    <definedName name="AIM_Impact_Disaggregation__c.AIM_Baseline_Year__c">apttusmetadata!$AL$2:$AL$25</definedName>
    <definedName name="AIM_Impact_Indicator__c.AIM_Baseline_Year__c">apttusmetadata!$AH$2:$AH$25</definedName>
    <definedName name="AIM_Impact_Indicator__c.AIM_Deactivate_indicator__c">apttusmetadata!$AI$2</definedName>
    <definedName name="AIM_Impact_Indicator_Targets_Results__c.AIM_Mark_if_target_is_TBD__c">apttusmetadata!$AK$2</definedName>
    <definedName name="AIM_Impact_Indicator_Targets_Results__c.AIM_Year_of_Target__c">apttusmetadata!$AJ$2:$AJ$25</definedName>
    <definedName name="AIM_Impact_Outcome_References__c.AIM_Data_Type_Target__c">apttusmetadata!$AS$2:$AS$4</definedName>
    <definedName name="AIM_Key_Activity_Milestone__c.AIM_De_activate_Key_Activity__c">apttusmetadata!$AA$2</definedName>
    <definedName name="AIM_Module_Coverage_Interventio_Comp_Ref__c.AIM_Data_Type__c">apttusmetadata!$AT$2:$AT$5</definedName>
    <definedName name="AIM_Module_Coverage_Interventio_Comp_Ref__c.Coverage.AIM_Data_Type__c">apttusmetadata!$AU$2:$AU$5</definedName>
    <definedName name="AIM_Module_Coverage_Interventio_Comp_Ref__c.Intervention.AIM_Data_Type__c">apttusmetadata!$AV$2:$AV$5</definedName>
    <definedName name="AIM_Module_Coverage_Interventio_Comp_Ref__c.Master.AIM_Data_Type__c">apttusmetadata!$AX$2:$AX$5</definedName>
    <definedName name="AIM_Module_Coverage_Interventio_Comp_Ref__c.Module.AIM_Data_Type__c">apttusmetadata!$AW$2:$AW$5</definedName>
    <definedName name="AIM_Outcome_Disaggregation__c.AIM_Baseline_Year__c">apttusmetadata!$AO$2:$AO$25</definedName>
    <definedName name="AIM_Outcome_Indicator__c.AIM_Baseline_Year__c">apttusmetadata!$AM$2:$AM$25</definedName>
    <definedName name="AIM_Outcome_Indicator__c.AIM_Deactivate_indicator__c">apttusmetadata!$AN$2</definedName>
    <definedName name="AIM_Outcome_Indicator_Targets_Result__c.AIM_Mark_if_target_is_TBD__c">apttusmetadata!$AQ$2</definedName>
    <definedName name="AIM_Outcome_Indicator_Targets_Result__c.AIM_Year_of_Target__c">apttusmetadata!$AP$2:$AP$25</definedName>
    <definedName name="Country">IF('Overview - Section A'!$AN$5="Funding Request",IF('Reference Records'!$B$276&lt;&gt;"",'Reference Records'!$B$276,OFFSET('Reference Records'!$A$289,1,0,MATCH(" ",'Reference Records'!$A$289:$A$290,-1)-1,1)),OFFSET('Reference Records'!$A$293,1,0,MATCH(" ",'Reference Records'!$A$293:$A$295,-1)-1,1))</definedName>
    <definedName name="Coverage_Module">OFFSET('Overview - Section A'!$E$92,1,0,MATCH(" ",'Overview - Section A'!$E$92:$E$115,-1)-1,1)</definedName>
    <definedName name="CoverageColumn">'Reference Records'!$A$44:$A$93</definedName>
    <definedName name="CoverageIndicator">OFFSET('Reference Records'!$E$44,1,0,MATCH("*",'Reference Records'!$E$44:$E$93,-1)-1,1)</definedName>
    <definedName name="CoverageStart">Coverage[Module]</definedName>
    <definedName name="_xlnm.Extract" localSheetId="11">'Account Role'!$C:$C</definedName>
    <definedName name="FundingRequestPR">IF('Overview - Section A'!$AN$5="Funding Request",IF('Reference Records'!$C$276&lt;&gt;"",OFFSET('Account Role'!$C$3,1,0,MATCH(" ",'Account Role'!$C$3:$C$16,-1)-1,1),OFFSET('Account Role'!$C$24,1,0,MATCH(" ",'Account Role'!$C$24:$C$35,-1)-1,1)),'Overview - Section A'!$AN$6)</definedName>
    <definedName name="ImpactIndicator">OFFSET('Reference Records'!$I$4,1,0,MATCH(" ",LEFT('Reference Records'!$I$4:$I$21,255),-1)-1,1)</definedName>
    <definedName name="Intervention_WPTM">OFFSET('Overview - Section A'!$W$119,1,0,MATCH("*",'Overview - Section A'!$W$119:$W$171,-1)-1,1)</definedName>
    <definedName name="KeyActivityColumn">'Overview - Section A'!$AD$119:$AD$171</definedName>
    <definedName name="KeyActivityStart">'Overview - Section A'!$AD$119:$AD$119</definedName>
    <definedName name="List" localSheetId="3">'Coverage Indicators - Section D'!$C$10:$D$42</definedName>
    <definedName name="List">'Account Role'!$B$2:$B$21</definedName>
    <definedName name="Module_List">OFFSET('Reference Records'!$J$96,1,0,MATCH(" ",LEFT('Reference Records'!$J$96:$J$119,255),-1)-1,1)</definedName>
    <definedName name="ModuleColumn">Intervention[Module]</definedName>
    <definedName name="Modules">OFFSET('Overview - Section A'!$E$92,1,0,MATCH(" ",'Overview - Section A'!$E$92:$E$108,-1)-1,1)</definedName>
    <definedName name="ModuleStart">'Reference Records'!$A$122</definedName>
    <definedName name="OutcomeIndicator">OFFSET('Reference Records'!$I$24,1,0,MATCH(" ",LEFT('Reference Records'!$I$24:$I$41,255),-1)-1,1)</definedName>
    <definedName name="PICKLISTKEYVALUEPAIR">apttusmetadata!$Y$2:$Z$5</definedName>
    <definedName name="_xlnm.Print_Area" localSheetId="4">' Disaggregation - Section E'!$A$1:$AG$631</definedName>
    <definedName name="_xlnm.Print_Area" localSheetId="3">'Coverage Indicators - Section D'!$A$1:$V$228</definedName>
    <definedName name="_xlnm.Print_Area" localSheetId="1">'Impact Indicators - Section B'!$A$1:$Q$126</definedName>
    <definedName name="_xlnm.Print_Area" localSheetId="2">'Outcome Indicators - Section C'!$A$1:$Q$30</definedName>
    <definedName name="_xlnm.Print_Area" localSheetId="0">'Overview - Section A'!$A$1:$AC$178</definedName>
    <definedName name="_xlnm.Print_Area" localSheetId="6">'Print View'!$A$1:$AM$263</definedName>
    <definedName name="ResponsiblePR">IF('Overview - Section A'!$AN$5="Funding Request",OFFSET('Overview - Section A'!$M$30,1,0,MATCH(" ",'Overview - Section A'!$M$30:$M$31,-1)-1,1),OFFSET('Overview - Section A'!$E$25,1,0,MATCH(" ",'Overview - Section A'!$E$25:$E$27,-1)-1,1))</definedName>
    <definedName name="Subset">OFFSET('Coverage Indicators - Section D'!$AA$10,1,0,MATCH(" ",'Coverage Indicators - Section D'!$AA$10:$AA$42,-1)-1,1)</definedName>
    <definedName name="XAuthorInvalidPicklistData">apttusmetadata!$B$1</definedName>
  </definedNames>
  <calcPr calcId="152511" concurrentCalc="0"/>
</workbook>
</file>

<file path=xl/calcChain.xml><?xml version="1.0" encoding="utf-8"?>
<calcChain xmlns="http://schemas.openxmlformats.org/spreadsheetml/2006/main">
  <c r="G15" i="5" l="1"/>
  <c r="G14" i="5"/>
  <c r="G13" i="5"/>
  <c r="G12" i="5"/>
  <c r="G11" i="5"/>
  <c r="J615" i="22"/>
  <c r="J614" i="22"/>
  <c r="J613" i="22"/>
  <c r="J612" i="22"/>
  <c r="J611" i="22"/>
  <c r="J610" i="22"/>
  <c r="J609" i="22"/>
  <c r="J608" i="22"/>
  <c r="J607" i="22"/>
  <c r="J606" i="22"/>
  <c r="J605" i="22"/>
  <c r="J604" i="22"/>
  <c r="J603" i="22"/>
  <c r="J602" i="22"/>
  <c r="J601" i="22"/>
  <c r="J600" i="22"/>
  <c r="J599" i="22"/>
  <c r="J598" i="22"/>
  <c r="J597" i="22"/>
  <c r="J596" i="22"/>
  <c r="J595" i="22"/>
  <c r="J594" i="22"/>
  <c r="J593" i="22"/>
  <c r="J592" i="22"/>
  <c r="J591" i="22"/>
  <c r="J590" i="22"/>
  <c r="J589" i="22"/>
  <c r="J588" i="22"/>
  <c r="J587" i="22"/>
  <c r="J586" i="22"/>
  <c r="J585" i="22"/>
  <c r="J584" i="22"/>
  <c r="J583" i="22"/>
  <c r="J582" i="22"/>
  <c r="J581" i="22"/>
  <c r="J580" i="22"/>
  <c r="J579" i="22"/>
  <c r="J578" i="22"/>
  <c r="J577" i="22"/>
  <c r="J576" i="22"/>
  <c r="J575" i="22"/>
  <c r="J574" i="22"/>
  <c r="J573" i="22"/>
  <c r="J572" i="22"/>
  <c r="J571" i="22"/>
  <c r="J570" i="22"/>
  <c r="J569" i="22"/>
  <c r="J568" i="22"/>
  <c r="J567" i="22"/>
  <c r="J566" i="22"/>
  <c r="J565" i="22"/>
  <c r="J564" i="22"/>
  <c r="J563" i="22"/>
  <c r="J562" i="22"/>
  <c r="J561" i="22"/>
  <c r="J560" i="22"/>
  <c r="J559" i="22"/>
  <c r="J558" i="22"/>
  <c r="J557" i="22"/>
  <c r="J556" i="22"/>
  <c r="J555" i="22"/>
  <c r="J554" i="22"/>
  <c r="J553" i="22"/>
  <c r="J552" i="22"/>
  <c r="J551" i="22"/>
  <c r="J550" i="22"/>
  <c r="J549" i="22"/>
  <c r="J548" i="22"/>
  <c r="J547" i="22"/>
  <c r="J546" i="22"/>
  <c r="J545" i="22"/>
  <c r="J544" i="22"/>
  <c r="J543" i="22"/>
  <c r="J542" i="22"/>
  <c r="J541" i="22"/>
  <c r="J540" i="22"/>
  <c r="J539" i="22"/>
  <c r="J538" i="22"/>
  <c r="J537" i="22"/>
  <c r="J536" i="22"/>
  <c r="J535" i="22"/>
  <c r="J534" i="22"/>
  <c r="J533" i="22"/>
  <c r="J532" i="22"/>
  <c r="J531" i="22"/>
  <c r="J530" i="22"/>
  <c r="J529" i="22"/>
  <c r="J528" i="22"/>
  <c r="J527" i="22"/>
  <c r="J526" i="22"/>
  <c r="J525" i="22"/>
  <c r="J524" i="22"/>
  <c r="J523" i="22"/>
  <c r="J522" i="22"/>
  <c r="J521" i="22"/>
  <c r="J520" i="22"/>
  <c r="J519" i="22"/>
  <c r="J518" i="22"/>
  <c r="J517" i="22"/>
  <c r="J516" i="22"/>
  <c r="J515" i="22"/>
  <c r="J514" i="22"/>
  <c r="J513" i="22"/>
  <c r="J512" i="22"/>
  <c r="J511" i="22"/>
  <c r="J510" i="22"/>
  <c r="J509" i="22"/>
  <c r="J508" i="22"/>
  <c r="J507" i="22"/>
  <c r="J506" i="22"/>
  <c r="J505" i="22"/>
  <c r="J504" i="22"/>
  <c r="J503" i="22"/>
  <c r="J502" i="22"/>
  <c r="J501" i="22"/>
  <c r="J500" i="22"/>
  <c r="J499" i="22"/>
  <c r="J498" i="22"/>
  <c r="J497" i="22"/>
  <c r="J496" i="22"/>
  <c r="J495" i="22"/>
  <c r="J494" i="22"/>
  <c r="J493" i="22"/>
  <c r="J492" i="22"/>
  <c r="J491" i="22"/>
  <c r="J490" i="22"/>
  <c r="J489" i="22"/>
  <c r="J488" i="22"/>
  <c r="J487" i="22"/>
  <c r="J486" i="22"/>
  <c r="J485" i="22"/>
  <c r="J484" i="22"/>
  <c r="J483" i="22"/>
  <c r="J482" i="22"/>
  <c r="J481" i="22"/>
  <c r="J480" i="22"/>
  <c r="J479" i="22"/>
  <c r="J478" i="22"/>
  <c r="J477" i="22"/>
  <c r="J476" i="22"/>
  <c r="J475" i="22"/>
  <c r="J474" i="22"/>
  <c r="J473" i="22"/>
  <c r="J472" i="22"/>
  <c r="J471" i="22"/>
  <c r="J470" i="22"/>
  <c r="J469" i="22"/>
  <c r="J468" i="22"/>
  <c r="J467" i="22"/>
  <c r="J466" i="22"/>
  <c r="J465" i="22"/>
  <c r="J464" i="22"/>
  <c r="J463" i="22"/>
  <c r="J462" i="22"/>
  <c r="J461" i="22"/>
  <c r="J460" i="22"/>
  <c r="J459"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F118" i="16"/>
  <c r="F117" i="16"/>
  <c r="F116" i="16"/>
  <c r="F115" i="16"/>
  <c r="F114" i="16"/>
  <c r="F113" i="16"/>
  <c r="F112" i="16"/>
  <c r="F111" i="16"/>
  <c r="F110" i="16"/>
  <c r="F109" i="16"/>
  <c r="F108" i="16"/>
  <c r="F107" i="16"/>
  <c r="F106" i="16"/>
  <c r="F105" i="16"/>
  <c r="F104" i="16"/>
  <c r="F103" i="16"/>
  <c r="F102" i="16"/>
  <c r="F101" i="16"/>
  <c r="F100" i="16"/>
  <c r="F99" i="16"/>
  <c r="F98" i="16"/>
  <c r="F97" i="16"/>
  <c r="D182" i="20"/>
  <c r="D180" i="20"/>
  <c r="D174" i="20"/>
  <c r="D172" i="20"/>
  <c r="D166" i="20"/>
  <c r="D162" i="20"/>
  <c r="D158" i="20"/>
  <c r="D156" i="20"/>
  <c r="D154" i="20"/>
  <c r="D152" i="20"/>
  <c r="D146" i="20"/>
  <c r="D142" i="20"/>
  <c r="D138" i="20"/>
  <c r="D132" i="20"/>
  <c r="D130" i="20"/>
  <c r="D124" i="20"/>
  <c r="D118" i="20"/>
  <c r="D116" i="20"/>
  <c r="D114" i="20"/>
  <c r="D104" i="20"/>
  <c r="D102" i="20"/>
  <c r="D100" i="20"/>
  <c r="D98" i="20"/>
  <c r="C179" i="20"/>
  <c r="C180" i="20"/>
  <c r="C181" i="20"/>
  <c r="C182" i="20"/>
  <c r="C178" i="20"/>
  <c r="D178" i="20"/>
  <c r="C177" i="20"/>
  <c r="D177" i="20"/>
  <c r="C175" i="20"/>
  <c r="C176" i="20"/>
  <c r="D176" i="20"/>
  <c r="C171" i="20"/>
  <c r="C172" i="20"/>
  <c r="C173" i="20"/>
  <c r="C174" i="20"/>
  <c r="C167" i="20"/>
  <c r="C166" i="20"/>
  <c r="C159" i="20"/>
  <c r="C160" i="20"/>
  <c r="C161" i="20"/>
  <c r="C162" i="20"/>
  <c r="C163" i="20"/>
  <c r="C164" i="20"/>
  <c r="C165" i="20"/>
  <c r="D165" i="20"/>
  <c r="C151" i="20"/>
  <c r="C152" i="20"/>
  <c r="C153" i="20"/>
  <c r="C154" i="20"/>
  <c r="C155" i="20"/>
  <c r="C156" i="20"/>
  <c r="C157" i="20"/>
  <c r="C158" i="20"/>
  <c r="C150" i="20"/>
  <c r="D150" i="20"/>
  <c r="C149" i="20"/>
  <c r="D149" i="20"/>
  <c r="C135" i="20"/>
  <c r="C136" i="20"/>
  <c r="C137" i="20"/>
  <c r="C138" i="20"/>
  <c r="C139" i="20"/>
  <c r="C140" i="20"/>
  <c r="C141" i="20"/>
  <c r="C142" i="20"/>
  <c r="C143" i="20"/>
  <c r="C144" i="20"/>
  <c r="C145" i="20"/>
  <c r="C146" i="20"/>
  <c r="C147" i="20"/>
  <c r="C148" i="20"/>
  <c r="D148" i="20"/>
  <c r="C133" i="20"/>
  <c r="C131" i="20"/>
  <c r="C132" i="20"/>
  <c r="C130" i="20"/>
  <c r="C129" i="20"/>
  <c r="D129" i="20"/>
  <c r="C127" i="20"/>
  <c r="C125" i="20"/>
  <c r="D125" i="20"/>
  <c r="C123" i="20"/>
  <c r="C124" i="20"/>
  <c r="C119" i="20"/>
  <c r="C115" i="20"/>
  <c r="C116" i="20"/>
  <c r="C117" i="20"/>
  <c r="C118" i="20"/>
  <c r="C111" i="20"/>
  <c r="C112" i="20"/>
  <c r="C113" i="20"/>
  <c r="C114" i="20"/>
  <c r="C106" i="20"/>
  <c r="C100" i="20"/>
  <c r="C101" i="20"/>
  <c r="C102" i="20"/>
  <c r="C103" i="20"/>
  <c r="C104" i="20"/>
  <c r="C105" i="20"/>
  <c r="D105" i="20"/>
  <c r="C96" i="20"/>
  <c r="C97" i="20"/>
  <c r="C98" i="20"/>
  <c r="C99" i="20"/>
  <c r="D99" i="20"/>
  <c r="D90" i="20"/>
  <c r="D87" i="20"/>
  <c r="D86" i="20"/>
  <c r="D84" i="20"/>
  <c r="D82" i="20"/>
  <c r="D78" i="20"/>
  <c r="D72" i="20"/>
  <c r="D71" i="20"/>
  <c r="D70" i="20"/>
  <c r="C90" i="20"/>
  <c r="C91" i="20"/>
  <c r="D91" i="20"/>
  <c r="C88" i="20"/>
  <c r="C84" i="20"/>
  <c r="C85" i="20"/>
  <c r="C86" i="20"/>
  <c r="C87" i="20"/>
  <c r="C83" i="20"/>
  <c r="D83" i="20"/>
  <c r="C82" i="20"/>
  <c r="C80" i="20"/>
  <c r="C78" i="20"/>
  <c r="C79" i="20"/>
  <c r="D79" i="20"/>
  <c r="C77" i="20"/>
  <c r="D77" i="20"/>
  <c r="C73" i="20"/>
  <c r="C69" i="20"/>
  <c r="C70" i="20"/>
  <c r="C71" i="20"/>
  <c r="C72" i="20"/>
  <c r="C68" i="20"/>
  <c r="D68" i="20"/>
  <c r="C67" i="20"/>
  <c r="D67" i="20"/>
  <c r="C60" i="20"/>
  <c r="D54" i="20"/>
  <c r="D52" i="20"/>
  <c r="D50" i="20"/>
  <c r="D49" i="20"/>
  <c r="D48" i="20"/>
  <c r="D44" i="20"/>
  <c r="D42" i="20"/>
  <c r="D40" i="20"/>
  <c r="D38" i="20"/>
  <c r="D36" i="20"/>
  <c r="D34" i="20"/>
  <c r="D32" i="20"/>
  <c r="D30" i="20"/>
  <c r="D28" i="20"/>
  <c r="D26" i="20"/>
  <c r="D14" i="20"/>
  <c r="D12" i="20"/>
  <c r="D10" i="20"/>
  <c r="D8" i="20"/>
  <c r="D4" i="20"/>
  <c r="C48" i="20"/>
  <c r="C49" i="20"/>
  <c r="C50" i="20"/>
  <c r="C51" i="20"/>
  <c r="C52" i="20"/>
  <c r="C53" i="20"/>
  <c r="C54" i="20"/>
  <c r="C55" i="20"/>
  <c r="D55" i="20"/>
  <c r="C44" i="20"/>
  <c r="C45" i="20"/>
  <c r="C46" i="20"/>
  <c r="C47" i="20"/>
  <c r="D47" i="20"/>
  <c r="C36" i="20"/>
  <c r="C37" i="20"/>
  <c r="C38" i="20"/>
  <c r="C39" i="20"/>
  <c r="C40" i="20"/>
  <c r="C41" i="20"/>
  <c r="C42" i="20"/>
  <c r="C43" i="20"/>
  <c r="D43" i="20"/>
  <c r="C35" i="20"/>
  <c r="D35" i="20"/>
  <c r="C34" i="20"/>
  <c r="C32" i="20"/>
  <c r="C33" i="20"/>
  <c r="D33" i="20"/>
  <c r="C25" i="20"/>
  <c r="C26" i="20"/>
  <c r="C27" i="20"/>
  <c r="C28" i="20"/>
  <c r="C29" i="20"/>
  <c r="C30" i="20"/>
  <c r="C31" i="20"/>
  <c r="D31" i="20"/>
  <c r="C17" i="20"/>
  <c r="C15" i="20"/>
  <c r="D15" i="20"/>
  <c r="C12" i="20"/>
  <c r="C13" i="20"/>
  <c r="C14" i="20"/>
  <c r="C11" i="20"/>
  <c r="D11" i="20"/>
  <c r="C10" i="20"/>
  <c r="C8" i="20"/>
  <c r="C9" i="20"/>
  <c r="D9" i="20"/>
  <c r="C6" i="20"/>
  <c r="C4" i="20"/>
  <c r="C5" i="20"/>
  <c r="D5" i="20"/>
  <c r="L43" i="1"/>
  <c r="L42" i="1"/>
  <c r="L41" i="1"/>
  <c r="L40" i="1"/>
  <c r="L39" i="1"/>
  <c r="L38" i="1"/>
  <c r="K573" i="6"/>
  <c r="K572" i="6"/>
  <c r="K571" i="6"/>
  <c r="K570" i="6"/>
  <c r="K569" i="6"/>
  <c r="K568" i="6"/>
  <c r="K567" i="6"/>
  <c r="K566" i="6"/>
  <c r="K565" i="6"/>
  <c r="K564" i="6"/>
  <c r="K563" i="6"/>
  <c r="K562" i="6"/>
  <c r="K561" i="6"/>
  <c r="K560" i="6"/>
  <c r="K559" i="6"/>
  <c r="K558" i="6"/>
  <c r="K557" i="6"/>
  <c r="K556" i="6"/>
  <c r="K555" i="6"/>
  <c r="K554" i="6"/>
  <c r="K553" i="6"/>
  <c r="K552" i="6"/>
  <c r="K551" i="6"/>
  <c r="K550" i="6"/>
  <c r="K549" i="6"/>
  <c r="K548" i="6"/>
  <c r="K547" i="6"/>
  <c r="K546" i="6"/>
  <c r="K545" i="6"/>
  <c r="K544" i="6"/>
  <c r="K543" i="6"/>
  <c r="K542" i="6"/>
  <c r="K541" i="6"/>
  <c r="K540" i="6"/>
  <c r="K539" i="6"/>
  <c r="K538" i="6"/>
  <c r="K537" i="6"/>
  <c r="K536" i="6"/>
  <c r="K535" i="6"/>
  <c r="K534" i="6"/>
  <c r="K533" i="6"/>
  <c r="K532" i="6"/>
  <c r="K531" i="6"/>
  <c r="K530" i="6"/>
  <c r="K529" i="6"/>
  <c r="K528" i="6"/>
  <c r="K527" i="6"/>
  <c r="K526" i="6"/>
  <c r="K525" i="6"/>
  <c r="K524" i="6"/>
  <c r="K523" i="6"/>
  <c r="K522" i="6"/>
  <c r="K521" i="6"/>
  <c r="K520" i="6"/>
  <c r="K519" i="6"/>
  <c r="K518" i="6"/>
  <c r="K517" i="6"/>
  <c r="K516" i="6"/>
  <c r="K515" i="6"/>
  <c r="K514" i="6"/>
  <c r="K513" i="6"/>
  <c r="K512" i="6"/>
  <c r="K511" i="6"/>
  <c r="K510" i="6"/>
  <c r="K509" i="6"/>
  <c r="K508" i="6"/>
  <c r="K507" i="6"/>
  <c r="K506" i="6"/>
  <c r="K505" i="6"/>
  <c r="K504" i="6"/>
  <c r="K503" i="6"/>
  <c r="K502" i="6"/>
  <c r="K501" i="6"/>
  <c r="K500" i="6"/>
  <c r="K499" i="6"/>
  <c r="K498" i="6"/>
  <c r="K497" i="6"/>
  <c r="K496" i="6"/>
  <c r="K495" i="6"/>
  <c r="K494" i="6"/>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50" i="6"/>
  <c r="K449" i="6"/>
  <c r="K448" i="6"/>
  <c r="K447" i="6"/>
  <c r="K446" i="6"/>
  <c r="K445"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7" i="6"/>
  <c r="K406" i="6"/>
  <c r="K405" i="6"/>
  <c r="K404" i="6"/>
  <c r="K403" i="6"/>
  <c r="K402" i="6"/>
  <c r="K401" i="6"/>
  <c r="K400" i="6"/>
  <c r="K399" i="6"/>
  <c r="K398" i="6"/>
  <c r="K397" i="6"/>
  <c r="K396" i="6"/>
  <c r="K395" i="6"/>
  <c r="K394" i="6"/>
  <c r="K393" i="6"/>
  <c r="K392" i="6"/>
  <c r="K391" i="6"/>
  <c r="K390" i="6"/>
  <c r="K389" i="6"/>
  <c r="K388" i="6"/>
  <c r="K387" i="6"/>
  <c r="K386" i="6"/>
  <c r="K385" i="6"/>
  <c r="K384" i="6"/>
  <c r="K383" i="6"/>
  <c r="K382" i="6"/>
  <c r="K381" i="6"/>
  <c r="K380" i="6"/>
  <c r="K379" i="6"/>
  <c r="K378"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5" i="6"/>
  <c r="K274" i="6"/>
  <c r="K273" i="6"/>
  <c r="K272" i="6"/>
  <c r="K271" i="6"/>
  <c r="K270" i="6"/>
  <c r="K269" i="6"/>
  <c r="K268" i="6"/>
  <c r="K267" i="6"/>
  <c r="K266" i="6"/>
  <c r="K265" i="6"/>
  <c r="K264" i="6"/>
  <c r="K263" i="6"/>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J573" i="6"/>
  <c r="J572" i="6"/>
  <c r="J571" i="6"/>
  <c r="J570" i="6"/>
  <c r="J569" i="6"/>
  <c r="J568" i="6"/>
  <c r="J567" i="6"/>
  <c r="J566" i="6"/>
  <c r="J565" i="6"/>
  <c r="J564" i="6"/>
  <c r="J563" i="6"/>
  <c r="J562" i="6"/>
  <c r="J561" i="6"/>
  <c r="J560" i="6"/>
  <c r="J559" i="6"/>
  <c r="J558" i="6"/>
  <c r="J557" i="6"/>
  <c r="J556" i="6"/>
  <c r="J555" i="6"/>
  <c r="J554" i="6"/>
  <c r="J553" i="6"/>
  <c r="J552" i="6"/>
  <c r="J551" i="6"/>
  <c r="J550" i="6"/>
  <c r="J549" i="6"/>
  <c r="J548" i="6"/>
  <c r="J547" i="6"/>
  <c r="J546" i="6"/>
  <c r="J545" i="6"/>
  <c r="J544" i="6"/>
  <c r="J543" i="6"/>
  <c r="J542" i="6"/>
  <c r="J541" i="6"/>
  <c r="J540" i="6"/>
  <c r="J539" i="6"/>
  <c r="J538" i="6"/>
  <c r="J537" i="6"/>
  <c r="J536" i="6"/>
  <c r="J535" i="6"/>
  <c r="J534" i="6"/>
  <c r="J533" i="6"/>
  <c r="J532" i="6"/>
  <c r="J531" i="6"/>
  <c r="J530" i="6"/>
  <c r="J529" i="6"/>
  <c r="J528" i="6"/>
  <c r="J527" i="6"/>
  <c r="J526" i="6"/>
  <c r="J525" i="6"/>
  <c r="J524" i="6"/>
  <c r="J523" i="6"/>
  <c r="J522" i="6"/>
  <c r="J521" i="6"/>
  <c r="J520" i="6"/>
  <c r="J519" i="6"/>
  <c r="J518" i="6"/>
  <c r="J517" i="6"/>
  <c r="J516" i="6"/>
  <c r="J515" i="6"/>
  <c r="J514" i="6"/>
  <c r="J513" i="6"/>
  <c r="J512" i="6"/>
  <c r="J511" i="6"/>
  <c r="J510" i="6"/>
  <c r="J509" i="6"/>
  <c r="J508" i="6"/>
  <c r="J507" i="6"/>
  <c r="J506" i="6"/>
  <c r="J505" i="6"/>
  <c r="J504" i="6"/>
  <c r="J503" i="6"/>
  <c r="J502" i="6"/>
  <c r="J501" i="6"/>
  <c r="J500" i="6"/>
  <c r="J499" i="6"/>
  <c r="J498" i="6"/>
  <c r="J497" i="6"/>
  <c r="J496" i="6"/>
  <c r="J495" i="6"/>
  <c r="J494" i="6"/>
  <c r="J493" i="6"/>
  <c r="J492" i="6"/>
  <c r="J491" i="6"/>
  <c r="J490" i="6"/>
  <c r="J489" i="6"/>
  <c r="J488" i="6"/>
  <c r="J487" i="6"/>
  <c r="J486" i="6"/>
  <c r="J485" i="6"/>
  <c r="J484" i="6"/>
  <c r="J483" i="6"/>
  <c r="J482" i="6"/>
  <c r="J481" i="6"/>
  <c r="J480" i="6"/>
  <c r="J479" i="6"/>
  <c r="J478" i="6"/>
  <c r="J477" i="6"/>
  <c r="J476" i="6"/>
  <c r="J475" i="6"/>
  <c r="J474" i="6"/>
  <c r="J473" i="6"/>
  <c r="J472" i="6"/>
  <c r="J471" i="6"/>
  <c r="J470" i="6"/>
  <c r="J469" i="6"/>
  <c r="J468" i="6"/>
  <c r="J467" i="6"/>
  <c r="J466" i="6"/>
  <c r="J465" i="6"/>
  <c r="J464" i="6"/>
  <c r="J463" i="6"/>
  <c r="J462" i="6"/>
  <c r="J461" i="6"/>
  <c r="J460" i="6"/>
  <c r="J459" i="6"/>
  <c r="J458" i="6"/>
  <c r="J457" i="6"/>
  <c r="J456" i="6"/>
  <c r="J455" i="6"/>
  <c r="J454" i="6"/>
  <c r="J453" i="6"/>
  <c r="J452" i="6"/>
  <c r="J451" i="6"/>
  <c r="J450" i="6"/>
  <c r="J449" i="6"/>
  <c r="J448" i="6"/>
  <c r="J447" i="6"/>
  <c r="J446" i="6"/>
  <c r="J445" i="6"/>
  <c r="J444" i="6"/>
  <c r="J443" i="6"/>
  <c r="J442" i="6"/>
  <c r="J441" i="6"/>
  <c r="J440" i="6"/>
  <c r="J439" i="6"/>
  <c r="J438" i="6"/>
  <c r="J437" i="6"/>
  <c r="J436" i="6"/>
  <c r="J435" i="6"/>
  <c r="J434" i="6"/>
  <c r="J433" i="6"/>
  <c r="J432" i="6"/>
  <c r="J431" i="6"/>
  <c r="J430" i="6"/>
  <c r="J429" i="6"/>
  <c r="J428" i="6"/>
  <c r="J427" i="6"/>
  <c r="J426" i="6"/>
  <c r="J425" i="6"/>
  <c r="J424" i="6"/>
  <c r="J423" i="6"/>
  <c r="J422" i="6"/>
  <c r="J421" i="6"/>
  <c r="J420" i="6"/>
  <c r="J419" i="6"/>
  <c r="J418" i="6"/>
  <c r="J417" i="6"/>
  <c r="J416" i="6"/>
  <c r="J415" i="6"/>
  <c r="J414" i="6"/>
  <c r="J413" i="6"/>
  <c r="J412" i="6"/>
  <c r="J411" i="6"/>
  <c r="J410" i="6"/>
  <c r="J409" i="6"/>
  <c r="J408" i="6"/>
  <c r="J407" i="6"/>
  <c r="J406" i="6"/>
  <c r="J405" i="6"/>
  <c r="J404" i="6"/>
  <c r="J403" i="6"/>
  <c r="J402" i="6"/>
  <c r="J401" i="6"/>
  <c r="J400" i="6"/>
  <c r="J399" i="6"/>
  <c r="J398" i="6"/>
  <c r="J397" i="6"/>
  <c r="J396" i="6"/>
  <c r="J395" i="6"/>
  <c r="J394" i="6"/>
  <c r="J393" i="6"/>
  <c r="J392" i="6"/>
  <c r="J391" i="6"/>
  <c r="J390" i="6"/>
  <c r="J389" i="6"/>
  <c r="J388" i="6"/>
  <c r="J387" i="6"/>
  <c r="J386" i="6"/>
  <c r="J385" i="6"/>
  <c r="J384" i="6"/>
  <c r="J383" i="6"/>
  <c r="J382" i="6"/>
  <c r="J381" i="6"/>
  <c r="J380" i="6"/>
  <c r="J379" i="6"/>
  <c r="J378" i="6"/>
  <c r="J377" i="6"/>
  <c r="J376" i="6"/>
  <c r="J375" i="6"/>
  <c r="J374" i="6"/>
  <c r="J373" i="6"/>
  <c r="J372" i="6"/>
  <c r="J371" i="6"/>
  <c r="J370" i="6"/>
  <c r="J369" i="6"/>
  <c r="J368" i="6"/>
  <c r="J367" i="6"/>
  <c r="J366" i="6"/>
  <c r="J365" i="6"/>
  <c r="J364" i="6"/>
  <c r="J363" i="6"/>
  <c r="J362" i="6"/>
  <c r="J361" i="6"/>
  <c r="J360" i="6"/>
  <c r="J359" i="6"/>
  <c r="J358" i="6"/>
  <c r="J357" i="6"/>
  <c r="J356" i="6"/>
  <c r="J355" i="6"/>
  <c r="J354" i="6"/>
  <c r="J353" i="6"/>
  <c r="J352" i="6"/>
  <c r="J351" i="6"/>
  <c r="J350" i="6"/>
  <c r="J349" i="6"/>
  <c r="J348" i="6"/>
  <c r="J347" i="6"/>
  <c r="J346" i="6"/>
  <c r="J345" i="6"/>
  <c r="J344" i="6"/>
  <c r="J343" i="6"/>
  <c r="J342" i="6"/>
  <c r="J341" i="6"/>
  <c r="J340" i="6"/>
  <c r="J339" i="6"/>
  <c r="J338" i="6"/>
  <c r="J337" i="6"/>
  <c r="J336" i="6"/>
  <c r="J335" i="6"/>
  <c r="J334" i="6"/>
  <c r="J333" i="6"/>
  <c r="J332" i="6"/>
  <c r="J331" i="6"/>
  <c r="J330" i="6"/>
  <c r="J329" i="6"/>
  <c r="J328" i="6"/>
  <c r="J327" i="6"/>
  <c r="J326" i="6"/>
  <c r="J325" i="6"/>
  <c r="J324" i="6"/>
  <c r="J323" i="6"/>
  <c r="J322" i="6"/>
  <c r="J321" i="6"/>
  <c r="J320" i="6"/>
  <c r="J319" i="6"/>
  <c r="J318" i="6"/>
  <c r="J317" i="6"/>
  <c r="J316" i="6"/>
  <c r="J315" i="6"/>
  <c r="J314" i="6"/>
  <c r="J313" i="6"/>
  <c r="J312" i="6"/>
  <c r="J311" i="6"/>
  <c r="J310" i="6"/>
  <c r="J309" i="6"/>
  <c r="J308" i="6"/>
  <c r="J307" i="6"/>
  <c r="J306" i="6"/>
  <c r="J305" i="6"/>
  <c r="J304" i="6"/>
  <c r="J303" i="6"/>
  <c r="J302" i="6"/>
  <c r="J301" i="6"/>
  <c r="J300" i="6"/>
  <c r="J299" i="6"/>
  <c r="J298" i="6"/>
  <c r="J297" i="6"/>
  <c r="J296" i="6"/>
  <c r="J295" i="6"/>
  <c r="J294" i="6"/>
  <c r="J293" i="6"/>
  <c r="J292" i="6"/>
  <c r="J291" i="6"/>
  <c r="J290" i="6"/>
  <c r="J289" i="6"/>
  <c r="J288" i="6"/>
  <c r="J287" i="6"/>
  <c r="J286" i="6"/>
  <c r="J285" i="6"/>
  <c r="J284" i="6"/>
  <c r="J283" i="6"/>
  <c r="J282" i="6"/>
  <c r="J281" i="6"/>
  <c r="J280" i="6"/>
  <c r="J279" i="6"/>
  <c r="J278" i="6"/>
  <c r="J277" i="6"/>
  <c r="J276" i="6"/>
  <c r="J275" i="6"/>
  <c r="J274" i="6"/>
  <c r="J273" i="6"/>
  <c r="J272" i="6"/>
  <c r="J271" i="6"/>
  <c r="J270" i="6"/>
  <c r="J269" i="6"/>
  <c r="J268" i="6"/>
  <c r="J267" i="6"/>
  <c r="J266" i="6"/>
  <c r="J265" i="6"/>
  <c r="J264" i="6"/>
  <c r="J263" i="6"/>
  <c r="J262" i="6"/>
  <c r="J261" i="6"/>
  <c r="J260" i="6"/>
  <c r="J259" i="6"/>
  <c r="J258" i="6"/>
  <c r="J257" i="6"/>
  <c r="J256" i="6"/>
  <c r="J255" i="6"/>
  <c r="J254" i="6"/>
  <c r="J253" i="6"/>
  <c r="J252" i="6"/>
  <c r="J251" i="6"/>
  <c r="J250" i="6"/>
  <c r="J249" i="6"/>
  <c r="J248" i="6"/>
  <c r="J247" i="6"/>
  <c r="J246" i="6"/>
  <c r="J245" i="6"/>
  <c r="J244" i="6"/>
  <c r="J243" i="6"/>
  <c r="J242" i="6"/>
  <c r="J241" i="6"/>
  <c r="J240" i="6"/>
  <c r="J239" i="6"/>
  <c r="J238" i="6"/>
  <c r="J237" i="6"/>
  <c r="J236" i="6"/>
  <c r="J235" i="6"/>
  <c r="J234" i="6"/>
  <c r="J233" i="6"/>
  <c r="J232" i="6"/>
  <c r="J231" i="6"/>
  <c r="J230" i="6"/>
  <c r="J229" i="6"/>
  <c r="J228" i="6"/>
  <c r="J227" i="6"/>
  <c r="J226" i="6"/>
  <c r="J225" i="6"/>
  <c r="J224" i="6"/>
  <c r="J223" i="6"/>
  <c r="J222" i="6"/>
  <c r="J221" i="6"/>
  <c r="J220" i="6"/>
  <c r="J219" i="6"/>
  <c r="J218" i="6"/>
  <c r="J217" i="6"/>
  <c r="J216" i="6"/>
  <c r="J215" i="6"/>
  <c r="J214" i="6"/>
  <c r="J213" i="6"/>
  <c r="J212" i="6"/>
  <c r="J211" i="6"/>
  <c r="J210" i="6"/>
  <c r="J209" i="6"/>
  <c r="J208" i="6"/>
  <c r="J207" i="6"/>
  <c r="J206" i="6"/>
  <c r="J205" i="6"/>
  <c r="J204" i="6"/>
  <c r="J203" i="6"/>
  <c r="J202" i="6"/>
  <c r="J201" i="6"/>
  <c r="J200" i="6"/>
  <c r="J199" i="6"/>
  <c r="J198" i="6"/>
  <c r="J197" i="6"/>
  <c r="J196" i="6"/>
  <c r="J195" i="6"/>
  <c r="J194" i="6"/>
  <c r="J193" i="6"/>
  <c r="J192" i="6"/>
  <c r="J191" i="6"/>
  <c r="J190" i="6"/>
  <c r="J189" i="6"/>
  <c r="J188" i="6"/>
  <c r="J187" i="6"/>
  <c r="J186" i="6"/>
  <c r="J185" i="6"/>
  <c r="J184" i="6"/>
  <c r="J183" i="6"/>
  <c r="J182" i="6"/>
  <c r="J181" i="6"/>
  <c r="J180" i="6"/>
  <c r="J179" i="6"/>
  <c r="J178" i="6"/>
  <c r="J177" i="6"/>
  <c r="J176" i="6"/>
  <c r="J175" i="6"/>
  <c r="J174" i="6"/>
  <c r="J173" i="6"/>
  <c r="J172" i="6"/>
  <c r="J171" i="6"/>
  <c r="J170" i="6"/>
  <c r="J169" i="6"/>
  <c r="J168" i="6"/>
  <c r="J167" i="6"/>
  <c r="J166" i="6"/>
  <c r="J165" i="6"/>
  <c r="J164" i="6"/>
  <c r="J163" i="6"/>
  <c r="J162" i="6"/>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I573" i="6"/>
  <c r="I572" i="6"/>
  <c r="I571" i="6"/>
  <c r="I570" i="6"/>
  <c r="I569" i="6"/>
  <c r="I568" i="6"/>
  <c r="I567" i="6"/>
  <c r="I566" i="6"/>
  <c r="I565" i="6"/>
  <c r="I564" i="6"/>
  <c r="I563" i="6"/>
  <c r="I562" i="6"/>
  <c r="I561" i="6"/>
  <c r="I560" i="6"/>
  <c r="I559" i="6"/>
  <c r="I558" i="6"/>
  <c r="I557" i="6"/>
  <c r="I556" i="6"/>
  <c r="I555" i="6"/>
  <c r="I554" i="6"/>
  <c r="I553" i="6"/>
  <c r="I552" i="6"/>
  <c r="I551" i="6"/>
  <c r="I550" i="6"/>
  <c r="I549" i="6"/>
  <c r="I548" i="6"/>
  <c r="I547" i="6"/>
  <c r="I546" i="6"/>
  <c r="I545" i="6"/>
  <c r="I544" i="6"/>
  <c r="I543" i="6"/>
  <c r="I542" i="6"/>
  <c r="I541" i="6"/>
  <c r="I540" i="6"/>
  <c r="I539" i="6"/>
  <c r="I538" i="6"/>
  <c r="I537" i="6"/>
  <c r="I536" i="6"/>
  <c r="I535" i="6"/>
  <c r="I534" i="6"/>
  <c r="I533" i="6"/>
  <c r="I532" i="6"/>
  <c r="I531" i="6"/>
  <c r="I530" i="6"/>
  <c r="I529" i="6"/>
  <c r="I528" i="6"/>
  <c r="I527" i="6"/>
  <c r="I526" i="6"/>
  <c r="I525" i="6"/>
  <c r="I524" i="6"/>
  <c r="I523" i="6"/>
  <c r="I522" i="6"/>
  <c r="I521" i="6"/>
  <c r="I520" i="6"/>
  <c r="I519" i="6"/>
  <c r="I518" i="6"/>
  <c r="I517" i="6"/>
  <c r="I516" i="6"/>
  <c r="I515" i="6"/>
  <c r="I514" i="6"/>
  <c r="I513" i="6"/>
  <c r="I512" i="6"/>
  <c r="I511" i="6"/>
  <c r="I510" i="6"/>
  <c r="I509" i="6"/>
  <c r="I508" i="6"/>
  <c r="I507" i="6"/>
  <c r="I506" i="6"/>
  <c r="I505" i="6"/>
  <c r="I504" i="6"/>
  <c r="I503" i="6"/>
  <c r="I502" i="6"/>
  <c r="I501" i="6"/>
  <c r="I500" i="6"/>
  <c r="I499" i="6"/>
  <c r="I498" i="6"/>
  <c r="I497" i="6"/>
  <c r="I496" i="6"/>
  <c r="I495" i="6"/>
  <c r="I494" i="6"/>
  <c r="I493" i="6"/>
  <c r="I492" i="6"/>
  <c r="I491" i="6"/>
  <c r="I490" i="6"/>
  <c r="I489" i="6"/>
  <c r="I488" i="6"/>
  <c r="I487" i="6"/>
  <c r="I486" i="6"/>
  <c r="I485" i="6"/>
  <c r="I484" i="6"/>
  <c r="I483" i="6"/>
  <c r="I482" i="6"/>
  <c r="I481" i="6"/>
  <c r="I480" i="6"/>
  <c r="I479" i="6"/>
  <c r="I478" i="6"/>
  <c r="I477" i="6"/>
  <c r="I476" i="6"/>
  <c r="I475" i="6"/>
  <c r="I474" i="6"/>
  <c r="I473" i="6"/>
  <c r="I472" i="6"/>
  <c r="I471" i="6"/>
  <c r="I470" i="6"/>
  <c r="I469" i="6"/>
  <c r="I468" i="6"/>
  <c r="I467" i="6"/>
  <c r="I466" i="6"/>
  <c r="I465" i="6"/>
  <c r="I464" i="6"/>
  <c r="I463" i="6"/>
  <c r="I462" i="6"/>
  <c r="I461" i="6"/>
  <c r="I460" i="6"/>
  <c r="I459" i="6"/>
  <c r="I458" i="6"/>
  <c r="I457" i="6"/>
  <c r="I456" i="6"/>
  <c r="I455" i="6"/>
  <c r="I454" i="6"/>
  <c r="I453" i="6"/>
  <c r="I452" i="6"/>
  <c r="I451" i="6"/>
  <c r="I450" i="6"/>
  <c r="I449" i="6"/>
  <c r="I448" i="6"/>
  <c r="I447" i="6"/>
  <c r="I446" i="6"/>
  <c r="I445" i="6"/>
  <c r="I444" i="6"/>
  <c r="I443" i="6"/>
  <c r="I442" i="6"/>
  <c r="I441" i="6"/>
  <c r="I440" i="6"/>
  <c r="I439" i="6"/>
  <c r="I438" i="6"/>
  <c r="I437" i="6"/>
  <c r="I436" i="6"/>
  <c r="I435" i="6"/>
  <c r="I434" i="6"/>
  <c r="I433" i="6"/>
  <c r="I432" i="6"/>
  <c r="I431" i="6"/>
  <c r="I430" i="6"/>
  <c r="I429" i="6"/>
  <c r="I428" i="6"/>
  <c r="I427" i="6"/>
  <c r="I426" i="6"/>
  <c r="I425" i="6"/>
  <c r="I424" i="6"/>
  <c r="I423" i="6"/>
  <c r="I422" i="6"/>
  <c r="I421" i="6"/>
  <c r="I420" i="6"/>
  <c r="I419" i="6"/>
  <c r="I418" i="6"/>
  <c r="I417" i="6"/>
  <c r="I416" i="6"/>
  <c r="I415" i="6"/>
  <c r="I414" i="6"/>
  <c r="I413" i="6"/>
  <c r="I412" i="6"/>
  <c r="I411" i="6"/>
  <c r="I410" i="6"/>
  <c r="I409" i="6"/>
  <c r="I408" i="6"/>
  <c r="I407" i="6"/>
  <c r="I406" i="6"/>
  <c r="I405" i="6"/>
  <c r="I404" i="6"/>
  <c r="I403" i="6"/>
  <c r="I402" i="6"/>
  <c r="I401" i="6"/>
  <c r="I400" i="6"/>
  <c r="I399" i="6"/>
  <c r="I398" i="6"/>
  <c r="I397" i="6"/>
  <c r="I396" i="6"/>
  <c r="I395" i="6"/>
  <c r="I394" i="6"/>
  <c r="I393" i="6"/>
  <c r="I392" i="6"/>
  <c r="I391" i="6"/>
  <c r="I390" i="6"/>
  <c r="I389" i="6"/>
  <c r="I388" i="6"/>
  <c r="I387" i="6"/>
  <c r="I386" i="6"/>
  <c r="I385" i="6"/>
  <c r="I384" i="6"/>
  <c r="I383" i="6"/>
  <c r="I382" i="6"/>
  <c r="I381" i="6"/>
  <c r="I380" i="6"/>
  <c r="I379" i="6"/>
  <c r="I378" i="6"/>
  <c r="I377" i="6"/>
  <c r="I376" i="6"/>
  <c r="I375" i="6"/>
  <c r="I374" i="6"/>
  <c r="I373" i="6"/>
  <c r="I372" i="6"/>
  <c r="I371" i="6"/>
  <c r="I370" i="6"/>
  <c r="I369" i="6"/>
  <c r="I368" i="6"/>
  <c r="I367" i="6"/>
  <c r="I366" i="6"/>
  <c r="I365" i="6"/>
  <c r="I364" i="6"/>
  <c r="I363" i="6"/>
  <c r="I362" i="6"/>
  <c r="I361" i="6"/>
  <c r="I360" i="6"/>
  <c r="I359" i="6"/>
  <c r="I358" i="6"/>
  <c r="I357" i="6"/>
  <c r="I356" i="6"/>
  <c r="I355" i="6"/>
  <c r="I354" i="6"/>
  <c r="I353" i="6"/>
  <c r="I352" i="6"/>
  <c r="I351" i="6"/>
  <c r="I350" i="6"/>
  <c r="I349" i="6"/>
  <c r="I348" i="6"/>
  <c r="I347" i="6"/>
  <c r="I346" i="6"/>
  <c r="I345" i="6"/>
  <c r="I344" i="6"/>
  <c r="I343" i="6"/>
  <c r="I342" i="6"/>
  <c r="I341" i="6"/>
  <c r="I340" i="6"/>
  <c r="I339" i="6"/>
  <c r="I338" i="6"/>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I258" i="6"/>
  <c r="I257" i="6"/>
  <c r="I256" i="6"/>
  <c r="I255" i="6"/>
  <c r="I254" i="6"/>
  <c r="I253" i="6"/>
  <c r="I252" i="6"/>
  <c r="I251" i="6"/>
  <c r="I250" i="6"/>
  <c r="I249" i="6"/>
  <c r="I248" i="6"/>
  <c r="I247" i="6"/>
  <c r="I246" i="6"/>
  <c r="I245" i="6"/>
  <c r="I244" i="6"/>
  <c r="I243" i="6"/>
  <c r="I242" i="6"/>
  <c r="I241" i="6"/>
  <c r="I240" i="6"/>
  <c r="I239" i="6"/>
  <c r="I238" i="6"/>
  <c r="I237" i="6"/>
  <c r="I236" i="6"/>
  <c r="I235" i="6"/>
  <c r="I234" i="6"/>
  <c r="I233" i="6"/>
  <c r="I232" i="6"/>
  <c r="I231" i="6"/>
  <c r="I230" i="6"/>
  <c r="I229" i="6"/>
  <c r="I228" i="6"/>
  <c r="I227" i="6"/>
  <c r="I226" i="6"/>
  <c r="I225" i="6"/>
  <c r="I224" i="6"/>
  <c r="I223" i="6"/>
  <c r="I222" i="6"/>
  <c r="I221" i="6"/>
  <c r="I220" i="6"/>
  <c r="I219" i="6"/>
  <c r="I218" i="6"/>
  <c r="I217" i="6"/>
  <c r="I216" i="6"/>
  <c r="I215" i="6"/>
  <c r="I214" i="6"/>
  <c r="I213" i="6"/>
  <c r="I212"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2" i="6"/>
  <c r="I181" i="6"/>
  <c r="I180" i="6"/>
  <c r="I179" i="6"/>
  <c r="I178" i="6"/>
  <c r="I177" i="6"/>
  <c r="I176" i="6"/>
  <c r="I175" i="6"/>
  <c r="I174" i="6"/>
  <c r="I173" i="6"/>
  <c r="I172" i="6"/>
  <c r="I171" i="6"/>
  <c r="I170"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F573" i="6"/>
  <c r="F572" i="6"/>
  <c r="F571" i="6"/>
  <c r="F570" i="6"/>
  <c r="F569" i="6"/>
  <c r="F568" i="6"/>
  <c r="F567" i="6"/>
  <c r="F566" i="6"/>
  <c r="F565" i="6"/>
  <c r="F564" i="6"/>
  <c r="F563" i="6"/>
  <c r="F562" i="6"/>
  <c r="F561" i="6"/>
  <c r="F560" i="6"/>
  <c r="F559" i="6"/>
  <c r="F558" i="6"/>
  <c r="F557" i="6"/>
  <c r="F556" i="6"/>
  <c r="F555" i="6"/>
  <c r="F554" i="6"/>
  <c r="F553" i="6"/>
  <c r="F552" i="6"/>
  <c r="F551" i="6"/>
  <c r="F550" i="6"/>
  <c r="F549" i="6"/>
  <c r="F548" i="6"/>
  <c r="F547" i="6"/>
  <c r="F546" i="6"/>
  <c r="F545" i="6"/>
  <c r="F544" i="6"/>
  <c r="F543" i="6"/>
  <c r="F542" i="6"/>
  <c r="F541" i="6"/>
  <c r="F540" i="6"/>
  <c r="F539" i="6"/>
  <c r="F538" i="6"/>
  <c r="F537" i="6"/>
  <c r="F536" i="6"/>
  <c r="F535" i="6"/>
  <c r="F534" i="6"/>
  <c r="F533" i="6"/>
  <c r="F532" i="6"/>
  <c r="F531" i="6"/>
  <c r="F530" i="6"/>
  <c r="F529" i="6"/>
  <c r="F528" i="6"/>
  <c r="F527" i="6"/>
  <c r="F526" i="6"/>
  <c r="F525" i="6"/>
  <c r="F524" i="6"/>
  <c r="F523" i="6"/>
  <c r="F522" i="6"/>
  <c r="F521" i="6"/>
  <c r="F520" i="6"/>
  <c r="F519" i="6"/>
  <c r="F518" i="6"/>
  <c r="F517" i="6"/>
  <c r="F516" i="6"/>
  <c r="F515" i="6"/>
  <c r="F514" i="6"/>
  <c r="F513" i="6"/>
  <c r="F512" i="6"/>
  <c r="F511" i="6"/>
  <c r="F510" i="6"/>
  <c r="F509" i="6"/>
  <c r="F508" i="6"/>
  <c r="F507" i="6"/>
  <c r="F506" i="6"/>
  <c r="F505" i="6"/>
  <c r="F504" i="6"/>
  <c r="F503" i="6"/>
  <c r="F502" i="6"/>
  <c r="F501" i="6"/>
  <c r="F500" i="6"/>
  <c r="F499" i="6"/>
  <c r="F498" i="6"/>
  <c r="F497" i="6"/>
  <c r="F496" i="6"/>
  <c r="F495" i="6"/>
  <c r="F494" i="6"/>
  <c r="F493" i="6"/>
  <c r="F492" i="6"/>
  <c r="F491" i="6"/>
  <c r="F490" i="6"/>
  <c r="F489" i="6"/>
  <c r="F488" i="6"/>
  <c r="F487" i="6"/>
  <c r="F486" i="6"/>
  <c r="F485" i="6"/>
  <c r="F484" i="6"/>
  <c r="F483" i="6"/>
  <c r="F482" i="6"/>
  <c r="F481" i="6"/>
  <c r="F480" i="6"/>
  <c r="F479" i="6"/>
  <c r="F478" i="6"/>
  <c r="F477" i="6"/>
  <c r="F476" i="6"/>
  <c r="F475" i="6"/>
  <c r="F474" i="6"/>
  <c r="F473" i="6"/>
  <c r="F472" i="6"/>
  <c r="F471" i="6"/>
  <c r="F470" i="6"/>
  <c r="F469" i="6"/>
  <c r="F468" i="6"/>
  <c r="F467" i="6"/>
  <c r="F466" i="6"/>
  <c r="F465" i="6"/>
  <c r="F464" i="6"/>
  <c r="F463" i="6"/>
  <c r="F462" i="6"/>
  <c r="F461" i="6"/>
  <c r="F460" i="6"/>
  <c r="F459" i="6"/>
  <c r="F458" i="6"/>
  <c r="F457" i="6"/>
  <c r="F456" i="6"/>
  <c r="F455" i="6"/>
  <c r="F454" i="6"/>
  <c r="F453" i="6"/>
  <c r="F452" i="6"/>
  <c r="F451" i="6"/>
  <c r="F450" i="6"/>
  <c r="F449" i="6"/>
  <c r="F448" i="6"/>
  <c r="F447" i="6"/>
  <c r="F446" i="6"/>
  <c r="F445" i="6"/>
  <c r="F444" i="6"/>
  <c r="F443" i="6"/>
  <c r="F442" i="6"/>
  <c r="F441" i="6"/>
  <c r="F440" i="6"/>
  <c r="F439" i="6"/>
  <c r="F438" i="6"/>
  <c r="F437" i="6"/>
  <c r="F436" i="6"/>
  <c r="F435" i="6"/>
  <c r="F434" i="6"/>
  <c r="F433" i="6"/>
  <c r="F432" i="6"/>
  <c r="F431" i="6"/>
  <c r="F430" i="6"/>
  <c r="F429" i="6"/>
  <c r="F428" i="6"/>
  <c r="F427" i="6"/>
  <c r="F426" i="6"/>
  <c r="F425" i="6"/>
  <c r="F424" i="6"/>
  <c r="F423" i="6"/>
  <c r="F422" i="6"/>
  <c r="F421" i="6"/>
  <c r="F420" i="6"/>
  <c r="F419" i="6"/>
  <c r="F418" i="6"/>
  <c r="F417" i="6"/>
  <c r="F416" i="6"/>
  <c r="F415" i="6"/>
  <c r="F414" i="6"/>
  <c r="F413" i="6"/>
  <c r="F412" i="6"/>
  <c r="F411" i="6"/>
  <c r="F410" i="6"/>
  <c r="F409" i="6"/>
  <c r="F408" i="6"/>
  <c r="F407" i="6"/>
  <c r="F406" i="6"/>
  <c r="F405" i="6"/>
  <c r="F404" i="6"/>
  <c r="F403" i="6"/>
  <c r="F402" i="6"/>
  <c r="F401" i="6"/>
  <c r="F400" i="6"/>
  <c r="F399" i="6"/>
  <c r="F398" i="6"/>
  <c r="F397" i="6"/>
  <c r="F396" i="6"/>
  <c r="F395" i="6"/>
  <c r="F394" i="6"/>
  <c r="F393" i="6"/>
  <c r="F392" i="6"/>
  <c r="F391" i="6"/>
  <c r="F390" i="6"/>
  <c r="F389" i="6"/>
  <c r="F388" i="6"/>
  <c r="F387" i="6"/>
  <c r="F386" i="6"/>
  <c r="F385" i="6"/>
  <c r="F384" i="6"/>
  <c r="F383" i="6"/>
  <c r="F382" i="6"/>
  <c r="F381" i="6"/>
  <c r="F380" i="6"/>
  <c r="F379" i="6"/>
  <c r="F378" i="6"/>
  <c r="F377" i="6"/>
  <c r="F376" i="6"/>
  <c r="F375" i="6"/>
  <c r="F374" i="6"/>
  <c r="F373" i="6"/>
  <c r="F372" i="6"/>
  <c r="F371" i="6"/>
  <c r="F370" i="6"/>
  <c r="F369" i="6"/>
  <c r="F368" i="6"/>
  <c r="F367" i="6"/>
  <c r="F366" i="6"/>
  <c r="F365" i="6"/>
  <c r="F364" i="6"/>
  <c r="F363" i="6"/>
  <c r="F362" i="6"/>
  <c r="F361" i="6"/>
  <c r="F360" i="6"/>
  <c r="F359" i="6"/>
  <c r="F358" i="6"/>
  <c r="F357" i="6"/>
  <c r="F356" i="6"/>
  <c r="F355" i="6"/>
  <c r="F354" i="6"/>
  <c r="F353" i="6"/>
  <c r="F352" i="6"/>
  <c r="F351" i="6"/>
  <c r="F350" i="6"/>
  <c r="F349" i="6"/>
  <c r="F348" i="6"/>
  <c r="F347" i="6"/>
  <c r="F346" i="6"/>
  <c r="F345" i="6"/>
  <c r="F344" i="6"/>
  <c r="F343" i="6"/>
  <c r="F342" i="6"/>
  <c r="F341" i="6"/>
  <c r="F340" i="6"/>
  <c r="F339" i="6"/>
  <c r="F338" i="6"/>
  <c r="F337" i="6"/>
  <c r="F336" i="6"/>
  <c r="F335" i="6"/>
  <c r="F334" i="6"/>
  <c r="F333" i="6"/>
  <c r="F332" i="6"/>
  <c r="F331" i="6"/>
  <c r="F330" i="6"/>
  <c r="F329" i="6"/>
  <c r="F328" i="6"/>
  <c r="F327" i="6"/>
  <c r="F326" i="6"/>
  <c r="F325" i="6"/>
  <c r="F324" i="6"/>
  <c r="F323" i="6"/>
  <c r="F322" i="6"/>
  <c r="F321" i="6"/>
  <c r="F320" i="6"/>
  <c r="F319" i="6"/>
  <c r="F318" i="6"/>
  <c r="F317" i="6"/>
  <c r="F316" i="6"/>
  <c r="F315" i="6"/>
  <c r="F314" i="6"/>
  <c r="F313" i="6"/>
  <c r="F312" i="6"/>
  <c r="F311" i="6"/>
  <c r="F310" i="6"/>
  <c r="F309" i="6"/>
  <c r="F308" i="6"/>
  <c r="F307" i="6"/>
  <c r="F306" i="6"/>
  <c r="F305" i="6"/>
  <c r="F304" i="6"/>
  <c r="F303" i="6"/>
  <c r="F302" i="6"/>
  <c r="F301" i="6"/>
  <c r="F300" i="6"/>
  <c r="F299" i="6"/>
  <c r="F298" i="6"/>
  <c r="F297" i="6"/>
  <c r="F296" i="6"/>
  <c r="F295" i="6"/>
  <c r="F294" i="6"/>
  <c r="F293" i="6"/>
  <c r="F292" i="6"/>
  <c r="F291" i="6"/>
  <c r="F290" i="6"/>
  <c r="F289" i="6"/>
  <c r="F288" i="6"/>
  <c r="F287" i="6"/>
  <c r="F286" i="6"/>
  <c r="F285" i="6"/>
  <c r="F284" i="6"/>
  <c r="F283" i="6"/>
  <c r="F282" i="6"/>
  <c r="F281" i="6"/>
  <c r="F280" i="6"/>
  <c r="F279" i="6"/>
  <c r="F278" i="6"/>
  <c r="F277" i="6"/>
  <c r="F276" i="6"/>
  <c r="F275" i="6"/>
  <c r="F274" i="6"/>
  <c r="F273" i="6"/>
  <c r="F272" i="6"/>
  <c r="F271" i="6"/>
  <c r="F270" i="6"/>
  <c r="F269" i="6"/>
  <c r="F268" i="6"/>
  <c r="F267" i="6"/>
  <c r="F266" i="6"/>
  <c r="F265" i="6"/>
  <c r="F264" i="6"/>
  <c r="F263" i="6"/>
  <c r="F262" i="6"/>
  <c r="F261" i="6"/>
  <c r="F260" i="6"/>
  <c r="F259" i="6"/>
  <c r="F258" i="6"/>
  <c r="F257" i="6"/>
  <c r="F256" i="6"/>
  <c r="F255" i="6"/>
  <c r="F254" i="6"/>
  <c r="F253" i="6"/>
  <c r="F252" i="6"/>
  <c r="F251" i="6"/>
  <c r="F250" i="6"/>
  <c r="F249" i="6"/>
  <c r="F248" i="6"/>
  <c r="F247" i="6"/>
  <c r="F246" i="6"/>
  <c r="F245" i="6"/>
  <c r="F244" i="6"/>
  <c r="F243" i="6"/>
  <c r="F242" i="6"/>
  <c r="F241" i="6"/>
  <c r="F240" i="6"/>
  <c r="F239" i="6"/>
  <c r="F238" i="6"/>
  <c r="F237" i="6"/>
  <c r="F236" i="6"/>
  <c r="F235" i="6"/>
  <c r="F234" i="6"/>
  <c r="F233" i="6"/>
  <c r="F232" i="6"/>
  <c r="F231" i="6"/>
  <c r="F230" i="6"/>
  <c r="F229" i="6"/>
  <c r="F228" i="6"/>
  <c r="F227" i="6"/>
  <c r="F226" i="6"/>
  <c r="F225" i="6"/>
  <c r="F224" i="6"/>
  <c r="F223" i="6"/>
  <c r="F222" i="6"/>
  <c r="F221" i="6"/>
  <c r="F220" i="6"/>
  <c r="F219" i="6"/>
  <c r="F218" i="6"/>
  <c r="F217" i="6"/>
  <c r="F216" i="6"/>
  <c r="F215" i="6"/>
  <c r="F214" i="6"/>
  <c r="F213" i="6"/>
  <c r="F212" i="6"/>
  <c r="F211" i="6"/>
  <c r="F210" i="6"/>
  <c r="F209" i="6"/>
  <c r="F208" i="6"/>
  <c r="F207" i="6"/>
  <c r="F206" i="6"/>
  <c r="F205" i="6"/>
  <c r="F204" i="6"/>
  <c r="F203" i="6"/>
  <c r="F202" i="6"/>
  <c r="F201" i="6"/>
  <c r="F200" i="6"/>
  <c r="F199" i="6"/>
  <c r="F198" i="6"/>
  <c r="F197" i="6"/>
  <c r="F196" i="6"/>
  <c r="F195" i="6"/>
  <c r="F194" i="6"/>
  <c r="F193" i="6"/>
  <c r="F192" i="6"/>
  <c r="F191" i="6"/>
  <c r="F190" i="6"/>
  <c r="F189" i="6"/>
  <c r="F188" i="6"/>
  <c r="F187" i="6"/>
  <c r="F186" i="6"/>
  <c r="F185" i="6"/>
  <c r="F184" i="6"/>
  <c r="F183" i="6"/>
  <c r="F182" i="6"/>
  <c r="F181" i="6"/>
  <c r="F180" i="6"/>
  <c r="F179" i="6"/>
  <c r="F178" i="6"/>
  <c r="F177" i="6"/>
  <c r="F176" i="6"/>
  <c r="F175" i="6"/>
  <c r="F174" i="6"/>
  <c r="F173" i="6"/>
  <c r="F172" i="6"/>
  <c r="F171" i="6"/>
  <c r="F170" i="6"/>
  <c r="F169" i="6"/>
  <c r="F168" i="6"/>
  <c r="F167" i="6"/>
  <c r="F166" i="6"/>
  <c r="F165" i="6"/>
  <c r="F164" i="6"/>
  <c r="F163" i="6"/>
  <c r="F162" i="6"/>
  <c r="F161" i="6"/>
  <c r="F160" i="6"/>
  <c r="F159" i="6"/>
  <c r="F158" i="6"/>
  <c r="F157" i="6"/>
  <c r="F156" i="6"/>
  <c r="F155" i="6"/>
  <c r="F154" i="6"/>
  <c r="F153" i="6"/>
  <c r="F152" i="6"/>
  <c r="F151" i="6"/>
  <c r="F150" i="6"/>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6"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V84" i="6"/>
  <c r="V76" i="6"/>
  <c r="V68" i="6"/>
  <c r="V60" i="6"/>
  <c r="V52" i="6"/>
  <c r="V44" i="6"/>
  <c r="V36" i="6"/>
  <c r="V28" i="6"/>
  <c r="V20" i="6"/>
  <c r="V12" i="6"/>
  <c r="S88" i="6"/>
  <c r="S84" i="6"/>
  <c r="S80" i="6"/>
  <c r="S76" i="6"/>
  <c r="S68" i="6"/>
  <c r="S60" i="6"/>
  <c r="S52" i="6"/>
  <c r="S44" i="6"/>
  <c r="S36" i="6"/>
  <c r="S28" i="6"/>
  <c r="S20" i="6"/>
  <c r="S11" i="6"/>
  <c r="R88" i="6"/>
  <c r="R87" i="6"/>
  <c r="R86" i="6"/>
  <c r="R85" i="6"/>
  <c r="R84" i="6"/>
  <c r="R83" i="6"/>
  <c r="R82" i="6"/>
  <c r="R81" i="6"/>
  <c r="R80" i="6"/>
  <c r="R79" i="6"/>
  <c r="R78" i="6"/>
  <c r="R77" i="6"/>
  <c r="R76" i="6"/>
  <c r="R75" i="6"/>
  <c r="R74" i="6"/>
  <c r="R73" i="6"/>
  <c r="R72" i="6"/>
  <c r="R71" i="6"/>
  <c r="R70" i="6"/>
  <c r="R69" i="6"/>
  <c r="R68" i="6"/>
  <c r="R67" i="6"/>
  <c r="R66" i="6"/>
  <c r="R65" i="6"/>
  <c r="R64" i="6"/>
  <c r="R63" i="6"/>
  <c r="R62" i="6"/>
  <c r="R61" i="6"/>
  <c r="R60" i="6"/>
  <c r="R59" i="6"/>
  <c r="R58" i="6"/>
  <c r="R57" i="6"/>
  <c r="R56" i="6"/>
  <c r="R55" i="6"/>
  <c r="R54" i="6"/>
  <c r="R53" i="6"/>
  <c r="R52" i="6"/>
  <c r="R51" i="6"/>
  <c r="R50" i="6"/>
  <c r="R49" i="6"/>
  <c r="R48" i="6"/>
  <c r="R47" i="6"/>
  <c r="R46" i="6"/>
  <c r="R45" i="6"/>
  <c r="R44" i="6"/>
  <c r="R43" i="6"/>
  <c r="R42" i="6"/>
  <c r="R41" i="6"/>
  <c r="R40" i="6"/>
  <c r="R39" i="6"/>
  <c r="R38" i="6"/>
  <c r="R37" i="6"/>
  <c r="R36" i="6"/>
  <c r="R35" i="6"/>
  <c r="R34" i="6"/>
  <c r="R33" i="6"/>
  <c r="R32" i="6"/>
  <c r="R31" i="6"/>
  <c r="R30" i="6"/>
  <c r="R29" i="6"/>
  <c r="R28" i="6"/>
  <c r="R27" i="6"/>
  <c r="R26" i="6"/>
  <c r="R25" i="6"/>
  <c r="R24" i="6"/>
  <c r="R23" i="6"/>
  <c r="R22" i="6"/>
  <c r="R21" i="6"/>
  <c r="R20" i="6"/>
  <c r="R19" i="6"/>
  <c r="R18" i="6"/>
  <c r="R17" i="6"/>
  <c r="R16" i="6"/>
  <c r="R15" i="6"/>
  <c r="R14" i="6"/>
  <c r="R13" i="6"/>
  <c r="R12" i="6"/>
  <c r="R11" i="6"/>
  <c r="R10" i="6"/>
  <c r="R9" i="6"/>
  <c r="N88" i="6"/>
  <c r="V88" i="6"/>
  <c r="N87" i="6"/>
  <c r="N86" i="6"/>
  <c r="N85" i="6"/>
  <c r="N84" i="6"/>
  <c r="N83" i="6"/>
  <c r="N82" i="6"/>
  <c r="V82" i="6"/>
  <c r="N81" i="6"/>
  <c r="N80" i="6"/>
  <c r="V80" i="6"/>
  <c r="N79" i="6"/>
  <c r="N78" i="6"/>
  <c r="N77" i="6"/>
  <c r="N76" i="6"/>
  <c r="N75" i="6"/>
  <c r="N74" i="6"/>
  <c r="V74" i="6"/>
  <c r="N73" i="6"/>
  <c r="N72" i="6"/>
  <c r="V72" i="6"/>
  <c r="N71" i="6"/>
  <c r="N70" i="6"/>
  <c r="N69" i="6"/>
  <c r="N68" i="6"/>
  <c r="N67" i="6"/>
  <c r="N66" i="6"/>
  <c r="S66" i="6"/>
  <c r="N65" i="6"/>
  <c r="N64" i="6"/>
  <c r="V64" i="6"/>
  <c r="N63" i="6"/>
  <c r="N62" i="6"/>
  <c r="N61" i="6"/>
  <c r="N60" i="6"/>
  <c r="N59" i="6"/>
  <c r="N58" i="6"/>
  <c r="V58" i="6"/>
  <c r="N57" i="6"/>
  <c r="N56" i="6"/>
  <c r="V56" i="6"/>
  <c r="N55" i="6"/>
  <c r="N54" i="6"/>
  <c r="N53" i="6"/>
  <c r="N52" i="6"/>
  <c r="N51" i="6"/>
  <c r="N50" i="6"/>
  <c r="S50" i="6"/>
  <c r="N49" i="6"/>
  <c r="N48" i="6"/>
  <c r="V48" i="6"/>
  <c r="N47" i="6"/>
  <c r="N46" i="6"/>
  <c r="N45" i="6"/>
  <c r="N44" i="6"/>
  <c r="N43" i="6"/>
  <c r="N42" i="6"/>
  <c r="V42" i="6"/>
  <c r="N41" i="6"/>
  <c r="N40" i="6"/>
  <c r="V40" i="6"/>
  <c r="N39" i="6"/>
  <c r="N38" i="6"/>
  <c r="N37" i="6"/>
  <c r="N36" i="6"/>
  <c r="N35" i="6"/>
  <c r="N34" i="6"/>
  <c r="S34" i="6"/>
  <c r="N33" i="6"/>
  <c r="N32" i="6"/>
  <c r="V32" i="6"/>
  <c r="N31" i="6"/>
  <c r="N30" i="6"/>
  <c r="N29" i="6"/>
  <c r="N28" i="6"/>
  <c r="N27" i="6"/>
  <c r="N26" i="6"/>
  <c r="V26" i="6"/>
  <c r="N25" i="6"/>
  <c r="N24" i="6"/>
  <c r="V24" i="6"/>
  <c r="N23" i="6"/>
  <c r="N22" i="6"/>
  <c r="N21" i="6"/>
  <c r="N20" i="6"/>
  <c r="N19" i="6"/>
  <c r="N18" i="6"/>
  <c r="S18" i="6"/>
  <c r="N17" i="6"/>
  <c r="V17" i="6"/>
  <c r="N16" i="6"/>
  <c r="V16" i="6"/>
  <c r="N15" i="6"/>
  <c r="V15" i="6"/>
  <c r="N14" i="6"/>
  <c r="V14" i="6"/>
  <c r="N13" i="6"/>
  <c r="V13" i="6"/>
  <c r="N12" i="6"/>
  <c r="S12" i="6"/>
  <c r="N11" i="6"/>
  <c r="V11" i="6"/>
  <c r="N10" i="6"/>
  <c r="V10" i="6"/>
  <c r="N9" i="6"/>
  <c r="V9" i="6"/>
  <c r="F88" i="6"/>
  <c r="F87" i="6"/>
  <c r="F86" i="6"/>
  <c r="F85" i="6"/>
  <c r="F84" i="6"/>
  <c r="F83" i="6"/>
  <c r="F82" i="6"/>
  <c r="F81" i="6"/>
  <c r="F80" i="6"/>
  <c r="F79" i="6"/>
  <c r="F78" i="6"/>
  <c r="F77" i="6"/>
  <c r="F76" i="6"/>
  <c r="F75" i="6"/>
  <c r="F74" i="6"/>
  <c r="F73" i="6"/>
  <c r="F72" i="6"/>
  <c r="F71" i="6"/>
  <c r="F70" i="6"/>
  <c r="F69" i="6"/>
  <c r="F68" i="6"/>
  <c r="F67" i="6"/>
  <c r="F66" i="6"/>
  <c r="F65" i="6"/>
  <c r="F64" i="6"/>
  <c r="F63" i="6"/>
  <c r="F62" i="6"/>
  <c r="F61" i="6"/>
  <c r="F60" i="6"/>
  <c r="F59" i="6"/>
  <c r="F58" i="6"/>
  <c r="F57" i="6"/>
  <c r="F56" i="6"/>
  <c r="F55" i="6"/>
  <c r="F54" i="6"/>
  <c r="F53" i="6"/>
  <c r="F52" i="6"/>
  <c r="F51" i="6"/>
  <c r="F50" i="6"/>
  <c r="F49" i="6"/>
  <c r="F48" i="6"/>
  <c r="F47" i="6"/>
  <c r="F46" i="6"/>
  <c r="F45" i="6"/>
  <c r="F44" i="6"/>
  <c r="F43" i="6"/>
  <c r="F42" i="6"/>
  <c r="F41" i="6"/>
  <c r="F40" i="6"/>
  <c r="F39" i="6"/>
  <c r="F38" i="6"/>
  <c r="F37" i="6"/>
  <c r="F36" i="6"/>
  <c r="F35" i="6"/>
  <c r="F34" i="6"/>
  <c r="F33" i="6"/>
  <c r="F32" i="6"/>
  <c r="F31" i="6"/>
  <c r="F30" i="6"/>
  <c r="F29" i="6"/>
  <c r="F28" i="6"/>
  <c r="F27" i="6"/>
  <c r="F26" i="6"/>
  <c r="F25" i="6"/>
  <c r="F24" i="6"/>
  <c r="F23" i="6"/>
  <c r="F22" i="6"/>
  <c r="F21" i="6"/>
  <c r="F20" i="6"/>
  <c r="F19" i="6"/>
  <c r="F18" i="6"/>
  <c r="F17" i="6"/>
  <c r="F16" i="6"/>
  <c r="F15" i="6"/>
  <c r="F14" i="6"/>
  <c r="F13" i="6"/>
  <c r="F12" i="6"/>
  <c r="F11" i="6"/>
  <c r="F10" i="6"/>
  <c r="F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M220" i="5"/>
  <c r="M212" i="5"/>
  <c r="M204" i="5"/>
  <c r="M196" i="5"/>
  <c r="M188" i="5"/>
  <c r="M180" i="5"/>
  <c r="M172" i="5"/>
  <c r="M164" i="5"/>
  <c r="M156" i="5"/>
  <c r="M148" i="5"/>
  <c r="M140" i="5"/>
  <c r="M132" i="5"/>
  <c r="M124" i="5"/>
  <c r="M116" i="5"/>
  <c r="M108" i="5"/>
  <c r="M100" i="5"/>
  <c r="M92" i="5"/>
  <c r="M84" i="5"/>
  <c r="M76" i="5"/>
  <c r="L225" i="5"/>
  <c r="L224" i="5"/>
  <c r="L223" i="5"/>
  <c r="L222" i="5"/>
  <c r="L221" i="5"/>
  <c r="L220" i="5"/>
  <c r="L219" i="5"/>
  <c r="L218" i="5"/>
  <c r="L217" i="5"/>
  <c r="L216" i="5"/>
  <c r="L215" i="5"/>
  <c r="L214" i="5"/>
  <c r="L213" i="5"/>
  <c r="L212" i="5"/>
  <c r="L211" i="5"/>
  <c r="L210" i="5"/>
  <c r="L209" i="5"/>
  <c r="L208" i="5"/>
  <c r="L207" i="5"/>
  <c r="L206" i="5"/>
  <c r="L205" i="5"/>
  <c r="L204" i="5"/>
  <c r="L203" i="5"/>
  <c r="L202" i="5"/>
  <c r="L201" i="5"/>
  <c r="L200" i="5"/>
  <c r="L199" i="5"/>
  <c r="L198" i="5"/>
  <c r="L197" i="5"/>
  <c r="L196" i="5"/>
  <c r="L195" i="5"/>
  <c r="L194" i="5"/>
  <c r="L193" i="5"/>
  <c r="L192" i="5"/>
  <c r="L191" i="5"/>
  <c r="L190" i="5"/>
  <c r="L189" i="5"/>
  <c r="L188" i="5"/>
  <c r="L187" i="5"/>
  <c r="L186" i="5"/>
  <c r="L185" i="5"/>
  <c r="L184" i="5"/>
  <c r="L183" i="5"/>
  <c r="L182" i="5"/>
  <c r="L181" i="5"/>
  <c r="L180" i="5"/>
  <c r="L179" i="5"/>
  <c r="L178" i="5"/>
  <c r="L177" i="5"/>
  <c r="L176" i="5"/>
  <c r="L175" i="5"/>
  <c r="L174" i="5"/>
  <c r="L173" i="5"/>
  <c r="L172" i="5"/>
  <c r="L171" i="5"/>
  <c r="L170" i="5"/>
  <c r="L169" i="5"/>
  <c r="L168" i="5"/>
  <c r="L167" i="5"/>
  <c r="L166" i="5"/>
  <c r="L165" i="5"/>
  <c r="L164" i="5"/>
  <c r="L163" i="5"/>
  <c r="L162" i="5"/>
  <c r="L161" i="5"/>
  <c r="L160" i="5"/>
  <c r="L159" i="5"/>
  <c r="L158" i="5"/>
  <c r="L157" i="5"/>
  <c r="L156" i="5"/>
  <c r="L155" i="5"/>
  <c r="L154" i="5"/>
  <c r="L153" i="5"/>
  <c r="L152" i="5"/>
  <c r="L151" i="5"/>
  <c r="L150" i="5"/>
  <c r="L149" i="5"/>
  <c r="L148" i="5"/>
  <c r="L147" i="5"/>
  <c r="L146" i="5"/>
  <c r="L145" i="5"/>
  <c r="L144" i="5"/>
  <c r="L143" i="5"/>
  <c r="L142" i="5"/>
  <c r="L141" i="5"/>
  <c r="L140" i="5"/>
  <c r="L139" i="5"/>
  <c r="L138" i="5"/>
  <c r="L137" i="5"/>
  <c r="L136" i="5"/>
  <c r="L135" i="5"/>
  <c r="L134" i="5"/>
  <c r="L133" i="5"/>
  <c r="L132" i="5"/>
  <c r="L131" i="5"/>
  <c r="L130" i="5"/>
  <c r="L129" i="5"/>
  <c r="L128" i="5"/>
  <c r="L127" i="5"/>
  <c r="L126" i="5"/>
  <c r="L125" i="5"/>
  <c r="L124" i="5"/>
  <c r="L123" i="5"/>
  <c r="L122" i="5"/>
  <c r="L121" i="5"/>
  <c r="L120" i="5"/>
  <c r="L119" i="5"/>
  <c r="L118" i="5"/>
  <c r="L117" i="5"/>
  <c r="L116" i="5"/>
  <c r="L115" i="5"/>
  <c r="L114" i="5"/>
  <c r="L113" i="5"/>
  <c r="L112" i="5"/>
  <c r="L111" i="5"/>
  <c r="L110" i="5"/>
  <c r="L109" i="5"/>
  <c r="L108" i="5"/>
  <c r="L107" i="5"/>
  <c r="L106" i="5"/>
  <c r="L105" i="5"/>
  <c r="L104" i="5"/>
  <c r="L103" i="5"/>
  <c r="L102" i="5"/>
  <c r="L101" i="5"/>
  <c r="L100" i="5"/>
  <c r="L99" i="5"/>
  <c r="L98" i="5"/>
  <c r="L97" i="5"/>
  <c r="L96" i="5"/>
  <c r="L95" i="5"/>
  <c r="L94" i="5"/>
  <c r="L93" i="5"/>
  <c r="L92" i="5"/>
  <c r="L91" i="5"/>
  <c r="L90" i="5"/>
  <c r="L89" i="5"/>
  <c r="L88" i="5"/>
  <c r="L87" i="5"/>
  <c r="L86" i="5"/>
  <c r="L85" i="5"/>
  <c r="L84" i="5"/>
  <c r="L83" i="5"/>
  <c r="L82" i="5"/>
  <c r="L81" i="5"/>
  <c r="L80" i="5"/>
  <c r="L79" i="5"/>
  <c r="L78" i="5"/>
  <c r="L77" i="5"/>
  <c r="L76" i="5"/>
  <c r="L75" i="5"/>
  <c r="L74" i="5"/>
  <c r="L73" i="5"/>
  <c r="L72" i="5"/>
  <c r="L71" i="5"/>
  <c r="L70" i="5"/>
  <c r="L69" i="5"/>
  <c r="L68" i="5"/>
  <c r="L67" i="5"/>
  <c r="L66" i="5"/>
  <c r="L65" i="5"/>
  <c r="L64" i="5"/>
  <c r="L63" i="5"/>
  <c r="L62" i="5"/>
  <c r="L61" i="5"/>
  <c r="L60" i="5"/>
  <c r="L59" i="5"/>
  <c r="L58" i="5"/>
  <c r="L57" i="5"/>
  <c r="L56" i="5"/>
  <c r="L55" i="5"/>
  <c r="L54" i="5"/>
  <c r="L53" i="5"/>
  <c r="L52" i="5"/>
  <c r="L51" i="5"/>
  <c r="L50" i="5"/>
  <c r="L49" i="5"/>
  <c r="L48" i="5"/>
  <c r="L47" i="5"/>
  <c r="L46" i="5"/>
  <c r="G225" i="5"/>
  <c r="M225" i="5"/>
  <c r="G224" i="5"/>
  <c r="M224" i="5"/>
  <c r="G223" i="5"/>
  <c r="M223" i="5"/>
  <c r="G222" i="5"/>
  <c r="M222" i="5"/>
  <c r="G221" i="5"/>
  <c r="M221" i="5"/>
  <c r="G220" i="5"/>
  <c r="G219" i="5"/>
  <c r="M219" i="5"/>
  <c r="G218" i="5"/>
  <c r="M218" i="5"/>
  <c r="G217" i="5"/>
  <c r="M217" i="5"/>
  <c r="G216" i="5"/>
  <c r="M216" i="5"/>
  <c r="G215" i="5"/>
  <c r="M215" i="5"/>
  <c r="G214" i="5"/>
  <c r="M214" i="5"/>
  <c r="G213" i="5"/>
  <c r="M213" i="5"/>
  <c r="G212" i="5"/>
  <c r="G211" i="5"/>
  <c r="M211" i="5"/>
  <c r="G210" i="5"/>
  <c r="M210" i="5"/>
  <c r="G209" i="5"/>
  <c r="M209" i="5"/>
  <c r="G208" i="5"/>
  <c r="M208" i="5"/>
  <c r="G207" i="5"/>
  <c r="M207" i="5"/>
  <c r="G206" i="5"/>
  <c r="M206" i="5"/>
  <c r="G205" i="5"/>
  <c r="M205" i="5"/>
  <c r="G204" i="5"/>
  <c r="G203" i="5"/>
  <c r="M203" i="5"/>
  <c r="G202" i="5"/>
  <c r="M202" i="5"/>
  <c r="G201" i="5"/>
  <c r="M201" i="5"/>
  <c r="G200" i="5"/>
  <c r="M200" i="5"/>
  <c r="G199" i="5"/>
  <c r="M199" i="5"/>
  <c r="G198" i="5"/>
  <c r="M198" i="5"/>
  <c r="G197" i="5"/>
  <c r="M197" i="5"/>
  <c r="G196" i="5"/>
  <c r="G195" i="5"/>
  <c r="M195" i="5"/>
  <c r="G194" i="5"/>
  <c r="M194" i="5"/>
  <c r="G193" i="5"/>
  <c r="M193" i="5"/>
  <c r="G192" i="5"/>
  <c r="M192" i="5"/>
  <c r="G191" i="5"/>
  <c r="M191" i="5"/>
  <c r="G190" i="5"/>
  <c r="M190" i="5"/>
  <c r="G189" i="5"/>
  <c r="M189" i="5"/>
  <c r="G188" i="5"/>
  <c r="G187" i="5"/>
  <c r="M187" i="5"/>
  <c r="G186" i="5"/>
  <c r="M186" i="5"/>
  <c r="G185" i="5"/>
  <c r="M185" i="5"/>
  <c r="G184" i="5"/>
  <c r="M184" i="5"/>
  <c r="G183" i="5"/>
  <c r="M183" i="5"/>
  <c r="G182" i="5"/>
  <c r="M182" i="5"/>
  <c r="G181" i="5"/>
  <c r="M181" i="5"/>
  <c r="G180" i="5"/>
  <c r="G179" i="5"/>
  <c r="M179" i="5"/>
  <c r="G178" i="5"/>
  <c r="M178" i="5"/>
  <c r="G177" i="5"/>
  <c r="M177" i="5"/>
  <c r="G176" i="5"/>
  <c r="M176" i="5"/>
  <c r="G175" i="5"/>
  <c r="M175" i="5"/>
  <c r="G174" i="5"/>
  <c r="M174" i="5"/>
  <c r="G173" i="5"/>
  <c r="M173" i="5"/>
  <c r="G172" i="5"/>
  <c r="G171" i="5"/>
  <c r="M171" i="5"/>
  <c r="G170" i="5"/>
  <c r="M170" i="5"/>
  <c r="G169" i="5"/>
  <c r="M169" i="5"/>
  <c r="G168" i="5"/>
  <c r="M168" i="5"/>
  <c r="G167" i="5"/>
  <c r="M167" i="5"/>
  <c r="G166" i="5"/>
  <c r="M166" i="5"/>
  <c r="G165" i="5"/>
  <c r="M165" i="5"/>
  <c r="G164" i="5"/>
  <c r="G163" i="5"/>
  <c r="M163" i="5"/>
  <c r="G162" i="5"/>
  <c r="M162" i="5"/>
  <c r="G161" i="5"/>
  <c r="M161" i="5"/>
  <c r="G160" i="5"/>
  <c r="M160" i="5"/>
  <c r="G159" i="5"/>
  <c r="M159" i="5"/>
  <c r="G158" i="5"/>
  <c r="M158" i="5"/>
  <c r="G157" i="5"/>
  <c r="M157" i="5"/>
  <c r="G156" i="5"/>
  <c r="G155" i="5"/>
  <c r="M155" i="5"/>
  <c r="G154" i="5"/>
  <c r="M154" i="5"/>
  <c r="G153" i="5"/>
  <c r="M153" i="5"/>
  <c r="G152" i="5"/>
  <c r="M152" i="5"/>
  <c r="G151" i="5"/>
  <c r="M151" i="5"/>
  <c r="G150" i="5"/>
  <c r="M150" i="5"/>
  <c r="G149" i="5"/>
  <c r="M149" i="5"/>
  <c r="G148" i="5"/>
  <c r="G147" i="5"/>
  <c r="M147" i="5"/>
  <c r="G146" i="5"/>
  <c r="M146" i="5"/>
  <c r="G145" i="5"/>
  <c r="M145" i="5"/>
  <c r="G144" i="5"/>
  <c r="M144" i="5"/>
  <c r="G143" i="5"/>
  <c r="M143" i="5"/>
  <c r="G142" i="5"/>
  <c r="M142" i="5"/>
  <c r="G141" i="5"/>
  <c r="M141" i="5"/>
  <c r="G140" i="5"/>
  <c r="G139" i="5"/>
  <c r="M139" i="5"/>
  <c r="G138" i="5"/>
  <c r="M138" i="5"/>
  <c r="G137" i="5"/>
  <c r="M137" i="5"/>
  <c r="G136" i="5"/>
  <c r="M136" i="5"/>
  <c r="G135" i="5"/>
  <c r="M135" i="5"/>
  <c r="G134" i="5"/>
  <c r="M134" i="5"/>
  <c r="G133" i="5"/>
  <c r="M133" i="5"/>
  <c r="G132" i="5"/>
  <c r="G131" i="5"/>
  <c r="M131" i="5"/>
  <c r="G130" i="5"/>
  <c r="M130" i="5"/>
  <c r="G129" i="5"/>
  <c r="M129" i="5"/>
  <c r="G128" i="5"/>
  <c r="M128" i="5"/>
  <c r="G127" i="5"/>
  <c r="M127" i="5"/>
  <c r="G126" i="5"/>
  <c r="M126" i="5"/>
  <c r="G125" i="5"/>
  <c r="M125" i="5"/>
  <c r="G124" i="5"/>
  <c r="G123" i="5"/>
  <c r="M123" i="5"/>
  <c r="G122" i="5"/>
  <c r="M122" i="5"/>
  <c r="G121" i="5"/>
  <c r="M121" i="5"/>
  <c r="G120" i="5"/>
  <c r="M120" i="5"/>
  <c r="G119" i="5"/>
  <c r="M119" i="5"/>
  <c r="G118" i="5"/>
  <c r="M118" i="5"/>
  <c r="G117" i="5"/>
  <c r="M117" i="5"/>
  <c r="G116" i="5"/>
  <c r="G115" i="5"/>
  <c r="M115" i="5"/>
  <c r="G114" i="5"/>
  <c r="M114" i="5"/>
  <c r="G113" i="5"/>
  <c r="M113" i="5"/>
  <c r="G112" i="5"/>
  <c r="M112" i="5"/>
  <c r="G111" i="5"/>
  <c r="M111" i="5"/>
  <c r="G110" i="5"/>
  <c r="M110" i="5"/>
  <c r="G109" i="5"/>
  <c r="M109" i="5"/>
  <c r="G108" i="5"/>
  <c r="G107" i="5"/>
  <c r="M107" i="5"/>
  <c r="G106" i="5"/>
  <c r="M106" i="5"/>
  <c r="G105" i="5"/>
  <c r="M105" i="5"/>
  <c r="G104" i="5"/>
  <c r="M104" i="5"/>
  <c r="G103" i="5"/>
  <c r="M103" i="5"/>
  <c r="G102" i="5"/>
  <c r="M102" i="5"/>
  <c r="G101" i="5"/>
  <c r="M101" i="5"/>
  <c r="G100" i="5"/>
  <c r="G99" i="5"/>
  <c r="M99" i="5"/>
  <c r="G98" i="5"/>
  <c r="M98" i="5"/>
  <c r="G97" i="5"/>
  <c r="M97" i="5"/>
  <c r="G96" i="5"/>
  <c r="M96" i="5"/>
  <c r="G95" i="5"/>
  <c r="M95" i="5"/>
  <c r="G94" i="5"/>
  <c r="M94" i="5"/>
  <c r="G93" i="5"/>
  <c r="M93" i="5"/>
  <c r="G92" i="5"/>
  <c r="G91" i="5"/>
  <c r="M91" i="5"/>
  <c r="G90" i="5"/>
  <c r="M90" i="5"/>
  <c r="G89" i="5"/>
  <c r="M89" i="5"/>
  <c r="G88" i="5"/>
  <c r="M88" i="5"/>
  <c r="G87" i="5"/>
  <c r="M87" i="5"/>
  <c r="G86" i="5"/>
  <c r="M86" i="5"/>
  <c r="G85" i="5"/>
  <c r="M85" i="5"/>
  <c r="G84" i="5"/>
  <c r="G83" i="5"/>
  <c r="M83" i="5"/>
  <c r="G82" i="5"/>
  <c r="M82" i="5"/>
  <c r="G81" i="5"/>
  <c r="M81" i="5"/>
  <c r="G80" i="5"/>
  <c r="M80" i="5"/>
  <c r="G79" i="5"/>
  <c r="M79" i="5"/>
  <c r="G78" i="5"/>
  <c r="M78" i="5"/>
  <c r="G77" i="5"/>
  <c r="M77" i="5"/>
  <c r="G76" i="5"/>
  <c r="G75" i="5"/>
  <c r="M75" i="5"/>
  <c r="G74" i="5"/>
  <c r="M74" i="5"/>
  <c r="G73" i="5"/>
  <c r="M73" i="5"/>
  <c r="G72" i="5"/>
  <c r="M72" i="5"/>
  <c r="G71" i="5"/>
  <c r="M71" i="5"/>
  <c r="G70" i="5"/>
  <c r="M70" i="5"/>
  <c r="G69" i="5"/>
  <c r="M69" i="5"/>
  <c r="G68" i="5"/>
  <c r="M68" i="5"/>
  <c r="G67" i="5"/>
  <c r="M67" i="5"/>
  <c r="G66" i="5"/>
  <c r="M66" i="5"/>
  <c r="G65" i="5"/>
  <c r="M65" i="5"/>
  <c r="G64" i="5"/>
  <c r="M64" i="5"/>
  <c r="G63" i="5"/>
  <c r="M63" i="5"/>
  <c r="G62" i="5"/>
  <c r="M62" i="5"/>
  <c r="G61" i="5"/>
  <c r="M61" i="5"/>
  <c r="G60" i="5"/>
  <c r="M60" i="5"/>
  <c r="G59" i="5"/>
  <c r="M59" i="5"/>
  <c r="G58" i="5"/>
  <c r="M58" i="5"/>
  <c r="G57" i="5"/>
  <c r="M57" i="5"/>
  <c r="G56" i="5"/>
  <c r="M56" i="5"/>
  <c r="G55" i="5"/>
  <c r="M55" i="5"/>
  <c r="G54" i="5"/>
  <c r="M54" i="5"/>
  <c r="G53" i="5"/>
  <c r="M53" i="5"/>
  <c r="G52" i="5"/>
  <c r="M52" i="5"/>
  <c r="G51" i="5"/>
  <c r="M51" i="5"/>
  <c r="G50" i="5"/>
  <c r="M50" i="5"/>
  <c r="G49" i="5"/>
  <c r="M49" i="5"/>
  <c r="G48" i="5"/>
  <c r="M48" i="5"/>
  <c r="G47" i="5"/>
  <c r="M47" i="5"/>
  <c r="G46" i="5"/>
  <c r="M46" i="5"/>
  <c r="C225" i="5"/>
  <c r="C224" i="5"/>
  <c r="C223" i="5"/>
  <c r="C222" i="5"/>
  <c r="C221" i="5"/>
  <c r="C219" i="5"/>
  <c r="C218" i="5"/>
  <c r="C217" i="5"/>
  <c r="C216" i="5"/>
  <c r="C215" i="5"/>
  <c r="C213" i="5"/>
  <c r="C212" i="5"/>
  <c r="C211" i="5"/>
  <c r="C210" i="5"/>
  <c r="C209" i="5"/>
  <c r="C207" i="5"/>
  <c r="C206" i="5"/>
  <c r="C205" i="5"/>
  <c r="C204" i="5"/>
  <c r="C203" i="5"/>
  <c r="C201" i="5"/>
  <c r="C200" i="5"/>
  <c r="C199" i="5"/>
  <c r="C198" i="5"/>
  <c r="C197" i="5"/>
  <c r="C195" i="5"/>
  <c r="C194" i="5"/>
  <c r="C193" i="5"/>
  <c r="C192" i="5"/>
  <c r="C191" i="5"/>
  <c r="C189" i="5"/>
  <c r="C188" i="5"/>
  <c r="C187" i="5"/>
  <c r="C186" i="5"/>
  <c r="C185" i="5"/>
  <c r="C183" i="5"/>
  <c r="C182" i="5"/>
  <c r="C181" i="5"/>
  <c r="C180" i="5"/>
  <c r="C179" i="5"/>
  <c r="C177" i="5"/>
  <c r="C176" i="5"/>
  <c r="C175" i="5"/>
  <c r="C174" i="5"/>
  <c r="C173" i="5"/>
  <c r="C171" i="5"/>
  <c r="C170" i="5"/>
  <c r="C169" i="5"/>
  <c r="C168" i="5"/>
  <c r="C167" i="5"/>
  <c r="C165" i="5"/>
  <c r="C164" i="5"/>
  <c r="C163" i="5"/>
  <c r="C162" i="5"/>
  <c r="C161" i="5"/>
  <c r="C159" i="5"/>
  <c r="C158" i="5"/>
  <c r="C157" i="5"/>
  <c r="C156" i="5"/>
  <c r="C155" i="5"/>
  <c r="C153" i="5"/>
  <c r="C152" i="5"/>
  <c r="C151" i="5"/>
  <c r="C150" i="5"/>
  <c r="C149" i="5"/>
  <c r="C147" i="5"/>
  <c r="C146" i="5"/>
  <c r="C145" i="5"/>
  <c r="C144" i="5"/>
  <c r="C143" i="5"/>
  <c r="C141" i="5"/>
  <c r="C140" i="5"/>
  <c r="C139" i="5"/>
  <c r="C138" i="5"/>
  <c r="C137" i="5"/>
  <c r="C135" i="5"/>
  <c r="C134" i="5"/>
  <c r="C133" i="5"/>
  <c r="C132" i="5"/>
  <c r="C131" i="5"/>
  <c r="C129" i="5"/>
  <c r="C128" i="5"/>
  <c r="C127" i="5"/>
  <c r="C126" i="5"/>
  <c r="C125" i="5"/>
  <c r="C123" i="5"/>
  <c r="C122" i="5"/>
  <c r="C121" i="5"/>
  <c r="C120" i="5"/>
  <c r="C119" i="5"/>
  <c r="C117" i="5"/>
  <c r="C116" i="5"/>
  <c r="C115" i="5"/>
  <c r="C114" i="5"/>
  <c r="C113" i="5"/>
  <c r="C111" i="5"/>
  <c r="C110" i="5"/>
  <c r="C109" i="5"/>
  <c r="C108" i="5"/>
  <c r="C107" i="5"/>
  <c r="C105" i="5"/>
  <c r="C104" i="5"/>
  <c r="C103" i="5"/>
  <c r="C102" i="5"/>
  <c r="C101" i="5"/>
  <c r="C99" i="5"/>
  <c r="C98" i="5"/>
  <c r="C97" i="5"/>
  <c r="C96" i="5"/>
  <c r="C95" i="5"/>
  <c r="C93" i="5"/>
  <c r="C92" i="5"/>
  <c r="C91" i="5"/>
  <c r="C90" i="5"/>
  <c r="C89" i="5"/>
  <c r="C87" i="5"/>
  <c r="C86" i="5"/>
  <c r="C85" i="5"/>
  <c r="C84" i="5"/>
  <c r="C83" i="5"/>
  <c r="C81" i="5"/>
  <c r="C80" i="5"/>
  <c r="C79" i="5"/>
  <c r="C78" i="5"/>
  <c r="C77" i="5"/>
  <c r="C75" i="5"/>
  <c r="C74" i="5"/>
  <c r="C73" i="5"/>
  <c r="C72" i="5"/>
  <c r="C71" i="5"/>
  <c r="C69" i="5"/>
  <c r="C68" i="5"/>
  <c r="C67" i="5"/>
  <c r="C66" i="5"/>
  <c r="C65" i="5"/>
  <c r="C63" i="5"/>
  <c r="C62" i="5"/>
  <c r="C61" i="5"/>
  <c r="C60" i="5"/>
  <c r="C59" i="5"/>
  <c r="C57" i="5"/>
  <c r="C56" i="5"/>
  <c r="C55" i="5"/>
  <c r="C54" i="5"/>
  <c r="C53" i="5"/>
  <c r="C51" i="5"/>
  <c r="C50" i="5"/>
  <c r="C49" i="5"/>
  <c r="C48" i="5"/>
  <c r="C47" i="5"/>
  <c r="AO40" i="5"/>
  <c r="AO39" i="5"/>
  <c r="AO38" i="5"/>
  <c r="AO37" i="5"/>
  <c r="AO36" i="5"/>
  <c r="AO35" i="5"/>
  <c r="AO34" i="5"/>
  <c r="AO33" i="5"/>
  <c r="AO32" i="5"/>
  <c r="AO31" i="5"/>
  <c r="AO30" i="5"/>
  <c r="AO29" i="5"/>
  <c r="AO28" i="5"/>
  <c r="AO27" i="5"/>
  <c r="AO26" i="5"/>
  <c r="AO25" i="5"/>
  <c r="AO24" i="5"/>
  <c r="AO23" i="5"/>
  <c r="AO22" i="5"/>
  <c r="AO21" i="5"/>
  <c r="AO20" i="5"/>
  <c r="AO19" i="5"/>
  <c r="AO18" i="5"/>
  <c r="AO17" i="5"/>
  <c r="AO16" i="5"/>
  <c r="AO15" i="5"/>
  <c r="AO14" i="5"/>
  <c r="AO13" i="5"/>
  <c r="AO12" i="5"/>
  <c r="AO11" i="5"/>
  <c r="AH38" i="5"/>
  <c r="AH30" i="5"/>
  <c r="AH22" i="5"/>
  <c r="AH14" i="5"/>
  <c r="AB40" i="5"/>
  <c r="AB39" i="5"/>
  <c r="AB38" i="5"/>
  <c r="AB37" i="5"/>
  <c r="AB36" i="5"/>
  <c r="AB35" i="5"/>
  <c r="AB34" i="5"/>
  <c r="AB33" i="5"/>
  <c r="AB32" i="5"/>
  <c r="AB31" i="5"/>
  <c r="AB30" i="5"/>
  <c r="AB29" i="5"/>
  <c r="AB28" i="5"/>
  <c r="AB27" i="5"/>
  <c r="AB26" i="5"/>
  <c r="AB25" i="5"/>
  <c r="AB24" i="5"/>
  <c r="AB23" i="5"/>
  <c r="AB22" i="5"/>
  <c r="AB21" i="5"/>
  <c r="AB20" i="5"/>
  <c r="AB19" i="5"/>
  <c r="AB18" i="5"/>
  <c r="AB17" i="5"/>
  <c r="AB16" i="5"/>
  <c r="AB15" i="5"/>
  <c r="AB14" i="5"/>
  <c r="AB13" i="5"/>
  <c r="AB12" i="5"/>
  <c r="AB11" i="5"/>
  <c r="T40" i="5"/>
  <c r="AH40" i="5"/>
  <c r="T39" i="5"/>
  <c r="AH39" i="5"/>
  <c r="T38" i="5"/>
  <c r="T37" i="5"/>
  <c r="AH37" i="5"/>
  <c r="T36" i="5"/>
  <c r="AH36" i="5"/>
  <c r="T35" i="5"/>
  <c r="AH35" i="5"/>
  <c r="T34" i="5"/>
  <c r="AH34" i="5"/>
  <c r="T33" i="5"/>
  <c r="AH33" i="5"/>
  <c r="T32" i="5"/>
  <c r="AH32" i="5"/>
  <c r="T31" i="5"/>
  <c r="AH31" i="5"/>
  <c r="T30" i="5"/>
  <c r="T29" i="5"/>
  <c r="AH29" i="5"/>
  <c r="T28" i="5"/>
  <c r="AH28" i="5"/>
  <c r="T27" i="5"/>
  <c r="AH27" i="5"/>
  <c r="T26" i="5"/>
  <c r="AH26" i="5"/>
  <c r="T25" i="5"/>
  <c r="AH25" i="5"/>
  <c r="T24" i="5"/>
  <c r="AH24" i="5"/>
  <c r="T23" i="5"/>
  <c r="AH23" i="5"/>
  <c r="T22" i="5"/>
  <c r="T21" i="5"/>
  <c r="AH21" i="5"/>
  <c r="T20" i="5"/>
  <c r="AH20" i="5"/>
  <c r="T19" i="5"/>
  <c r="AH19" i="5"/>
  <c r="T18" i="5"/>
  <c r="AH18" i="5"/>
  <c r="T17" i="5"/>
  <c r="AH17" i="5"/>
  <c r="T16" i="5"/>
  <c r="AH16" i="5"/>
  <c r="T15" i="5"/>
  <c r="AH15" i="5"/>
  <c r="T14" i="5"/>
  <c r="T13" i="5"/>
  <c r="AH13" i="5"/>
  <c r="T12" i="5"/>
  <c r="AH12" i="5"/>
  <c r="T11" i="5"/>
  <c r="AH11" i="5"/>
  <c r="S40" i="5"/>
  <c r="S39" i="5"/>
  <c r="S38" i="5"/>
  <c r="S37" i="5"/>
  <c r="S36" i="5"/>
  <c r="S35" i="5"/>
  <c r="S34" i="5"/>
  <c r="S33" i="5"/>
  <c r="S32" i="5"/>
  <c r="S31" i="5"/>
  <c r="S30" i="5"/>
  <c r="S29" i="5"/>
  <c r="S28" i="5"/>
  <c r="S27" i="5"/>
  <c r="S26" i="5"/>
  <c r="S25" i="5"/>
  <c r="S24" i="5"/>
  <c r="S23" i="5"/>
  <c r="S22" i="5"/>
  <c r="S21" i="5"/>
  <c r="S20" i="5"/>
  <c r="S19" i="5"/>
  <c r="S18" i="5"/>
  <c r="S17" i="5"/>
  <c r="S16" i="5"/>
  <c r="S15" i="5"/>
  <c r="S14" i="5"/>
  <c r="S13" i="5"/>
  <c r="S12" i="5"/>
  <c r="S11" i="5"/>
  <c r="N40" i="5"/>
  <c r="N39" i="5"/>
  <c r="N38" i="5"/>
  <c r="N37" i="5"/>
  <c r="N36" i="5"/>
  <c r="N35" i="5"/>
  <c r="N34" i="5"/>
  <c r="N33" i="5"/>
  <c r="N32" i="5"/>
  <c r="N31" i="5"/>
  <c r="N30" i="5"/>
  <c r="N29" i="5"/>
  <c r="N28" i="5"/>
  <c r="N27" i="5"/>
  <c r="N26" i="5"/>
  <c r="N25" i="5"/>
  <c r="N24" i="5"/>
  <c r="N23" i="5"/>
  <c r="N22" i="5"/>
  <c r="N21" i="5"/>
  <c r="N20" i="5"/>
  <c r="N19" i="5"/>
  <c r="N18" i="5"/>
  <c r="N17" i="5"/>
  <c r="N16" i="5"/>
  <c r="N15" i="5"/>
  <c r="N14" i="5"/>
  <c r="N13" i="5"/>
  <c r="N12" i="5"/>
  <c r="N11" i="5"/>
  <c r="G40" i="5"/>
  <c r="G39" i="5"/>
  <c r="G38" i="5"/>
  <c r="G37" i="5"/>
  <c r="G36" i="5"/>
  <c r="G35" i="5"/>
  <c r="G34" i="5"/>
  <c r="G33" i="5"/>
  <c r="G32" i="5"/>
  <c r="G31" i="5"/>
  <c r="G30" i="5"/>
  <c r="G29" i="5"/>
  <c r="C40" i="5"/>
  <c r="AA40" i="5"/>
  <c r="C220" i="5"/>
  <c r="C39" i="5"/>
  <c r="AG39" i="5" a="1"/>
  <c r="AG39" i="5"/>
  <c r="C38" i="5"/>
  <c r="AC38" i="5"/>
  <c r="C37" i="5"/>
  <c r="AG37" i="5" a="1"/>
  <c r="AG37" i="5"/>
  <c r="C36" i="5"/>
  <c r="C35" i="5"/>
  <c r="AG35" i="5" a="1"/>
  <c r="AG35" i="5"/>
  <c r="C34" i="5"/>
  <c r="AG34" i="5" a="1"/>
  <c r="AG34" i="5"/>
  <c r="C33" i="5"/>
  <c r="AA33" i="5"/>
  <c r="C178" i="5"/>
  <c r="C32" i="5"/>
  <c r="AA32" i="5"/>
  <c r="C172" i="5"/>
  <c r="C31" i="5"/>
  <c r="AG31" i="5" a="1"/>
  <c r="AG31" i="5"/>
  <c r="C30" i="5"/>
  <c r="AC30" i="5"/>
  <c r="C29" i="5"/>
  <c r="AG29" i="5" a="1"/>
  <c r="AG29" i="5"/>
  <c r="AC28" i="5"/>
  <c r="AC27" i="5"/>
  <c r="AG26" i="5" a="1"/>
  <c r="AG26" i="5"/>
  <c r="AC25" i="5"/>
  <c r="AA24" i="5"/>
  <c r="C124" i="5"/>
  <c r="AA23" i="5"/>
  <c r="C118" i="5"/>
  <c r="AC22" i="5"/>
  <c r="AG21" i="5" a="1"/>
  <c r="AG21" i="5"/>
  <c r="AC20" i="5"/>
  <c r="I19" i="5"/>
  <c r="AG18" i="5" a="1"/>
  <c r="AG18" i="5"/>
  <c r="AG17" i="5" a="1"/>
  <c r="AG17" i="5"/>
  <c r="I16" i="5"/>
  <c r="I15" i="5"/>
  <c r="AC14" i="5"/>
  <c r="AG13" i="5" a="1"/>
  <c r="AG13" i="5"/>
  <c r="AG12" i="5" a="1"/>
  <c r="AG12" i="5"/>
  <c r="AC11" i="5"/>
  <c r="B38" i="5"/>
  <c r="X38" i="5"/>
  <c r="B37" i="5"/>
  <c r="B30" i="5"/>
  <c r="X30" i="5"/>
  <c r="X26" i="5"/>
  <c r="X22" i="5"/>
  <c r="Y25" i="10"/>
  <c r="Y24" i="10"/>
  <c r="Y21" i="10"/>
  <c r="Y20" i="10"/>
  <c r="Y17" i="10"/>
  <c r="Y16" i="10"/>
  <c r="Y15" i="10"/>
  <c r="Y14" i="10"/>
  <c r="Y13" i="10"/>
  <c r="Y12" i="10"/>
  <c r="T25" i="10"/>
  <c r="T24" i="10"/>
  <c r="T23" i="10"/>
  <c r="T22" i="10"/>
  <c r="T21" i="10"/>
  <c r="T20" i="10"/>
  <c r="T19" i="10"/>
  <c r="T18" i="10"/>
  <c r="T17" i="10"/>
  <c r="T16" i="10"/>
  <c r="T15" i="10"/>
  <c r="T14" i="10"/>
  <c r="T13" i="10"/>
  <c r="T12" i="10"/>
  <c r="T11" i="10"/>
  <c r="Q25" i="10"/>
  <c r="Q24" i="10"/>
  <c r="Q23" i="10"/>
  <c r="Y23" i="10"/>
  <c r="Q22" i="10"/>
  <c r="Y22" i="10"/>
  <c r="Q21" i="10"/>
  <c r="Q20" i="10"/>
  <c r="Q19" i="10"/>
  <c r="Y19" i="10"/>
  <c r="Q18" i="10"/>
  <c r="Y18" i="10"/>
  <c r="Q12" i="10"/>
  <c r="Q11" i="10"/>
  <c r="Y11" i="10"/>
  <c r="I25" i="10"/>
  <c r="I24" i="10"/>
  <c r="I23" i="10"/>
  <c r="I22" i="10"/>
  <c r="I21" i="10"/>
  <c r="I20" i="10"/>
  <c r="I19" i="10"/>
  <c r="I18" i="10"/>
  <c r="I17" i="10"/>
  <c r="I16" i="10"/>
  <c r="I15" i="10"/>
  <c r="I14" i="10"/>
  <c r="I13" i="10"/>
  <c r="I12" i="10"/>
  <c r="I11" i="10"/>
  <c r="H25" i="10"/>
  <c r="H24" i="10"/>
  <c r="H23" i="10"/>
  <c r="H22" i="10"/>
  <c r="H21" i="10"/>
  <c r="H20" i="10"/>
  <c r="H19" i="10"/>
  <c r="H18" i="10"/>
  <c r="H17" i="10"/>
  <c r="H16" i="10"/>
  <c r="H15" i="10"/>
  <c r="H14" i="10"/>
  <c r="H13" i="10"/>
  <c r="H12" i="10"/>
  <c r="H11" i="10"/>
  <c r="B25" i="10"/>
  <c r="U25" i="10"/>
  <c r="B24" i="10"/>
  <c r="U24" i="10"/>
  <c r="B23" i="10"/>
  <c r="X23" i="10" a="1"/>
  <c r="X23" i="10"/>
  <c r="B22" i="10"/>
  <c r="X22" i="10" a="1"/>
  <c r="X22" i="10"/>
  <c r="B21" i="10"/>
  <c r="U21" i="10"/>
  <c r="B20" i="10"/>
  <c r="U20" i="10"/>
  <c r="B19" i="10"/>
  <c r="X19" i="10" a="1"/>
  <c r="X19" i="10"/>
  <c r="B18" i="10"/>
  <c r="X18" i="10" a="1"/>
  <c r="X18" i="10"/>
  <c r="U17" i="10"/>
  <c r="U16" i="10"/>
  <c r="X15" i="10" a="1"/>
  <c r="X15" i="10"/>
  <c r="X14" i="10" a="1"/>
  <c r="X14" i="10"/>
  <c r="U13" i="10"/>
  <c r="U12" i="10"/>
  <c r="X11" i="10" a="1"/>
  <c r="X11" i="10"/>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37" i="12"/>
  <c r="L36" i="12"/>
  <c r="L35" i="12"/>
  <c r="L31" i="12"/>
  <c r="L30" i="12"/>
  <c r="K119" i="12"/>
  <c r="K112" i="12"/>
  <c r="K111" i="12"/>
  <c r="K104" i="12"/>
  <c r="K103" i="12"/>
  <c r="K96" i="12"/>
  <c r="K95" i="12"/>
  <c r="K88" i="12"/>
  <c r="K87" i="12"/>
  <c r="K80" i="12"/>
  <c r="K79" i="12"/>
  <c r="K72" i="12"/>
  <c r="K71" i="12"/>
  <c r="K64" i="12"/>
  <c r="K63" i="12"/>
  <c r="K60" i="12"/>
  <c r="K59" i="12"/>
  <c r="K56" i="12"/>
  <c r="K55" i="12"/>
  <c r="K52" i="12"/>
  <c r="K51" i="12"/>
  <c r="K48" i="12"/>
  <c r="K47" i="12"/>
  <c r="K44" i="12"/>
  <c r="K43" i="12"/>
  <c r="K39" i="12"/>
  <c r="K38" i="12"/>
  <c r="K35" i="12"/>
  <c r="K34" i="12"/>
  <c r="K33" i="12"/>
  <c r="K32" i="12"/>
  <c r="F119" i="12"/>
  <c r="F118" i="12"/>
  <c r="K118" i="12"/>
  <c r="F117" i="12"/>
  <c r="K117" i="12"/>
  <c r="F116" i="12"/>
  <c r="K116" i="12"/>
  <c r="F115" i="12"/>
  <c r="K115" i="12"/>
  <c r="F114" i="12"/>
  <c r="K114" i="12"/>
  <c r="F113" i="12"/>
  <c r="K113" i="12"/>
  <c r="F112" i="12"/>
  <c r="F111" i="12"/>
  <c r="F110" i="12"/>
  <c r="K110" i="12"/>
  <c r="F109" i="12"/>
  <c r="K109" i="12"/>
  <c r="F108" i="12"/>
  <c r="K108" i="12"/>
  <c r="F107" i="12"/>
  <c r="K107" i="12"/>
  <c r="F106" i="12"/>
  <c r="K106" i="12"/>
  <c r="F105" i="12"/>
  <c r="K105" i="12"/>
  <c r="F104" i="12"/>
  <c r="F103" i="12"/>
  <c r="F102" i="12"/>
  <c r="K102" i="12"/>
  <c r="F101" i="12"/>
  <c r="K101" i="12"/>
  <c r="F100" i="12"/>
  <c r="K100" i="12"/>
  <c r="F99" i="12"/>
  <c r="K99" i="12"/>
  <c r="F98" i="12"/>
  <c r="K98" i="12"/>
  <c r="F97" i="12"/>
  <c r="K97" i="12"/>
  <c r="F96" i="12"/>
  <c r="F95" i="12"/>
  <c r="F94" i="12"/>
  <c r="K94" i="12"/>
  <c r="F93" i="12"/>
  <c r="K93" i="12"/>
  <c r="F92" i="12"/>
  <c r="K92" i="12"/>
  <c r="F91" i="12"/>
  <c r="K91" i="12"/>
  <c r="F90" i="12"/>
  <c r="K90" i="12"/>
  <c r="F89" i="12"/>
  <c r="K89" i="12"/>
  <c r="F88" i="12"/>
  <c r="F87" i="12"/>
  <c r="F86" i="12"/>
  <c r="K86" i="12"/>
  <c r="F85" i="12"/>
  <c r="K85" i="12"/>
  <c r="F84" i="12"/>
  <c r="K84" i="12"/>
  <c r="F83" i="12"/>
  <c r="K83" i="12"/>
  <c r="F82" i="12"/>
  <c r="K82" i="12"/>
  <c r="F81" i="12"/>
  <c r="K81" i="12"/>
  <c r="F80" i="12"/>
  <c r="F79" i="12"/>
  <c r="F78" i="12"/>
  <c r="K78" i="12"/>
  <c r="F77" i="12"/>
  <c r="K77" i="12"/>
  <c r="F76" i="12"/>
  <c r="K76" i="12"/>
  <c r="F75" i="12"/>
  <c r="K75" i="12"/>
  <c r="F74" i="12"/>
  <c r="K74" i="12"/>
  <c r="F73" i="12"/>
  <c r="K73" i="12"/>
  <c r="F72" i="12"/>
  <c r="F71" i="12"/>
  <c r="F70" i="12"/>
  <c r="K70" i="12"/>
  <c r="F69" i="12"/>
  <c r="K69" i="12"/>
  <c r="F68" i="12"/>
  <c r="K68" i="12"/>
  <c r="F67" i="12"/>
  <c r="K67" i="12"/>
  <c r="F66" i="12"/>
  <c r="K66" i="12"/>
  <c r="F65" i="12"/>
  <c r="K65" i="12"/>
  <c r="F64" i="12"/>
  <c r="F63" i="12"/>
  <c r="F62" i="12"/>
  <c r="K62" i="12"/>
  <c r="F61" i="12"/>
  <c r="K61" i="12"/>
  <c r="F60" i="12"/>
  <c r="F59" i="12"/>
  <c r="F58" i="12"/>
  <c r="K58" i="12"/>
  <c r="F57" i="12"/>
  <c r="K57" i="12"/>
  <c r="F56" i="12"/>
  <c r="F55" i="12"/>
  <c r="F54" i="12"/>
  <c r="K54" i="12"/>
  <c r="F53" i="12"/>
  <c r="K53" i="12"/>
  <c r="F52" i="12"/>
  <c r="F51" i="12"/>
  <c r="F50" i="12"/>
  <c r="K50" i="12"/>
  <c r="F49" i="12"/>
  <c r="K49" i="12"/>
  <c r="F48" i="12"/>
  <c r="F47" i="12"/>
  <c r="F46" i="12"/>
  <c r="K46" i="12"/>
  <c r="F45" i="12"/>
  <c r="K45" i="12"/>
  <c r="F44" i="12"/>
  <c r="F43" i="12"/>
  <c r="F42" i="12"/>
  <c r="K42" i="12"/>
  <c r="F41" i="12"/>
  <c r="K41" i="12"/>
  <c r="F40" i="12"/>
  <c r="K40" i="12"/>
  <c r="F39" i="12"/>
  <c r="F38" i="12"/>
  <c r="F37" i="12"/>
  <c r="K37" i="12"/>
  <c r="F36" i="12"/>
  <c r="K36" i="12"/>
  <c r="F35" i="12"/>
  <c r="F31" i="12"/>
  <c r="K31" i="12"/>
  <c r="F30" i="12"/>
  <c r="K30" i="12"/>
  <c r="C114" i="12"/>
  <c r="C115" i="12"/>
  <c r="C116" i="12"/>
  <c r="C117" i="12"/>
  <c r="C118" i="12"/>
  <c r="C119" i="12"/>
  <c r="I119" i="12"/>
  <c r="C108" i="12"/>
  <c r="C102" i="12"/>
  <c r="C103" i="12"/>
  <c r="C104" i="12"/>
  <c r="C105" i="12"/>
  <c r="C106" i="12"/>
  <c r="C107" i="12"/>
  <c r="I107" i="12"/>
  <c r="C96" i="12"/>
  <c r="C97" i="12"/>
  <c r="C98" i="12"/>
  <c r="C99" i="12"/>
  <c r="C100" i="12"/>
  <c r="C101" i="12"/>
  <c r="I101" i="12"/>
  <c r="C90" i="12"/>
  <c r="C91" i="12"/>
  <c r="C92" i="12"/>
  <c r="C93" i="12"/>
  <c r="C94" i="12"/>
  <c r="C95" i="12"/>
  <c r="I95" i="12"/>
  <c r="C84" i="12"/>
  <c r="C78" i="12"/>
  <c r="C79" i="12"/>
  <c r="C80" i="12"/>
  <c r="C81" i="12"/>
  <c r="C82" i="12"/>
  <c r="C83" i="12"/>
  <c r="I83" i="12"/>
  <c r="C72" i="12"/>
  <c r="C73" i="12"/>
  <c r="C74" i="12"/>
  <c r="C75" i="12"/>
  <c r="C76" i="12"/>
  <c r="C77" i="12"/>
  <c r="I77" i="12"/>
  <c r="C66" i="12"/>
  <c r="C67" i="12"/>
  <c r="C68" i="12"/>
  <c r="C69" i="12"/>
  <c r="C70" i="12"/>
  <c r="C71" i="12"/>
  <c r="I71" i="12"/>
  <c r="C60" i="12"/>
  <c r="C54" i="12"/>
  <c r="C55" i="12"/>
  <c r="C56" i="12"/>
  <c r="C57" i="12"/>
  <c r="C58" i="12"/>
  <c r="C59" i="12"/>
  <c r="I59" i="12"/>
  <c r="C48" i="12"/>
  <c r="C49" i="12"/>
  <c r="C50" i="12"/>
  <c r="C51" i="12"/>
  <c r="C52" i="12"/>
  <c r="C53" i="12"/>
  <c r="I53" i="12"/>
  <c r="C42" i="12"/>
  <c r="C43" i="12"/>
  <c r="C44" i="12"/>
  <c r="C45" i="12"/>
  <c r="C46" i="12"/>
  <c r="C47" i="12"/>
  <c r="I47" i="12"/>
  <c r="C36" i="12"/>
  <c r="C30" i="12"/>
  <c r="C31" i="12"/>
  <c r="C32" i="12"/>
  <c r="C33" i="12"/>
  <c r="C34" i="12"/>
  <c r="C35" i="12"/>
  <c r="I35" i="12"/>
  <c r="B119" i="12"/>
  <c r="B118" i="12"/>
  <c r="B117" i="12"/>
  <c r="B116" i="12"/>
  <c r="B115" i="12"/>
  <c r="B113" i="12"/>
  <c r="B112" i="12"/>
  <c r="B111" i="12"/>
  <c r="B110" i="12"/>
  <c r="B109" i="12"/>
  <c r="B107" i="12"/>
  <c r="B106" i="12"/>
  <c r="B105" i="12"/>
  <c r="B104" i="12"/>
  <c r="B103" i="12"/>
  <c r="B101" i="12"/>
  <c r="B100" i="12"/>
  <c r="B99" i="12"/>
  <c r="B98" i="12"/>
  <c r="B97" i="12"/>
  <c r="B95" i="12"/>
  <c r="B94" i="12"/>
  <c r="B93" i="12"/>
  <c r="B92" i="12"/>
  <c r="B91" i="12"/>
  <c r="B89" i="12"/>
  <c r="B88" i="12"/>
  <c r="B87" i="12"/>
  <c r="B86" i="12"/>
  <c r="B85" i="12"/>
  <c r="B83" i="12"/>
  <c r="B82" i="12"/>
  <c r="B81" i="12"/>
  <c r="B80" i="12"/>
  <c r="B79" i="12"/>
  <c r="B77" i="12"/>
  <c r="B76" i="12"/>
  <c r="B75" i="12"/>
  <c r="B74" i="12"/>
  <c r="B73" i="12"/>
  <c r="B71" i="12"/>
  <c r="B70" i="12"/>
  <c r="B69" i="12"/>
  <c r="B68" i="12"/>
  <c r="B67" i="12"/>
  <c r="B65" i="12"/>
  <c r="B64" i="12"/>
  <c r="B63" i="12"/>
  <c r="B62" i="12"/>
  <c r="B61" i="12"/>
  <c r="B59" i="12"/>
  <c r="B58" i="12"/>
  <c r="B57" i="12"/>
  <c r="B56" i="12"/>
  <c r="B55" i="12"/>
  <c r="B53" i="12"/>
  <c r="B52" i="12"/>
  <c r="B51" i="12"/>
  <c r="B50" i="12"/>
  <c r="B49" i="12"/>
  <c r="B47" i="12"/>
  <c r="B46" i="12"/>
  <c r="B45" i="12"/>
  <c r="B44" i="12"/>
  <c r="B43" i="12"/>
  <c r="B41" i="12"/>
  <c r="B40" i="12"/>
  <c r="B39" i="12"/>
  <c r="B38" i="12"/>
  <c r="B37" i="12"/>
  <c r="B35" i="12"/>
  <c r="B34" i="12"/>
  <c r="B33" i="12"/>
  <c r="B32" i="12"/>
  <c r="B31" i="12"/>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Z123" i="1"/>
  <c r="Z122" i="1"/>
  <c r="Z121" i="1"/>
  <c r="Z120" i="1"/>
  <c r="K169" i="1"/>
  <c r="K168" i="1"/>
  <c r="E168" i="1"/>
  <c r="K167" i="1"/>
  <c r="W167" i="1"/>
  <c r="K166" i="1"/>
  <c r="AA166" i="1"/>
  <c r="K165" i="1"/>
  <c r="K164" i="1"/>
  <c r="E164" i="1"/>
  <c r="K163" i="1"/>
  <c r="E163" i="1"/>
  <c r="U163" i="1"/>
  <c r="K162" i="1"/>
  <c r="AA162" i="1"/>
  <c r="K161" i="1"/>
  <c r="W161" i="1"/>
  <c r="K160" i="1"/>
  <c r="E160" i="1"/>
  <c r="K159" i="1"/>
  <c r="K158" i="1"/>
  <c r="AA158" i="1"/>
  <c r="K157" i="1"/>
  <c r="E157" i="1"/>
  <c r="K156" i="1"/>
  <c r="E156" i="1"/>
  <c r="K155" i="1"/>
  <c r="W155" i="1"/>
  <c r="K154" i="1"/>
  <c r="AA154" i="1"/>
  <c r="K153" i="1"/>
  <c r="K152" i="1"/>
  <c r="E152" i="1"/>
  <c r="K151" i="1"/>
  <c r="AA151" i="1"/>
  <c r="K150" i="1"/>
  <c r="AA150" i="1"/>
  <c r="K149" i="1"/>
  <c r="K148" i="1"/>
  <c r="E148" i="1"/>
  <c r="K147" i="1"/>
  <c r="AA147" i="1"/>
  <c r="K146" i="1"/>
  <c r="AA146" i="1"/>
  <c r="K145" i="1"/>
  <c r="AA145" i="1"/>
  <c r="K144" i="1"/>
  <c r="E144" i="1"/>
  <c r="K143" i="1"/>
  <c r="AA143" i="1"/>
  <c r="K142" i="1"/>
  <c r="AA142" i="1"/>
  <c r="K141" i="1"/>
  <c r="AA141" i="1"/>
  <c r="K140" i="1"/>
  <c r="E140" i="1"/>
  <c r="K139" i="1"/>
  <c r="AA139" i="1"/>
  <c r="K138" i="1"/>
  <c r="AA138" i="1"/>
  <c r="K137" i="1"/>
  <c r="AA137" i="1"/>
  <c r="K136" i="1"/>
  <c r="E136" i="1"/>
  <c r="K135" i="1"/>
  <c r="AA135" i="1"/>
  <c r="K134" i="1"/>
  <c r="AA134" i="1"/>
  <c r="K133" i="1"/>
  <c r="AA133" i="1"/>
  <c r="K132" i="1"/>
  <c r="E132" i="1"/>
  <c r="K131" i="1"/>
  <c r="AA131" i="1"/>
  <c r="K130" i="1"/>
  <c r="AA130" i="1"/>
  <c r="K129" i="1"/>
  <c r="AA129" i="1"/>
  <c r="K128" i="1"/>
  <c r="E128" i="1"/>
  <c r="K127" i="1"/>
  <c r="AA127" i="1"/>
  <c r="K126" i="1"/>
  <c r="AA126" i="1"/>
  <c r="K125" i="1"/>
  <c r="AA125" i="1"/>
  <c r="K124" i="1"/>
  <c r="E124" i="1"/>
  <c r="K123" i="1"/>
  <c r="AA123" i="1"/>
  <c r="K122" i="1"/>
  <c r="AA122" i="1"/>
  <c r="K121" i="1"/>
  <c r="AA121" i="1"/>
  <c r="K120" i="1"/>
  <c r="E120" i="1"/>
  <c r="E167" i="1"/>
  <c r="E166" i="1"/>
  <c r="U166" i="1"/>
  <c r="E161" i="1"/>
  <c r="U161" i="1"/>
  <c r="E107" i="1"/>
  <c r="E106" i="1"/>
  <c r="G106" i="1"/>
  <c r="E105" i="1"/>
  <c r="G105" i="1"/>
  <c r="E104" i="1"/>
  <c r="G104" i="1"/>
  <c r="E103" i="1"/>
  <c r="I103" i="1"/>
  <c r="E102" i="1"/>
  <c r="G102" i="1"/>
  <c r="E101" i="1"/>
  <c r="G101" i="1"/>
  <c r="I100" i="1"/>
  <c r="G98" i="1"/>
  <c r="G97" i="1"/>
  <c r="G96" i="1"/>
  <c r="I95" i="1"/>
  <c r="G94" i="1"/>
  <c r="G93" i="1"/>
  <c r="G80" i="1"/>
  <c r="G79" i="1"/>
  <c r="G78" i="1"/>
  <c r="G77" i="1"/>
  <c r="G76" i="1"/>
  <c r="G75" i="1"/>
  <c r="G74" i="1"/>
  <c r="G73" i="1"/>
  <c r="G72" i="1"/>
  <c r="G71" i="1"/>
  <c r="G70" i="1"/>
  <c r="G69" i="1"/>
  <c r="G62" i="1"/>
  <c r="G61" i="1"/>
  <c r="G60" i="1"/>
  <c r="G59" i="1"/>
  <c r="G58" i="1"/>
  <c r="G57" i="1"/>
  <c r="G56" i="1"/>
  <c r="G55" i="1"/>
  <c r="G54" i="1"/>
  <c r="G53" i="1"/>
  <c r="G52" i="1"/>
  <c r="G51" i="1"/>
  <c r="M120" i="10"/>
  <c r="M119" i="10"/>
  <c r="M118" i="10"/>
  <c r="M117" i="10"/>
  <c r="M116" i="10"/>
  <c r="M115" i="10"/>
  <c r="M114" i="10"/>
  <c r="M113" i="10"/>
  <c r="M112" i="10"/>
  <c r="M111" i="10"/>
  <c r="M110" i="10"/>
  <c r="M109" i="10"/>
  <c r="M108" i="10"/>
  <c r="M107" i="10"/>
  <c r="M106" i="10"/>
  <c r="M105" i="10"/>
  <c r="M104" i="10"/>
  <c r="M103" i="10"/>
  <c r="M102" i="10"/>
  <c r="M101" i="10"/>
  <c r="M100" i="10"/>
  <c r="M99" i="10"/>
  <c r="M98" i="10"/>
  <c r="M97" i="10"/>
  <c r="M96" i="10"/>
  <c r="M95" i="10"/>
  <c r="M94" i="10"/>
  <c r="M93" i="10"/>
  <c r="M92" i="10"/>
  <c r="M91" i="10"/>
  <c r="M90" i="10"/>
  <c r="M89" i="10"/>
  <c r="M88" i="10"/>
  <c r="M87" i="10"/>
  <c r="M86" i="10"/>
  <c r="M85" i="10"/>
  <c r="M84" i="10"/>
  <c r="M83" i="10"/>
  <c r="M82" i="10"/>
  <c r="M81" i="10"/>
  <c r="M80" i="10"/>
  <c r="M79" i="10"/>
  <c r="M78" i="10"/>
  <c r="M77" i="10"/>
  <c r="M76" i="10"/>
  <c r="M75" i="10"/>
  <c r="M74" i="10"/>
  <c r="M73" i="10"/>
  <c r="M72" i="10"/>
  <c r="M71" i="10"/>
  <c r="M70" i="10"/>
  <c r="M69" i="10"/>
  <c r="M68" i="10"/>
  <c r="M67" i="10"/>
  <c r="M66" i="10"/>
  <c r="M65" i="10"/>
  <c r="M64" i="10"/>
  <c r="M63" i="10"/>
  <c r="M62" i="10"/>
  <c r="M61" i="10"/>
  <c r="M60" i="10"/>
  <c r="M59" i="10"/>
  <c r="M58" i="10"/>
  <c r="M57" i="10"/>
  <c r="M56" i="10"/>
  <c r="M55" i="10"/>
  <c r="M54" i="10"/>
  <c r="M53" i="10"/>
  <c r="M52" i="10"/>
  <c r="M51" i="10"/>
  <c r="M50" i="10"/>
  <c r="M49" i="10"/>
  <c r="M48" i="10"/>
  <c r="M47" i="10"/>
  <c r="M46" i="10"/>
  <c r="M45" i="10"/>
  <c r="M44" i="10"/>
  <c r="M43" i="10"/>
  <c r="M42" i="10"/>
  <c r="M38" i="10"/>
  <c r="M37" i="10"/>
  <c r="M36" i="10"/>
  <c r="M32" i="10"/>
  <c r="M31" i="10"/>
  <c r="L120" i="10"/>
  <c r="L119" i="10"/>
  <c r="L116" i="10"/>
  <c r="L115" i="10"/>
  <c r="L112" i="10"/>
  <c r="L111" i="10"/>
  <c r="L108" i="10"/>
  <c r="L107" i="10"/>
  <c r="L104" i="10"/>
  <c r="L103" i="10"/>
  <c r="L100" i="10"/>
  <c r="L99" i="10"/>
  <c r="L96" i="10"/>
  <c r="L95" i="10"/>
  <c r="L92" i="10"/>
  <c r="L91" i="10"/>
  <c r="L88" i="10"/>
  <c r="L87" i="10"/>
  <c r="L84" i="10"/>
  <c r="L83" i="10"/>
  <c r="L80" i="10"/>
  <c r="L79" i="10"/>
  <c r="L76" i="10"/>
  <c r="L75" i="10"/>
  <c r="L72" i="10"/>
  <c r="L71" i="10"/>
  <c r="L68" i="10"/>
  <c r="L67" i="10"/>
  <c r="L64" i="10"/>
  <c r="L63" i="10"/>
  <c r="L60" i="10"/>
  <c r="L59" i="10"/>
  <c r="L56" i="10"/>
  <c r="L55" i="10"/>
  <c r="L52" i="10"/>
  <c r="L51" i="10"/>
  <c r="L48" i="10"/>
  <c r="L47" i="10"/>
  <c r="L44" i="10"/>
  <c r="L43" i="10"/>
  <c r="L38" i="10"/>
  <c r="L32" i="10"/>
  <c r="L31" i="10"/>
  <c r="F120" i="10"/>
  <c r="F119" i="10"/>
  <c r="F118" i="10"/>
  <c r="L118" i="10"/>
  <c r="F117" i="10"/>
  <c r="L117" i="10"/>
  <c r="F116" i="10"/>
  <c r="F115" i="10"/>
  <c r="F114" i="10"/>
  <c r="L114" i="10"/>
  <c r="F113" i="10"/>
  <c r="L113" i="10"/>
  <c r="F112" i="10"/>
  <c r="F111" i="10"/>
  <c r="F110" i="10"/>
  <c r="L110" i="10"/>
  <c r="F109" i="10"/>
  <c r="L109" i="10"/>
  <c r="F108" i="10"/>
  <c r="F107" i="10"/>
  <c r="F106" i="10"/>
  <c r="L106" i="10"/>
  <c r="F105" i="10"/>
  <c r="L105" i="10"/>
  <c r="F104" i="10"/>
  <c r="F103" i="10"/>
  <c r="F102" i="10"/>
  <c r="L102" i="10"/>
  <c r="F101" i="10"/>
  <c r="L101" i="10"/>
  <c r="F100" i="10"/>
  <c r="F99" i="10"/>
  <c r="F98" i="10"/>
  <c r="L98" i="10"/>
  <c r="F97" i="10"/>
  <c r="L97" i="10"/>
  <c r="F96" i="10"/>
  <c r="F95" i="10"/>
  <c r="F94" i="10"/>
  <c r="L94" i="10"/>
  <c r="F93" i="10"/>
  <c r="L93" i="10"/>
  <c r="F92" i="10"/>
  <c r="F91" i="10"/>
  <c r="F90" i="10"/>
  <c r="L90" i="10"/>
  <c r="F89" i="10"/>
  <c r="L89" i="10"/>
  <c r="F88" i="10"/>
  <c r="F87" i="10"/>
  <c r="F86" i="10"/>
  <c r="L86" i="10"/>
  <c r="F85" i="10"/>
  <c r="L85" i="10"/>
  <c r="F84" i="10"/>
  <c r="F83" i="10"/>
  <c r="F82" i="10"/>
  <c r="L82" i="10"/>
  <c r="F81" i="10"/>
  <c r="L81" i="10"/>
  <c r="F80" i="10"/>
  <c r="F79" i="10"/>
  <c r="F78" i="10"/>
  <c r="L78" i="10"/>
  <c r="F77" i="10"/>
  <c r="L77" i="10"/>
  <c r="F76" i="10"/>
  <c r="F75" i="10"/>
  <c r="F74" i="10"/>
  <c r="L74" i="10"/>
  <c r="F73" i="10"/>
  <c r="L73" i="10"/>
  <c r="F72" i="10"/>
  <c r="F71" i="10"/>
  <c r="F70" i="10"/>
  <c r="L70" i="10"/>
  <c r="F69" i="10"/>
  <c r="L69" i="10"/>
  <c r="F68" i="10"/>
  <c r="F67" i="10"/>
  <c r="F66" i="10"/>
  <c r="L66" i="10"/>
  <c r="F65" i="10"/>
  <c r="L65" i="10"/>
  <c r="F64" i="10"/>
  <c r="F63" i="10"/>
  <c r="F62" i="10"/>
  <c r="L62" i="10"/>
  <c r="F61" i="10"/>
  <c r="L61" i="10"/>
  <c r="F60" i="10"/>
  <c r="F59" i="10"/>
  <c r="F58" i="10"/>
  <c r="L58" i="10"/>
  <c r="F57" i="10"/>
  <c r="L57" i="10"/>
  <c r="F56" i="10"/>
  <c r="F55" i="10"/>
  <c r="F54" i="10"/>
  <c r="L54" i="10"/>
  <c r="F53" i="10"/>
  <c r="L53" i="10"/>
  <c r="F52" i="10"/>
  <c r="F51" i="10"/>
  <c r="F50" i="10"/>
  <c r="L50" i="10"/>
  <c r="F49" i="10"/>
  <c r="L49" i="10"/>
  <c r="F48" i="10"/>
  <c r="F47" i="10"/>
  <c r="F46" i="10"/>
  <c r="L46" i="10"/>
  <c r="F45" i="10"/>
  <c r="L45" i="10"/>
  <c r="F44" i="10"/>
  <c r="F43" i="10"/>
  <c r="F42" i="10"/>
  <c r="L42" i="10"/>
  <c r="F41" i="10"/>
  <c r="L41" i="10"/>
  <c r="F40" i="10"/>
  <c r="L40" i="10"/>
  <c r="F39" i="10"/>
  <c r="L39" i="10"/>
  <c r="F38" i="10"/>
  <c r="F37" i="10"/>
  <c r="L37" i="10"/>
  <c r="F36" i="10"/>
  <c r="L36" i="10"/>
  <c r="F35" i="10"/>
  <c r="L35" i="10"/>
  <c r="F34" i="10"/>
  <c r="L34" i="10"/>
  <c r="F33" i="10"/>
  <c r="L33" i="10"/>
  <c r="F32" i="10"/>
  <c r="F31" i="10"/>
  <c r="C115" i="10"/>
  <c r="C116" i="10"/>
  <c r="C117" i="10"/>
  <c r="C118" i="10"/>
  <c r="C119" i="10"/>
  <c r="C120" i="10"/>
  <c r="I120" i="10"/>
  <c r="C109" i="10"/>
  <c r="C110" i="10"/>
  <c r="C111" i="10"/>
  <c r="C112" i="10"/>
  <c r="C113" i="10"/>
  <c r="C114" i="10"/>
  <c r="I114" i="10"/>
  <c r="C103" i="10"/>
  <c r="C104" i="10"/>
  <c r="C105" i="10"/>
  <c r="C106" i="10"/>
  <c r="C107" i="10"/>
  <c r="C108" i="10"/>
  <c r="I108" i="10"/>
  <c r="C97" i="10"/>
  <c r="C98" i="10"/>
  <c r="C99" i="10"/>
  <c r="C100" i="10"/>
  <c r="C101" i="10"/>
  <c r="C102" i="10"/>
  <c r="I102" i="10"/>
  <c r="C91" i="10"/>
  <c r="C92" i="10"/>
  <c r="C93" i="10"/>
  <c r="C94" i="10"/>
  <c r="C95" i="10"/>
  <c r="C96" i="10"/>
  <c r="I96" i="10"/>
  <c r="C85" i="10"/>
  <c r="C86" i="10"/>
  <c r="C87" i="10"/>
  <c r="C88" i="10"/>
  <c r="C89" i="10"/>
  <c r="C90" i="10"/>
  <c r="I90" i="10"/>
  <c r="C79" i="10"/>
  <c r="C80" i="10"/>
  <c r="C81" i="10"/>
  <c r="C82" i="10"/>
  <c r="C83" i="10"/>
  <c r="C84" i="10"/>
  <c r="I84" i="10"/>
  <c r="C73" i="10"/>
  <c r="C74" i="10"/>
  <c r="C75" i="10"/>
  <c r="C76" i="10"/>
  <c r="C77" i="10"/>
  <c r="C78" i="10"/>
  <c r="I78" i="10"/>
  <c r="C67" i="10"/>
  <c r="C68" i="10"/>
  <c r="C69" i="10"/>
  <c r="C70" i="10"/>
  <c r="C71" i="10"/>
  <c r="C72" i="10"/>
  <c r="I72" i="10"/>
  <c r="C61" i="10"/>
  <c r="C62" i="10"/>
  <c r="C63" i="10"/>
  <c r="C64" i="10"/>
  <c r="C65" i="10"/>
  <c r="C66" i="10"/>
  <c r="I66" i="10"/>
  <c r="C55" i="10"/>
  <c r="C56" i="10"/>
  <c r="C57" i="10"/>
  <c r="C58" i="10"/>
  <c r="C59" i="10"/>
  <c r="C60" i="10"/>
  <c r="I60" i="10"/>
  <c r="C49" i="10"/>
  <c r="C50" i="10"/>
  <c r="C51" i="10"/>
  <c r="C52" i="10"/>
  <c r="C53" i="10"/>
  <c r="C54" i="10"/>
  <c r="I54" i="10"/>
  <c r="C43" i="10"/>
  <c r="C44" i="10"/>
  <c r="C45" i="10"/>
  <c r="C46" i="10"/>
  <c r="C47" i="10"/>
  <c r="C48" i="10"/>
  <c r="I48" i="10"/>
  <c r="C37" i="10"/>
  <c r="C38" i="10"/>
  <c r="C39" i="10"/>
  <c r="C40" i="10"/>
  <c r="C41" i="10"/>
  <c r="C42" i="10"/>
  <c r="I42" i="10"/>
  <c r="C31" i="10"/>
  <c r="C32" i="10"/>
  <c r="C33" i="10"/>
  <c r="C34" i="10"/>
  <c r="C35" i="10"/>
  <c r="C36" i="10"/>
  <c r="I36" i="10"/>
  <c r="B120" i="10"/>
  <c r="B119" i="10"/>
  <c r="B118" i="10"/>
  <c r="B117" i="10"/>
  <c r="B116" i="10"/>
  <c r="B114" i="10"/>
  <c r="B113" i="10"/>
  <c r="B112" i="10"/>
  <c r="B111" i="10"/>
  <c r="B110" i="10"/>
  <c r="B108" i="10"/>
  <c r="B107" i="10"/>
  <c r="B106" i="10"/>
  <c r="B105" i="10"/>
  <c r="B104" i="10"/>
  <c r="B102" i="10"/>
  <c r="B101" i="10"/>
  <c r="B100" i="10"/>
  <c r="B99" i="10"/>
  <c r="B98" i="10"/>
  <c r="B96" i="10"/>
  <c r="B95" i="10"/>
  <c r="B94" i="10"/>
  <c r="B93" i="10"/>
  <c r="B92" i="10"/>
  <c r="B90" i="10"/>
  <c r="B89" i="10"/>
  <c r="B88" i="10"/>
  <c r="B87" i="10"/>
  <c r="B86" i="10"/>
  <c r="B84" i="10"/>
  <c r="B83" i="10"/>
  <c r="B82" i="10"/>
  <c r="B81" i="10"/>
  <c r="B80" i="10"/>
  <c r="B78" i="10"/>
  <c r="B77" i="10"/>
  <c r="B76" i="10"/>
  <c r="B75" i="10"/>
  <c r="B74" i="10"/>
  <c r="B72" i="10"/>
  <c r="B71" i="10"/>
  <c r="B70" i="10"/>
  <c r="B69" i="10"/>
  <c r="B68" i="10"/>
  <c r="B66" i="10"/>
  <c r="B65" i="10"/>
  <c r="B64" i="10"/>
  <c r="B63" i="10"/>
  <c r="B62" i="10"/>
  <c r="B60" i="10"/>
  <c r="B59" i="10"/>
  <c r="B58" i="10"/>
  <c r="B57" i="10"/>
  <c r="B56" i="10"/>
  <c r="B54" i="10"/>
  <c r="B53" i="10"/>
  <c r="B52" i="10"/>
  <c r="B51" i="10"/>
  <c r="B50" i="10"/>
  <c r="B48" i="10"/>
  <c r="B47" i="10"/>
  <c r="B46" i="10"/>
  <c r="B45" i="10"/>
  <c r="B44" i="10"/>
  <c r="B42" i="10"/>
  <c r="B41" i="10"/>
  <c r="B40" i="10"/>
  <c r="B39" i="10"/>
  <c r="B38" i="10"/>
  <c r="B36" i="10"/>
  <c r="B35" i="10"/>
  <c r="B34" i="10"/>
  <c r="B33" i="10"/>
  <c r="B32" i="10"/>
  <c r="Y22" i="12"/>
  <c r="Y21" i="12"/>
  <c r="Y18" i="12"/>
  <c r="Y17" i="12"/>
  <c r="Y14" i="12"/>
  <c r="Y13" i="12"/>
  <c r="Y12" i="12"/>
  <c r="U24" i="12"/>
  <c r="U23" i="12"/>
  <c r="U22" i="12"/>
  <c r="U21" i="12"/>
  <c r="U20" i="12"/>
  <c r="U19" i="12"/>
  <c r="U18" i="12"/>
  <c r="U17" i="12"/>
  <c r="U16" i="12"/>
  <c r="U15" i="12"/>
  <c r="U14" i="12"/>
  <c r="U13" i="12"/>
  <c r="U12" i="12"/>
  <c r="U11" i="12"/>
  <c r="U10" i="12"/>
  <c r="Q24" i="12"/>
  <c r="Y24" i="12"/>
  <c r="Q23" i="12"/>
  <c r="Y23" i="12"/>
  <c r="Q22" i="12"/>
  <c r="Q21" i="12"/>
  <c r="Q20" i="12"/>
  <c r="Y20" i="12"/>
  <c r="Q19" i="12"/>
  <c r="Y19" i="12"/>
  <c r="Q18" i="12"/>
  <c r="Q17" i="12"/>
  <c r="Q16" i="12"/>
  <c r="Y16" i="12"/>
  <c r="Q15" i="12"/>
  <c r="Y15" i="12"/>
  <c r="Q14" i="12"/>
  <c r="Q11" i="12"/>
  <c r="Y11" i="12"/>
  <c r="Q10" i="12"/>
  <c r="Y10" i="12"/>
  <c r="I24" i="12"/>
  <c r="I23" i="12"/>
  <c r="I22" i="12"/>
  <c r="I21" i="12"/>
  <c r="I20" i="12"/>
  <c r="I19" i="12"/>
  <c r="I18" i="12"/>
  <c r="I17" i="12"/>
  <c r="I16" i="12"/>
  <c r="I15" i="12"/>
  <c r="I14" i="12"/>
  <c r="I13" i="12"/>
  <c r="I12" i="12"/>
  <c r="I11" i="12"/>
  <c r="I10" i="12"/>
  <c r="H24" i="12"/>
  <c r="H23" i="12"/>
  <c r="H22" i="12"/>
  <c r="H21" i="12"/>
  <c r="H20" i="12"/>
  <c r="H19" i="12"/>
  <c r="H18" i="12"/>
  <c r="H17" i="12"/>
  <c r="H16" i="12"/>
  <c r="H15" i="12"/>
  <c r="H14" i="12"/>
  <c r="H13" i="12"/>
  <c r="H12" i="12"/>
  <c r="H11" i="12"/>
  <c r="H10" i="12"/>
  <c r="B24" i="12"/>
  <c r="X24" i="12" a="1"/>
  <c r="X24" i="12"/>
  <c r="B23" i="12"/>
  <c r="T23" i="12"/>
  <c r="B22" i="12"/>
  <c r="X22" i="12" a="1"/>
  <c r="X22" i="12"/>
  <c r="B21" i="12"/>
  <c r="V21" i="12"/>
  <c r="B96" i="12"/>
  <c r="B20" i="12"/>
  <c r="X20" i="12" a="1"/>
  <c r="X20" i="12"/>
  <c r="B19" i="12"/>
  <c r="T19" i="12"/>
  <c r="B18" i="12"/>
  <c r="X18" i="12" a="1"/>
  <c r="X18" i="12"/>
  <c r="B17" i="12"/>
  <c r="V17" i="12"/>
  <c r="B72" i="12"/>
  <c r="B16" i="12"/>
  <c r="X16" i="12" a="1"/>
  <c r="X16" i="12"/>
  <c r="B15" i="12"/>
  <c r="T15" i="12"/>
  <c r="B14" i="12"/>
  <c r="X14" i="12" a="1"/>
  <c r="X14" i="12"/>
  <c r="V13" i="12"/>
  <c r="B48" i="12"/>
  <c r="X12" i="12" a="1"/>
  <c r="X12" i="12"/>
  <c r="T11" i="12"/>
  <c r="X10" i="12" a="1"/>
  <c r="X10" i="12"/>
  <c r="V38" i="6"/>
  <c r="S38" i="6"/>
  <c r="V62" i="6"/>
  <c r="S62" i="6"/>
  <c r="V86" i="6"/>
  <c r="S86" i="6"/>
  <c r="S82" i="6"/>
  <c r="C168" i="20"/>
  <c r="D167" i="20"/>
  <c r="V30" i="6"/>
  <c r="S30" i="6"/>
  <c r="V46" i="6"/>
  <c r="S46" i="6"/>
  <c r="V70" i="6"/>
  <c r="S70" i="6"/>
  <c r="V19" i="6"/>
  <c r="S19" i="6"/>
  <c r="V27" i="6"/>
  <c r="S27" i="6"/>
  <c r="V35" i="6"/>
  <c r="S35" i="6"/>
  <c r="V43" i="6"/>
  <c r="S43" i="6"/>
  <c r="V51" i="6"/>
  <c r="S51" i="6"/>
  <c r="V59" i="6"/>
  <c r="S59" i="6"/>
  <c r="V63" i="6"/>
  <c r="S63" i="6"/>
  <c r="V71" i="6"/>
  <c r="S71" i="6"/>
  <c r="V79" i="6"/>
  <c r="S79" i="6"/>
  <c r="V87" i="6"/>
  <c r="S87" i="6"/>
  <c r="S14" i="6"/>
  <c r="S42" i="6"/>
  <c r="V34" i="6"/>
  <c r="S15" i="6"/>
  <c r="C81" i="20"/>
  <c r="D81" i="20"/>
  <c r="D80" i="20"/>
  <c r="C89" i="20"/>
  <c r="D89" i="20"/>
  <c r="D88" i="20"/>
  <c r="V22" i="6"/>
  <c r="S22" i="6"/>
  <c r="V54" i="6"/>
  <c r="S54" i="6"/>
  <c r="V78" i="6"/>
  <c r="S78" i="6"/>
  <c r="V23" i="6"/>
  <c r="S23" i="6"/>
  <c r="V31" i="6"/>
  <c r="S31" i="6"/>
  <c r="V39" i="6"/>
  <c r="S39" i="6"/>
  <c r="V47" i="6"/>
  <c r="S47" i="6"/>
  <c r="V55" i="6"/>
  <c r="S55" i="6"/>
  <c r="V67" i="6"/>
  <c r="S67" i="6"/>
  <c r="V75" i="6"/>
  <c r="S75" i="6"/>
  <c r="V83" i="6"/>
  <c r="S83" i="6"/>
  <c r="S26" i="6"/>
  <c r="S58" i="6"/>
  <c r="S74" i="6"/>
  <c r="V18" i="6"/>
  <c r="V50" i="6"/>
  <c r="V66" i="6"/>
  <c r="I58" i="12"/>
  <c r="S10" i="6"/>
  <c r="D6" i="20"/>
  <c r="C7" i="20"/>
  <c r="D7" i="20"/>
  <c r="C61" i="20"/>
  <c r="D60" i="20"/>
  <c r="C74" i="20"/>
  <c r="D73" i="20"/>
  <c r="C107" i="20"/>
  <c r="D106" i="20"/>
  <c r="S16" i="6"/>
  <c r="C18" i="20"/>
  <c r="D17" i="20"/>
  <c r="C128" i="20"/>
  <c r="D128" i="20"/>
  <c r="D127" i="20"/>
  <c r="D133" i="20"/>
  <c r="C134" i="20"/>
  <c r="D134" i="20"/>
  <c r="V21" i="6"/>
  <c r="S21" i="6"/>
  <c r="V25" i="6"/>
  <c r="S25" i="6"/>
  <c r="V29" i="6"/>
  <c r="S29" i="6"/>
  <c r="V33" i="6"/>
  <c r="S33" i="6"/>
  <c r="V37" i="6"/>
  <c r="S37" i="6"/>
  <c r="V41" i="6"/>
  <c r="S41" i="6"/>
  <c r="V45" i="6"/>
  <c r="S45" i="6"/>
  <c r="V49" i="6"/>
  <c r="S49" i="6"/>
  <c r="V53" i="6"/>
  <c r="S53" i="6"/>
  <c r="V57" i="6"/>
  <c r="S57" i="6"/>
  <c r="V61" i="6"/>
  <c r="S61" i="6"/>
  <c r="V65" i="6"/>
  <c r="S65" i="6"/>
  <c r="V69" i="6"/>
  <c r="S69" i="6"/>
  <c r="V73" i="6"/>
  <c r="S73" i="6"/>
  <c r="V77" i="6"/>
  <c r="S77" i="6"/>
  <c r="V81" i="6"/>
  <c r="S81" i="6"/>
  <c r="V85" i="6"/>
  <c r="S85" i="6"/>
  <c r="S9" i="6"/>
  <c r="S13" i="6"/>
  <c r="S17" i="6"/>
  <c r="S24" i="6"/>
  <c r="S32" i="6"/>
  <c r="S40" i="6"/>
  <c r="S48" i="6"/>
  <c r="S56" i="6"/>
  <c r="S64" i="6"/>
  <c r="S72" i="6"/>
  <c r="C120" i="20"/>
  <c r="D119" i="20"/>
  <c r="D13" i="20"/>
  <c r="D25" i="20"/>
  <c r="D29" i="20"/>
  <c r="D37" i="20"/>
  <c r="D41" i="20"/>
  <c r="D45" i="20"/>
  <c r="D53" i="20"/>
  <c r="D103" i="20"/>
  <c r="D111" i="20"/>
  <c r="D115" i="20"/>
  <c r="D123" i="20"/>
  <c r="D131" i="20"/>
  <c r="D135" i="20"/>
  <c r="D139" i="20"/>
  <c r="D143" i="20"/>
  <c r="D147" i="20"/>
  <c r="D151" i="20"/>
  <c r="D155" i="20"/>
  <c r="D159" i="20"/>
  <c r="D163" i="20"/>
  <c r="D171" i="20"/>
  <c r="D175" i="20"/>
  <c r="D179" i="20"/>
  <c r="D46" i="20"/>
  <c r="D96" i="20"/>
  <c r="D112" i="20"/>
  <c r="D136" i="20"/>
  <c r="D140" i="20"/>
  <c r="D144" i="20"/>
  <c r="D160" i="20"/>
  <c r="D164" i="20"/>
  <c r="C16" i="20"/>
  <c r="D16" i="20"/>
  <c r="D27" i="20"/>
  <c r="D39" i="20"/>
  <c r="D51" i="20"/>
  <c r="D69" i="20"/>
  <c r="D85" i="20"/>
  <c r="C126" i="20"/>
  <c r="D126" i="20"/>
  <c r="D97" i="20"/>
  <c r="D101" i="20"/>
  <c r="D113" i="20"/>
  <c r="D117" i="20"/>
  <c r="D137" i="20"/>
  <c r="D141" i="20"/>
  <c r="D145" i="20"/>
  <c r="D153" i="20"/>
  <c r="D157" i="20"/>
  <c r="D161" i="20"/>
  <c r="D173" i="20"/>
  <c r="D181" i="20"/>
  <c r="I34" i="12"/>
  <c r="I102" i="12"/>
  <c r="I30" i="12"/>
  <c r="I78" i="12"/>
  <c r="I54" i="12"/>
  <c r="E150" i="1"/>
  <c r="U150" i="1"/>
  <c r="I51" i="12"/>
  <c r="I70" i="12"/>
  <c r="I90" i="12"/>
  <c r="I114" i="12"/>
  <c r="E142" i="1"/>
  <c r="U142" i="1"/>
  <c r="I42" i="12"/>
  <c r="I66" i="12"/>
  <c r="I82" i="12"/>
  <c r="I106" i="12"/>
  <c r="I73" i="12"/>
  <c r="I99" i="12"/>
  <c r="I118" i="12"/>
  <c r="E139" i="1"/>
  <c r="U139" i="1"/>
  <c r="W152" i="1"/>
  <c r="AA132" i="1"/>
  <c r="E130" i="1"/>
  <c r="W156" i="1"/>
  <c r="Y152" i="1"/>
  <c r="AA144" i="1"/>
  <c r="X18" i="5"/>
  <c r="B34" i="5"/>
  <c r="X34" i="5"/>
  <c r="W124" i="1"/>
  <c r="W168" i="1"/>
  <c r="AA160" i="1"/>
  <c r="Y140" i="1"/>
  <c r="W128" i="1"/>
  <c r="Y132" i="1"/>
  <c r="AA164" i="1"/>
  <c r="V16" i="10"/>
  <c r="B61" i="10"/>
  <c r="G14" i="10" a="1"/>
  <c r="G14" i="10"/>
  <c r="S14" i="10"/>
  <c r="B206" i="9"/>
  <c r="V18" i="10"/>
  <c r="B73" i="10"/>
  <c r="G18" i="10" a="1"/>
  <c r="G18" i="10"/>
  <c r="S18" i="10"/>
  <c r="B239" i="9"/>
  <c r="V24" i="10"/>
  <c r="B109" i="10"/>
  <c r="G22" i="10" a="1"/>
  <c r="G22" i="10"/>
  <c r="S22" i="10"/>
  <c r="B287" i="9"/>
  <c r="M287" i="9"/>
  <c r="X24" i="10" a="1"/>
  <c r="X24" i="10"/>
  <c r="E125" i="1"/>
  <c r="U125" i="1"/>
  <c r="G16" i="10" a="1"/>
  <c r="G16" i="10"/>
  <c r="S16" i="10"/>
  <c r="B225" i="9"/>
  <c r="G24" i="10" a="1"/>
  <c r="G24" i="10"/>
  <c r="S24" i="10"/>
  <c r="B304" i="9"/>
  <c r="N304" i="9"/>
  <c r="X12" i="10" a="1"/>
  <c r="X12" i="10"/>
  <c r="V12" i="10"/>
  <c r="B37" i="10"/>
  <c r="V20" i="10"/>
  <c r="B85" i="10"/>
  <c r="X16" i="10" a="1"/>
  <c r="X16" i="10"/>
  <c r="Q18" i="5" a="1"/>
  <c r="Q18" i="5"/>
  <c r="Y18" i="5"/>
  <c r="E138" i="1"/>
  <c r="U138" i="1"/>
  <c r="E154" i="1"/>
  <c r="U154" i="1"/>
  <c r="W140" i="1"/>
  <c r="Y120" i="1"/>
  <c r="Y160" i="1"/>
  <c r="AA140" i="1"/>
  <c r="G12" i="10" a="1"/>
  <c r="G12" i="10"/>
  <c r="S12" i="10"/>
  <c r="B179" i="9"/>
  <c r="L179" i="9"/>
  <c r="G20" i="10" a="1"/>
  <c r="G20" i="10"/>
  <c r="S20" i="10"/>
  <c r="B265" i="9"/>
  <c r="L265" i="9"/>
  <c r="V14" i="10"/>
  <c r="B49" i="10"/>
  <c r="V22" i="10"/>
  <c r="B97" i="10"/>
  <c r="X20" i="10" a="1"/>
  <c r="X20" i="10"/>
  <c r="X19" i="5"/>
  <c r="I32" i="5"/>
  <c r="J32" i="5"/>
  <c r="Q34" i="5" a="1"/>
  <c r="Q34" i="5"/>
  <c r="Y34" i="5"/>
  <c r="B562" i="9"/>
  <c r="AA562" i="9"/>
  <c r="AG30" i="5" a="1"/>
  <c r="AG30" i="5"/>
  <c r="V12" i="12"/>
  <c r="B42" i="12"/>
  <c r="V16" i="12"/>
  <c r="B66" i="12"/>
  <c r="G16" i="12" a="1"/>
  <c r="G16" i="12"/>
  <c r="S16" i="12"/>
  <c r="B78" i="9"/>
  <c r="L78" i="9"/>
  <c r="V24" i="12"/>
  <c r="B114" i="12"/>
  <c r="G24" i="12" a="1"/>
  <c r="G24" i="12"/>
  <c r="S24" i="12"/>
  <c r="B158" i="9"/>
  <c r="N158" i="9"/>
  <c r="X13" i="12" a="1"/>
  <c r="X13" i="12"/>
  <c r="I96" i="1"/>
  <c r="E129" i="1"/>
  <c r="U129" i="1"/>
  <c r="G11" i="10" a="1"/>
  <c r="G11" i="10"/>
  <c r="S11" i="10"/>
  <c r="B172" i="9"/>
  <c r="N172" i="9"/>
  <c r="G15" i="10" a="1"/>
  <c r="G15" i="10"/>
  <c r="S15" i="10"/>
  <c r="B209" i="9"/>
  <c r="N209" i="9"/>
  <c r="G19" i="10" a="1"/>
  <c r="G19" i="10"/>
  <c r="S19" i="10"/>
  <c r="B250" i="9"/>
  <c r="N250" i="9"/>
  <c r="G23" i="10" a="1"/>
  <c r="G23" i="10"/>
  <c r="S23" i="10"/>
  <c r="B291" i="9"/>
  <c r="N291" i="9"/>
  <c r="J14" i="10"/>
  <c r="K14" i="10"/>
  <c r="J18" i="10"/>
  <c r="K18" i="10"/>
  <c r="J22" i="10"/>
  <c r="K22" i="10"/>
  <c r="U14" i="10"/>
  <c r="U18" i="10"/>
  <c r="U22" i="10"/>
  <c r="V11" i="10"/>
  <c r="B31" i="10"/>
  <c r="V15" i="10"/>
  <c r="B55" i="10"/>
  <c r="V19" i="10"/>
  <c r="B79" i="10"/>
  <c r="V23" i="10"/>
  <c r="B103" i="10"/>
  <c r="B33" i="5"/>
  <c r="X33" i="5"/>
  <c r="I25" i="5"/>
  <c r="J25" i="5"/>
  <c r="Q14" i="5" a="1"/>
  <c r="Q14" i="5"/>
  <c r="Y14" i="5"/>
  <c r="B365" i="9"/>
  <c r="AA365" i="9"/>
  <c r="Q26" i="5" a="1"/>
  <c r="Q26" i="5"/>
  <c r="Y26" i="5"/>
  <c r="B479" i="9"/>
  <c r="Z479" i="9"/>
  <c r="Q38" i="5" a="1"/>
  <c r="Q38" i="5"/>
  <c r="Y38" i="5"/>
  <c r="B597" i="9"/>
  <c r="AA29" i="5"/>
  <c r="C154" i="5"/>
  <c r="AC12" i="5"/>
  <c r="AC29" i="5"/>
  <c r="AG25" i="5" a="1"/>
  <c r="AG25" i="5"/>
  <c r="G100" i="1"/>
  <c r="G17" i="12" a="1"/>
  <c r="G17" i="12"/>
  <c r="S17" i="12"/>
  <c r="B84" i="9"/>
  <c r="X17" i="12" a="1"/>
  <c r="X17" i="12"/>
  <c r="W129" i="1"/>
  <c r="J11" i="10"/>
  <c r="K11" i="10"/>
  <c r="J15" i="10"/>
  <c r="K15" i="10"/>
  <c r="J23" i="10"/>
  <c r="K23" i="10"/>
  <c r="U15" i="10"/>
  <c r="X13" i="10" a="1"/>
  <c r="X13" i="10"/>
  <c r="X17" i="10" a="1"/>
  <c r="X17" i="10"/>
  <c r="X25" i="10" a="1"/>
  <c r="X25" i="10"/>
  <c r="Q29" i="5" a="1"/>
  <c r="Q29" i="5"/>
  <c r="Y29" i="5"/>
  <c r="B512" i="9"/>
  <c r="AA13" i="5"/>
  <c r="C58" i="5"/>
  <c r="AC13" i="5"/>
  <c r="AC33" i="5"/>
  <c r="G13" i="12" a="1"/>
  <c r="G13" i="12"/>
  <c r="S13" i="12"/>
  <c r="B46" i="9"/>
  <c r="N46" i="9"/>
  <c r="I104" i="1"/>
  <c r="J19" i="10"/>
  <c r="K19" i="10"/>
  <c r="U11" i="10"/>
  <c r="U19" i="10"/>
  <c r="U23" i="10"/>
  <c r="X21" i="10" a="1"/>
  <c r="X21" i="10"/>
  <c r="G21" i="12" a="1"/>
  <c r="G21" i="12"/>
  <c r="S21" i="12"/>
  <c r="B125" i="9"/>
  <c r="N125" i="9"/>
  <c r="V20" i="12"/>
  <c r="B90" i="12"/>
  <c r="X21" i="12" a="1"/>
  <c r="X21" i="12"/>
  <c r="E122" i="1"/>
  <c r="U122" i="1"/>
  <c r="E131" i="1"/>
  <c r="U131" i="1"/>
  <c r="E146" i="1"/>
  <c r="E158" i="1"/>
  <c r="U158" i="1"/>
  <c r="W120" i="1"/>
  <c r="W136" i="1"/>
  <c r="W160" i="1"/>
  <c r="Y124" i="1"/>
  <c r="Y156" i="1"/>
  <c r="AA124" i="1"/>
  <c r="AA156" i="1"/>
  <c r="G13" i="10" a="1"/>
  <c r="G13" i="10"/>
  <c r="S13" i="10"/>
  <c r="B192" i="9"/>
  <c r="N192" i="9"/>
  <c r="G17" i="10" a="1"/>
  <c r="G17" i="10"/>
  <c r="S17" i="10"/>
  <c r="B230" i="9"/>
  <c r="G21" i="10" a="1"/>
  <c r="G21" i="10"/>
  <c r="S21" i="10"/>
  <c r="B275" i="9"/>
  <c r="G25" i="10" a="1"/>
  <c r="G25" i="10"/>
  <c r="S25" i="10"/>
  <c r="J12" i="10"/>
  <c r="K12" i="10"/>
  <c r="J16" i="10"/>
  <c r="K16" i="10"/>
  <c r="J20" i="10"/>
  <c r="K20" i="10"/>
  <c r="J24" i="10"/>
  <c r="K24" i="10"/>
  <c r="V13" i="10"/>
  <c r="B43" i="10"/>
  <c r="V17" i="10"/>
  <c r="B67" i="10"/>
  <c r="V21" i="10"/>
  <c r="B91" i="10"/>
  <c r="V25" i="10"/>
  <c r="B115" i="10"/>
  <c r="X14" i="5"/>
  <c r="X21" i="5"/>
  <c r="B29" i="5"/>
  <c r="B35" i="5"/>
  <c r="X35" i="5"/>
  <c r="I17" i="5"/>
  <c r="J17" i="5"/>
  <c r="I33" i="5"/>
  <c r="J33" i="5"/>
  <c r="Q22" i="5" a="1"/>
  <c r="Q22" i="5"/>
  <c r="Y22" i="5"/>
  <c r="B437" i="9"/>
  <c r="Q30" i="5" a="1"/>
  <c r="Q30" i="5"/>
  <c r="Y30" i="5"/>
  <c r="B517" i="9"/>
  <c r="AC17" i="5"/>
  <c r="AG14" i="5" a="1"/>
  <c r="AG14" i="5"/>
  <c r="AG38" i="5" a="1"/>
  <c r="AG38" i="5"/>
  <c r="J13" i="10"/>
  <c r="K13" i="10"/>
  <c r="J17" i="10"/>
  <c r="K17" i="10"/>
  <c r="J21" i="10"/>
  <c r="K21" i="10"/>
  <c r="J25" i="10"/>
  <c r="K25" i="10"/>
  <c r="I21" i="5"/>
  <c r="J21" i="5"/>
  <c r="I37" i="5"/>
  <c r="J37" i="5"/>
  <c r="Q13" i="5" a="1"/>
  <c r="Q13" i="5"/>
  <c r="Y13" i="5"/>
  <c r="B349" i="9"/>
  <c r="AA349" i="9"/>
  <c r="Q25" i="5" a="1"/>
  <c r="Q25" i="5"/>
  <c r="Y25" i="5"/>
  <c r="B472" i="9"/>
  <c r="X472" i="9"/>
  <c r="AA25" i="5"/>
  <c r="C130" i="5"/>
  <c r="AG22" i="5" a="1"/>
  <c r="AG22" i="5"/>
  <c r="B152" i="9"/>
  <c r="M152" i="9"/>
  <c r="B81" i="9"/>
  <c r="M81" i="9"/>
  <c r="B83" i="9"/>
  <c r="M83" i="9"/>
  <c r="B242" i="9"/>
  <c r="N242" i="9"/>
  <c r="B203" i="9"/>
  <c r="N203" i="9"/>
  <c r="B270" i="9"/>
  <c r="N270" i="9"/>
  <c r="B251" i="9"/>
  <c r="M251" i="9"/>
  <c r="B254" i="9"/>
  <c r="N254" i="9"/>
  <c r="B252" i="9"/>
  <c r="N252" i="9"/>
  <c r="B248" i="9"/>
  <c r="L248" i="9"/>
  <c r="B257" i="9"/>
  <c r="L257" i="9"/>
  <c r="B603" i="9"/>
  <c r="X603" i="9"/>
  <c r="B606" i="9"/>
  <c r="Z606" i="9"/>
  <c r="B605" i="9"/>
  <c r="Z605" i="9"/>
  <c r="B403" i="9"/>
  <c r="Z403" i="9"/>
  <c r="B399" i="9"/>
  <c r="X399" i="9"/>
  <c r="B405" i="9"/>
  <c r="AA405" i="9"/>
  <c r="B400" i="9"/>
  <c r="AA400" i="9"/>
  <c r="B404" i="9"/>
  <c r="AA404" i="9"/>
  <c r="B398" i="9"/>
  <c r="Z398" i="9"/>
  <c r="B406" i="9"/>
  <c r="AA406" i="9"/>
  <c r="B401" i="9"/>
  <c r="B402" i="9"/>
  <c r="X402" i="9"/>
  <c r="B397" i="9"/>
  <c r="AA397" i="9"/>
  <c r="B444" i="9"/>
  <c r="AA444" i="9"/>
  <c r="B193" i="9"/>
  <c r="M193" i="9"/>
  <c r="B73" i="9"/>
  <c r="N73" i="9"/>
  <c r="B69" i="9"/>
  <c r="M69" i="9"/>
  <c r="B75" i="9"/>
  <c r="N75" i="9"/>
  <c r="B71" i="9"/>
  <c r="N71" i="9"/>
  <c r="B285" i="9"/>
  <c r="L285" i="9"/>
  <c r="B286" i="9"/>
  <c r="N286" i="9"/>
  <c r="B169" i="9"/>
  <c r="N169" i="9"/>
  <c r="B295" i="9"/>
  <c r="M295" i="9"/>
  <c r="B294" i="9"/>
  <c r="N294" i="9"/>
  <c r="B288" i="9"/>
  <c r="N288" i="9"/>
  <c r="B231" i="9"/>
  <c r="N231" i="9"/>
  <c r="B232" i="9"/>
  <c r="N232" i="9"/>
  <c r="B229" i="9"/>
  <c r="M229" i="9"/>
  <c r="B315" i="9"/>
  <c r="N315" i="9"/>
  <c r="B311" i="9"/>
  <c r="L311" i="9"/>
  <c r="B317" i="9"/>
  <c r="L317" i="9"/>
  <c r="B312" i="9"/>
  <c r="N312" i="9"/>
  <c r="B316" i="9"/>
  <c r="N316" i="9"/>
  <c r="B310" i="9"/>
  <c r="M310" i="9"/>
  <c r="B313" i="9"/>
  <c r="N313" i="9"/>
  <c r="B308" i="9"/>
  <c r="B309" i="9"/>
  <c r="L309" i="9"/>
  <c r="B314" i="9"/>
  <c r="L314" i="9"/>
  <c r="B515" i="9"/>
  <c r="AA515" i="9"/>
  <c r="B516" i="9"/>
  <c r="X516" i="9"/>
  <c r="B509" i="9"/>
  <c r="X509" i="9"/>
  <c r="B41" i="9"/>
  <c r="N41" i="9"/>
  <c r="B47" i="9"/>
  <c r="N47" i="9"/>
  <c r="B157" i="9"/>
  <c r="L157" i="9"/>
  <c r="B153" i="9"/>
  <c r="M153" i="9"/>
  <c r="B149" i="9"/>
  <c r="M149" i="9"/>
  <c r="B156" i="9"/>
  <c r="M156" i="9"/>
  <c r="B151" i="9"/>
  <c r="N151" i="9"/>
  <c r="B155" i="9"/>
  <c r="L155" i="9"/>
  <c r="B150" i="9"/>
  <c r="L150" i="9"/>
  <c r="B154" i="9"/>
  <c r="N154" i="9"/>
  <c r="B523" i="9"/>
  <c r="X523" i="9"/>
  <c r="B526" i="9"/>
  <c r="X526" i="9"/>
  <c r="B261" i="9"/>
  <c r="L261" i="9"/>
  <c r="B563" i="9"/>
  <c r="AA563" i="9"/>
  <c r="B559" i="9"/>
  <c r="Z559" i="9"/>
  <c r="B564" i="9"/>
  <c r="AA564" i="9"/>
  <c r="B558" i="9"/>
  <c r="AA558" i="9"/>
  <c r="B124" i="9"/>
  <c r="N124" i="9"/>
  <c r="B227" i="9"/>
  <c r="B223" i="9"/>
  <c r="B219" i="9"/>
  <c r="N219" i="9"/>
  <c r="B226" i="9"/>
  <c r="N226" i="9"/>
  <c r="B222" i="9"/>
  <c r="B218" i="9"/>
  <c r="B224" i="9"/>
  <c r="N224" i="9"/>
  <c r="B220" i="9"/>
  <c r="N220" i="9"/>
  <c r="B267" i="9"/>
  <c r="L267" i="9"/>
  <c r="B263" i="9"/>
  <c r="N263" i="9"/>
  <c r="B259" i="9"/>
  <c r="L259" i="9"/>
  <c r="B266" i="9"/>
  <c r="L266" i="9"/>
  <c r="B262" i="9"/>
  <c r="L262" i="9"/>
  <c r="B258" i="9"/>
  <c r="L258" i="9"/>
  <c r="B264" i="9"/>
  <c r="L264" i="9"/>
  <c r="B260" i="9"/>
  <c r="M260" i="9"/>
  <c r="B306" i="9"/>
  <c r="L306" i="9"/>
  <c r="B302" i="9"/>
  <c r="L302" i="9"/>
  <c r="B366" i="9"/>
  <c r="X366" i="9"/>
  <c r="B358" i="9"/>
  <c r="X358" i="9"/>
  <c r="B221" i="9"/>
  <c r="B360" i="9"/>
  <c r="Z360" i="9"/>
  <c r="Y135" i="1"/>
  <c r="I105" i="1"/>
  <c r="E126" i="1"/>
  <c r="U126" i="1"/>
  <c r="E134" i="1"/>
  <c r="U134" i="1"/>
  <c r="E141" i="1"/>
  <c r="U141" i="1"/>
  <c r="E147" i="1"/>
  <c r="U147" i="1"/>
  <c r="E155" i="1"/>
  <c r="U155" i="1"/>
  <c r="E162" i="1"/>
  <c r="U162" i="1"/>
  <c r="W123" i="1"/>
  <c r="W135" i="1"/>
  <c r="W144" i="1"/>
  <c r="Y125" i="1"/>
  <c r="Y136" i="1"/>
  <c r="Y148" i="1"/>
  <c r="Y168" i="1"/>
  <c r="AA128" i="1"/>
  <c r="AA148" i="1"/>
  <c r="I31" i="12"/>
  <c r="I46" i="12"/>
  <c r="I74" i="12"/>
  <c r="I79" i="12"/>
  <c r="I94" i="12"/>
  <c r="Y147" i="1"/>
  <c r="E135" i="1"/>
  <c r="U135" i="1"/>
  <c r="W145" i="1"/>
  <c r="Y131" i="1"/>
  <c r="I49" i="12"/>
  <c r="I75" i="12"/>
  <c r="I97" i="12"/>
  <c r="E123" i="1"/>
  <c r="U123" i="1"/>
  <c r="E145" i="1"/>
  <c r="U145" i="1"/>
  <c r="E151" i="1"/>
  <c r="U151" i="1"/>
  <c r="W139" i="1"/>
  <c r="W151" i="1"/>
  <c r="Y141" i="1"/>
  <c r="I50" i="12"/>
  <c r="I55" i="12"/>
  <c r="I98" i="12"/>
  <c r="I103" i="12"/>
  <c r="I93" i="1"/>
  <c r="AA149" i="1"/>
  <c r="Y149" i="1"/>
  <c r="AA153" i="1"/>
  <c r="Y153" i="1"/>
  <c r="AA157" i="1"/>
  <c r="Y157" i="1"/>
  <c r="AA161" i="1"/>
  <c r="Y161" i="1"/>
  <c r="AA165" i="1"/>
  <c r="Y165" i="1"/>
  <c r="AA169" i="1"/>
  <c r="Y169" i="1"/>
  <c r="U130" i="1"/>
  <c r="U146" i="1"/>
  <c r="U157" i="1"/>
  <c r="U167" i="1"/>
  <c r="W133" i="1"/>
  <c r="W149" i="1"/>
  <c r="W165" i="1"/>
  <c r="Y129" i="1"/>
  <c r="Y145" i="1"/>
  <c r="C37" i="12"/>
  <c r="I36" i="12"/>
  <c r="C61" i="12"/>
  <c r="I60" i="12"/>
  <c r="C85" i="12"/>
  <c r="I84" i="12"/>
  <c r="C109" i="12"/>
  <c r="I108" i="12"/>
  <c r="I97" i="1"/>
  <c r="I99" i="1"/>
  <c r="G99" i="1"/>
  <c r="I107" i="1"/>
  <c r="G107" i="1"/>
  <c r="G103" i="1"/>
  <c r="E121" i="1"/>
  <c r="E137" i="1"/>
  <c r="E153" i="1"/>
  <c r="E169" i="1"/>
  <c r="AA155" i="1"/>
  <c r="Y155" i="1"/>
  <c r="AA159" i="1"/>
  <c r="Y159" i="1"/>
  <c r="AA163" i="1"/>
  <c r="Y163" i="1"/>
  <c r="AA167" i="1"/>
  <c r="Y167" i="1"/>
  <c r="W125" i="1"/>
  <c r="W131" i="1"/>
  <c r="W141" i="1"/>
  <c r="W147" i="1"/>
  <c r="W157" i="1"/>
  <c r="W163" i="1"/>
  <c r="Y121" i="1"/>
  <c r="Y127" i="1"/>
  <c r="Y137" i="1"/>
  <c r="Y143" i="1"/>
  <c r="G95" i="1"/>
  <c r="I101" i="1"/>
  <c r="E127" i="1"/>
  <c r="E133" i="1"/>
  <c r="E143" i="1"/>
  <c r="E149" i="1"/>
  <c r="E159" i="1"/>
  <c r="E165" i="1"/>
  <c r="U120" i="1"/>
  <c r="U124" i="1"/>
  <c r="U128" i="1"/>
  <c r="U132" i="1"/>
  <c r="U136" i="1"/>
  <c r="U140" i="1"/>
  <c r="U144" i="1"/>
  <c r="U148" i="1"/>
  <c r="U152" i="1"/>
  <c r="U156" i="1"/>
  <c r="U160" i="1"/>
  <c r="U164" i="1"/>
  <c r="U168" i="1"/>
  <c r="W121" i="1"/>
  <c r="W127" i="1"/>
  <c r="W132" i="1"/>
  <c r="W137" i="1"/>
  <c r="W143" i="1"/>
  <c r="W148" i="1"/>
  <c r="W153" i="1"/>
  <c r="W159" i="1"/>
  <c r="W164" i="1"/>
  <c r="W169" i="1"/>
  <c r="Y123" i="1"/>
  <c r="Y128" i="1"/>
  <c r="Y133" i="1"/>
  <c r="Y139" i="1"/>
  <c r="Y144" i="1"/>
  <c r="Y151" i="1"/>
  <c r="Y164" i="1"/>
  <c r="AA120" i="1"/>
  <c r="AA136" i="1"/>
  <c r="AA152" i="1"/>
  <c r="AA168" i="1"/>
  <c r="I43" i="12"/>
  <c r="I67" i="12"/>
  <c r="I91" i="12"/>
  <c r="I115" i="12"/>
  <c r="W122" i="1"/>
  <c r="W126" i="1"/>
  <c r="W130" i="1"/>
  <c r="W134" i="1"/>
  <c r="W138" i="1"/>
  <c r="W142" i="1"/>
  <c r="W146" i="1"/>
  <c r="W150" i="1"/>
  <c r="W154" i="1"/>
  <c r="W158" i="1"/>
  <c r="W162" i="1"/>
  <c r="W166" i="1"/>
  <c r="Y122" i="1"/>
  <c r="Y126" i="1"/>
  <c r="Y130" i="1"/>
  <c r="Y134" i="1"/>
  <c r="Y138" i="1"/>
  <c r="Y142" i="1"/>
  <c r="Y146" i="1"/>
  <c r="Y150" i="1"/>
  <c r="Y154" i="1"/>
  <c r="Y158" i="1"/>
  <c r="Y162" i="1"/>
  <c r="Y166" i="1"/>
  <c r="I32" i="12"/>
  <c r="I44" i="12"/>
  <c r="I48" i="12"/>
  <c r="I52" i="12"/>
  <c r="I56" i="12"/>
  <c r="I68" i="12"/>
  <c r="I72" i="12"/>
  <c r="I76" i="12"/>
  <c r="I80" i="12"/>
  <c r="I92" i="12"/>
  <c r="I96" i="12"/>
  <c r="I100" i="12"/>
  <c r="I104" i="12"/>
  <c r="I116" i="12"/>
  <c r="I33" i="12"/>
  <c r="I45" i="12"/>
  <c r="I57" i="12"/>
  <c r="I69" i="12"/>
  <c r="I81" i="12"/>
  <c r="I93" i="12"/>
  <c r="I105" i="12"/>
  <c r="I117" i="12"/>
  <c r="AA605" i="9"/>
  <c r="L254" i="9"/>
  <c r="M254" i="9"/>
  <c r="N225" i="9"/>
  <c r="M311" i="9"/>
  <c r="M78" i="9"/>
  <c r="N150" i="9"/>
  <c r="N81" i="9"/>
  <c r="J15" i="5"/>
  <c r="J19" i="5"/>
  <c r="J16" i="5"/>
  <c r="I27" i="5"/>
  <c r="J27" i="5"/>
  <c r="Q23" i="5" a="1"/>
  <c r="Q23" i="5"/>
  <c r="Y23" i="5"/>
  <c r="X25" i="5"/>
  <c r="AA19" i="5"/>
  <c r="C94" i="5"/>
  <c r="AA35" i="5"/>
  <c r="C190" i="5"/>
  <c r="Q16" i="5" a="1"/>
  <c r="Q16" i="5"/>
  <c r="Y16" i="5"/>
  <c r="Q24" i="5" a="1"/>
  <c r="Q24" i="5"/>
  <c r="Y24" i="5"/>
  <c r="Q28" i="5" a="1"/>
  <c r="Q28" i="5"/>
  <c r="Y28" i="5"/>
  <c r="AG28" i="5" a="1"/>
  <c r="AG28" i="5"/>
  <c r="Q36" i="5" a="1"/>
  <c r="Q36" i="5"/>
  <c r="Y36" i="5"/>
  <c r="B36" i="5"/>
  <c r="AG36" i="5" a="1"/>
  <c r="AG36" i="5"/>
  <c r="Q40" i="5" a="1"/>
  <c r="Q40" i="5"/>
  <c r="Y40" i="5"/>
  <c r="B40" i="5"/>
  <c r="I12" i="5"/>
  <c r="J12" i="5"/>
  <c r="I23" i="5"/>
  <c r="J23" i="5"/>
  <c r="I28" i="5"/>
  <c r="J28" i="5"/>
  <c r="I39" i="5"/>
  <c r="J39" i="5"/>
  <c r="Q19" i="5" a="1"/>
  <c r="Q19" i="5"/>
  <c r="Y19" i="5"/>
  <c r="Q35" i="5" a="1"/>
  <c r="Q35" i="5"/>
  <c r="Y35" i="5"/>
  <c r="X37" i="5"/>
  <c r="AA15" i="5"/>
  <c r="C70" i="5"/>
  <c r="AA20" i="5"/>
  <c r="C100" i="5"/>
  <c r="AA31" i="5"/>
  <c r="C166" i="5"/>
  <c r="AA36" i="5"/>
  <c r="C196" i="5"/>
  <c r="AC19" i="5"/>
  <c r="AC24" i="5"/>
  <c r="AC35" i="5"/>
  <c r="AC40" i="5"/>
  <c r="AG15" i="5" a="1"/>
  <c r="AG15" i="5"/>
  <c r="AG19" i="5" a="1"/>
  <c r="AG19" i="5"/>
  <c r="AG27" i="5" a="1"/>
  <c r="AG27" i="5"/>
  <c r="AG32" i="5" a="1"/>
  <c r="AG32" i="5"/>
  <c r="I13" i="5"/>
  <c r="J13" i="5"/>
  <c r="I24" i="5"/>
  <c r="J24" i="5"/>
  <c r="I29" i="5"/>
  <c r="J29" i="5"/>
  <c r="I35" i="5"/>
  <c r="J35" i="5"/>
  <c r="I40" i="5"/>
  <c r="J40" i="5"/>
  <c r="Q15" i="5" a="1"/>
  <c r="Q15" i="5"/>
  <c r="Y15" i="5"/>
  <c r="Q21" i="5" a="1"/>
  <c r="Q21" i="5"/>
  <c r="Y21" i="5"/>
  <c r="Q31" i="5" a="1"/>
  <c r="Q31" i="5"/>
  <c r="Y31" i="5"/>
  <c r="Q37" i="5" a="1"/>
  <c r="Q37" i="5"/>
  <c r="Y37" i="5"/>
  <c r="X17" i="5"/>
  <c r="AA11" i="5"/>
  <c r="C46" i="5"/>
  <c r="AA16" i="5"/>
  <c r="C76" i="5"/>
  <c r="AA21" i="5"/>
  <c r="C106" i="5"/>
  <c r="AA27" i="5"/>
  <c r="C142" i="5"/>
  <c r="AA37" i="5"/>
  <c r="C202" i="5"/>
  <c r="AC15" i="5"/>
  <c r="AC31" i="5"/>
  <c r="AC36" i="5"/>
  <c r="AG16" i="5" a="1"/>
  <c r="AG16" i="5"/>
  <c r="AG23" i="5" a="1"/>
  <c r="AG23" i="5"/>
  <c r="AG33" i="5" a="1"/>
  <c r="AG33" i="5"/>
  <c r="I11" i="5"/>
  <c r="J11" i="5"/>
  <c r="Q39" i="5" a="1"/>
  <c r="Q39" i="5"/>
  <c r="Y39" i="5"/>
  <c r="AC23" i="5"/>
  <c r="AC39" i="5"/>
  <c r="AG11" i="5" a="1"/>
  <c r="AG11" i="5"/>
  <c r="B31" i="5"/>
  <c r="Q12" i="5" a="1"/>
  <c r="Q12" i="5"/>
  <c r="Y12" i="5"/>
  <c r="Q20" i="5" a="1"/>
  <c r="Q20" i="5"/>
  <c r="Y20" i="5"/>
  <c r="Q32" i="5" a="1"/>
  <c r="Q32" i="5"/>
  <c r="Y32" i="5"/>
  <c r="B32" i="5"/>
  <c r="B39" i="5"/>
  <c r="I20" i="5"/>
  <c r="J20" i="5"/>
  <c r="I31" i="5"/>
  <c r="J31" i="5"/>
  <c r="I36" i="5"/>
  <c r="J36" i="5"/>
  <c r="Q11" i="5" a="1"/>
  <c r="Q11" i="5"/>
  <c r="Y11" i="5"/>
  <c r="Q17" i="5" a="1"/>
  <c r="Q17" i="5"/>
  <c r="Y17" i="5"/>
  <c r="Q27" i="5" a="1"/>
  <c r="Q27" i="5"/>
  <c r="Y27" i="5"/>
  <c r="Q33" i="5" a="1"/>
  <c r="Q33" i="5"/>
  <c r="Y33" i="5"/>
  <c r="X13" i="5"/>
  <c r="X29" i="5"/>
  <c r="AA12" i="5"/>
  <c r="C52" i="5"/>
  <c r="AA17" i="5"/>
  <c r="C82" i="5"/>
  <c r="AA28" i="5"/>
  <c r="C148" i="5"/>
  <c r="AA39" i="5"/>
  <c r="C214" i="5"/>
  <c r="AC16" i="5"/>
  <c r="AC21" i="5"/>
  <c r="AC32" i="5"/>
  <c r="AC37" i="5"/>
  <c r="AG20" i="5" a="1"/>
  <c r="AG20" i="5"/>
  <c r="AG24" i="5" a="1"/>
  <c r="AG24" i="5"/>
  <c r="AG40" i="5" a="1"/>
  <c r="AG40" i="5"/>
  <c r="I14" i="5"/>
  <c r="J14" i="5"/>
  <c r="I18" i="5"/>
  <c r="J18" i="5"/>
  <c r="I22" i="5"/>
  <c r="J22" i="5"/>
  <c r="I26" i="5"/>
  <c r="J26" i="5"/>
  <c r="I30" i="5"/>
  <c r="J30" i="5"/>
  <c r="I34" i="5"/>
  <c r="J34" i="5"/>
  <c r="I38" i="5"/>
  <c r="J38" i="5"/>
  <c r="AA14" i="5"/>
  <c r="C64" i="5"/>
  <c r="AA18" i="5"/>
  <c r="C88" i="5"/>
  <c r="AA22" i="5"/>
  <c r="C112" i="5"/>
  <c r="AA26" i="5"/>
  <c r="C136" i="5"/>
  <c r="AA30" i="5"/>
  <c r="C160" i="5"/>
  <c r="AA34" i="5"/>
  <c r="C184" i="5"/>
  <c r="AA38" i="5"/>
  <c r="C208" i="5"/>
  <c r="AC18" i="5"/>
  <c r="AC26" i="5"/>
  <c r="AC34" i="5"/>
  <c r="J14" i="12"/>
  <c r="K14" i="12"/>
  <c r="J22" i="12"/>
  <c r="K22" i="12"/>
  <c r="J12" i="12"/>
  <c r="K12" i="12"/>
  <c r="J16" i="12"/>
  <c r="K16" i="12"/>
  <c r="J20" i="12"/>
  <c r="K20" i="12"/>
  <c r="J24" i="12"/>
  <c r="K24" i="12"/>
  <c r="T12" i="12"/>
  <c r="T16" i="12"/>
  <c r="T20" i="12"/>
  <c r="T24" i="12"/>
  <c r="V10" i="12"/>
  <c r="B30" i="12"/>
  <c r="V14" i="12"/>
  <c r="B54" i="12"/>
  <c r="V18" i="12"/>
  <c r="B78" i="12"/>
  <c r="V22" i="12"/>
  <c r="B102" i="12"/>
  <c r="X11" i="12" a="1"/>
  <c r="X11" i="12"/>
  <c r="X15" i="12" a="1"/>
  <c r="X15" i="12"/>
  <c r="X19" i="12" a="1"/>
  <c r="X19" i="12"/>
  <c r="X23" i="12" a="1"/>
  <c r="X23" i="12"/>
  <c r="T10" i="12"/>
  <c r="T18" i="12"/>
  <c r="G11" i="12" a="1"/>
  <c r="G11" i="12"/>
  <c r="S11" i="12"/>
  <c r="G14" i="12" a="1"/>
  <c r="G14" i="12"/>
  <c r="S14" i="12"/>
  <c r="G22" i="12" a="1"/>
  <c r="G22" i="12"/>
  <c r="S22" i="12"/>
  <c r="G12" i="12" a="1"/>
  <c r="G12" i="12"/>
  <c r="S12" i="12"/>
  <c r="G20" i="12" a="1"/>
  <c r="G20" i="12"/>
  <c r="S20" i="12"/>
  <c r="G10" i="12" a="1"/>
  <c r="G10" i="12"/>
  <c r="S10" i="12"/>
  <c r="G15" i="12" a="1"/>
  <c r="G15" i="12"/>
  <c r="S15" i="12"/>
  <c r="G18" i="12" a="1"/>
  <c r="G18" i="12"/>
  <c r="S18" i="12"/>
  <c r="G23" i="12" a="1"/>
  <c r="G23" i="12"/>
  <c r="S23" i="12"/>
  <c r="J13" i="12"/>
  <c r="K13" i="12"/>
  <c r="J17" i="12"/>
  <c r="K17" i="12"/>
  <c r="J21" i="12"/>
  <c r="K21" i="12"/>
  <c r="T13" i="12"/>
  <c r="T17" i="12"/>
  <c r="T21" i="12"/>
  <c r="V11" i="12"/>
  <c r="B36" i="12"/>
  <c r="V15" i="12"/>
  <c r="B60" i="12"/>
  <c r="V19" i="12"/>
  <c r="B84" i="12"/>
  <c r="V23" i="12"/>
  <c r="B108" i="12"/>
  <c r="J10" i="12"/>
  <c r="K10" i="12"/>
  <c r="J18" i="12"/>
  <c r="K18" i="12"/>
  <c r="T14" i="12"/>
  <c r="T22" i="12"/>
  <c r="G19" i="12" a="1"/>
  <c r="G19" i="12"/>
  <c r="S19" i="12"/>
  <c r="J11" i="12"/>
  <c r="K11" i="12"/>
  <c r="J15" i="12"/>
  <c r="K15" i="12"/>
  <c r="J19" i="12"/>
  <c r="K19" i="12"/>
  <c r="J23" i="12"/>
  <c r="K23" i="12"/>
  <c r="I67" i="10"/>
  <c r="I94" i="1"/>
  <c r="I98" i="1"/>
  <c r="I102" i="1"/>
  <c r="I106" i="1"/>
  <c r="I55" i="10"/>
  <c r="I81" i="10"/>
  <c r="I35" i="10"/>
  <c r="I93" i="10"/>
  <c r="I37" i="10"/>
  <c r="I69" i="10"/>
  <c r="I107" i="10"/>
  <c r="I109" i="10"/>
  <c r="I65" i="10"/>
  <c r="I91" i="10"/>
  <c r="I117" i="10"/>
  <c r="I57" i="10"/>
  <c r="I83" i="10"/>
  <c r="I31" i="10"/>
  <c r="I41" i="10"/>
  <c r="I59" i="10"/>
  <c r="I85" i="10"/>
  <c r="I103" i="10"/>
  <c r="I113" i="10"/>
  <c r="I33" i="10"/>
  <c r="I45" i="10"/>
  <c r="I61" i="10"/>
  <c r="I79" i="10"/>
  <c r="I89" i="10"/>
  <c r="I105" i="10"/>
  <c r="I115" i="10"/>
  <c r="I49" i="10"/>
  <c r="I53" i="10"/>
  <c r="I73" i="10"/>
  <c r="I77" i="10"/>
  <c r="I97" i="10"/>
  <c r="I101" i="10"/>
  <c r="I34" i="10"/>
  <c r="I38" i="10"/>
  <c r="I46" i="10"/>
  <c r="I50" i="10"/>
  <c r="I58" i="10"/>
  <c r="I62" i="10"/>
  <c r="I70" i="10"/>
  <c r="I74" i="10"/>
  <c r="I82" i="10"/>
  <c r="I86" i="10"/>
  <c r="I94" i="10"/>
  <c r="I98" i="10"/>
  <c r="I106" i="10"/>
  <c r="I110" i="10"/>
  <c r="I118" i="10"/>
  <c r="I39" i="10"/>
  <c r="I43" i="10"/>
  <c r="I47" i="10"/>
  <c r="I51" i="10"/>
  <c r="I63" i="10"/>
  <c r="I71" i="10"/>
  <c r="I75" i="10"/>
  <c r="I87" i="10"/>
  <c r="I95" i="10"/>
  <c r="I99" i="10"/>
  <c r="I111" i="10"/>
  <c r="I119" i="10"/>
  <c r="I32" i="10"/>
  <c r="I40" i="10"/>
  <c r="I44" i="10"/>
  <c r="I52" i="10"/>
  <c r="I56" i="10"/>
  <c r="I64" i="10"/>
  <c r="I68" i="10"/>
  <c r="I76" i="10"/>
  <c r="I80" i="10"/>
  <c r="I88" i="10"/>
  <c r="I92" i="10"/>
  <c r="I100" i="10"/>
  <c r="I104" i="10"/>
  <c r="I112" i="10"/>
  <c r="I116" i="10"/>
  <c r="AO10" i="5"/>
  <c r="L81" i="9"/>
  <c r="B181" i="9"/>
  <c r="L181" i="9"/>
  <c r="B300" i="9"/>
  <c r="N300" i="9"/>
  <c r="B299" i="9"/>
  <c r="N299" i="9"/>
  <c r="B298" i="9"/>
  <c r="M298" i="9"/>
  <c r="B292" i="9"/>
  <c r="N292" i="9"/>
  <c r="B290" i="9"/>
  <c r="N290" i="9"/>
  <c r="B278" i="9"/>
  <c r="M278" i="9"/>
  <c r="B279" i="9"/>
  <c r="M279" i="9"/>
  <c r="B200" i="9"/>
  <c r="B196" i="9"/>
  <c r="N196" i="9"/>
  <c r="C19" i="20"/>
  <c r="D18" i="20"/>
  <c r="C62" i="20"/>
  <c r="D61" i="20"/>
  <c r="B305" i="9"/>
  <c r="N305" i="9"/>
  <c r="B303" i="9"/>
  <c r="L303" i="9"/>
  <c r="B297" i="9"/>
  <c r="N297" i="9"/>
  <c r="B296" i="9"/>
  <c r="M296" i="9"/>
  <c r="B282" i="9"/>
  <c r="B284" i="9"/>
  <c r="B283" i="9"/>
  <c r="B198" i="9"/>
  <c r="M198" i="9"/>
  <c r="B190" i="9"/>
  <c r="N190" i="9"/>
  <c r="C75" i="20"/>
  <c r="D74" i="20"/>
  <c r="C108" i="20"/>
  <c r="D107" i="20"/>
  <c r="C169" i="20"/>
  <c r="D168" i="20"/>
  <c r="B301" i="9"/>
  <c r="N301" i="9"/>
  <c r="B307" i="9"/>
  <c r="M307" i="9"/>
  <c r="B293" i="9"/>
  <c r="N293" i="9"/>
  <c r="B289" i="9"/>
  <c r="L289" i="9"/>
  <c r="B281" i="9"/>
  <c r="L281" i="9"/>
  <c r="B280" i="9"/>
  <c r="L280" i="9"/>
  <c r="B199" i="9"/>
  <c r="C121" i="20"/>
  <c r="D120" i="20"/>
  <c r="L125" i="9"/>
  <c r="M209" i="9"/>
  <c r="B215" i="9"/>
  <c r="L215" i="9"/>
  <c r="B269" i="9"/>
  <c r="M269" i="9"/>
  <c r="B245" i="9"/>
  <c r="M245" i="9"/>
  <c r="L209" i="9"/>
  <c r="B471" i="9"/>
  <c r="Z471" i="9"/>
  <c r="B484" i="9"/>
  <c r="X484" i="9"/>
  <c r="B216" i="9"/>
  <c r="M216" i="9"/>
  <c r="B121" i="9"/>
  <c r="L121" i="9"/>
  <c r="B120" i="9"/>
  <c r="L120" i="9"/>
  <c r="B127" i="9"/>
  <c r="M127" i="9"/>
  <c r="B213" i="9"/>
  <c r="N213" i="9"/>
  <c r="B247" i="9"/>
  <c r="L247" i="9"/>
  <c r="Z523" i="9"/>
  <c r="Z562" i="9"/>
  <c r="X562" i="9"/>
  <c r="B357" i="9"/>
  <c r="Z357" i="9"/>
  <c r="B363" i="9"/>
  <c r="AA363" i="9"/>
  <c r="B354" i="9"/>
  <c r="X354" i="9"/>
  <c r="B350" i="9"/>
  <c r="AA350" i="9"/>
  <c r="X397" i="9"/>
  <c r="Z349" i="9"/>
  <c r="Z484" i="9"/>
  <c r="Z526" i="9"/>
  <c r="X349" i="9"/>
  <c r="AA472" i="9"/>
  <c r="X365" i="9"/>
  <c r="Z365" i="9"/>
  <c r="B480" i="9"/>
  <c r="X480" i="9"/>
  <c r="Z399" i="9"/>
  <c r="AA398" i="9"/>
  <c r="B351" i="9"/>
  <c r="X351" i="9"/>
  <c r="B482" i="9"/>
  <c r="B483" i="9"/>
  <c r="AA399" i="9"/>
  <c r="Z472" i="9"/>
  <c r="B481" i="9"/>
  <c r="AA481" i="9"/>
  <c r="L190" i="9"/>
  <c r="L304" i="9"/>
  <c r="M259" i="9"/>
  <c r="L287" i="9"/>
  <c r="L297" i="9"/>
  <c r="N257" i="9"/>
  <c r="N281" i="9"/>
  <c r="N280" i="9"/>
  <c r="B183" i="9"/>
  <c r="N183" i="9"/>
  <c r="B170" i="9"/>
  <c r="N170" i="9"/>
  <c r="M314" i="9"/>
  <c r="B186" i="9"/>
  <c r="M186" i="9"/>
  <c r="B177" i="9"/>
  <c r="N177" i="9"/>
  <c r="N206" i="9"/>
  <c r="L206" i="9"/>
  <c r="M248" i="9"/>
  <c r="M265" i="9"/>
  <c r="L296" i="9"/>
  <c r="B178" i="9"/>
  <c r="L178" i="9"/>
  <c r="B180" i="9"/>
  <c r="M180" i="9"/>
  <c r="B184" i="9"/>
  <c r="N184" i="9"/>
  <c r="B168" i="9"/>
  <c r="B171" i="9"/>
  <c r="B204" i="9"/>
  <c r="N204" i="9"/>
  <c r="B202" i="9"/>
  <c r="L202" i="9"/>
  <c r="B207" i="9"/>
  <c r="L207" i="9"/>
  <c r="B197" i="9"/>
  <c r="M197" i="9"/>
  <c r="B195" i="9"/>
  <c r="N195" i="9"/>
  <c r="B185" i="9"/>
  <c r="B175" i="9"/>
  <c r="N175" i="9"/>
  <c r="B174" i="9"/>
  <c r="N174" i="9"/>
  <c r="B191" i="9"/>
  <c r="M191" i="9"/>
  <c r="B194" i="9"/>
  <c r="L194" i="9"/>
  <c r="B187" i="9"/>
  <c r="N187" i="9"/>
  <c r="B182" i="9"/>
  <c r="L182" i="9"/>
  <c r="B201" i="9"/>
  <c r="N201" i="9"/>
  <c r="B188" i="9"/>
  <c r="L188" i="9"/>
  <c r="B173" i="9"/>
  <c r="B176" i="9"/>
  <c r="B205" i="9"/>
  <c r="M205" i="9"/>
  <c r="B189" i="9"/>
  <c r="M189" i="9"/>
  <c r="M297" i="9"/>
  <c r="N265" i="9"/>
  <c r="N296" i="9"/>
  <c r="N248" i="9"/>
  <c r="N198" i="9"/>
  <c r="M304" i="9"/>
  <c r="L196" i="9"/>
  <c r="M203" i="9"/>
  <c r="N317" i="9"/>
  <c r="L198" i="9"/>
  <c r="N149" i="9"/>
  <c r="M150" i="9"/>
  <c r="L149" i="9"/>
  <c r="M125" i="9"/>
  <c r="N78" i="9"/>
  <c r="M71" i="9"/>
  <c r="B40" i="9"/>
  <c r="N40" i="9"/>
  <c r="B45" i="9"/>
  <c r="N45" i="9"/>
  <c r="B39" i="9"/>
  <c r="N39" i="9"/>
  <c r="B44" i="9"/>
  <c r="N44" i="9"/>
  <c r="B43" i="9"/>
  <c r="N43" i="9"/>
  <c r="B48" i="9"/>
  <c r="N48" i="9"/>
  <c r="B42" i="9"/>
  <c r="N42" i="9"/>
  <c r="L83" i="9"/>
  <c r="N69" i="9"/>
  <c r="M158" i="9"/>
  <c r="L158" i="9"/>
  <c r="M303" i="9"/>
  <c r="L313" i="9"/>
  <c r="M293" i="9"/>
  <c r="Z406" i="9"/>
  <c r="M299" i="9"/>
  <c r="N259" i="9"/>
  <c r="M313" i="9"/>
  <c r="N289" i="9"/>
  <c r="X606" i="9"/>
  <c r="AA517" i="9"/>
  <c r="X517" i="9"/>
  <c r="Z517" i="9"/>
  <c r="Z512" i="9"/>
  <c r="X512" i="9"/>
  <c r="AA512" i="9"/>
  <c r="X597" i="9"/>
  <c r="Z597" i="9"/>
  <c r="AA597" i="9"/>
  <c r="Z603" i="9"/>
  <c r="X515" i="9"/>
  <c r="AA606" i="9"/>
  <c r="Z509" i="9"/>
  <c r="B524" i="9"/>
  <c r="AA524" i="9"/>
  <c r="B522" i="9"/>
  <c r="Z522" i="9"/>
  <c r="B513" i="9"/>
  <c r="X513" i="9"/>
  <c r="B507" i="9"/>
  <c r="AA507" i="9"/>
  <c r="B604" i="9"/>
  <c r="Z604" i="9"/>
  <c r="B602" i="9"/>
  <c r="Z602" i="9"/>
  <c r="AA603" i="9"/>
  <c r="X406" i="9"/>
  <c r="X605" i="9"/>
  <c r="AA516" i="9"/>
  <c r="B525" i="9"/>
  <c r="AA525" i="9"/>
  <c r="B520" i="9"/>
  <c r="B521" i="9"/>
  <c r="AA521" i="9"/>
  <c r="B519" i="9"/>
  <c r="Z519" i="9"/>
  <c r="B514" i="9"/>
  <c r="X514" i="9"/>
  <c r="B510" i="9"/>
  <c r="AA510" i="9"/>
  <c r="B511" i="9"/>
  <c r="Z511" i="9"/>
  <c r="B600" i="9"/>
  <c r="X600" i="9"/>
  <c r="B601" i="9"/>
  <c r="Z601" i="9"/>
  <c r="B599" i="9"/>
  <c r="Z599" i="9"/>
  <c r="AA523" i="9"/>
  <c r="AA526" i="9"/>
  <c r="B518" i="9"/>
  <c r="B508" i="9"/>
  <c r="B598" i="9"/>
  <c r="Z598" i="9"/>
  <c r="L275" i="9"/>
  <c r="M275" i="9"/>
  <c r="B561" i="9"/>
  <c r="AA561" i="9"/>
  <c r="B560" i="9"/>
  <c r="AA560" i="9"/>
  <c r="B468" i="9"/>
  <c r="Z468" i="9"/>
  <c r="B123" i="9"/>
  <c r="L123" i="9"/>
  <c r="B74" i="9"/>
  <c r="L74" i="9"/>
  <c r="B486" i="9"/>
  <c r="Z486" i="9"/>
  <c r="B485" i="9"/>
  <c r="X485" i="9"/>
  <c r="B72" i="9"/>
  <c r="B77" i="9"/>
  <c r="B441" i="9"/>
  <c r="AA441" i="9"/>
  <c r="B249" i="9"/>
  <c r="M249" i="9"/>
  <c r="B256" i="9"/>
  <c r="L256" i="9"/>
  <c r="B255" i="9"/>
  <c r="N255" i="9"/>
  <c r="B268" i="9"/>
  <c r="M268" i="9"/>
  <c r="B274" i="9"/>
  <c r="M274" i="9"/>
  <c r="B70" i="9"/>
  <c r="M70" i="9"/>
  <c r="B126" i="9"/>
  <c r="N126" i="9"/>
  <c r="N298" i="9"/>
  <c r="L270" i="9"/>
  <c r="N251" i="9"/>
  <c r="X398" i="9"/>
  <c r="Z397" i="9"/>
  <c r="B128" i="9"/>
  <c r="M128" i="9"/>
  <c r="B566" i="9"/>
  <c r="B565" i="9"/>
  <c r="B473" i="9"/>
  <c r="AA473" i="9"/>
  <c r="B119" i="9"/>
  <c r="B477" i="9"/>
  <c r="X477" i="9"/>
  <c r="B478" i="9"/>
  <c r="AA478" i="9"/>
  <c r="B76" i="9"/>
  <c r="N76" i="9"/>
  <c r="B442" i="9"/>
  <c r="Z442" i="9"/>
  <c r="B253" i="9"/>
  <c r="M253" i="9"/>
  <c r="B273" i="9"/>
  <c r="L273" i="9"/>
  <c r="B272" i="9"/>
  <c r="N272" i="9"/>
  <c r="B271" i="9"/>
  <c r="L271" i="9"/>
  <c r="B557" i="9"/>
  <c r="L73" i="9"/>
  <c r="L299" i="9"/>
  <c r="M252" i="9"/>
  <c r="B467" i="9"/>
  <c r="X467" i="9"/>
  <c r="B440" i="9"/>
  <c r="AA440" i="9"/>
  <c r="B439" i="9"/>
  <c r="X439" i="9"/>
  <c r="B277" i="9"/>
  <c r="B276" i="9"/>
  <c r="L230" i="9"/>
  <c r="M230" i="9"/>
  <c r="M239" i="9"/>
  <c r="L239" i="9"/>
  <c r="AA437" i="9"/>
  <c r="X437" i="9"/>
  <c r="Z437" i="9"/>
  <c r="B353" i="9"/>
  <c r="Z353" i="9"/>
  <c r="B347" i="9"/>
  <c r="X347" i="9"/>
  <c r="B228" i="9"/>
  <c r="M228" i="9"/>
  <c r="B234" i="9"/>
  <c r="M234" i="9"/>
  <c r="B212" i="9"/>
  <c r="L212" i="9"/>
  <c r="B211" i="9"/>
  <c r="N211" i="9"/>
  <c r="B238" i="9"/>
  <c r="M238" i="9"/>
  <c r="B243" i="9"/>
  <c r="M243" i="9"/>
  <c r="B79" i="9"/>
  <c r="B88" i="9"/>
  <c r="N88" i="9"/>
  <c r="N309" i="9"/>
  <c r="L294" i="9"/>
  <c r="AA402" i="9"/>
  <c r="Z404" i="9"/>
  <c r="B364" i="9"/>
  <c r="X364" i="9"/>
  <c r="B362" i="9"/>
  <c r="X362" i="9"/>
  <c r="B470" i="9"/>
  <c r="B469" i="9"/>
  <c r="B475" i="9"/>
  <c r="B356" i="9"/>
  <c r="AA356" i="9"/>
  <c r="B355" i="9"/>
  <c r="B233" i="9"/>
  <c r="B236" i="9"/>
  <c r="B235" i="9"/>
  <c r="B217" i="9"/>
  <c r="B210" i="9"/>
  <c r="M210" i="9"/>
  <c r="B445" i="9"/>
  <c r="AA445" i="9"/>
  <c r="B446" i="9"/>
  <c r="B443" i="9"/>
  <c r="B240" i="9"/>
  <c r="B246" i="9"/>
  <c r="B86" i="9"/>
  <c r="B87" i="9"/>
  <c r="B85" i="9"/>
  <c r="M85" i="9"/>
  <c r="L151" i="9"/>
  <c r="L295" i="9"/>
  <c r="L279" i="9"/>
  <c r="N285" i="9"/>
  <c r="M290" i="9"/>
  <c r="L229" i="9"/>
  <c r="L213" i="9"/>
  <c r="Z515" i="9"/>
  <c r="Z516" i="9"/>
  <c r="B361" i="9"/>
  <c r="Z361" i="9"/>
  <c r="B359" i="9"/>
  <c r="X359" i="9"/>
  <c r="B476" i="9"/>
  <c r="B474" i="9"/>
  <c r="B348" i="9"/>
  <c r="B352" i="9"/>
  <c r="B237" i="9"/>
  <c r="M237" i="9"/>
  <c r="B208" i="9"/>
  <c r="L208" i="9"/>
  <c r="B214" i="9"/>
  <c r="B241" i="9"/>
  <c r="M241" i="9"/>
  <c r="B438" i="9"/>
  <c r="B244" i="9"/>
  <c r="L244" i="9"/>
  <c r="B82" i="9"/>
  <c r="N82" i="9"/>
  <c r="B80" i="9"/>
  <c r="L80" i="9"/>
  <c r="N264" i="9"/>
  <c r="X558" i="9"/>
  <c r="X444" i="9"/>
  <c r="L84" i="9"/>
  <c r="M84" i="9"/>
  <c r="B122" i="9"/>
  <c r="M122" i="9"/>
  <c r="N307" i="9"/>
  <c r="L203" i="9"/>
  <c r="M300" i="9"/>
  <c r="N284" i="9"/>
  <c r="M196" i="9"/>
  <c r="L300" i="9"/>
  <c r="M264" i="9"/>
  <c r="N275" i="9"/>
  <c r="M317" i="9"/>
  <c r="M190" i="9"/>
  <c r="N221" i="9"/>
  <c r="N179" i="9"/>
  <c r="M247" i="9"/>
  <c r="L316" i="9"/>
  <c r="N260" i="9"/>
  <c r="L216" i="9"/>
  <c r="N261" i="9"/>
  <c r="L231" i="9"/>
  <c r="N152" i="9"/>
  <c r="L305" i="9"/>
  <c r="M267" i="9"/>
  <c r="AA559" i="9"/>
  <c r="AA366" i="9"/>
  <c r="AA360" i="9"/>
  <c r="N181" i="9"/>
  <c r="N223" i="9"/>
  <c r="M301" i="9"/>
  <c r="N155" i="9"/>
  <c r="N311" i="9"/>
  <c r="N303" i="9"/>
  <c r="M291" i="9"/>
  <c r="M263" i="9"/>
  <c r="L293" i="9"/>
  <c r="M289" i="9"/>
  <c r="M281" i="9"/>
  <c r="N269" i="9"/>
  <c r="N314" i="9"/>
  <c r="L310" i="9"/>
  <c r="M270" i="9"/>
  <c r="M257" i="9"/>
  <c r="M181" i="9"/>
  <c r="L251" i="9"/>
  <c r="N207" i="9"/>
  <c r="M258" i="9"/>
  <c r="N230" i="9"/>
  <c r="M280" i="9"/>
  <c r="N218" i="9"/>
  <c r="L263" i="9"/>
  <c r="L291" i="9"/>
  <c r="N287" i="9"/>
  <c r="M305" i="9"/>
  <c r="L269" i="9"/>
  <c r="N258" i="9"/>
  <c r="N310" i="9"/>
  <c r="N239" i="9"/>
  <c r="M179" i="9"/>
  <c r="L252" i="9"/>
  <c r="M188" i="9"/>
  <c r="M288" i="9"/>
  <c r="M262" i="9"/>
  <c r="M157" i="9"/>
  <c r="M124" i="9"/>
  <c r="N84" i="9"/>
  <c r="M151" i="9"/>
  <c r="L127" i="9"/>
  <c r="L301" i="9"/>
  <c r="M315" i="9"/>
  <c r="L307" i="9"/>
  <c r="N267" i="9"/>
  <c r="M309" i="9"/>
  <c r="M285" i="9"/>
  <c r="L298" i="9"/>
  <c r="M294" i="9"/>
  <c r="M286" i="9"/>
  <c r="N193" i="9"/>
  <c r="N262" i="9"/>
  <c r="M206" i="9"/>
  <c r="M316" i="9"/>
  <c r="L288" i="9"/>
  <c r="X559" i="9"/>
  <c r="AA403" i="9"/>
  <c r="Z402" i="9"/>
  <c r="Z366" i="9"/>
  <c r="X404" i="9"/>
  <c r="X360" i="9"/>
  <c r="N157" i="9"/>
  <c r="L69" i="9"/>
  <c r="L124" i="9"/>
  <c r="L71" i="9"/>
  <c r="L315" i="9"/>
  <c r="N295" i="9"/>
  <c r="L193" i="9"/>
  <c r="N227" i="9"/>
  <c r="L195" i="9"/>
  <c r="N222" i="9"/>
  <c r="X403" i="9"/>
  <c r="Z558" i="9"/>
  <c r="Z444" i="9"/>
  <c r="L286" i="9"/>
  <c r="M73" i="9"/>
  <c r="L156" i="9"/>
  <c r="L152" i="9"/>
  <c r="N83" i="9"/>
  <c r="M75" i="9"/>
  <c r="M154" i="9"/>
  <c r="N279" i="9"/>
  <c r="M213" i="9"/>
  <c r="L292" i="9"/>
  <c r="N216" i="9"/>
  <c r="N156" i="9"/>
  <c r="L75" i="9"/>
  <c r="L154" i="9"/>
  <c r="N253" i="9"/>
  <c r="L245" i="9"/>
  <c r="L183" i="9"/>
  <c r="M261" i="9"/>
  <c r="N266" i="9"/>
  <c r="N247" i="9"/>
  <c r="N215" i="9"/>
  <c r="AA479" i="9"/>
  <c r="L232" i="9"/>
  <c r="L153" i="9"/>
  <c r="N153" i="9"/>
  <c r="M155" i="9"/>
  <c r="B343" i="9"/>
  <c r="B339" i="9"/>
  <c r="B346" i="9"/>
  <c r="B341" i="9"/>
  <c r="B345" i="9"/>
  <c r="B340" i="9"/>
  <c r="B342" i="9"/>
  <c r="B337" i="9"/>
  <c r="B338" i="9"/>
  <c r="B344" i="9"/>
  <c r="B137" i="9"/>
  <c r="B133" i="9"/>
  <c r="B129" i="9"/>
  <c r="B136" i="9"/>
  <c r="B132" i="9"/>
  <c r="B135" i="9"/>
  <c r="B131" i="9"/>
  <c r="B130" i="9"/>
  <c r="B138" i="9"/>
  <c r="B134" i="9"/>
  <c r="B595" i="9"/>
  <c r="B591" i="9"/>
  <c r="B587" i="9"/>
  <c r="B592" i="9"/>
  <c r="B596" i="9"/>
  <c r="B590" i="9"/>
  <c r="B593" i="9"/>
  <c r="B588" i="9"/>
  <c r="B594" i="9"/>
  <c r="B589" i="9"/>
  <c r="B463" i="9"/>
  <c r="B459" i="9"/>
  <c r="B464" i="9"/>
  <c r="B458" i="9"/>
  <c r="B462" i="9"/>
  <c r="B457" i="9"/>
  <c r="B465" i="9"/>
  <c r="B460" i="9"/>
  <c r="B466" i="9"/>
  <c r="B461" i="9"/>
  <c r="B105" i="9"/>
  <c r="B101" i="9"/>
  <c r="B108" i="9"/>
  <c r="B104" i="9"/>
  <c r="B100" i="9"/>
  <c r="B107" i="9"/>
  <c r="B103" i="9"/>
  <c r="B99" i="9"/>
  <c r="B106" i="9"/>
  <c r="B102" i="9"/>
  <c r="B37" i="9"/>
  <c r="B33" i="9"/>
  <c r="B29" i="9"/>
  <c r="B36" i="9"/>
  <c r="B32" i="9"/>
  <c r="B35" i="9"/>
  <c r="B31" i="9"/>
  <c r="B34" i="9"/>
  <c r="B30" i="9"/>
  <c r="B38" i="9"/>
  <c r="B395" i="9"/>
  <c r="B391" i="9"/>
  <c r="B387" i="9"/>
  <c r="B394" i="9"/>
  <c r="B389" i="9"/>
  <c r="B393" i="9"/>
  <c r="B388" i="9"/>
  <c r="B396" i="9"/>
  <c r="B390" i="9"/>
  <c r="B392" i="9"/>
  <c r="B375" i="9"/>
  <c r="B371" i="9"/>
  <c r="B367" i="9"/>
  <c r="B373" i="9"/>
  <c r="B368" i="9"/>
  <c r="B372" i="9"/>
  <c r="B374" i="9"/>
  <c r="B369" i="9"/>
  <c r="B376" i="9"/>
  <c r="B370" i="9"/>
  <c r="B583" i="9"/>
  <c r="B579" i="9"/>
  <c r="B586" i="9"/>
  <c r="B581" i="9"/>
  <c r="B585" i="9"/>
  <c r="B580" i="9"/>
  <c r="B582" i="9"/>
  <c r="B577" i="9"/>
  <c r="B584" i="9"/>
  <c r="B578" i="9"/>
  <c r="B97" i="9"/>
  <c r="B93" i="9"/>
  <c r="B89" i="9"/>
  <c r="B96" i="9"/>
  <c r="B92" i="9"/>
  <c r="B95" i="9"/>
  <c r="B91" i="9"/>
  <c r="B98" i="9"/>
  <c r="B90" i="9"/>
  <c r="B94" i="9"/>
  <c r="B543" i="9"/>
  <c r="B539" i="9"/>
  <c r="B544" i="9"/>
  <c r="B538" i="9"/>
  <c r="B542" i="9"/>
  <c r="B537" i="9"/>
  <c r="B545" i="9"/>
  <c r="B540" i="9"/>
  <c r="B546" i="9"/>
  <c r="B541" i="9"/>
  <c r="B65" i="9"/>
  <c r="B61" i="9"/>
  <c r="B68" i="9"/>
  <c r="B64" i="9"/>
  <c r="B60" i="9"/>
  <c r="B67" i="9"/>
  <c r="B63" i="9"/>
  <c r="B59" i="9"/>
  <c r="B66" i="9"/>
  <c r="B62" i="9"/>
  <c r="B335" i="9"/>
  <c r="B331" i="9"/>
  <c r="B327" i="9"/>
  <c r="B336" i="9"/>
  <c r="B330" i="9"/>
  <c r="B334" i="9"/>
  <c r="B329" i="9"/>
  <c r="B332" i="9"/>
  <c r="B333" i="9"/>
  <c r="B328" i="9"/>
  <c r="B623" i="9"/>
  <c r="B619" i="9"/>
  <c r="B624" i="9"/>
  <c r="B618" i="9"/>
  <c r="B622" i="9"/>
  <c r="B617" i="9"/>
  <c r="B625" i="9"/>
  <c r="B620" i="9"/>
  <c r="B626" i="9"/>
  <c r="B621" i="9"/>
  <c r="B145" i="9"/>
  <c r="B146" i="9"/>
  <c r="B141" i="9"/>
  <c r="B144" i="9"/>
  <c r="B140" i="9"/>
  <c r="B148" i="9"/>
  <c r="B143" i="9"/>
  <c r="B139" i="9"/>
  <c r="B147" i="9"/>
  <c r="B142" i="9"/>
  <c r="B117" i="9"/>
  <c r="B113" i="9"/>
  <c r="B109" i="9"/>
  <c r="B116" i="9"/>
  <c r="B112" i="9"/>
  <c r="B115" i="9"/>
  <c r="B111" i="9"/>
  <c r="B114" i="9"/>
  <c r="B110" i="9"/>
  <c r="B118" i="9"/>
  <c r="B25" i="9"/>
  <c r="B21" i="9"/>
  <c r="B28" i="9"/>
  <c r="B24" i="9"/>
  <c r="B20" i="9"/>
  <c r="B27" i="9"/>
  <c r="B23" i="9"/>
  <c r="B19" i="9"/>
  <c r="B26" i="9"/>
  <c r="B22" i="9"/>
  <c r="B495" i="9"/>
  <c r="B491" i="9"/>
  <c r="B487" i="9"/>
  <c r="B496" i="9"/>
  <c r="B490" i="9"/>
  <c r="B494" i="9"/>
  <c r="B489" i="9"/>
  <c r="B492" i="9"/>
  <c r="B488" i="9"/>
  <c r="B493" i="9"/>
  <c r="B435" i="9"/>
  <c r="B431" i="9"/>
  <c r="B427" i="9"/>
  <c r="B432" i="9"/>
  <c r="B436" i="9"/>
  <c r="B430" i="9"/>
  <c r="B433" i="9"/>
  <c r="B428" i="9"/>
  <c r="B434" i="9"/>
  <c r="B429" i="9"/>
  <c r="B415" i="9"/>
  <c r="B411" i="9"/>
  <c r="B407" i="9"/>
  <c r="B416" i="9"/>
  <c r="B410" i="9"/>
  <c r="B414" i="9"/>
  <c r="B409" i="9"/>
  <c r="B412" i="9"/>
  <c r="B413" i="9"/>
  <c r="B408" i="9"/>
  <c r="B503" i="9"/>
  <c r="B499" i="9"/>
  <c r="B506" i="9"/>
  <c r="B501" i="9"/>
  <c r="B505" i="9"/>
  <c r="B500" i="9"/>
  <c r="B502" i="9"/>
  <c r="B497" i="9"/>
  <c r="B504" i="9"/>
  <c r="B498" i="9"/>
  <c r="B383" i="9"/>
  <c r="B379" i="9"/>
  <c r="B384" i="9"/>
  <c r="B378" i="9"/>
  <c r="B382" i="9"/>
  <c r="B377" i="9"/>
  <c r="B385" i="9"/>
  <c r="B380" i="9"/>
  <c r="B381" i="9"/>
  <c r="B386" i="9"/>
  <c r="B455" i="9"/>
  <c r="B451" i="9"/>
  <c r="B447" i="9"/>
  <c r="B453" i="9"/>
  <c r="B448" i="9"/>
  <c r="B452" i="9"/>
  <c r="B454" i="9"/>
  <c r="B449" i="9"/>
  <c r="B456" i="9"/>
  <c r="B450" i="9"/>
  <c r="M306" i="9"/>
  <c r="L290" i="9"/>
  <c r="L278" i="9"/>
  <c r="N245" i="9"/>
  <c r="N229" i="9"/>
  <c r="L260" i="9"/>
  <c r="M232" i="9"/>
  <c r="L192" i="9"/>
  <c r="X479" i="9"/>
  <c r="AA358" i="9"/>
  <c r="Z358" i="9"/>
  <c r="M302" i="9"/>
  <c r="N302" i="9"/>
  <c r="M178" i="9"/>
  <c r="X564" i="9"/>
  <c r="Z564" i="9"/>
  <c r="Z563" i="9"/>
  <c r="X563" i="9"/>
  <c r="AA471" i="9"/>
  <c r="X471" i="9"/>
  <c r="N308" i="9"/>
  <c r="L308" i="9"/>
  <c r="M312" i="9"/>
  <c r="L312" i="9"/>
  <c r="Z401" i="9"/>
  <c r="AA401" i="9"/>
  <c r="X401" i="9"/>
  <c r="X400" i="9"/>
  <c r="Z400" i="9"/>
  <c r="M250" i="9"/>
  <c r="L250" i="9"/>
  <c r="L272" i="9"/>
  <c r="L200" i="9"/>
  <c r="M200" i="9"/>
  <c r="M199" i="9"/>
  <c r="N199" i="9"/>
  <c r="M242" i="9"/>
  <c r="L242" i="9"/>
  <c r="B17" i="9"/>
  <c r="B13" i="9"/>
  <c r="B9" i="9"/>
  <c r="B16" i="9"/>
  <c r="B12" i="9"/>
  <c r="B15" i="9"/>
  <c r="B11" i="9"/>
  <c r="B18" i="9"/>
  <c r="B10" i="9"/>
  <c r="B14" i="9"/>
  <c r="B57" i="9"/>
  <c r="B53" i="9"/>
  <c r="B49" i="9"/>
  <c r="B56" i="9"/>
  <c r="B52" i="9"/>
  <c r="B55" i="9"/>
  <c r="B51" i="9"/>
  <c r="B50" i="9"/>
  <c r="B58" i="9"/>
  <c r="B54" i="9"/>
  <c r="B555" i="9"/>
  <c r="B551" i="9"/>
  <c r="B547" i="9"/>
  <c r="B554" i="9"/>
  <c r="B549" i="9"/>
  <c r="B553" i="9"/>
  <c r="B548" i="9"/>
  <c r="B556" i="9"/>
  <c r="B550" i="9"/>
  <c r="B552" i="9"/>
  <c r="B423" i="9"/>
  <c r="B419" i="9"/>
  <c r="B426" i="9"/>
  <c r="B421" i="9"/>
  <c r="B425" i="9"/>
  <c r="B420" i="9"/>
  <c r="B422" i="9"/>
  <c r="B417" i="9"/>
  <c r="B424" i="9"/>
  <c r="B418" i="9"/>
  <c r="B615" i="9"/>
  <c r="B611" i="9"/>
  <c r="B607" i="9"/>
  <c r="B613" i="9"/>
  <c r="B608" i="9"/>
  <c r="B612" i="9"/>
  <c r="B614" i="9"/>
  <c r="B609" i="9"/>
  <c r="B616" i="9"/>
  <c r="B610" i="9"/>
  <c r="B535" i="9"/>
  <c r="B531" i="9"/>
  <c r="B527" i="9"/>
  <c r="B533" i="9"/>
  <c r="B528" i="9"/>
  <c r="B532" i="9"/>
  <c r="B534" i="9"/>
  <c r="B529" i="9"/>
  <c r="B530" i="9"/>
  <c r="B536" i="9"/>
  <c r="B575" i="9"/>
  <c r="B571" i="9"/>
  <c r="B567" i="9"/>
  <c r="B576" i="9"/>
  <c r="B570" i="9"/>
  <c r="B574" i="9"/>
  <c r="B569" i="9"/>
  <c r="B572" i="9"/>
  <c r="B573" i="9"/>
  <c r="B568" i="9"/>
  <c r="N306" i="9"/>
  <c r="N278" i="9"/>
  <c r="M266" i="9"/>
  <c r="M292" i="9"/>
  <c r="M231" i="9"/>
  <c r="M215" i="9"/>
  <c r="L199" i="9"/>
  <c r="M308" i="9"/>
  <c r="N200" i="9"/>
  <c r="M192" i="9"/>
  <c r="N178" i="9"/>
  <c r="X405" i="9"/>
  <c r="Z405" i="9"/>
  <c r="AA509" i="9"/>
  <c r="U143" i="1"/>
  <c r="U165" i="1"/>
  <c r="U133" i="1"/>
  <c r="U153" i="1"/>
  <c r="C110" i="12"/>
  <c r="I109" i="12"/>
  <c r="C62" i="12"/>
  <c r="I61" i="12"/>
  <c r="U159" i="1"/>
  <c r="U127" i="1"/>
  <c r="U137" i="1"/>
  <c r="U169" i="1"/>
  <c r="U149" i="1"/>
  <c r="U121" i="1"/>
  <c r="C86" i="12"/>
  <c r="I85" i="12"/>
  <c r="C38" i="12"/>
  <c r="I37" i="12"/>
  <c r="X28" i="5"/>
  <c r="X16" i="5"/>
  <c r="X23" i="5"/>
  <c r="X15" i="5"/>
  <c r="X36" i="5"/>
  <c r="X27" i="5"/>
  <c r="X39" i="5"/>
  <c r="X20" i="5"/>
  <c r="X31" i="5"/>
  <c r="X11" i="5"/>
  <c r="X32" i="5"/>
  <c r="X12" i="5"/>
  <c r="X40" i="5"/>
  <c r="X24" i="5"/>
  <c r="F29" i="12"/>
  <c r="N120" i="9"/>
  <c r="N127" i="9"/>
  <c r="M120" i="9"/>
  <c r="AA484" i="9"/>
  <c r="M121" i="9"/>
  <c r="N121" i="9"/>
  <c r="C170" i="20"/>
  <c r="D170" i="20"/>
  <c r="D169" i="20"/>
  <c r="L283" i="9"/>
  <c r="N283" i="9"/>
  <c r="M283" i="9"/>
  <c r="C76" i="20"/>
  <c r="D76" i="20"/>
  <c r="D75" i="20"/>
  <c r="M284" i="9"/>
  <c r="L284" i="9"/>
  <c r="C20" i="20"/>
  <c r="D19" i="20"/>
  <c r="C122" i="20"/>
  <c r="D122" i="20"/>
  <c r="D121" i="20"/>
  <c r="C109" i="20"/>
  <c r="D108" i="20"/>
  <c r="L282" i="9"/>
  <c r="M282" i="9"/>
  <c r="N282" i="9"/>
  <c r="C63" i="20"/>
  <c r="D62" i="20"/>
  <c r="X357" i="9"/>
  <c r="AA357" i="9"/>
  <c r="AA601" i="9"/>
  <c r="X363" i="9"/>
  <c r="Z525" i="9"/>
  <c r="AA514" i="9"/>
  <c r="AA468" i="9"/>
  <c r="Z600" i="9"/>
  <c r="X478" i="9"/>
  <c r="X601" i="9"/>
  <c r="Z514" i="9"/>
  <c r="Z354" i="9"/>
  <c r="X525" i="9"/>
  <c r="AA354" i="9"/>
  <c r="Z363" i="9"/>
  <c r="X507" i="9"/>
  <c r="X599" i="9"/>
  <c r="Z440" i="9"/>
  <c r="X440" i="9"/>
  <c r="Z507" i="9"/>
  <c r="Z350" i="9"/>
  <c r="X441" i="9"/>
  <c r="X350" i="9"/>
  <c r="AA600" i="9"/>
  <c r="X468" i="9"/>
  <c r="AA485" i="9"/>
  <c r="Z481" i="9"/>
  <c r="X481" i="9"/>
  <c r="X519" i="9"/>
  <c r="AA513" i="9"/>
  <c r="AA519" i="9"/>
  <c r="Z513" i="9"/>
  <c r="Z362" i="9"/>
  <c r="Z478" i="9"/>
  <c r="Z347" i="9"/>
  <c r="Z485" i="9"/>
  <c r="AA347" i="9"/>
  <c r="AA364" i="9"/>
  <c r="AA362" i="9"/>
  <c r="Z510" i="9"/>
  <c r="Z351" i="9"/>
  <c r="Z477" i="9"/>
  <c r="AA477" i="9"/>
  <c r="Z445" i="9"/>
  <c r="Z364" i="9"/>
  <c r="AA522" i="9"/>
  <c r="AA467" i="9"/>
  <c r="X604" i="9"/>
  <c r="Z467" i="9"/>
  <c r="Z560" i="9"/>
  <c r="Z441" i="9"/>
  <c r="X521" i="9"/>
  <c r="AA351" i="9"/>
  <c r="X511" i="9"/>
  <c r="AA442" i="9"/>
  <c r="X560" i="9"/>
  <c r="Z521" i="9"/>
  <c r="Z473" i="9"/>
  <c r="AA511" i="9"/>
  <c r="AA604" i="9"/>
  <c r="X522" i="9"/>
  <c r="X442" i="9"/>
  <c r="AA599" i="9"/>
  <c r="X473" i="9"/>
  <c r="X483" i="9"/>
  <c r="AA483" i="9"/>
  <c r="Z483" i="9"/>
  <c r="X524" i="9"/>
  <c r="AA482" i="9"/>
  <c r="Z482" i="9"/>
  <c r="X482" i="9"/>
  <c r="Z480" i="9"/>
  <c r="AA480" i="9"/>
  <c r="X510" i="9"/>
  <c r="Z524" i="9"/>
  <c r="N186" i="9"/>
  <c r="N238" i="9"/>
  <c r="L238" i="9"/>
  <c r="L268" i="9"/>
  <c r="M187" i="9"/>
  <c r="L253" i="9"/>
  <c r="L201" i="9"/>
  <c r="N180" i="9"/>
  <c r="M204" i="9"/>
  <c r="N182" i="9"/>
  <c r="M182" i="9"/>
  <c r="M255" i="9"/>
  <c r="M202" i="9"/>
  <c r="M183" i="9"/>
  <c r="M272" i="9"/>
  <c r="L187" i="9"/>
  <c r="M207" i="9"/>
  <c r="L204" i="9"/>
  <c r="L186" i="9"/>
  <c r="M195" i="9"/>
  <c r="L191" i="9"/>
  <c r="N191" i="9"/>
  <c r="M201" i="9"/>
  <c r="L180" i="9"/>
  <c r="M273" i="9"/>
  <c r="L255" i="9"/>
  <c r="N234" i="9"/>
  <c r="L211" i="9"/>
  <c r="L234" i="9"/>
  <c r="L241" i="9"/>
  <c r="N273" i="9"/>
  <c r="M184" i="9"/>
  <c r="N205" i="9"/>
  <c r="L205" i="9"/>
  <c r="L185" i="9"/>
  <c r="N185" i="9"/>
  <c r="L189" i="9"/>
  <c r="N189" i="9"/>
  <c r="N271" i="9"/>
  <c r="L249" i="9"/>
  <c r="N176" i="9"/>
  <c r="L197" i="9"/>
  <c r="N197" i="9"/>
  <c r="N171" i="9"/>
  <c r="M194" i="9"/>
  <c r="N194" i="9"/>
  <c r="N202" i="9"/>
  <c r="N188" i="9"/>
  <c r="L184" i="9"/>
  <c r="M185" i="9"/>
  <c r="N173" i="9"/>
  <c r="N168" i="9"/>
  <c r="N249" i="9"/>
  <c r="L274" i="9"/>
  <c r="M271" i="9"/>
  <c r="N274" i="9"/>
  <c r="M211" i="9"/>
  <c r="M80" i="9"/>
  <c r="M88" i="9"/>
  <c r="L76" i="9"/>
  <c r="N80" i="9"/>
  <c r="L122" i="9"/>
  <c r="L85" i="9"/>
  <c r="L128" i="9"/>
  <c r="N85" i="9"/>
  <c r="L88" i="9"/>
  <c r="N128" i="9"/>
  <c r="M76" i="9"/>
  <c r="N241" i="9"/>
  <c r="Z359" i="9"/>
  <c r="N122" i="9"/>
  <c r="AA359" i="9"/>
  <c r="X598" i="9"/>
  <c r="AA598" i="9"/>
  <c r="X602" i="9"/>
  <c r="AA602" i="9"/>
  <c r="AA508" i="9"/>
  <c r="X508" i="9"/>
  <c r="Z508" i="9"/>
  <c r="Z520" i="9"/>
  <c r="X520" i="9"/>
  <c r="AA520" i="9"/>
  <c r="X518" i="9"/>
  <c r="Z518" i="9"/>
  <c r="AA518" i="9"/>
  <c r="X445" i="9"/>
  <c r="M256" i="9"/>
  <c r="L228" i="9"/>
  <c r="N228" i="9"/>
  <c r="N123" i="9"/>
  <c r="AA486" i="9"/>
  <c r="X486" i="9"/>
  <c r="N256" i="9"/>
  <c r="L276" i="9"/>
  <c r="N276" i="9"/>
  <c r="M276" i="9"/>
  <c r="AA565" i="9"/>
  <c r="Z565" i="9"/>
  <c r="X565" i="9"/>
  <c r="L126" i="9"/>
  <c r="M126" i="9"/>
  <c r="N77" i="9"/>
  <c r="L77" i="9"/>
  <c r="M77" i="9"/>
  <c r="N74" i="9"/>
  <c r="M74" i="9"/>
  <c r="X561" i="9"/>
  <c r="Z561" i="9"/>
  <c r="M277" i="9"/>
  <c r="L277" i="9"/>
  <c r="N277" i="9"/>
  <c r="AA557" i="9"/>
  <c r="Z557" i="9"/>
  <c r="X557" i="9"/>
  <c r="AA566" i="9"/>
  <c r="X566" i="9"/>
  <c r="Z566" i="9"/>
  <c r="N72" i="9"/>
  <c r="M72" i="9"/>
  <c r="L72" i="9"/>
  <c r="M123" i="9"/>
  <c r="L70" i="9"/>
  <c r="N70" i="9"/>
  <c r="N268" i="9"/>
  <c r="AA439" i="9"/>
  <c r="Z439" i="9"/>
  <c r="L119" i="9"/>
  <c r="M119" i="9"/>
  <c r="N119" i="9"/>
  <c r="L82" i="9"/>
  <c r="M82" i="9"/>
  <c r="N214" i="9"/>
  <c r="L214" i="9"/>
  <c r="X348" i="9"/>
  <c r="AA348" i="9"/>
  <c r="Z348" i="9"/>
  <c r="AA361" i="9"/>
  <c r="X361" i="9"/>
  <c r="N87" i="9"/>
  <c r="L87" i="9"/>
  <c r="M87" i="9"/>
  <c r="AA443" i="9"/>
  <c r="X443" i="9"/>
  <c r="Z443" i="9"/>
  <c r="L217" i="9"/>
  <c r="M217" i="9"/>
  <c r="N217" i="9"/>
  <c r="Z355" i="9"/>
  <c r="AA355" i="9"/>
  <c r="X355" i="9"/>
  <c r="Z470" i="9"/>
  <c r="X470" i="9"/>
  <c r="AA470" i="9"/>
  <c r="L79" i="9"/>
  <c r="N79" i="9"/>
  <c r="M79" i="9"/>
  <c r="M212" i="9"/>
  <c r="N212" i="9"/>
  <c r="AA353" i="9"/>
  <c r="X353" i="9"/>
  <c r="M214" i="9"/>
  <c r="M244" i="9"/>
  <c r="N244" i="9"/>
  <c r="N208" i="9"/>
  <c r="M208" i="9"/>
  <c r="X474" i="9"/>
  <c r="AA474" i="9"/>
  <c r="Z474" i="9"/>
  <c r="M86" i="9"/>
  <c r="L86" i="9"/>
  <c r="N86" i="9"/>
  <c r="AA446" i="9"/>
  <c r="Z446" i="9"/>
  <c r="X446" i="9"/>
  <c r="L235" i="9"/>
  <c r="M235" i="9"/>
  <c r="N235" i="9"/>
  <c r="X356" i="9"/>
  <c r="Z356" i="9"/>
  <c r="L243" i="9"/>
  <c r="N243" i="9"/>
  <c r="Z438" i="9"/>
  <c r="AA438" i="9"/>
  <c r="X438" i="9"/>
  <c r="N237" i="9"/>
  <c r="L237" i="9"/>
  <c r="AA476" i="9"/>
  <c r="Z476" i="9"/>
  <c r="X476" i="9"/>
  <c r="M246" i="9"/>
  <c r="L246" i="9"/>
  <c r="N246" i="9"/>
  <c r="N236" i="9"/>
  <c r="L236" i="9"/>
  <c r="X475" i="9"/>
  <c r="Z475" i="9"/>
  <c r="AA475" i="9"/>
  <c r="M236" i="9"/>
  <c r="AA352" i="9"/>
  <c r="Z352" i="9"/>
  <c r="X352" i="9"/>
  <c r="L240" i="9"/>
  <c r="N240" i="9"/>
  <c r="M240" i="9"/>
  <c r="N210" i="9"/>
  <c r="L210" i="9"/>
  <c r="M233" i="9"/>
  <c r="N233" i="9"/>
  <c r="L233" i="9"/>
  <c r="X469" i="9"/>
  <c r="AA469" i="9"/>
  <c r="Z469" i="9"/>
  <c r="Z573" i="9"/>
  <c r="X573" i="9"/>
  <c r="AA573" i="9"/>
  <c r="Z570" i="9"/>
  <c r="AA570" i="9"/>
  <c r="X570" i="9"/>
  <c r="Z575" i="9"/>
  <c r="AA575" i="9"/>
  <c r="X575" i="9"/>
  <c r="X534" i="9"/>
  <c r="Z534" i="9"/>
  <c r="AA534" i="9"/>
  <c r="Z527" i="9"/>
  <c r="AA527" i="9"/>
  <c r="X527" i="9"/>
  <c r="AA616" i="9"/>
  <c r="Z616" i="9"/>
  <c r="X616" i="9"/>
  <c r="X608" i="9"/>
  <c r="Z608" i="9"/>
  <c r="AA608" i="9"/>
  <c r="AA615" i="9"/>
  <c r="Z615" i="9"/>
  <c r="X615" i="9"/>
  <c r="Z422" i="9"/>
  <c r="X422" i="9"/>
  <c r="AA422" i="9"/>
  <c r="X426" i="9"/>
  <c r="AA426" i="9"/>
  <c r="Z426" i="9"/>
  <c r="X550" i="9"/>
  <c r="Z550" i="9"/>
  <c r="AA550" i="9"/>
  <c r="AA549" i="9"/>
  <c r="Z549" i="9"/>
  <c r="X549" i="9"/>
  <c r="AA555" i="9"/>
  <c r="Z555" i="9"/>
  <c r="X555" i="9"/>
  <c r="M51" i="9"/>
  <c r="N51" i="9"/>
  <c r="L51" i="9"/>
  <c r="N49" i="9"/>
  <c r="L49" i="9"/>
  <c r="M49" i="9"/>
  <c r="M10" i="9"/>
  <c r="L10" i="9"/>
  <c r="N10" i="9"/>
  <c r="L12" i="9"/>
  <c r="N12" i="9"/>
  <c r="M12" i="9"/>
  <c r="N17" i="9"/>
  <c r="L17" i="9"/>
  <c r="M17" i="9"/>
  <c r="Z454" i="9"/>
  <c r="X454" i="9"/>
  <c r="AA454" i="9"/>
  <c r="Z447" i="9"/>
  <c r="X447" i="9"/>
  <c r="AA447" i="9"/>
  <c r="Z381" i="9"/>
  <c r="AA381" i="9"/>
  <c r="X381" i="9"/>
  <c r="X382" i="9"/>
  <c r="Z382" i="9"/>
  <c r="AA382" i="9"/>
  <c r="AA383" i="9"/>
  <c r="Z383" i="9"/>
  <c r="X383" i="9"/>
  <c r="AA502" i="9"/>
  <c r="AA506" i="9"/>
  <c r="AA413" i="9"/>
  <c r="X413" i="9"/>
  <c r="Z413" i="9"/>
  <c r="X410" i="9"/>
  <c r="AA410" i="9"/>
  <c r="Z410" i="9"/>
  <c r="Z415" i="9"/>
  <c r="X415" i="9"/>
  <c r="AA415" i="9"/>
  <c r="AA433" i="9"/>
  <c r="AA427" i="9"/>
  <c r="AA488" i="9"/>
  <c r="Z488" i="9"/>
  <c r="X488" i="9"/>
  <c r="Z490" i="9"/>
  <c r="X490" i="9"/>
  <c r="AA490" i="9"/>
  <c r="AA495" i="9"/>
  <c r="Z495" i="9"/>
  <c r="X495" i="9"/>
  <c r="N23" i="9"/>
  <c r="N28" i="9"/>
  <c r="L110" i="9"/>
  <c r="M110" i="9"/>
  <c r="N110" i="9"/>
  <c r="M112" i="9"/>
  <c r="L112" i="9"/>
  <c r="N112" i="9"/>
  <c r="L117" i="9"/>
  <c r="M117" i="9"/>
  <c r="N117" i="9"/>
  <c r="L143" i="9"/>
  <c r="N143" i="9"/>
  <c r="M143" i="9"/>
  <c r="N141" i="9"/>
  <c r="L141" i="9"/>
  <c r="M141" i="9"/>
  <c r="X621" i="9"/>
  <c r="Z621" i="9"/>
  <c r="AA621" i="9"/>
  <c r="AA617" i="9"/>
  <c r="Z617" i="9"/>
  <c r="X617" i="9"/>
  <c r="AA619" i="9"/>
  <c r="Z619" i="9"/>
  <c r="X619" i="9"/>
  <c r="AA332" i="9"/>
  <c r="AA336" i="9"/>
  <c r="N62" i="9"/>
  <c r="L62" i="9"/>
  <c r="M62" i="9"/>
  <c r="L67" i="9"/>
  <c r="N67" i="9"/>
  <c r="M67" i="9"/>
  <c r="N61" i="9"/>
  <c r="L61" i="9"/>
  <c r="M61" i="9"/>
  <c r="Z541" i="9"/>
  <c r="AA541" i="9"/>
  <c r="X541" i="9"/>
  <c r="AA537" i="9"/>
  <c r="X537" i="9"/>
  <c r="Z537" i="9"/>
  <c r="AA539" i="9"/>
  <c r="Z539" i="9"/>
  <c r="X539" i="9"/>
  <c r="L98" i="9"/>
  <c r="M98" i="9"/>
  <c r="N98" i="9"/>
  <c r="M96" i="9"/>
  <c r="L96" i="9"/>
  <c r="N96" i="9"/>
  <c r="X577" i="9"/>
  <c r="AA577" i="9"/>
  <c r="Z577" i="9"/>
  <c r="Z581" i="9"/>
  <c r="X581" i="9"/>
  <c r="AA581" i="9"/>
  <c r="Z370" i="9"/>
  <c r="X370" i="9"/>
  <c r="AA370" i="9"/>
  <c r="X372" i="9"/>
  <c r="Z372" i="9"/>
  <c r="AA372" i="9"/>
  <c r="Z371" i="9"/>
  <c r="X371" i="9"/>
  <c r="AA371" i="9"/>
  <c r="Z396" i="9"/>
  <c r="AA396" i="9"/>
  <c r="X396" i="9"/>
  <c r="Z394" i="9"/>
  <c r="AA394" i="9"/>
  <c r="X394" i="9"/>
  <c r="M38" i="9"/>
  <c r="N38" i="9"/>
  <c r="L38" i="9"/>
  <c r="N35" i="9"/>
  <c r="M35" i="9"/>
  <c r="L35" i="9"/>
  <c r="N33" i="9"/>
  <c r="L33" i="9"/>
  <c r="M33" i="9"/>
  <c r="L99" i="9"/>
  <c r="N99" i="9"/>
  <c r="M99" i="9"/>
  <c r="L104" i="9"/>
  <c r="N104" i="9"/>
  <c r="M104" i="9"/>
  <c r="Z460" i="9"/>
  <c r="AA460" i="9"/>
  <c r="X460" i="9"/>
  <c r="Z458" i="9"/>
  <c r="AA458" i="9"/>
  <c r="X458" i="9"/>
  <c r="Z589" i="9"/>
  <c r="AA589" i="9"/>
  <c r="X589" i="9"/>
  <c r="AA590" i="9"/>
  <c r="Z590" i="9"/>
  <c r="X590" i="9"/>
  <c r="Z591" i="9"/>
  <c r="AA591" i="9"/>
  <c r="X591" i="9"/>
  <c r="L130" i="9"/>
  <c r="N130" i="9"/>
  <c r="M130" i="9"/>
  <c r="L136" i="9"/>
  <c r="N136" i="9"/>
  <c r="M136" i="9"/>
  <c r="AA344" i="9"/>
  <c r="Z344" i="9"/>
  <c r="X344" i="9"/>
  <c r="X340" i="9"/>
  <c r="Z340" i="9"/>
  <c r="AA340" i="9"/>
  <c r="AA339" i="9"/>
  <c r="Z339" i="9"/>
  <c r="X339" i="9"/>
  <c r="AA569" i="9"/>
  <c r="Z569" i="9"/>
  <c r="X569" i="9"/>
  <c r="AA567" i="9"/>
  <c r="Z567" i="9"/>
  <c r="X567" i="9"/>
  <c r="AA530" i="9"/>
  <c r="X530" i="9"/>
  <c r="Z530" i="9"/>
  <c r="X528" i="9"/>
  <c r="Z528" i="9"/>
  <c r="AA528" i="9"/>
  <c r="X535" i="9"/>
  <c r="Z535" i="9"/>
  <c r="AA535" i="9"/>
  <c r="Z614" i="9"/>
  <c r="AA614" i="9"/>
  <c r="X614" i="9"/>
  <c r="Z607" i="9"/>
  <c r="X607" i="9"/>
  <c r="AA607" i="9"/>
  <c r="AA424" i="9"/>
  <c r="Z424" i="9"/>
  <c r="X424" i="9"/>
  <c r="X425" i="9"/>
  <c r="AA425" i="9"/>
  <c r="Z425" i="9"/>
  <c r="AA423" i="9"/>
  <c r="X423" i="9"/>
  <c r="Z423" i="9"/>
  <c r="X548" i="9"/>
  <c r="AA548" i="9"/>
  <c r="Z548" i="9"/>
  <c r="Z547" i="9"/>
  <c r="X547" i="9"/>
  <c r="AA547" i="9"/>
  <c r="L58" i="9"/>
  <c r="M58" i="9"/>
  <c r="N58" i="9"/>
  <c r="N52" i="9"/>
  <c r="M52" i="9"/>
  <c r="L52" i="9"/>
  <c r="L57" i="9"/>
  <c r="M57" i="9"/>
  <c r="N57" i="9"/>
  <c r="M11" i="9"/>
  <c r="L11" i="9"/>
  <c r="N11" i="9"/>
  <c r="M9" i="9"/>
  <c r="N9" i="9"/>
  <c r="L9" i="9"/>
  <c r="AA456" i="9"/>
  <c r="Z456" i="9"/>
  <c r="X456" i="9"/>
  <c r="X448" i="9"/>
  <c r="Z448" i="9"/>
  <c r="AA448" i="9"/>
  <c r="Z455" i="9"/>
  <c r="AA455" i="9"/>
  <c r="X455" i="9"/>
  <c r="Z385" i="9"/>
  <c r="AA385" i="9"/>
  <c r="X385" i="9"/>
  <c r="X384" i="9"/>
  <c r="Z384" i="9"/>
  <c r="AA384" i="9"/>
  <c r="AA504" i="9"/>
  <c r="AA505" i="9"/>
  <c r="AA503" i="9"/>
  <c r="X409" i="9"/>
  <c r="Z409" i="9"/>
  <c r="AA409" i="9"/>
  <c r="X407" i="9"/>
  <c r="Z407" i="9"/>
  <c r="AA407" i="9"/>
  <c r="AA434" i="9"/>
  <c r="AA436" i="9"/>
  <c r="AA435" i="9"/>
  <c r="AA489" i="9"/>
  <c r="X489" i="9"/>
  <c r="Z489" i="9"/>
  <c r="Z487" i="9"/>
  <c r="X487" i="9"/>
  <c r="AA487" i="9"/>
  <c r="N26" i="9"/>
  <c r="N20" i="9"/>
  <c r="N25" i="9"/>
  <c r="N111" i="9"/>
  <c r="L111" i="9"/>
  <c r="M111" i="9"/>
  <c r="N109" i="9"/>
  <c r="M109" i="9"/>
  <c r="L109" i="9"/>
  <c r="M147" i="9"/>
  <c r="L147" i="9"/>
  <c r="N147" i="9"/>
  <c r="L140" i="9"/>
  <c r="N140" i="9"/>
  <c r="M140" i="9"/>
  <c r="M145" i="9"/>
  <c r="N145" i="9"/>
  <c r="L145" i="9"/>
  <c r="AA620" i="9"/>
  <c r="Z620" i="9"/>
  <c r="X620" i="9"/>
  <c r="AA618" i="9"/>
  <c r="X618" i="9"/>
  <c r="Z618" i="9"/>
  <c r="AA328" i="9"/>
  <c r="AA334" i="9"/>
  <c r="AA331" i="9"/>
  <c r="M59" i="9"/>
  <c r="N59" i="9"/>
  <c r="L59" i="9"/>
  <c r="M64" i="9"/>
  <c r="L64" i="9"/>
  <c r="N64" i="9"/>
  <c r="Z540" i="9"/>
  <c r="AA540" i="9"/>
  <c r="X540" i="9"/>
  <c r="Z538" i="9"/>
  <c r="X538" i="9"/>
  <c r="AA538" i="9"/>
  <c r="M94" i="9"/>
  <c r="N94" i="9"/>
  <c r="L94" i="9"/>
  <c r="N95" i="9"/>
  <c r="L95" i="9"/>
  <c r="M95" i="9"/>
  <c r="L93" i="9"/>
  <c r="N93" i="9"/>
  <c r="M93" i="9"/>
  <c r="AA578" i="9"/>
  <c r="X578" i="9"/>
  <c r="Z578" i="9"/>
  <c r="X580" i="9"/>
  <c r="AA580" i="9"/>
  <c r="Z580" i="9"/>
  <c r="Z579" i="9"/>
  <c r="X579" i="9"/>
  <c r="AA579" i="9"/>
  <c r="AA369" i="9"/>
  <c r="Z369" i="9"/>
  <c r="X369" i="9"/>
  <c r="X373" i="9"/>
  <c r="Z373" i="9"/>
  <c r="AA373" i="9"/>
  <c r="AA392" i="9"/>
  <c r="X392" i="9"/>
  <c r="Z392" i="9"/>
  <c r="X393" i="9"/>
  <c r="AA393" i="9"/>
  <c r="Z393" i="9"/>
  <c r="Z391" i="9"/>
  <c r="X391" i="9"/>
  <c r="AA391" i="9"/>
  <c r="N34" i="9"/>
  <c r="L34" i="9"/>
  <c r="M34" i="9"/>
  <c r="N36" i="9"/>
  <c r="M36" i="9"/>
  <c r="L36" i="9"/>
  <c r="L102" i="9"/>
  <c r="N102" i="9"/>
  <c r="M102" i="9"/>
  <c r="M107" i="9"/>
  <c r="N107" i="9"/>
  <c r="L107" i="9"/>
  <c r="L101" i="9"/>
  <c r="M101" i="9"/>
  <c r="N101" i="9"/>
  <c r="X461" i="9"/>
  <c r="AA461" i="9"/>
  <c r="Z461" i="9"/>
  <c r="AA457" i="9"/>
  <c r="X457" i="9"/>
  <c r="Z457" i="9"/>
  <c r="Z459" i="9"/>
  <c r="X459" i="9"/>
  <c r="AA459" i="9"/>
  <c r="Z588" i="9"/>
  <c r="AA588" i="9"/>
  <c r="X588" i="9"/>
  <c r="X592" i="9"/>
  <c r="Z592" i="9"/>
  <c r="AA592" i="9"/>
  <c r="N134" i="9"/>
  <c r="M134" i="9"/>
  <c r="L134" i="9"/>
  <c r="M135" i="9"/>
  <c r="N135" i="9"/>
  <c r="L135" i="9"/>
  <c r="L133" i="9"/>
  <c r="M133" i="9"/>
  <c r="N133" i="9"/>
  <c r="AA337" i="9"/>
  <c r="X337" i="9"/>
  <c r="Z337" i="9"/>
  <c r="Z341" i="9"/>
  <c r="AA341" i="9"/>
  <c r="X341" i="9"/>
  <c r="AA568" i="9"/>
  <c r="Z568" i="9"/>
  <c r="X568" i="9"/>
  <c r="AA574" i="9"/>
  <c r="Z574" i="9"/>
  <c r="X574" i="9"/>
  <c r="AA571" i="9"/>
  <c r="Z571" i="9"/>
  <c r="X571" i="9"/>
  <c r="X529" i="9"/>
  <c r="AA529" i="9"/>
  <c r="Z529" i="9"/>
  <c r="Z533" i="9"/>
  <c r="X533" i="9"/>
  <c r="AA533" i="9"/>
  <c r="X610" i="9"/>
  <c r="Z610" i="9"/>
  <c r="AA610" i="9"/>
  <c r="X612" i="9"/>
  <c r="AA612" i="9"/>
  <c r="Z612" i="9"/>
  <c r="X611" i="9"/>
  <c r="AA611" i="9"/>
  <c r="Z611" i="9"/>
  <c r="Z417" i="9"/>
  <c r="AA417" i="9"/>
  <c r="X417" i="9"/>
  <c r="X421" i="9"/>
  <c r="Z421" i="9"/>
  <c r="AA421" i="9"/>
  <c r="AA552" i="9"/>
  <c r="X552" i="9"/>
  <c r="Z552" i="9"/>
  <c r="AA553" i="9"/>
  <c r="X553" i="9"/>
  <c r="Z553" i="9"/>
  <c r="X551" i="9"/>
  <c r="Z551" i="9"/>
  <c r="AA551" i="9"/>
  <c r="M50" i="9"/>
  <c r="N50" i="9"/>
  <c r="L50" i="9"/>
  <c r="L56" i="9"/>
  <c r="N56" i="9"/>
  <c r="M56" i="9"/>
  <c r="L14" i="9"/>
  <c r="M14" i="9"/>
  <c r="N14" i="9"/>
  <c r="M15" i="9"/>
  <c r="L15" i="9"/>
  <c r="N15" i="9"/>
  <c r="L13" i="9"/>
  <c r="M13" i="9"/>
  <c r="N13" i="9"/>
  <c r="X449" i="9"/>
  <c r="Z449" i="9"/>
  <c r="AA449" i="9"/>
  <c r="X453" i="9"/>
  <c r="AA453" i="9"/>
  <c r="Z453" i="9"/>
  <c r="X386" i="9"/>
  <c r="AA386" i="9"/>
  <c r="Z386" i="9"/>
  <c r="X377" i="9"/>
  <c r="AA377" i="9"/>
  <c r="Z377" i="9"/>
  <c r="AA379" i="9"/>
  <c r="X379" i="9"/>
  <c r="Z379" i="9"/>
  <c r="AA497" i="9"/>
  <c r="AA501" i="9"/>
  <c r="AA408" i="9"/>
  <c r="Z408" i="9"/>
  <c r="X408" i="9"/>
  <c r="AA414" i="9"/>
  <c r="Z414" i="9"/>
  <c r="X414" i="9"/>
  <c r="X411" i="9"/>
  <c r="AA411" i="9"/>
  <c r="Z411" i="9"/>
  <c r="AA428" i="9"/>
  <c r="AA432" i="9"/>
  <c r="X493" i="9"/>
  <c r="Z493" i="9"/>
  <c r="AA493" i="9"/>
  <c r="AA494" i="9"/>
  <c r="Z494" i="9"/>
  <c r="X494" i="9"/>
  <c r="X491" i="9"/>
  <c r="AA491" i="9"/>
  <c r="Z491" i="9"/>
  <c r="N19" i="9"/>
  <c r="N24" i="9"/>
  <c r="N118" i="9"/>
  <c r="M118" i="9"/>
  <c r="L118" i="9"/>
  <c r="L115" i="9"/>
  <c r="M115" i="9"/>
  <c r="N115" i="9"/>
  <c r="M113" i="9"/>
  <c r="L113" i="9"/>
  <c r="N113" i="9"/>
  <c r="N139" i="9"/>
  <c r="L139" i="9"/>
  <c r="M139" i="9"/>
  <c r="L144" i="9"/>
  <c r="M144" i="9"/>
  <c r="N144" i="9"/>
  <c r="AA625" i="9"/>
  <c r="X625" i="9"/>
  <c r="Z625" i="9"/>
  <c r="X624" i="9"/>
  <c r="Z624" i="9"/>
  <c r="AA624" i="9"/>
  <c r="AA333" i="9"/>
  <c r="AA330" i="9"/>
  <c r="AA335" i="9"/>
  <c r="N63" i="9"/>
  <c r="L63" i="9"/>
  <c r="M63" i="9"/>
  <c r="N68" i="9"/>
  <c r="M68" i="9"/>
  <c r="L68" i="9"/>
  <c r="X545" i="9"/>
  <c r="Z545" i="9"/>
  <c r="AA545" i="9"/>
  <c r="X544" i="9"/>
  <c r="Z544" i="9"/>
  <c r="AA544" i="9"/>
  <c r="N90" i="9"/>
  <c r="M90" i="9"/>
  <c r="L90" i="9"/>
  <c r="L92" i="9"/>
  <c r="N92" i="9"/>
  <c r="M92" i="9"/>
  <c r="M97" i="9"/>
  <c r="L97" i="9"/>
  <c r="N97" i="9"/>
  <c r="AA584" i="9"/>
  <c r="X584" i="9"/>
  <c r="Z584" i="9"/>
  <c r="AA585" i="9"/>
  <c r="Z585" i="9"/>
  <c r="X585" i="9"/>
  <c r="X583" i="9"/>
  <c r="Z583" i="9"/>
  <c r="AA583" i="9"/>
  <c r="AA374" i="9"/>
  <c r="Z374" i="9"/>
  <c r="X374" i="9"/>
  <c r="AA367" i="9"/>
  <c r="Z367" i="9"/>
  <c r="X367" i="9"/>
  <c r="AA390" i="9"/>
  <c r="X390" i="9"/>
  <c r="Z390" i="9"/>
  <c r="X389" i="9"/>
  <c r="Z389" i="9"/>
  <c r="AA389" i="9"/>
  <c r="AA395" i="9"/>
  <c r="X395" i="9"/>
  <c r="Z395" i="9"/>
  <c r="M31" i="9"/>
  <c r="L31" i="9"/>
  <c r="N31" i="9"/>
  <c r="N29" i="9"/>
  <c r="L29" i="9"/>
  <c r="M29" i="9"/>
  <c r="M106" i="9"/>
  <c r="N106" i="9"/>
  <c r="L106" i="9"/>
  <c r="N100" i="9"/>
  <c r="M100" i="9"/>
  <c r="L100" i="9"/>
  <c r="N105" i="9"/>
  <c r="L105" i="9"/>
  <c r="M105" i="9"/>
  <c r="AA466" i="9"/>
  <c r="X466" i="9"/>
  <c r="Z466" i="9"/>
  <c r="AA462" i="9"/>
  <c r="X462" i="9"/>
  <c r="Z462" i="9"/>
  <c r="X463" i="9"/>
  <c r="Z463" i="9"/>
  <c r="AA463" i="9"/>
  <c r="X593" i="9"/>
  <c r="AA593" i="9"/>
  <c r="Z593" i="9"/>
  <c r="AA587" i="9"/>
  <c r="Z587" i="9"/>
  <c r="X587" i="9"/>
  <c r="M138" i="9"/>
  <c r="N138" i="9"/>
  <c r="L138" i="9"/>
  <c r="N132" i="9"/>
  <c r="M132" i="9"/>
  <c r="L132" i="9"/>
  <c r="L137" i="9"/>
  <c r="N137" i="9"/>
  <c r="M137" i="9"/>
  <c r="Z342" i="9"/>
  <c r="X342" i="9"/>
  <c r="AA342" i="9"/>
  <c r="AA346" i="9"/>
  <c r="Z346" i="9"/>
  <c r="X346" i="9"/>
  <c r="Z572" i="9"/>
  <c r="AA572" i="9"/>
  <c r="X572" i="9"/>
  <c r="X576" i="9"/>
  <c r="Z576" i="9"/>
  <c r="AA576" i="9"/>
  <c r="AA536" i="9"/>
  <c r="Z536" i="9"/>
  <c r="X536" i="9"/>
  <c r="X532" i="9"/>
  <c r="Z532" i="9"/>
  <c r="AA532" i="9"/>
  <c r="AA531" i="9"/>
  <c r="Z531" i="9"/>
  <c r="X531" i="9"/>
  <c r="X609" i="9"/>
  <c r="Z609" i="9"/>
  <c r="AA609" i="9"/>
  <c r="AA613" i="9"/>
  <c r="X613" i="9"/>
  <c r="Z613" i="9"/>
  <c r="AA418" i="9"/>
  <c r="Z418" i="9"/>
  <c r="X418" i="9"/>
  <c r="X420" i="9"/>
  <c r="AA420" i="9"/>
  <c r="Z420" i="9"/>
  <c r="X419" i="9"/>
  <c r="Z419" i="9"/>
  <c r="AA419" i="9"/>
  <c r="Z556" i="9"/>
  <c r="AA556" i="9"/>
  <c r="X556" i="9"/>
  <c r="Z554" i="9"/>
  <c r="X554" i="9"/>
  <c r="AA554" i="9"/>
  <c r="L54" i="9"/>
  <c r="M54" i="9"/>
  <c r="N54" i="9"/>
  <c r="M55" i="9"/>
  <c r="L55" i="9"/>
  <c r="N55" i="9"/>
  <c r="M53" i="9"/>
  <c r="N53" i="9"/>
  <c r="L53" i="9"/>
  <c r="N18" i="9"/>
  <c r="L18" i="9"/>
  <c r="M18" i="9"/>
  <c r="M16" i="9"/>
  <c r="L16" i="9"/>
  <c r="N16" i="9"/>
  <c r="X450" i="9"/>
  <c r="AA450" i="9"/>
  <c r="Z450" i="9"/>
  <c r="X452" i="9"/>
  <c r="AA452" i="9"/>
  <c r="Z452" i="9"/>
  <c r="X451" i="9"/>
  <c r="Z451" i="9"/>
  <c r="AA451" i="9"/>
  <c r="Z380" i="9"/>
  <c r="AA380" i="9"/>
  <c r="X380" i="9"/>
  <c r="Z378" i="9"/>
  <c r="AA378" i="9"/>
  <c r="X378" i="9"/>
  <c r="AA498" i="9"/>
  <c r="AA500" i="9"/>
  <c r="AA499" i="9"/>
  <c r="Z412" i="9"/>
  <c r="AA412" i="9"/>
  <c r="X412" i="9"/>
  <c r="X416" i="9"/>
  <c r="Z416" i="9"/>
  <c r="AA416" i="9"/>
  <c r="AA429" i="9"/>
  <c r="AA430" i="9"/>
  <c r="AA431" i="9"/>
  <c r="Z492" i="9"/>
  <c r="AA492" i="9"/>
  <c r="X492" i="9"/>
  <c r="X496" i="9"/>
  <c r="Z496" i="9"/>
  <c r="AA496" i="9"/>
  <c r="N22" i="9"/>
  <c r="N27" i="9"/>
  <c r="N21" i="9"/>
  <c r="L114" i="9"/>
  <c r="N114" i="9"/>
  <c r="M114" i="9"/>
  <c r="N116" i="9"/>
  <c r="M116" i="9"/>
  <c r="L116" i="9"/>
  <c r="L142" i="9"/>
  <c r="M142" i="9"/>
  <c r="N142" i="9"/>
  <c r="L148" i="9"/>
  <c r="N148" i="9"/>
  <c r="M148" i="9"/>
  <c r="M146" i="9"/>
  <c r="N146" i="9"/>
  <c r="L146" i="9"/>
  <c r="AA626" i="9"/>
  <c r="Z626" i="9"/>
  <c r="X626" i="9"/>
  <c r="AA622" i="9"/>
  <c r="X622" i="9"/>
  <c r="Z622" i="9"/>
  <c r="X623" i="9"/>
  <c r="AA623" i="9"/>
  <c r="Z623" i="9"/>
  <c r="AA329" i="9"/>
  <c r="AA327" i="9"/>
  <c r="M66" i="9"/>
  <c r="N66" i="9"/>
  <c r="L66" i="9"/>
  <c r="L60" i="9"/>
  <c r="N60" i="9"/>
  <c r="M60" i="9"/>
  <c r="N65" i="9"/>
  <c r="L65" i="9"/>
  <c r="M65" i="9"/>
  <c r="AA546" i="9"/>
  <c r="X546" i="9"/>
  <c r="Z546" i="9"/>
  <c r="AA542" i="9"/>
  <c r="X542" i="9"/>
  <c r="Z542" i="9"/>
  <c r="Z543" i="9"/>
  <c r="AA543" i="9"/>
  <c r="X543" i="9"/>
  <c r="M91" i="9"/>
  <c r="N91" i="9"/>
  <c r="L91" i="9"/>
  <c r="L89" i="9"/>
  <c r="M89" i="9"/>
  <c r="N89" i="9"/>
  <c r="X582" i="9"/>
  <c r="Z582" i="9"/>
  <c r="AA582" i="9"/>
  <c r="Z586" i="9"/>
  <c r="AA586" i="9"/>
  <c r="X586" i="9"/>
  <c r="AA376" i="9"/>
  <c r="Z376" i="9"/>
  <c r="X376" i="9"/>
  <c r="X368" i="9"/>
  <c r="Z368" i="9"/>
  <c r="AA368" i="9"/>
  <c r="X375" i="9"/>
  <c r="Z375" i="9"/>
  <c r="AA375" i="9"/>
  <c r="X388" i="9"/>
  <c r="AA388" i="9"/>
  <c r="Z388" i="9"/>
  <c r="Z387" i="9"/>
  <c r="X387" i="9"/>
  <c r="AA387" i="9"/>
  <c r="L30" i="9"/>
  <c r="M30" i="9"/>
  <c r="N30" i="9"/>
  <c r="M32" i="9"/>
  <c r="L32" i="9"/>
  <c r="N32" i="9"/>
  <c r="M37" i="9"/>
  <c r="N37" i="9"/>
  <c r="L37" i="9"/>
  <c r="M103" i="9"/>
  <c r="L103" i="9"/>
  <c r="N103" i="9"/>
  <c r="L108" i="9"/>
  <c r="N108" i="9"/>
  <c r="M108" i="9"/>
  <c r="X465" i="9"/>
  <c r="Z465" i="9"/>
  <c r="AA465" i="9"/>
  <c r="X464" i="9"/>
  <c r="Z464" i="9"/>
  <c r="AA464" i="9"/>
  <c r="AA594" i="9"/>
  <c r="X594" i="9"/>
  <c r="Z594" i="9"/>
  <c r="X596" i="9"/>
  <c r="Z596" i="9"/>
  <c r="AA596" i="9"/>
  <c r="X595" i="9"/>
  <c r="Z595" i="9"/>
  <c r="AA595" i="9"/>
  <c r="M131" i="9"/>
  <c r="L131" i="9"/>
  <c r="N131" i="9"/>
  <c r="M129" i="9"/>
  <c r="N129" i="9"/>
  <c r="L129" i="9"/>
  <c r="X338" i="9"/>
  <c r="AA338" i="9"/>
  <c r="Z338" i="9"/>
  <c r="X345" i="9"/>
  <c r="Z345" i="9"/>
  <c r="AA345" i="9"/>
  <c r="Z343" i="9"/>
  <c r="X343" i="9"/>
  <c r="AA343" i="9"/>
  <c r="C111" i="12"/>
  <c r="I110" i="12"/>
  <c r="C87" i="12"/>
  <c r="I86" i="12"/>
  <c r="C39" i="12"/>
  <c r="I38" i="12"/>
  <c r="C63" i="12"/>
  <c r="I62" i="12"/>
  <c r="B96" i="16" a="1"/>
  <c r="B96" i="16"/>
  <c r="I96" i="16" a="1"/>
  <c r="I96" i="16"/>
  <c r="H24" i="16" a="1"/>
  <c r="H24" i="16"/>
  <c r="H4" i="16" a="1"/>
  <c r="H4" i="16"/>
  <c r="C21" i="20"/>
  <c r="D20" i="20"/>
  <c r="C64" i="20"/>
  <c r="D63" i="20"/>
  <c r="C110" i="20"/>
  <c r="D110" i="20"/>
  <c r="D109" i="20"/>
  <c r="J96" i="16" a="1"/>
  <c r="J96" i="16"/>
  <c r="I97" i="16" a="1"/>
  <c r="I97" i="16"/>
  <c r="J97" i="16" a="1"/>
  <c r="J97" i="16"/>
  <c r="I24" i="16" a="1"/>
  <c r="I24" i="16"/>
  <c r="H25" i="16" a="1"/>
  <c r="H25" i="16"/>
  <c r="I25" i="16" a="1"/>
  <c r="I25" i="16"/>
  <c r="I4" i="16" a="1"/>
  <c r="I4" i="16"/>
  <c r="H5" i="16" a="1"/>
  <c r="H5" i="16"/>
  <c r="I5" i="16" a="1"/>
  <c r="I5" i="16"/>
  <c r="C112" i="12"/>
  <c r="I111" i="12"/>
  <c r="C88" i="12"/>
  <c r="I87" i="12"/>
  <c r="C64" i="12"/>
  <c r="I63" i="12"/>
  <c r="C40" i="12"/>
  <c r="I39" i="12"/>
  <c r="D10" i="24"/>
  <c r="D9" i="24"/>
  <c r="C65" i="20"/>
  <c r="D64" i="20"/>
  <c r="C22" i="20"/>
  <c r="D21" i="20"/>
  <c r="I98" i="16" a="1"/>
  <c r="I98" i="16"/>
  <c r="H26" i="16" a="1"/>
  <c r="H26" i="16"/>
  <c r="H6" i="16" a="1"/>
  <c r="H6" i="16"/>
  <c r="C41" i="12"/>
  <c r="I41" i="12"/>
  <c r="I40" i="12"/>
  <c r="C89" i="12"/>
  <c r="I89" i="12"/>
  <c r="I88" i="12"/>
  <c r="C65" i="12"/>
  <c r="I65" i="12"/>
  <c r="I64" i="12"/>
  <c r="C113" i="12"/>
  <c r="I113" i="12"/>
  <c r="I112" i="12"/>
  <c r="B300" i="16"/>
  <c r="C23" i="20"/>
  <c r="D22" i="20"/>
  <c r="C66" i="20"/>
  <c r="D66" i="20"/>
  <c r="D65" i="20"/>
  <c r="J98" i="16" a="1"/>
  <c r="J98" i="16"/>
  <c r="H27" i="16" a="1"/>
  <c r="H27" i="16"/>
  <c r="I27" i="16" a="1"/>
  <c r="I27" i="16"/>
  <c r="I99" i="16" a="1"/>
  <c r="I99" i="16"/>
  <c r="J99" i="16" a="1"/>
  <c r="J99" i="16"/>
  <c r="I26" i="16" a="1"/>
  <c r="I26" i="16"/>
  <c r="I6" i="16" a="1"/>
  <c r="I6" i="16"/>
  <c r="H7" i="16" a="1"/>
  <c r="H7" i="16"/>
  <c r="I7" i="16" a="1"/>
  <c r="I7" i="16"/>
  <c r="J93" i="6"/>
  <c r="B185" i="24"/>
  <c r="C185" i="24"/>
  <c r="D185" i="24"/>
  <c r="E185" i="24"/>
  <c r="F185" i="24"/>
  <c r="B186" i="24"/>
  <c r="C186" i="24"/>
  <c r="D186" i="24"/>
  <c r="E186" i="24"/>
  <c r="F186" i="24"/>
  <c r="B187" i="24"/>
  <c r="C187" i="24"/>
  <c r="D187" i="24"/>
  <c r="E187" i="24"/>
  <c r="F187" i="24"/>
  <c r="B188" i="24"/>
  <c r="C188" i="24"/>
  <c r="D188" i="24"/>
  <c r="E188" i="24"/>
  <c r="F188" i="24"/>
  <c r="B189" i="24"/>
  <c r="C189" i="24"/>
  <c r="D189" i="24"/>
  <c r="E189" i="24"/>
  <c r="F189" i="24"/>
  <c r="B190" i="24"/>
  <c r="C190" i="24"/>
  <c r="D190" i="24"/>
  <c r="E190" i="24"/>
  <c r="F190" i="24"/>
  <c r="B191" i="24"/>
  <c r="C191" i="24"/>
  <c r="D191" i="24"/>
  <c r="E191" i="24"/>
  <c r="F191" i="24"/>
  <c r="B192" i="24"/>
  <c r="C192" i="24"/>
  <c r="D192" i="24"/>
  <c r="E192" i="24"/>
  <c r="F192" i="24"/>
  <c r="B193" i="24"/>
  <c r="C193" i="24"/>
  <c r="D193" i="24"/>
  <c r="E193" i="24"/>
  <c r="F193" i="24"/>
  <c r="B194" i="24"/>
  <c r="C194" i="24"/>
  <c r="D194" i="24"/>
  <c r="E194" i="24"/>
  <c r="F194" i="24"/>
  <c r="B195" i="24"/>
  <c r="C195" i="24"/>
  <c r="D195" i="24"/>
  <c r="E195" i="24"/>
  <c r="F195" i="24"/>
  <c r="B196" i="24"/>
  <c r="C196" i="24"/>
  <c r="D196" i="24"/>
  <c r="E196" i="24"/>
  <c r="F196" i="24"/>
  <c r="B197" i="24"/>
  <c r="C197" i="24"/>
  <c r="D197" i="24"/>
  <c r="E197" i="24"/>
  <c r="F197" i="24"/>
  <c r="B198" i="24"/>
  <c r="C198" i="24"/>
  <c r="D198" i="24"/>
  <c r="E198" i="24"/>
  <c r="F198" i="24"/>
  <c r="B199" i="24"/>
  <c r="C199" i="24"/>
  <c r="D199" i="24"/>
  <c r="E199" i="24"/>
  <c r="F199" i="24"/>
  <c r="B200" i="24"/>
  <c r="C200" i="24"/>
  <c r="D200" i="24"/>
  <c r="E200" i="24"/>
  <c r="F200" i="24"/>
  <c r="B201" i="24"/>
  <c r="C201" i="24"/>
  <c r="D201" i="24"/>
  <c r="E201" i="24"/>
  <c r="F201" i="24"/>
  <c r="B202" i="24"/>
  <c r="C202" i="24"/>
  <c r="D202" i="24"/>
  <c r="E202" i="24"/>
  <c r="F202" i="24"/>
  <c r="B203" i="24"/>
  <c r="C203" i="24"/>
  <c r="D203" i="24"/>
  <c r="E203" i="24"/>
  <c r="F203" i="24"/>
  <c r="B204" i="24"/>
  <c r="C204" i="24"/>
  <c r="D204" i="24"/>
  <c r="E204" i="24"/>
  <c r="F204" i="24"/>
  <c r="B205" i="24"/>
  <c r="C205" i="24"/>
  <c r="D205" i="24"/>
  <c r="E205" i="24"/>
  <c r="F205" i="24"/>
  <c r="B206" i="24"/>
  <c r="C206" i="24"/>
  <c r="D206" i="24"/>
  <c r="E206" i="24"/>
  <c r="F206" i="24"/>
  <c r="B207" i="24"/>
  <c r="C207" i="24"/>
  <c r="D207" i="24"/>
  <c r="E207" i="24"/>
  <c r="F207" i="24"/>
  <c r="B208" i="24"/>
  <c r="C208" i="24"/>
  <c r="D208" i="24"/>
  <c r="E208" i="24"/>
  <c r="F208" i="24"/>
  <c r="B209" i="24"/>
  <c r="C209" i="24"/>
  <c r="D209" i="24"/>
  <c r="E209" i="24"/>
  <c r="F209" i="24"/>
  <c r="B210" i="24"/>
  <c r="C210" i="24"/>
  <c r="D210" i="24"/>
  <c r="E210" i="24"/>
  <c r="F210" i="24"/>
  <c r="B211" i="24"/>
  <c r="C211" i="24"/>
  <c r="D211" i="24"/>
  <c r="E211" i="24"/>
  <c r="F211" i="24"/>
  <c r="B212" i="24"/>
  <c r="C212" i="24"/>
  <c r="D212" i="24"/>
  <c r="E212" i="24"/>
  <c r="F212" i="24"/>
  <c r="B213" i="24"/>
  <c r="C213" i="24"/>
  <c r="D213" i="24"/>
  <c r="E213" i="24"/>
  <c r="F213" i="24"/>
  <c r="B214" i="24"/>
  <c r="C214" i="24"/>
  <c r="D214" i="24"/>
  <c r="E214" i="24"/>
  <c r="F214" i="24"/>
  <c r="B215" i="24"/>
  <c r="C215" i="24"/>
  <c r="D215" i="24"/>
  <c r="E215" i="24"/>
  <c r="F215" i="24"/>
  <c r="B216" i="24"/>
  <c r="C216" i="24"/>
  <c r="D216" i="24"/>
  <c r="E216" i="24"/>
  <c r="F216" i="24"/>
  <c r="B217" i="24"/>
  <c r="C217" i="24"/>
  <c r="D217" i="24"/>
  <c r="E217" i="24"/>
  <c r="F217" i="24"/>
  <c r="B218" i="24"/>
  <c r="C218" i="24"/>
  <c r="D218" i="24"/>
  <c r="E218" i="24"/>
  <c r="F218" i="24"/>
  <c r="B219" i="24"/>
  <c r="C219" i="24"/>
  <c r="D219" i="24"/>
  <c r="E219" i="24"/>
  <c r="F219" i="24"/>
  <c r="B220" i="24"/>
  <c r="C220" i="24"/>
  <c r="D220" i="24"/>
  <c r="E220" i="24"/>
  <c r="F220" i="24"/>
  <c r="B221" i="24"/>
  <c r="C221" i="24"/>
  <c r="D221" i="24"/>
  <c r="E221" i="24"/>
  <c r="F221" i="24"/>
  <c r="B222" i="24"/>
  <c r="C222" i="24"/>
  <c r="D222" i="24"/>
  <c r="E222" i="24"/>
  <c r="F222" i="24"/>
  <c r="B223" i="24"/>
  <c r="C223" i="24"/>
  <c r="D223" i="24"/>
  <c r="E223" i="24"/>
  <c r="F223" i="24"/>
  <c r="B224" i="24"/>
  <c r="C224" i="24"/>
  <c r="D224" i="24"/>
  <c r="E224" i="24"/>
  <c r="F224" i="24"/>
  <c r="B225" i="24"/>
  <c r="C225" i="24"/>
  <c r="D225" i="24"/>
  <c r="E225" i="24"/>
  <c r="F225" i="24"/>
  <c r="B226" i="24"/>
  <c r="C226" i="24"/>
  <c r="D226" i="24"/>
  <c r="E226" i="24"/>
  <c r="F226" i="24"/>
  <c r="B227" i="24"/>
  <c r="C227" i="24"/>
  <c r="D227" i="24"/>
  <c r="E227" i="24"/>
  <c r="F227" i="24"/>
  <c r="B228" i="24"/>
  <c r="C228" i="24"/>
  <c r="D228" i="24"/>
  <c r="E228" i="24"/>
  <c r="F228" i="24"/>
  <c r="B229" i="24"/>
  <c r="C229" i="24"/>
  <c r="D229" i="24"/>
  <c r="E229" i="24"/>
  <c r="F229" i="24"/>
  <c r="B230" i="24"/>
  <c r="C230" i="24"/>
  <c r="D230" i="24"/>
  <c r="E230" i="24"/>
  <c r="F230" i="24"/>
  <c r="B231" i="24"/>
  <c r="C231" i="24"/>
  <c r="D231" i="24"/>
  <c r="E231" i="24"/>
  <c r="F231" i="24"/>
  <c r="B232" i="24"/>
  <c r="C232" i="24"/>
  <c r="D232" i="24"/>
  <c r="E232" i="24"/>
  <c r="F232" i="24"/>
  <c r="B233" i="24"/>
  <c r="C233" i="24"/>
  <c r="D233" i="24"/>
  <c r="E233" i="24"/>
  <c r="F233" i="24"/>
  <c r="B234" i="24"/>
  <c r="C234" i="24"/>
  <c r="D234" i="24"/>
  <c r="E234" i="24"/>
  <c r="F234" i="24"/>
  <c r="B235" i="24"/>
  <c r="C235" i="24"/>
  <c r="D235" i="24"/>
  <c r="E235" i="24"/>
  <c r="F235" i="24"/>
  <c r="B236" i="24"/>
  <c r="C236" i="24"/>
  <c r="D236" i="24"/>
  <c r="E236" i="24"/>
  <c r="F236" i="24"/>
  <c r="B237" i="24"/>
  <c r="C237" i="24"/>
  <c r="D237" i="24"/>
  <c r="E237" i="24"/>
  <c r="F237" i="24"/>
  <c r="B238" i="24"/>
  <c r="C238" i="24"/>
  <c r="D238" i="24"/>
  <c r="E238" i="24"/>
  <c r="F238" i="24"/>
  <c r="B239" i="24"/>
  <c r="C239" i="24"/>
  <c r="D239" i="24"/>
  <c r="E239" i="24"/>
  <c r="F239" i="24"/>
  <c r="B240" i="24"/>
  <c r="C240" i="24"/>
  <c r="D240" i="24"/>
  <c r="E240" i="24"/>
  <c r="F240" i="24"/>
  <c r="B241" i="24"/>
  <c r="C241" i="24"/>
  <c r="D241" i="24"/>
  <c r="E241" i="24"/>
  <c r="F241" i="24"/>
  <c r="B242" i="24"/>
  <c r="C242" i="24"/>
  <c r="D242" i="24"/>
  <c r="E242" i="24"/>
  <c r="F242" i="24"/>
  <c r="B243" i="24"/>
  <c r="C243" i="24"/>
  <c r="D243" i="24"/>
  <c r="E243" i="24"/>
  <c r="F243" i="24"/>
  <c r="B244" i="24"/>
  <c r="C244" i="24"/>
  <c r="D244" i="24"/>
  <c r="E244" i="24"/>
  <c r="F244" i="24"/>
  <c r="B245" i="24"/>
  <c r="C245" i="24"/>
  <c r="D245" i="24"/>
  <c r="E245" i="24"/>
  <c r="F245" i="24"/>
  <c r="B246" i="24"/>
  <c r="C246" i="24"/>
  <c r="D246" i="24"/>
  <c r="E246" i="24"/>
  <c r="F246" i="24"/>
  <c r="B247" i="24"/>
  <c r="C247" i="24"/>
  <c r="D247" i="24"/>
  <c r="E247" i="24"/>
  <c r="F247" i="24"/>
  <c r="B248" i="24"/>
  <c r="C248" i="24"/>
  <c r="D248" i="24"/>
  <c r="E248" i="24"/>
  <c r="F248" i="24"/>
  <c r="B249" i="24"/>
  <c r="C249" i="24"/>
  <c r="D249" i="24"/>
  <c r="E249" i="24"/>
  <c r="F249" i="24"/>
  <c r="B250" i="24"/>
  <c r="C250" i="24"/>
  <c r="D250" i="24"/>
  <c r="E250" i="24"/>
  <c r="F250" i="24"/>
  <c r="B251" i="24"/>
  <c r="C251" i="24"/>
  <c r="D251" i="24"/>
  <c r="E251" i="24"/>
  <c r="F251" i="24"/>
  <c r="B252" i="24"/>
  <c r="C252" i="24"/>
  <c r="D252" i="24"/>
  <c r="E252" i="24"/>
  <c r="F252" i="24"/>
  <c r="B253" i="24"/>
  <c r="C253" i="24"/>
  <c r="D253" i="24"/>
  <c r="E253" i="24"/>
  <c r="F253" i="24"/>
  <c r="B254" i="24"/>
  <c r="C254" i="24"/>
  <c r="D254" i="24"/>
  <c r="E254" i="24"/>
  <c r="F254" i="24"/>
  <c r="B255" i="24"/>
  <c r="C255" i="24"/>
  <c r="D255" i="24"/>
  <c r="E255" i="24"/>
  <c r="F255" i="24"/>
  <c r="B256" i="24"/>
  <c r="C256" i="24"/>
  <c r="D256" i="24"/>
  <c r="E256" i="24"/>
  <c r="F256" i="24"/>
  <c r="B257" i="24"/>
  <c r="C257" i="24"/>
  <c r="D257" i="24"/>
  <c r="E257" i="24"/>
  <c r="F257" i="24"/>
  <c r="B258" i="24"/>
  <c r="C258" i="24"/>
  <c r="D258" i="24"/>
  <c r="E258" i="24"/>
  <c r="F258" i="24"/>
  <c r="B259" i="24"/>
  <c r="C259" i="24"/>
  <c r="D259" i="24"/>
  <c r="E259" i="24"/>
  <c r="F259" i="24"/>
  <c r="B260" i="24"/>
  <c r="C260" i="24"/>
  <c r="D260" i="24"/>
  <c r="E260" i="24"/>
  <c r="F260" i="24"/>
  <c r="B261" i="24"/>
  <c r="C261" i="24"/>
  <c r="D261" i="24"/>
  <c r="E261" i="24"/>
  <c r="F261" i="24"/>
  <c r="B262" i="24"/>
  <c r="C262" i="24"/>
  <c r="D262" i="24"/>
  <c r="E262" i="24"/>
  <c r="F262" i="24"/>
  <c r="B263" i="24"/>
  <c r="C263" i="24"/>
  <c r="D263" i="24"/>
  <c r="E263" i="24"/>
  <c r="F263" i="24"/>
  <c r="F184" i="24"/>
  <c r="C184" i="24"/>
  <c r="D184" i="24"/>
  <c r="E184" i="24"/>
  <c r="B184" i="24"/>
  <c r="C24" i="20"/>
  <c r="D24" i="20"/>
  <c r="D23" i="20"/>
  <c r="I100" i="16" a="1"/>
  <c r="I100" i="16"/>
  <c r="J100" i="16" a="1"/>
  <c r="J100" i="16"/>
  <c r="H28" i="16" a="1"/>
  <c r="H28" i="16"/>
  <c r="H8" i="16" a="1"/>
  <c r="H8" i="16"/>
  <c r="I8" i="16" a="1"/>
  <c r="I8" i="16"/>
  <c r="Z81" i="24"/>
  <c r="V81" i="24"/>
  <c r="R81" i="24"/>
  <c r="N81" i="24"/>
  <c r="J81" i="24"/>
  <c r="Z45" i="24"/>
  <c r="V45" i="24"/>
  <c r="R45" i="24"/>
  <c r="N45" i="24"/>
  <c r="J45" i="24"/>
  <c r="C30" i="10"/>
  <c r="C29" i="12"/>
  <c r="I29" i="12"/>
  <c r="I28" i="16" a="1"/>
  <c r="I28" i="16"/>
  <c r="H29" i="16" a="1"/>
  <c r="H29" i="16"/>
  <c r="I29" i="16" a="1"/>
  <c r="I29" i="16"/>
  <c r="I101" i="16" a="1"/>
  <c r="I101" i="16"/>
  <c r="H9" i="16" a="1"/>
  <c r="H9" i="16"/>
  <c r="I9" i="16" a="1"/>
  <c r="I9" i="16"/>
  <c r="K8" i="1"/>
  <c r="H30" i="16" a="1"/>
  <c r="H30" i="16"/>
  <c r="H31" i="16" a="1"/>
  <c r="H31" i="16"/>
  <c r="I31" i="16" a="1"/>
  <c r="I31" i="16"/>
  <c r="H10" i="16" a="1"/>
  <c r="H10" i="16"/>
  <c r="I10" i="16" a="1"/>
  <c r="I10" i="16"/>
  <c r="J101" i="16" a="1"/>
  <c r="J101" i="16"/>
  <c r="I102" i="16" a="1"/>
  <c r="I102" i="16"/>
  <c r="AR185" i="24"/>
  <c r="AM185" i="24"/>
  <c r="AM186" i="24"/>
  <c r="AM187" i="24"/>
  <c r="AM188" i="24"/>
  <c r="AM189" i="24"/>
  <c r="AM190" i="24"/>
  <c r="AM191" i="24"/>
  <c r="AM192" i="24"/>
  <c r="AM193" i="24"/>
  <c r="AM194" i="24"/>
  <c r="AM195" i="24"/>
  <c r="AM196" i="24"/>
  <c r="AM197" i="24"/>
  <c r="AM198" i="24"/>
  <c r="AM199" i="24"/>
  <c r="AM200" i="24"/>
  <c r="AM201" i="24"/>
  <c r="AM202" i="24"/>
  <c r="AM203" i="24"/>
  <c r="AM204" i="24"/>
  <c r="AM205" i="24"/>
  <c r="AM206" i="24"/>
  <c r="AM207" i="24"/>
  <c r="AM208" i="24"/>
  <c r="AM209" i="24"/>
  <c r="AM210" i="24"/>
  <c r="AM211" i="24"/>
  <c r="AM212" i="24"/>
  <c r="AM213" i="24"/>
  <c r="AM214" i="24"/>
  <c r="AM215" i="24"/>
  <c r="AM216" i="24"/>
  <c r="AM217" i="24"/>
  <c r="AM218" i="24"/>
  <c r="AM219" i="24"/>
  <c r="AM220" i="24"/>
  <c r="AM221" i="24"/>
  <c r="AM222" i="24"/>
  <c r="AM223" i="24"/>
  <c r="AM224" i="24"/>
  <c r="AM225" i="24"/>
  <c r="AM226" i="24"/>
  <c r="AM227" i="24"/>
  <c r="AM228" i="24"/>
  <c r="AM229" i="24"/>
  <c r="AM230" i="24"/>
  <c r="AM231" i="24"/>
  <c r="AM232" i="24"/>
  <c r="AM233" i="24"/>
  <c r="AM234" i="24"/>
  <c r="AM235" i="24"/>
  <c r="AM236" i="24"/>
  <c r="AM237" i="24"/>
  <c r="AM238" i="24"/>
  <c r="AM239" i="24"/>
  <c r="AM240" i="24"/>
  <c r="AM241" i="24"/>
  <c r="AM242" i="24"/>
  <c r="AM243" i="24"/>
  <c r="AM244" i="24"/>
  <c r="AM245" i="24"/>
  <c r="AM246" i="24"/>
  <c r="AM247" i="24"/>
  <c r="AM248" i="24"/>
  <c r="AM249" i="24"/>
  <c r="AM250" i="24"/>
  <c r="AM251" i="24"/>
  <c r="AM252" i="24"/>
  <c r="AM253" i="24"/>
  <c r="AM254" i="24"/>
  <c r="AM255" i="24"/>
  <c r="AM256" i="24"/>
  <c r="AM257" i="24"/>
  <c r="AM258" i="24"/>
  <c r="AM259" i="24"/>
  <c r="AM260" i="24"/>
  <c r="AM261" i="24"/>
  <c r="AM262" i="24"/>
  <c r="AM263" i="24"/>
  <c r="AM184" i="24"/>
  <c r="I5" i="24"/>
  <c r="H32" i="16" a="1"/>
  <c r="H32" i="16"/>
  <c r="H33" i="16" a="1"/>
  <c r="H33" i="16"/>
  <c r="I30" i="16" a="1"/>
  <c r="I30" i="16"/>
  <c r="H11" i="16" a="1"/>
  <c r="H11" i="16"/>
  <c r="H12" i="16" a="1"/>
  <c r="H12" i="16"/>
  <c r="J102" i="16" a="1"/>
  <c r="J102" i="16"/>
  <c r="I103" i="16" a="1"/>
  <c r="I103" i="16"/>
  <c r="J103" i="16" a="1"/>
  <c r="J103" i="16"/>
  <c r="I32" i="16" a="1"/>
  <c r="I32" i="16"/>
  <c r="A25" i="1"/>
  <c r="I11" i="16" a="1"/>
  <c r="I11" i="16"/>
  <c r="I104" i="16" a="1"/>
  <c r="I104" i="16"/>
  <c r="H34" i="16" a="1"/>
  <c r="H34" i="16"/>
  <c r="I33" i="16" a="1"/>
  <c r="I33" i="16"/>
  <c r="H13" i="16" a="1"/>
  <c r="H13" i="16"/>
  <c r="I12" i="16" a="1"/>
  <c r="I12" i="16"/>
  <c r="I6" i="24"/>
  <c r="M8" i="24"/>
  <c r="M12" i="24"/>
  <c r="M13" i="24"/>
  <c r="M10" i="24"/>
  <c r="M5" i="24"/>
  <c r="M7" i="24"/>
  <c r="M11" i="24"/>
  <c r="M9" i="24"/>
  <c r="M6" i="24"/>
  <c r="I9" i="24"/>
  <c r="I12" i="24"/>
  <c r="I8" i="24"/>
  <c r="I11" i="24"/>
  <c r="I7" i="24"/>
  <c r="I13" i="24"/>
  <c r="I10" i="24"/>
  <c r="B119" i="24"/>
  <c r="AM85" i="24"/>
  <c r="AM87" i="24"/>
  <c r="AM89" i="24"/>
  <c r="AM91" i="24"/>
  <c r="AM93" i="24"/>
  <c r="AM95" i="24"/>
  <c r="AM97" i="24"/>
  <c r="AM99" i="24"/>
  <c r="AM101" i="24"/>
  <c r="AM103" i="24"/>
  <c r="AM105" i="24"/>
  <c r="AM107" i="24"/>
  <c r="AM109" i="24"/>
  <c r="AM111" i="24"/>
  <c r="AM83" i="24"/>
  <c r="B85" i="24"/>
  <c r="C85" i="24"/>
  <c r="D85" i="24"/>
  <c r="E85" i="24"/>
  <c r="F85" i="24"/>
  <c r="G85" i="24"/>
  <c r="H85" i="24"/>
  <c r="I85" i="24"/>
  <c r="B87" i="24"/>
  <c r="C87" i="24"/>
  <c r="D87" i="24"/>
  <c r="E87" i="24"/>
  <c r="F87" i="24"/>
  <c r="G87" i="24"/>
  <c r="H87" i="24"/>
  <c r="I87" i="24"/>
  <c r="B89" i="24"/>
  <c r="C89" i="24"/>
  <c r="D89" i="24"/>
  <c r="E89" i="24"/>
  <c r="F89" i="24"/>
  <c r="G89" i="24"/>
  <c r="H89" i="24"/>
  <c r="I89" i="24"/>
  <c r="B91" i="24"/>
  <c r="C91" i="24"/>
  <c r="D91" i="24"/>
  <c r="E91" i="24"/>
  <c r="F91" i="24"/>
  <c r="G91" i="24"/>
  <c r="H91" i="24"/>
  <c r="I91" i="24"/>
  <c r="B93" i="24"/>
  <c r="C93" i="24"/>
  <c r="D93" i="24"/>
  <c r="E93" i="24"/>
  <c r="F93" i="24"/>
  <c r="G93" i="24"/>
  <c r="H93" i="24"/>
  <c r="I93" i="24"/>
  <c r="B95" i="24"/>
  <c r="C95" i="24"/>
  <c r="D95" i="24"/>
  <c r="E95" i="24"/>
  <c r="F95" i="24"/>
  <c r="G95" i="24"/>
  <c r="H95" i="24"/>
  <c r="I95" i="24"/>
  <c r="B97" i="24"/>
  <c r="C97" i="24"/>
  <c r="D97" i="24"/>
  <c r="E97" i="24"/>
  <c r="F97" i="24"/>
  <c r="G97" i="24"/>
  <c r="H97" i="24"/>
  <c r="I97" i="24"/>
  <c r="B99" i="24"/>
  <c r="C99" i="24"/>
  <c r="D99" i="24"/>
  <c r="E99" i="24"/>
  <c r="F99" i="24"/>
  <c r="G99" i="24"/>
  <c r="H99" i="24"/>
  <c r="I99" i="24"/>
  <c r="B101" i="24"/>
  <c r="C101" i="24"/>
  <c r="D101" i="24"/>
  <c r="E101" i="24"/>
  <c r="F101" i="24"/>
  <c r="G101" i="24"/>
  <c r="H101" i="24"/>
  <c r="I101" i="24"/>
  <c r="B103" i="24"/>
  <c r="C103" i="24"/>
  <c r="D103" i="24"/>
  <c r="E103" i="24"/>
  <c r="F103" i="24"/>
  <c r="G103" i="24"/>
  <c r="H103" i="24"/>
  <c r="I103" i="24"/>
  <c r="B105" i="24"/>
  <c r="C105" i="24"/>
  <c r="D105" i="24"/>
  <c r="E105" i="24"/>
  <c r="F105" i="24"/>
  <c r="G105" i="24"/>
  <c r="H105" i="24"/>
  <c r="I105" i="24"/>
  <c r="B107" i="24"/>
  <c r="C107" i="24"/>
  <c r="D107" i="24"/>
  <c r="E107" i="24"/>
  <c r="F107" i="24"/>
  <c r="G107" i="24"/>
  <c r="H107" i="24"/>
  <c r="I107" i="24"/>
  <c r="B109" i="24"/>
  <c r="C109" i="24"/>
  <c r="D109" i="24"/>
  <c r="E109" i="24"/>
  <c r="F109" i="24"/>
  <c r="G109" i="24"/>
  <c r="H109" i="24"/>
  <c r="I109" i="24"/>
  <c r="B111" i="24"/>
  <c r="C111" i="24"/>
  <c r="D111" i="24"/>
  <c r="E111" i="24"/>
  <c r="F111" i="24"/>
  <c r="G111" i="24"/>
  <c r="H111" i="24"/>
  <c r="I111" i="24"/>
  <c r="I83" i="24"/>
  <c r="C83" i="24"/>
  <c r="D83" i="24"/>
  <c r="E83" i="24"/>
  <c r="F83" i="24"/>
  <c r="G83" i="24"/>
  <c r="H83" i="24"/>
  <c r="B83" i="24"/>
  <c r="AM49" i="24"/>
  <c r="AM51" i="24"/>
  <c r="AM53" i="24"/>
  <c r="AM55" i="24"/>
  <c r="AM57" i="24"/>
  <c r="AM59" i="24"/>
  <c r="AM61" i="24"/>
  <c r="AM63" i="24"/>
  <c r="AM65" i="24"/>
  <c r="AM67" i="24"/>
  <c r="AM69" i="24"/>
  <c r="AM71" i="24"/>
  <c r="AM73" i="24"/>
  <c r="AM75" i="24"/>
  <c r="AM47" i="24"/>
  <c r="I49" i="24"/>
  <c r="I51" i="24"/>
  <c r="I53" i="24"/>
  <c r="I55" i="24"/>
  <c r="I57" i="24"/>
  <c r="I59" i="24"/>
  <c r="I61" i="24"/>
  <c r="I63" i="24"/>
  <c r="I65" i="24"/>
  <c r="I67" i="24"/>
  <c r="I69" i="24"/>
  <c r="I71" i="24"/>
  <c r="I73" i="24"/>
  <c r="I75" i="24"/>
  <c r="I47" i="24"/>
  <c r="C47" i="24"/>
  <c r="D47" i="24"/>
  <c r="E47" i="24"/>
  <c r="F47" i="24"/>
  <c r="G47" i="24"/>
  <c r="H47" i="24"/>
  <c r="C49" i="24"/>
  <c r="D49" i="24"/>
  <c r="E49" i="24"/>
  <c r="F49" i="24"/>
  <c r="G49" i="24"/>
  <c r="H49" i="24"/>
  <c r="C51" i="24"/>
  <c r="D51" i="24"/>
  <c r="E51" i="24"/>
  <c r="F51" i="24"/>
  <c r="G51" i="24"/>
  <c r="H51" i="24"/>
  <c r="C53" i="24"/>
  <c r="D53" i="24"/>
  <c r="E53" i="24"/>
  <c r="F53" i="24"/>
  <c r="G53" i="24"/>
  <c r="H53" i="24"/>
  <c r="C55" i="24"/>
  <c r="D55" i="24"/>
  <c r="E55" i="24"/>
  <c r="F55" i="24"/>
  <c r="G55" i="24"/>
  <c r="H55" i="24"/>
  <c r="C57" i="24"/>
  <c r="D57" i="24"/>
  <c r="E57" i="24"/>
  <c r="F57" i="24"/>
  <c r="G57" i="24"/>
  <c r="H57" i="24"/>
  <c r="C59" i="24"/>
  <c r="D59" i="24"/>
  <c r="E59" i="24"/>
  <c r="F59" i="24"/>
  <c r="G59" i="24"/>
  <c r="H59" i="24"/>
  <c r="C61" i="24"/>
  <c r="D61" i="24"/>
  <c r="E61" i="24"/>
  <c r="F61" i="24"/>
  <c r="G61" i="24"/>
  <c r="H61" i="24"/>
  <c r="C63" i="24"/>
  <c r="D63" i="24"/>
  <c r="E63" i="24"/>
  <c r="F63" i="24"/>
  <c r="G63" i="24"/>
  <c r="H63" i="24"/>
  <c r="C65" i="24"/>
  <c r="D65" i="24"/>
  <c r="E65" i="24"/>
  <c r="F65" i="24"/>
  <c r="G65" i="24"/>
  <c r="H65" i="24"/>
  <c r="C67" i="24"/>
  <c r="D67" i="24"/>
  <c r="E67" i="24"/>
  <c r="F67" i="24"/>
  <c r="G67" i="24"/>
  <c r="H67" i="24"/>
  <c r="C69" i="24"/>
  <c r="D69" i="24"/>
  <c r="E69" i="24"/>
  <c r="F69" i="24"/>
  <c r="G69" i="24"/>
  <c r="H69" i="24"/>
  <c r="C71" i="24"/>
  <c r="D71" i="24"/>
  <c r="E71" i="24"/>
  <c r="F71" i="24"/>
  <c r="G71" i="24"/>
  <c r="H71" i="24"/>
  <c r="C73" i="24"/>
  <c r="D73" i="24"/>
  <c r="E73" i="24"/>
  <c r="F73" i="24"/>
  <c r="G73" i="24"/>
  <c r="H73" i="24"/>
  <c r="C75" i="24"/>
  <c r="D75" i="24"/>
  <c r="E75" i="24"/>
  <c r="F75" i="24"/>
  <c r="G75" i="24"/>
  <c r="H75" i="24"/>
  <c r="B49" i="24"/>
  <c r="B51" i="24"/>
  <c r="B53" i="24"/>
  <c r="B55" i="24"/>
  <c r="B57" i="24"/>
  <c r="B59" i="24"/>
  <c r="B61" i="24"/>
  <c r="B63" i="24"/>
  <c r="B65" i="24"/>
  <c r="B67" i="24"/>
  <c r="B69" i="24"/>
  <c r="B71" i="24"/>
  <c r="B73" i="24"/>
  <c r="B75" i="24"/>
  <c r="B47" i="24"/>
  <c r="O28" i="24"/>
  <c r="O29" i="24"/>
  <c r="O30" i="24"/>
  <c r="O31" i="24"/>
  <c r="O32" i="24"/>
  <c r="O33" i="24"/>
  <c r="O34" i="24"/>
  <c r="O35" i="24"/>
  <c r="O36" i="24"/>
  <c r="O37" i="24"/>
  <c r="O38" i="24"/>
  <c r="O27" i="24"/>
  <c r="B28" i="24"/>
  <c r="B29" i="24"/>
  <c r="B30" i="24"/>
  <c r="B31" i="24"/>
  <c r="B32" i="24"/>
  <c r="B33" i="24"/>
  <c r="B34" i="24"/>
  <c r="B35" i="24"/>
  <c r="B36" i="24"/>
  <c r="B37" i="24"/>
  <c r="B38" i="24"/>
  <c r="B27" i="24"/>
  <c r="J104" i="16" a="1"/>
  <c r="J104" i="16"/>
  <c r="I105" i="16" a="1"/>
  <c r="I105" i="16"/>
  <c r="H35" i="16" a="1"/>
  <c r="H35" i="16"/>
  <c r="I34" i="16" a="1"/>
  <c r="I34" i="16"/>
  <c r="H14" i="16" a="1"/>
  <c r="H14" i="16"/>
  <c r="I14" i="16" a="1"/>
  <c r="I14" i="16"/>
  <c r="I13" i="16" a="1"/>
  <c r="I13" i="16"/>
  <c r="B121" i="24"/>
  <c r="C121" i="24"/>
  <c r="D121" i="24"/>
  <c r="B123" i="24"/>
  <c r="C123" i="24"/>
  <c r="D123" i="24"/>
  <c r="B125" i="24"/>
  <c r="C125" i="24"/>
  <c r="D125" i="24"/>
  <c r="B127" i="24"/>
  <c r="C127" i="24"/>
  <c r="D127" i="24"/>
  <c r="B129" i="24"/>
  <c r="C129" i="24"/>
  <c r="D129" i="24"/>
  <c r="B131" i="24"/>
  <c r="C131" i="24"/>
  <c r="D131" i="24"/>
  <c r="B133" i="24"/>
  <c r="C133" i="24"/>
  <c r="D133" i="24"/>
  <c r="B135" i="24"/>
  <c r="C135" i="24"/>
  <c r="D135" i="24"/>
  <c r="B137" i="24"/>
  <c r="C137" i="24"/>
  <c r="D137" i="24"/>
  <c r="B139" i="24"/>
  <c r="C139" i="24"/>
  <c r="D139" i="24"/>
  <c r="B141" i="24"/>
  <c r="C141" i="24"/>
  <c r="D141" i="24"/>
  <c r="B143" i="24"/>
  <c r="C143" i="24"/>
  <c r="D143" i="24"/>
  <c r="B145" i="24"/>
  <c r="C145" i="24"/>
  <c r="D145" i="24"/>
  <c r="B147" i="24"/>
  <c r="C147" i="24"/>
  <c r="D147" i="24"/>
  <c r="B149" i="24"/>
  <c r="C149" i="24"/>
  <c r="D149" i="24"/>
  <c r="B151" i="24"/>
  <c r="C151" i="24"/>
  <c r="D151" i="24"/>
  <c r="B153" i="24"/>
  <c r="C153" i="24"/>
  <c r="D153" i="24"/>
  <c r="B155" i="24"/>
  <c r="C155" i="24"/>
  <c r="D155" i="24"/>
  <c r="B157" i="24"/>
  <c r="C157" i="24"/>
  <c r="D157" i="24"/>
  <c r="B159" i="24"/>
  <c r="C159" i="24"/>
  <c r="D159" i="24"/>
  <c r="B161" i="24"/>
  <c r="C161" i="24"/>
  <c r="D161" i="24"/>
  <c r="B163" i="24"/>
  <c r="C163" i="24"/>
  <c r="D163" i="24"/>
  <c r="B165" i="24"/>
  <c r="C165" i="24"/>
  <c r="D165" i="24"/>
  <c r="B167" i="24"/>
  <c r="C167" i="24"/>
  <c r="D167" i="24"/>
  <c r="B169" i="24"/>
  <c r="C169" i="24"/>
  <c r="D169" i="24"/>
  <c r="B171" i="24"/>
  <c r="C171" i="24"/>
  <c r="D171" i="24"/>
  <c r="B173" i="24"/>
  <c r="C173" i="24"/>
  <c r="D173" i="24"/>
  <c r="B175" i="24"/>
  <c r="C175" i="24"/>
  <c r="D175" i="24"/>
  <c r="B177" i="24"/>
  <c r="C177" i="24"/>
  <c r="D177" i="24"/>
  <c r="F121" i="24"/>
  <c r="G121" i="24"/>
  <c r="H121" i="24"/>
  <c r="I121" i="24"/>
  <c r="J121" i="24"/>
  <c r="K121" i="24"/>
  <c r="F123" i="24"/>
  <c r="G123" i="24"/>
  <c r="H123" i="24"/>
  <c r="I123" i="24"/>
  <c r="J123" i="24"/>
  <c r="K123" i="24"/>
  <c r="F125" i="24"/>
  <c r="G125" i="24"/>
  <c r="H125" i="24"/>
  <c r="I125" i="24"/>
  <c r="J125" i="24"/>
  <c r="K125" i="24"/>
  <c r="F127" i="24"/>
  <c r="G127" i="24"/>
  <c r="H127" i="24"/>
  <c r="I127" i="24"/>
  <c r="J127" i="24"/>
  <c r="K127" i="24"/>
  <c r="F129" i="24"/>
  <c r="G129" i="24"/>
  <c r="H129" i="24"/>
  <c r="I129" i="24"/>
  <c r="J129" i="24"/>
  <c r="K129" i="24"/>
  <c r="F131" i="24"/>
  <c r="G131" i="24"/>
  <c r="H131" i="24"/>
  <c r="I131" i="24"/>
  <c r="J131" i="24"/>
  <c r="K131" i="24"/>
  <c r="F133" i="24"/>
  <c r="G133" i="24"/>
  <c r="H133" i="24"/>
  <c r="I133" i="24"/>
  <c r="J133" i="24"/>
  <c r="K133" i="24"/>
  <c r="F135" i="24"/>
  <c r="G135" i="24"/>
  <c r="H135" i="24"/>
  <c r="I135" i="24"/>
  <c r="J135" i="24"/>
  <c r="K135" i="24"/>
  <c r="F137" i="24"/>
  <c r="G137" i="24"/>
  <c r="H137" i="24"/>
  <c r="I137" i="24"/>
  <c r="J137" i="24"/>
  <c r="K137" i="24"/>
  <c r="F139" i="24"/>
  <c r="G139" i="24"/>
  <c r="H139" i="24"/>
  <c r="I139" i="24"/>
  <c r="J139" i="24"/>
  <c r="K139" i="24"/>
  <c r="F141" i="24"/>
  <c r="G141" i="24"/>
  <c r="H141" i="24"/>
  <c r="I141" i="24"/>
  <c r="J141" i="24"/>
  <c r="K141" i="24"/>
  <c r="F143" i="24"/>
  <c r="G143" i="24"/>
  <c r="H143" i="24"/>
  <c r="I143" i="24"/>
  <c r="J143" i="24"/>
  <c r="K143" i="24"/>
  <c r="F145" i="24"/>
  <c r="G145" i="24"/>
  <c r="H145" i="24"/>
  <c r="I145" i="24"/>
  <c r="J145" i="24"/>
  <c r="K145" i="24"/>
  <c r="F147" i="24"/>
  <c r="G147" i="24"/>
  <c r="H147" i="24"/>
  <c r="I147" i="24"/>
  <c r="J147" i="24"/>
  <c r="K147" i="24"/>
  <c r="F149" i="24"/>
  <c r="G149" i="24"/>
  <c r="H149" i="24"/>
  <c r="I149" i="24"/>
  <c r="J149" i="24"/>
  <c r="K149" i="24"/>
  <c r="F151" i="24"/>
  <c r="G151" i="24"/>
  <c r="H151" i="24"/>
  <c r="I151" i="24"/>
  <c r="J151" i="24"/>
  <c r="K151" i="24"/>
  <c r="F153" i="24"/>
  <c r="G153" i="24"/>
  <c r="H153" i="24"/>
  <c r="I153" i="24"/>
  <c r="J153" i="24"/>
  <c r="K153" i="24"/>
  <c r="F155" i="24"/>
  <c r="G155" i="24"/>
  <c r="H155" i="24"/>
  <c r="I155" i="24"/>
  <c r="J155" i="24"/>
  <c r="K155" i="24"/>
  <c r="F157" i="24"/>
  <c r="G157" i="24"/>
  <c r="H157" i="24"/>
  <c r="I157" i="24"/>
  <c r="J157" i="24"/>
  <c r="K157" i="24"/>
  <c r="F159" i="24"/>
  <c r="G159" i="24"/>
  <c r="H159" i="24"/>
  <c r="I159" i="24"/>
  <c r="J159" i="24"/>
  <c r="K159" i="24"/>
  <c r="F161" i="24"/>
  <c r="G161" i="24"/>
  <c r="H161" i="24"/>
  <c r="I161" i="24"/>
  <c r="J161" i="24"/>
  <c r="K161" i="24"/>
  <c r="F163" i="24"/>
  <c r="G163" i="24"/>
  <c r="H163" i="24"/>
  <c r="I163" i="24"/>
  <c r="J163" i="24"/>
  <c r="K163" i="24"/>
  <c r="F165" i="24"/>
  <c r="G165" i="24"/>
  <c r="H165" i="24"/>
  <c r="I165" i="24"/>
  <c r="J165" i="24"/>
  <c r="K165" i="24"/>
  <c r="F167" i="24"/>
  <c r="G167" i="24"/>
  <c r="H167" i="24"/>
  <c r="I167" i="24"/>
  <c r="J167" i="24"/>
  <c r="K167" i="24"/>
  <c r="F169" i="24"/>
  <c r="G169" i="24"/>
  <c r="H169" i="24"/>
  <c r="I169" i="24"/>
  <c r="J169" i="24"/>
  <c r="K169" i="24"/>
  <c r="F171" i="24"/>
  <c r="G171" i="24"/>
  <c r="H171" i="24"/>
  <c r="I171" i="24"/>
  <c r="J171" i="24"/>
  <c r="K171" i="24"/>
  <c r="F173" i="24"/>
  <c r="G173" i="24"/>
  <c r="H173" i="24"/>
  <c r="I173" i="24"/>
  <c r="J173" i="24"/>
  <c r="K173" i="24"/>
  <c r="F175" i="24"/>
  <c r="G175" i="24"/>
  <c r="H175" i="24"/>
  <c r="I175" i="24"/>
  <c r="J175" i="24"/>
  <c r="K175" i="24"/>
  <c r="F177" i="24"/>
  <c r="G177" i="24"/>
  <c r="H177" i="24"/>
  <c r="I177" i="24"/>
  <c r="J177" i="24"/>
  <c r="K177" i="24"/>
  <c r="M121" i="24"/>
  <c r="M123" i="24"/>
  <c r="M125" i="24"/>
  <c r="M127" i="24"/>
  <c r="M129" i="24"/>
  <c r="M131" i="24"/>
  <c r="M133" i="24"/>
  <c r="M135" i="24"/>
  <c r="M137" i="24"/>
  <c r="M139" i="24"/>
  <c r="M141" i="24"/>
  <c r="M143" i="24"/>
  <c r="M145" i="24"/>
  <c r="M147" i="24"/>
  <c r="M149" i="24"/>
  <c r="M151" i="24"/>
  <c r="M153" i="24"/>
  <c r="M155" i="24"/>
  <c r="M157" i="24"/>
  <c r="M159" i="24"/>
  <c r="M161" i="24"/>
  <c r="M163" i="24"/>
  <c r="M165" i="24"/>
  <c r="M167" i="24"/>
  <c r="M169" i="24"/>
  <c r="M171" i="24"/>
  <c r="M173" i="24"/>
  <c r="M175" i="24"/>
  <c r="M177" i="24"/>
  <c r="L121" i="24"/>
  <c r="L122" i="24"/>
  <c r="L123" i="24"/>
  <c r="L124" i="24"/>
  <c r="L125" i="24"/>
  <c r="L126" i="24"/>
  <c r="L127" i="24"/>
  <c r="L128" i="24"/>
  <c r="L129" i="24"/>
  <c r="L130" i="24"/>
  <c r="L131" i="24"/>
  <c r="L132" i="24"/>
  <c r="L133" i="24"/>
  <c r="L134" i="24"/>
  <c r="L135" i="24"/>
  <c r="L136" i="24"/>
  <c r="L137" i="24"/>
  <c r="L138" i="24"/>
  <c r="L139" i="24"/>
  <c r="L140" i="24"/>
  <c r="L141" i="24"/>
  <c r="L142" i="24"/>
  <c r="L143" i="24"/>
  <c r="L144" i="24"/>
  <c r="L145" i="24"/>
  <c r="L146" i="24"/>
  <c r="L147" i="24"/>
  <c r="L148" i="24"/>
  <c r="L149" i="24"/>
  <c r="L150" i="24"/>
  <c r="L151" i="24"/>
  <c r="L152" i="24"/>
  <c r="L153" i="24"/>
  <c r="L154" i="24"/>
  <c r="L155" i="24"/>
  <c r="L156" i="24"/>
  <c r="L157" i="24"/>
  <c r="L158" i="24"/>
  <c r="L159" i="24"/>
  <c r="L160" i="24"/>
  <c r="L161" i="24"/>
  <c r="L162" i="24"/>
  <c r="L163" i="24"/>
  <c r="L164" i="24"/>
  <c r="L165" i="24"/>
  <c r="L166" i="24"/>
  <c r="L167" i="24"/>
  <c r="L168" i="24"/>
  <c r="L169" i="24"/>
  <c r="L170" i="24"/>
  <c r="L171" i="24"/>
  <c r="L172" i="24"/>
  <c r="L173" i="24"/>
  <c r="L174" i="24"/>
  <c r="L175" i="24"/>
  <c r="L176" i="24"/>
  <c r="L177" i="24"/>
  <c r="L178" i="24"/>
  <c r="E121" i="24"/>
  <c r="E122" i="24"/>
  <c r="E123" i="24"/>
  <c r="E124" i="24"/>
  <c r="E125" i="24"/>
  <c r="E126" i="24"/>
  <c r="E127" i="24"/>
  <c r="E128" i="24"/>
  <c r="E129" i="24"/>
  <c r="E130" i="24"/>
  <c r="E131" i="24"/>
  <c r="E132" i="24"/>
  <c r="E133" i="24"/>
  <c r="E134" i="24"/>
  <c r="E135" i="24"/>
  <c r="E136" i="24"/>
  <c r="E137" i="24"/>
  <c r="E138" i="24"/>
  <c r="E139" i="24"/>
  <c r="E140" i="24"/>
  <c r="E141" i="24"/>
  <c r="E142" i="24"/>
  <c r="E143" i="24"/>
  <c r="E144" i="24"/>
  <c r="E145" i="24"/>
  <c r="E146" i="24"/>
  <c r="E147" i="24"/>
  <c r="E148" i="24"/>
  <c r="E149" i="24"/>
  <c r="E150" i="24"/>
  <c r="E151" i="24"/>
  <c r="E152" i="24"/>
  <c r="E153" i="24"/>
  <c r="E154" i="24"/>
  <c r="E155" i="24"/>
  <c r="E156" i="24"/>
  <c r="E157" i="24"/>
  <c r="E158" i="24"/>
  <c r="E159" i="24"/>
  <c r="E160" i="24"/>
  <c r="E161" i="24"/>
  <c r="E162" i="24"/>
  <c r="E163" i="24"/>
  <c r="E164" i="24"/>
  <c r="E165" i="24"/>
  <c r="E166" i="24"/>
  <c r="E167" i="24"/>
  <c r="E168" i="24"/>
  <c r="E169" i="24"/>
  <c r="E170" i="24"/>
  <c r="E171" i="24"/>
  <c r="E172" i="24"/>
  <c r="E173" i="24"/>
  <c r="E174" i="24"/>
  <c r="E175" i="24"/>
  <c r="E176" i="24"/>
  <c r="E177" i="24"/>
  <c r="E178" i="24"/>
  <c r="AM121" i="24"/>
  <c r="AM123" i="24"/>
  <c r="AM125" i="24"/>
  <c r="AM127" i="24"/>
  <c r="AM129" i="24"/>
  <c r="AM131" i="24"/>
  <c r="AM133" i="24"/>
  <c r="AM135" i="24"/>
  <c r="AM137" i="24"/>
  <c r="AM139" i="24"/>
  <c r="AM141" i="24"/>
  <c r="AM143" i="24"/>
  <c r="AM145" i="24"/>
  <c r="AM147" i="24"/>
  <c r="AM149" i="24"/>
  <c r="AM151" i="24"/>
  <c r="AM153" i="24"/>
  <c r="AM155" i="24"/>
  <c r="AM157" i="24"/>
  <c r="AM159" i="24"/>
  <c r="AM161" i="24"/>
  <c r="AM163" i="24"/>
  <c r="AM165" i="24"/>
  <c r="AM167" i="24"/>
  <c r="AM169" i="24"/>
  <c r="AM171" i="24"/>
  <c r="AM173" i="24"/>
  <c r="AM175" i="24"/>
  <c r="AM177" i="24"/>
  <c r="AM119" i="24"/>
  <c r="M119" i="24"/>
  <c r="L120" i="24"/>
  <c r="L119" i="24"/>
  <c r="I119" i="24"/>
  <c r="J119" i="24"/>
  <c r="K119" i="24"/>
  <c r="H119" i="24"/>
  <c r="G119" i="24"/>
  <c r="F119" i="24"/>
  <c r="E120" i="24"/>
  <c r="E119" i="24"/>
  <c r="C119" i="24"/>
  <c r="D119" i="24"/>
  <c r="AV91" i="24"/>
  <c r="AU85" i="24"/>
  <c r="AT83" i="24"/>
  <c r="AS107" i="24"/>
  <c r="AR91" i="24"/>
  <c r="Z75" i="24"/>
  <c r="Z76" i="24"/>
  <c r="Z51" i="24"/>
  <c r="Z52" i="24"/>
  <c r="Z53" i="24"/>
  <c r="Z54" i="24"/>
  <c r="Z55" i="24"/>
  <c r="Z56" i="24"/>
  <c r="Z57" i="24"/>
  <c r="Z58" i="24"/>
  <c r="Z59" i="24"/>
  <c r="Z60" i="24"/>
  <c r="Z61" i="24"/>
  <c r="Z62" i="24"/>
  <c r="Z63" i="24"/>
  <c r="Z64" i="24"/>
  <c r="Z65" i="24"/>
  <c r="Z66" i="24"/>
  <c r="Z67" i="24"/>
  <c r="Z68" i="24"/>
  <c r="Z69" i="24"/>
  <c r="Z70" i="24"/>
  <c r="Z71" i="24"/>
  <c r="Z72" i="24"/>
  <c r="Z73" i="24"/>
  <c r="Z74" i="24"/>
  <c r="J105" i="16" a="1"/>
  <c r="J105" i="16"/>
  <c r="I106" i="16" a="1"/>
  <c r="I106" i="16"/>
  <c r="H36" i="16" a="1"/>
  <c r="H36" i="16"/>
  <c r="I35" i="16" a="1"/>
  <c r="I35" i="16"/>
  <c r="H15" i="16" a="1"/>
  <c r="H15" i="16"/>
  <c r="AV111" i="24"/>
  <c r="AR109" i="24"/>
  <c r="AU103" i="24"/>
  <c r="AT99" i="24"/>
  <c r="AU95" i="24"/>
  <c r="AS91" i="24"/>
  <c r="AR87" i="24"/>
  <c r="AU111" i="24"/>
  <c r="AR103" i="24"/>
  <c r="AU97" i="24"/>
  <c r="AR95" i="24"/>
  <c r="AU89" i="24"/>
  <c r="AV85" i="24"/>
  <c r="AR111" i="24"/>
  <c r="AU105" i="24"/>
  <c r="AV101" i="24"/>
  <c r="AT97" i="24"/>
  <c r="AV93" i="24"/>
  <c r="AV87" i="24"/>
  <c r="AR85" i="24"/>
  <c r="AV109" i="24"/>
  <c r="AV103" i="24"/>
  <c r="AR101" i="24"/>
  <c r="AV95" i="24"/>
  <c r="AR93" i="24"/>
  <c r="AU87" i="24"/>
  <c r="AS89" i="24"/>
  <c r="AS97" i="24"/>
  <c r="AS105" i="24"/>
  <c r="AS87" i="24"/>
  <c r="AS95" i="24"/>
  <c r="AS103" i="24"/>
  <c r="AS111" i="24"/>
  <c r="AS109" i="24"/>
  <c r="AS93" i="24"/>
  <c r="AT87" i="24"/>
  <c r="AT95" i="24"/>
  <c r="AT103" i="24"/>
  <c r="AT111" i="24"/>
  <c r="AT89" i="24"/>
  <c r="AT85" i="24"/>
  <c r="AT93" i="24"/>
  <c r="AT101" i="24"/>
  <c r="AT109" i="24"/>
  <c r="AS83" i="24"/>
  <c r="AT107" i="24"/>
  <c r="AS101" i="24"/>
  <c r="AT91" i="24"/>
  <c r="AT105" i="24"/>
  <c r="AS99" i="24"/>
  <c r="AS85" i="24"/>
  <c r="AR83" i="24"/>
  <c r="AV83" i="24"/>
  <c r="AU107" i="24"/>
  <c r="AV105" i="24"/>
  <c r="AR105" i="24"/>
  <c r="AU99" i="24"/>
  <c r="AV97" i="24"/>
  <c r="AR97" i="24"/>
  <c r="AU91" i="24"/>
  <c r="AV89" i="24"/>
  <c r="AR89" i="24"/>
  <c r="AU83" i="24"/>
  <c r="AU109" i="24"/>
  <c r="AV107" i="24"/>
  <c r="AR107" i="24"/>
  <c r="AU101" i="24"/>
  <c r="AV99" i="24"/>
  <c r="AR99" i="24"/>
  <c r="AU93" i="24"/>
  <c r="I107" i="16" a="1"/>
  <c r="I107" i="16"/>
  <c r="J106" i="16" a="1"/>
  <c r="J106" i="16"/>
  <c r="H37" i="16" a="1"/>
  <c r="H37" i="16"/>
  <c r="I36" i="16" a="1"/>
  <c r="I36" i="16"/>
  <c r="H16" i="16" a="1"/>
  <c r="H16" i="16"/>
  <c r="I15" i="16" a="1"/>
  <c r="I15" i="16"/>
  <c r="F23" i="24"/>
  <c r="F22" i="24"/>
  <c r="F21" i="24"/>
  <c r="F20" i="24"/>
  <c r="F19" i="24"/>
  <c r="F18" i="24"/>
  <c r="F17" i="24"/>
  <c r="F16" i="24"/>
  <c r="D7" i="24"/>
  <c r="D6" i="24"/>
  <c r="J107" i="16" a="1"/>
  <c r="J107" i="16"/>
  <c r="I108" i="16" a="1"/>
  <c r="I108" i="16"/>
  <c r="H38" i="16" a="1"/>
  <c r="H38" i="16"/>
  <c r="I37" i="16" a="1"/>
  <c r="I37" i="16"/>
  <c r="H17" i="16" a="1"/>
  <c r="H17" i="16"/>
  <c r="I16" i="16" a="1"/>
  <c r="I16" i="16"/>
  <c r="AU55" i="24"/>
  <c r="AU63" i="24"/>
  <c r="AU71" i="24"/>
  <c r="AU49" i="24"/>
  <c r="AU57" i="24"/>
  <c r="AU65" i="24"/>
  <c r="AU73" i="24"/>
  <c r="AU47" i="24"/>
  <c r="AU53" i="24"/>
  <c r="AU61" i="24"/>
  <c r="AU69" i="24"/>
  <c r="AU67" i="24"/>
  <c r="AU59" i="24"/>
  <c r="AU75" i="24"/>
  <c r="AU51" i="24"/>
  <c r="AV53" i="24"/>
  <c r="AV61" i="24"/>
  <c r="AV69" i="24"/>
  <c r="AV47" i="24"/>
  <c r="AV55" i="24"/>
  <c r="AV63" i="24"/>
  <c r="AV71" i="24"/>
  <c r="AV51" i="24"/>
  <c r="AV59" i="24"/>
  <c r="AV67" i="24"/>
  <c r="AV75" i="24"/>
  <c r="AV73" i="24"/>
  <c r="AV49" i="24"/>
  <c r="AV65" i="24"/>
  <c r="AV57" i="24"/>
  <c r="AS51" i="24"/>
  <c r="AS59" i="24"/>
  <c r="AS67" i="24"/>
  <c r="AS75" i="24"/>
  <c r="AS53" i="24"/>
  <c r="AS61" i="24"/>
  <c r="AS69" i="24"/>
  <c r="AS49" i="24"/>
  <c r="AS57" i="24"/>
  <c r="AS65" i="24"/>
  <c r="AS73" i="24"/>
  <c r="AS47" i="24"/>
  <c r="AS55" i="24"/>
  <c r="AS63" i="24"/>
  <c r="AS71" i="24"/>
  <c r="AT49" i="24"/>
  <c r="AT57" i="24"/>
  <c r="AT65" i="24"/>
  <c r="AT73" i="24"/>
  <c r="AT51" i="24"/>
  <c r="AT59" i="24"/>
  <c r="AT67" i="24"/>
  <c r="AT75" i="24"/>
  <c r="AT55" i="24"/>
  <c r="AT63" i="24"/>
  <c r="AT71" i="24"/>
  <c r="AT61" i="24"/>
  <c r="AT69" i="24"/>
  <c r="AT53" i="24"/>
  <c r="AT47" i="24"/>
  <c r="AR53" i="24"/>
  <c r="AR61" i="24"/>
  <c r="AR69" i="24"/>
  <c r="AR47" i="24"/>
  <c r="AR55" i="24"/>
  <c r="AR63" i="24"/>
  <c r="AR71" i="24"/>
  <c r="AR51" i="24"/>
  <c r="AR59" i="24"/>
  <c r="AR67" i="24"/>
  <c r="AR75" i="24"/>
  <c r="AR49" i="24"/>
  <c r="AR73" i="24"/>
  <c r="AR57" i="24"/>
  <c r="AR65" i="24"/>
  <c r="K37" i="1"/>
  <c r="I109" i="16" a="1"/>
  <c r="I109" i="16"/>
  <c r="J108" i="16" a="1"/>
  <c r="J108" i="16"/>
  <c r="H39" i="16" a="1"/>
  <c r="H39" i="16"/>
  <c r="I38" i="16" a="1"/>
  <c r="I38" i="16"/>
  <c r="H18" i="16" a="1"/>
  <c r="H18" i="16"/>
  <c r="I17" i="16" a="1"/>
  <c r="I17" i="16"/>
  <c r="E92" i="1"/>
  <c r="J109" i="16" a="1"/>
  <c r="J109" i="16"/>
  <c r="I110" i="16" a="1"/>
  <c r="I110" i="16"/>
  <c r="H40" i="16" a="1"/>
  <c r="H40" i="16"/>
  <c r="I40" i="16" a="1"/>
  <c r="I40" i="16"/>
  <c r="I39" i="16" a="1"/>
  <c r="I39" i="16"/>
  <c r="H19" i="16" a="1"/>
  <c r="H19" i="16"/>
  <c r="I18" i="16" a="1"/>
  <c r="I18" i="16"/>
  <c r="X138" i="1"/>
  <c r="X122" i="1"/>
  <c r="X154" i="1"/>
  <c r="X163" i="1"/>
  <c r="X158" i="1"/>
  <c r="X147" i="1"/>
  <c r="X142" i="1"/>
  <c r="X131" i="1"/>
  <c r="X126" i="1"/>
  <c r="X141" i="1"/>
  <c r="X146" i="1"/>
  <c r="X151" i="1"/>
  <c r="X134" i="1"/>
  <c r="X155" i="1"/>
  <c r="AE29" i="5" a="1"/>
  <c r="AE29" i="5"/>
  <c r="AE26" i="5" a="1"/>
  <c r="AE26" i="5"/>
  <c r="AE19" i="5" a="1"/>
  <c r="AE19" i="5"/>
  <c r="AE34" i="5" a="1"/>
  <c r="AE34" i="5"/>
  <c r="AE22" i="5" a="1"/>
  <c r="AE22" i="5"/>
  <c r="X125" i="1"/>
  <c r="X150" i="1"/>
  <c r="X120" i="1"/>
  <c r="X128" i="1"/>
  <c r="X144" i="1"/>
  <c r="X152" i="1"/>
  <c r="AE21" i="5" a="1"/>
  <c r="AE21" i="5"/>
  <c r="AE14" i="5" a="1"/>
  <c r="AE14" i="5"/>
  <c r="X162" i="1"/>
  <c r="X135" i="1"/>
  <c r="AE25" i="5" a="1"/>
  <c r="AE25" i="5"/>
  <c r="X139" i="1"/>
  <c r="X161" i="1"/>
  <c r="X124" i="1"/>
  <c r="X132" i="1"/>
  <c r="X140" i="1"/>
  <c r="X148" i="1"/>
  <c r="X156" i="1"/>
  <c r="X164" i="1"/>
  <c r="AE17" i="5" a="1"/>
  <c r="AE17" i="5"/>
  <c r="AE30" i="5" a="1"/>
  <c r="AE30" i="5"/>
  <c r="AE35" i="5" a="1"/>
  <c r="AE35" i="5"/>
  <c r="X136" i="1"/>
  <c r="X168" i="1"/>
  <c r="AE18" i="5" a="1"/>
  <c r="AE18" i="5"/>
  <c r="X167" i="1"/>
  <c r="X157" i="1"/>
  <c r="AE33" i="5" a="1"/>
  <c r="AE33" i="5"/>
  <c r="X123" i="1"/>
  <c r="X145" i="1"/>
  <c r="X166" i="1"/>
  <c r="AE13" i="5" a="1"/>
  <c r="AE13" i="5"/>
  <c r="AE37" i="5" a="1"/>
  <c r="AE37" i="5"/>
  <c r="X130" i="1"/>
  <c r="X129" i="1"/>
  <c r="X160" i="1"/>
  <c r="AE38" i="5" a="1"/>
  <c r="AE38" i="5"/>
  <c r="X121" i="1"/>
  <c r="AE28" i="5" a="1"/>
  <c r="AE28" i="5"/>
  <c r="AE36" i="5" a="1"/>
  <c r="AE36" i="5"/>
  <c r="AE39" i="5" a="1"/>
  <c r="AE39" i="5"/>
  <c r="AE40" i="5" a="1"/>
  <c r="AE40" i="5"/>
  <c r="AE31" i="5" a="1"/>
  <c r="AE31" i="5"/>
  <c r="AE15" i="5" a="1"/>
  <c r="AE15" i="5"/>
  <c r="AE20" i="5" a="1"/>
  <c r="AE20" i="5"/>
  <c r="AE12" i="5" a="1"/>
  <c r="AE12" i="5"/>
  <c r="X143" i="1"/>
  <c r="X165" i="1"/>
  <c r="X153" i="1"/>
  <c r="X159" i="1"/>
  <c r="X137" i="1"/>
  <c r="AE23" i="5" a="1"/>
  <c r="AE23" i="5"/>
  <c r="AE32" i="5" a="1"/>
  <c r="AE32" i="5"/>
  <c r="AE16" i="5" a="1"/>
  <c r="AE16" i="5"/>
  <c r="AE11" i="5" a="1"/>
  <c r="AE11" i="5"/>
  <c r="X149" i="1"/>
  <c r="X133" i="1"/>
  <c r="X127" i="1"/>
  <c r="X169" i="1"/>
  <c r="AE27" i="5" a="1"/>
  <c r="AE27" i="5"/>
  <c r="AE24" i="5" a="1"/>
  <c r="AE24" i="5"/>
  <c r="K119" i="1"/>
  <c r="E119" i="1"/>
  <c r="C8" i="6"/>
  <c r="B8" i="6"/>
  <c r="C10" i="5"/>
  <c r="B10" i="10"/>
  <c r="J10" i="10"/>
  <c r="B9" i="12"/>
  <c r="J9" i="12"/>
  <c r="I111" i="16" a="1"/>
  <c r="I111" i="16"/>
  <c r="J110" i="16" a="1"/>
  <c r="J110" i="16"/>
  <c r="H20" i="16" a="1"/>
  <c r="H20" i="16"/>
  <c r="I20" i="16" a="1"/>
  <c r="I20" i="16"/>
  <c r="I19" i="16" a="1"/>
  <c r="I19" i="16"/>
  <c r="AD119" i="1" a="1"/>
  <c r="AD119" i="1"/>
  <c r="AD169" i="1" a="1"/>
  <c r="AD169" i="1"/>
  <c r="AD165" i="1" a="1"/>
  <c r="AD165" i="1"/>
  <c r="AD161" i="1" a="1"/>
  <c r="AD161" i="1"/>
  <c r="AD157" i="1" a="1"/>
  <c r="AD157" i="1"/>
  <c r="AD153" i="1" a="1"/>
  <c r="AD153" i="1"/>
  <c r="AD149" i="1" a="1"/>
  <c r="AD149" i="1"/>
  <c r="AD145" i="1" a="1"/>
  <c r="AD145" i="1"/>
  <c r="AD141" i="1" a="1"/>
  <c r="AD141" i="1"/>
  <c r="AD137" i="1" a="1"/>
  <c r="AD137" i="1"/>
  <c r="AD133" i="1" a="1"/>
  <c r="AD133" i="1"/>
  <c r="AD129" i="1" a="1"/>
  <c r="AD129" i="1"/>
  <c r="AD125" i="1" a="1"/>
  <c r="AD125" i="1"/>
  <c r="AD121" i="1" a="1"/>
  <c r="AD121" i="1"/>
  <c r="AD168" i="1" a="1"/>
  <c r="AD168" i="1"/>
  <c r="AD164" i="1" a="1"/>
  <c r="AD164" i="1"/>
  <c r="AD160" i="1" a="1"/>
  <c r="AD160" i="1"/>
  <c r="AD156" i="1" a="1"/>
  <c r="AD156" i="1"/>
  <c r="AD152" i="1" a="1"/>
  <c r="AD152" i="1"/>
  <c r="AD148" i="1" a="1"/>
  <c r="AD148" i="1"/>
  <c r="AD144" i="1" a="1"/>
  <c r="AD144" i="1"/>
  <c r="AD140" i="1" a="1"/>
  <c r="AD140" i="1"/>
  <c r="AD136" i="1" a="1"/>
  <c r="AD136" i="1"/>
  <c r="AD132" i="1" a="1"/>
  <c r="AD132" i="1"/>
  <c r="AD128" i="1" a="1"/>
  <c r="AD128" i="1"/>
  <c r="AD124" i="1" a="1"/>
  <c r="AD124" i="1"/>
  <c r="AD120" i="1" a="1"/>
  <c r="AD120" i="1"/>
  <c r="AD167" i="1" a="1"/>
  <c r="AD167" i="1"/>
  <c r="AD163" i="1" a="1"/>
  <c r="AD163" i="1"/>
  <c r="AD159" i="1" a="1"/>
  <c r="AD159" i="1"/>
  <c r="AD155" i="1" a="1"/>
  <c r="AD155" i="1"/>
  <c r="AD151" i="1" a="1"/>
  <c r="AD151" i="1"/>
  <c r="AD147" i="1" a="1"/>
  <c r="AD147" i="1"/>
  <c r="AD143" i="1" a="1"/>
  <c r="AD143" i="1"/>
  <c r="AD139" i="1" a="1"/>
  <c r="AD139" i="1"/>
  <c r="AD135" i="1" a="1"/>
  <c r="AD135" i="1"/>
  <c r="AD131" i="1" a="1"/>
  <c r="AD131" i="1"/>
  <c r="AD127" i="1" a="1"/>
  <c r="AD127" i="1"/>
  <c r="AD123" i="1" a="1"/>
  <c r="AD123" i="1"/>
  <c r="AD166" i="1" a="1"/>
  <c r="AD166" i="1"/>
  <c r="AD150" i="1" a="1"/>
  <c r="AD150" i="1"/>
  <c r="AD134" i="1" a="1"/>
  <c r="AD134" i="1"/>
  <c r="AD146" i="1" a="1"/>
  <c r="AD146" i="1"/>
  <c r="AD158" i="1" a="1"/>
  <c r="AD158" i="1"/>
  <c r="AD126" i="1" a="1"/>
  <c r="AD126" i="1"/>
  <c r="AD162" i="1" a="1"/>
  <c r="AD162" i="1"/>
  <c r="AD130" i="1" a="1"/>
  <c r="AD130" i="1"/>
  <c r="AD142" i="1" a="1"/>
  <c r="AD142" i="1"/>
  <c r="AD154" i="1" a="1"/>
  <c r="AD154" i="1"/>
  <c r="AD138" i="1" a="1"/>
  <c r="AD138" i="1"/>
  <c r="AD122" i="1" a="1"/>
  <c r="AD122" i="1"/>
  <c r="B10" i="5"/>
  <c r="I10" i="5"/>
  <c r="K9" i="12"/>
  <c r="P29" i="12"/>
  <c r="L37" i="1"/>
  <c r="T37" i="1"/>
  <c r="I112" i="16" a="1"/>
  <c r="I112" i="16"/>
  <c r="J111" i="16" a="1"/>
  <c r="J111" i="16"/>
  <c r="K10" i="1"/>
  <c r="I113" i="16" a="1"/>
  <c r="I113" i="16"/>
  <c r="J112" i="16" a="1"/>
  <c r="J112" i="16"/>
  <c r="E6" i="1"/>
  <c r="E5" i="1"/>
  <c r="D4" i="24"/>
  <c r="I114" i="16" a="1"/>
  <c r="I114" i="16"/>
  <c r="J113" i="16" a="1"/>
  <c r="J113" i="16"/>
  <c r="D5" i="24"/>
  <c r="AN11" i="1"/>
  <c r="K65" i="24"/>
  <c r="J66" i="24"/>
  <c r="L71" i="24"/>
  <c r="J70" i="24"/>
  <c r="R54" i="24"/>
  <c r="K73" i="24"/>
  <c r="J73" i="24"/>
  <c r="K59" i="24"/>
  <c r="L55" i="24"/>
  <c r="J54" i="24"/>
  <c r="S61" i="24"/>
  <c r="R62" i="24"/>
  <c r="R73" i="24"/>
  <c r="P73" i="24"/>
  <c r="O67" i="24"/>
  <c r="AC67" i="24"/>
  <c r="J50" i="24"/>
  <c r="L51" i="24"/>
  <c r="J51" i="24"/>
  <c r="J47" i="24"/>
  <c r="R48" i="24"/>
  <c r="T71" i="24"/>
  <c r="R68" i="24"/>
  <c r="T67" i="24"/>
  <c r="T65" i="24"/>
  <c r="N63" i="24"/>
  <c r="N65" i="24"/>
  <c r="P61" i="24"/>
  <c r="N62" i="24"/>
  <c r="P59" i="24"/>
  <c r="Z50" i="24"/>
  <c r="AA59" i="24"/>
  <c r="AC55" i="24"/>
  <c r="V68" i="24"/>
  <c r="Y47" i="24"/>
  <c r="Y49" i="24"/>
  <c r="R64" i="24"/>
  <c r="Q55" i="24"/>
  <c r="O53" i="24"/>
  <c r="AB51" i="24"/>
  <c r="V69" i="24"/>
  <c r="X71" i="24"/>
  <c r="J64" i="24"/>
  <c r="T69" i="24"/>
  <c r="R49" i="24"/>
  <c r="N76" i="24"/>
  <c r="AA71" i="24"/>
  <c r="V62" i="24"/>
  <c r="X63" i="24"/>
  <c r="AC65" i="24"/>
  <c r="W59" i="24"/>
  <c r="Y55" i="24"/>
  <c r="K61" i="24"/>
  <c r="S49" i="24"/>
  <c r="AC57" i="24"/>
  <c r="V75" i="24"/>
  <c r="R76" i="24"/>
  <c r="AB65" i="24"/>
  <c r="W53" i="24"/>
  <c r="J65" i="24"/>
  <c r="J69" i="24"/>
  <c r="J74" i="24"/>
  <c r="M55" i="24"/>
  <c r="R61" i="24"/>
  <c r="N74" i="24"/>
  <c r="Q67" i="24"/>
  <c r="J48" i="24"/>
  <c r="R71" i="24"/>
  <c r="P63" i="24"/>
  <c r="AC49" i="24"/>
  <c r="X67" i="24"/>
  <c r="J75" i="24"/>
  <c r="U57" i="24"/>
  <c r="N53" i="24"/>
  <c r="AC51" i="24"/>
  <c r="Y69" i="24"/>
  <c r="K57" i="24"/>
  <c r="S69" i="24"/>
  <c r="R50" i="24"/>
  <c r="Q75" i="24"/>
  <c r="Y75" i="24"/>
  <c r="Y63" i="24"/>
  <c r="Q69" i="24"/>
  <c r="Y59" i="24"/>
  <c r="Y57" i="24"/>
  <c r="L65" i="24"/>
  <c r="J72" i="24"/>
  <c r="K71" i="24"/>
  <c r="L69" i="24"/>
  <c r="U53" i="24"/>
  <c r="L73" i="24"/>
  <c r="L59" i="24"/>
  <c r="M59" i="24"/>
  <c r="J55" i="24"/>
  <c r="J53" i="24"/>
  <c r="T61" i="24"/>
  <c r="U73" i="24"/>
  <c r="T73" i="24"/>
  <c r="Q73" i="24"/>
  <c r="N67" i="24"/>
  <c r="AA67" i="24"/>
  <c r="L49" i="24"/>
  <c r="J52" i="24"/>
  <c r="L47" i="24"/>
  <c r="M47" i="24"/>
  <c r="S47" i="24"/>
  <c r="U71" i="24"/>
  <c r="U67" i="24"/>
  <c r="U65" i="24"/>
  <c r="R66" i="24"/>
  <c r="O63" i="24"/>
  <c r="Q65" i="24"/>
  <c r="Q61" i="24"/>
  <c r="N60" i="24"/>
  <c r="Q59" i="24"/>
  <c r="AB49" i="24"/>
  <c r="AB59" i="24"/>
  <c r="AA53" i="24"/>
  <c r="Y67" i="24"/>
  <c r="V48" i="24"/>
  <c r="X47" i="24"/>
  <c r="V49" i="24"/>
  <c r="M75" i="24"/>
  <c r="T63" i="24"/>
  <c r="R60" i="24"/>
  <c r="U59" i="24"/>
  <c r="R57" i="24"/>
  <c r="O55" i="24"/>
  <c r="Q57" i="24"/>
  <c r="P53" i="24"/>
  <c r="Q53" i="24"/>
  <c r="Q51" i="24"/>
  <c r="AA73" i="24"/>
  <c r="Z48" i="24"/>
  <c r="AB47" i="24"/>
  <c r="W51" i="24"/>
  <c r="V70" i="24"/>
  <c r="V73" i="24"/>
  <c r="V72" i="24"/>
  <c r="Y71" i="24"/>
  <c r="J58" i="24"/>
  <c r="M67" i="24"/>
  <c r="M61" i="24"/>
  <c r="R55" i="24"/>
  <c r="N48" i="24"/>
  <c r="AA75" i="24"/>
  <c r="X61" i="24"/>
  <c r="S75" i="24"/>
  <c r="AC63" i="24"/>
  <c r="V57" i="24"/>
  <c r="M71" i="24"/>
  <c r="M69" i="24"/>
  <c r="J60" i="24"/>
  <c r="J56" i="24"/>
  <c r="K53" i="24"/>
  <c r="S73" i="24"/>
  <c r="N73" i="24"/>
  <c r="K51" i="24"/>
  <c r="T47" i="24"/>
  <c r="N64" i="24"/>
  <c r="O59" i="24"/>
  <c r="AB53" i="24"/>
  <c r="X49" i="24"/>
  <c r="R59" i="24"/>
  <c r="N57" i="24"/>
  <c r="AA47" i="24"/>
  <c r="Y73" i="24"/>
  <c r="J57" i="24"/>
  <c r="L61" i="24"/>
  <c r="T51" i="24"/>
  <c r="P49" i="24"/>
  <c r="AA69" i="24"/>
  <c r="V65" i="24"/>
  <c r="P71" i="24"/>
  <c r="AA61" i="24"/>
  <c r="V55" i="24"/>
  <c r="M65" i="24"/>
  <c r="J71" i="24"/>
  <c r="K69" i="24"/>
  <c r="S53" i="24"/>
  <c r="T53" i="24"/>
  <c r="M73" i="24"/>
  <c r="J59" i="24"/>
  <c r="K55" i="24"/>
  <c r="M53" i="24"/>
  <c r="L53" i="24"/>
  <c r="U61" i="24"/>
  <c r="R74" i="24"/>
  <c r="O73" i="24"/>
  <c r="N68" i="24"/>
  <c r="P67" i="24"/>
  <c r="K49" i="24"/>
  <c r="M49" i="24"/>
  <c r="M51" i="24"/>
  <c r="K47" i="24"/>
  <c r="R47" i="24"/>
  <c r="R72" i="24"/>
  <c r="S71" i="24"/>
  <c r="R67" i="24"/>
  <c r="S65" i="24"/>
  <c r="Q63" i="24"/>
  <c r="P65" i="24"/>
  <c r="O65" i="24"/>
  <c r="N61" i="24"/>
  <c r="N59" i="24"/>
  <c r="Z49" i="24"/>
  <c r="AC59" i="24"/>
  <c r="AA55" i="24"/>
  <c r="AC53" i="24"/>
  <c r="V67" i="24"/>
  <c r="V47" i="24"/>
  <c r="V50" i="24"/>
  <c r="L75" i="24"/>
  <c r="K75" i="24"/>
  <c r="U63" i="24"/>
  <c r="S59" i="24"/>
  <c r="T57" i="24"/>
  <c r="N56" i="24"/>
  <c r="N55" i="24"/>
  <c r="O57" i="24"/>
  <c r="N54" i="24"/>
  <c r="O51" i="24"/>
  <c r="AC73" i="24"/>
  <c r="AA51" i="24"/>
  <c r="Z47" i="24"/>
  <c r="Y51" i="24"/>
  <c r="W69" i="24"/>
  <c r="X69" i="24"/>
  <c r="W73" i="24"/>
  <c r="V71" i="24"/>
  <c r="M57" i="24"/>
  <c r="L67" i="24"/>
  <c r="J67" i="24"/>
  <c r="J63" i="24"/>
  <c r="J61" i="24"/>
  <c r="R70" i="24"/>
  <c r="R56" i="24"/>
  <c r="U55" i="24"/>
  <c r="U51" i="24"/>
  <c r="T49" i="24"/>
  <c r="N47" i="24"/>
  <c r="O49" i="24"/>
  <c r="Q49" i="24"/>
  <c r="N75" i="24"/>
  <c r="AA57" i="24"/>
  <c r="AB71" i="24"/>
  <c r="AB69" i="24"/>
  <c r="W75" i="24"/>
  <c r="W61" i="24"/>
  <c r="X65" i="24"/>
  <c r="Y65" i="24"/>
  <c r="V63" i="24"/>
  <c r="T75" i="24"/>
  <c r="Q71" i="24"/>
  <c r="P69" i="24"/>
  <c r="N70" i="24"/>
  <c r="AB63" i="24"/>
  <c r="AB61" i="24"/>
  <c r="X59" i="24"/>
  <c r="Y53" i="24"/>
  <c r="X57" i="24"/>
  <c r="V58" i="24"/>
  <c r="X55" i="24"/>
  <c r="W67" i="24"/>
  <c r="J76" i="24"/>
  <c r="S63" i="24"/>
  <c r="T59" i="24"/>
  <c r="S57" i="24"/>
  <c r="N58" i="24"/>
  <c r="P57" i="24"/>
  <c r="P51" i="24"/>
  <c r="AB73" i="24"/>
  <c r="AC47" i="24"/>
  <c r="V51" i="24"/>
  <c r="X73" i="24"/>
  <c r="V74" i="24"/>
  <c r="L57" i="24"/>
  <c r="J68" i="24"/>
  <c r="L63" i="24"/>
  <c r="J62" i="24"/>
  <c r="T55" i="24"/>
  <c r="R52" i="24"/>
  <c r="R51" i="24"/>
  <c r="Q47" i="24"/>
  <c r="N49" i="24"/>
  <c r="P75" i="24"/>
  <c r="AC75" i="24"/>
  <c r="AC69" i="24"/>
  <c r="X75" i="24"/>
  <c r="V66" i="24"/>
  <c r="V64" i="24"/>
  <c r="U75" i="24"/>
  <c r="O71" i="24"/>
  <c r="N69" i="24"/>
  <c r="AA63" i="24"/>
  <c r="AC61" i="24"/>
  <c r="V53" i="24"/>
  <c r="W57" i="24"/>
  <c r="V56" i="24"/>
  <c r="K63" i="24"/>
  <c r="U69" i="24"/>
  <c r="S51" i="24"/>
  <c r="U49" i="24"/>
  <c r="N50" i="24"/>
  <c r="O75" i="24"/>
  <c r="AC71" i="24"/>
  <c r="V76" i="24"/>
  <c r="W65" i="24"/>
  <c r="W63" i="24"/>
  <c r="N71" i="24"/>
  <c r="O69" i="24"/>
  <c r="V60" i="24"/>
  <c r="V59" i="24"/>
  <c r="W55" i="24"/>
  <c r="R53" i="24"/>
  <c r="AB67" i="24"/>
  <c r="J49" i="24"/>
  <c r="U47" i="24"/>
  <c r="S67" i="24"/>
  <c r="R65" i="24"/>
  <c r="N66" i="24"/>
  <c r="O61" i="24"/>
  <c r="AA49" i="24"/>
  <c r="AB55" i="24"/>
  <c r="W47" i="24"/>
  <c r="W49" i="24"/>
  <c r="R63" i="24"/>
  <c r="R58" i="24"/>
  <c r="P55" i="24"/>
  <c r="N52" i="24"/>
  <c r="N51" i="24"/>
  <c r="V52" i="24"/>
  <c r="X51" i="24"/>
  <c r="W71" i="24"/>
  <c r="K67" i="24"/>
  <c r="M63" i="24"/>
  <c r="R69" i="24"/>
  <c r="S55" i="24"/>
  <c r="P47" i="24"/>
  <c r="O47" i="24"/>
  <c r="AB57" i="24"/>
  <c r="AB75" i="24"/>
  <c r="V61" i="24"/>
  <c r="Y61" i="24"/>
  <c r="R75" i="24"/>
  <c r="N72" i="24"/>
  <c r="AA65" i="24"/>
  <c r="X53" i="24"/>
  <c r="V54" i="24"/>
  <c r="I115" i="16" a="1"/>
  <c r="I115" i="16"/>
  <c r="J114" i="16" a="1"/>
  <c r="J114" i="16"/>
  <c r="AN9" i="1"/>
  <c r="I116" i="16" a="1"/>
  <c r="I116" i="16"/>
  <c r="J115" i="16" a="1"/>
  <c r="J115" i="16"/>
  <c r="I92" i="1"/>
  <c r="F96" i="16"/>
  <c r="I117" i="16" a="1"/>
  <c r="I117" i="16"/>
  <c r="J116" i="16" a="1"/>
  <c r="J116" i="16"/>
  <c r="AR194" i="1"/>
  <c r="D8" i="24"/>
  <c r="I118" i="16" a="1"/>
  <c r="I118" i="16"/>
  <c r="J118" i="16" a="1"/>
  <c r="J118" i="16"/>
  <c r="J117" i="16" a="1"/>
  <c r="J117" i="16"/>
  <c r="U119" i="1"/>
  <c r="AA119" i="1"/>
  <c r="W119" i="1"/>
  <c r="Y119" i="1"/>
  <c r="B37" i="1"/>
  <c r="B38" i="1"/>
  <c r="B39" i="1"/>
  <c r="B40" i="1"/>
  <c r="B41" i="1"/>
  <c r="B42" i="1"/>
  <c r="B43" i="1"/>
  <c r="E8" i="6"/>
  <c r="U17" i="6" a="1"/>
  <c r="U17" i="6"/>
  <c r="U33" i="6" a="1"/>
  <c r="U33" i="6"/>
  <c r="U49" i="6" a="1"/>
  <c r="U49" i="6"/>
  <c r="U65" i="6" a="1"/>
  <c r="U65" i="6"/>
  <c r="U81" i="6" a="1"/>
  <c r="U81" i="6"/>
  <c r="U14" i="6" a="1"/>
  <c r="U14" i="6"/>
  <c r="U30" i="6" a="1"/>
  <c r="U30" i="6"/>
  <c r="U46" i="6" a="1"/>
  <c r="U46" i="6"/>
  <c r="U62" i="6" a="1"/>
  <c r="U62" i="6"/>
  <c r="U78" i="6" a="1"/>
  <c r="U78" i="6"/>
  <c r="U23" i="6" a="1"/>
  <c r="U23" i="6"/>
  <c r="U39" i="6" a="1"/>
  <c r="U39" i="6"/>
  <c r="U55" i="6" a="1"/>
  <c r="U55" i="6"/>
  <c r="U71" i="6" a="1"/>
  <c r="U71" i="6"/>
  <c r="U87" i="6" a="1"/>
  <c r="U87" i="6"/>
  <c r="U16" i="6" a="1"/>
  <c r="U16" i="6"/>
  <c r="U32" i="6" a="1"/>
  <c r="U32" i="6"/>
  <c r="U48" i="6" a="1"/>
  <c r="U48" i="6"/>
  <c r="U64" i="6" a="1"/>
  <c r="U64" i="6"/>
  <c r="U80" i="6" a="1"/>
  <c r="U80" i="6"/>
  <c r="U45" i="6" a="1"/>
  <c r="U45" i="6"/>
  <c r="U61" i="6" a="1"/>
  <c r="U61" i="6"/>
  <c r="U10" i="6" a="1"/>
  <c r="U10" i="6"/>
  <c r="U42" i="6" a="1"/>
  <c r="U42" i="6"/>
  <c r="U51" i="6" a="1"/>
  <c r="U51" i="6"/>
  <c r="U67" i="6" a="1"/>
  <c r="U67" i="6"/>
  <c r="U28" i="6" a="1"/>
  <c r="U28" i="6"/>
  <c r="U44" i="6" a="1"/>
  <c r="U44" i="6"/>
  <c r="U21" i="6" a="1"/>
  <c r="U21" i="6"/>
  <c r="U37" i="6" a="1"/>
  <c r="U37" i="6"/>
  <c r="U53" i="6" a="1"/>
  <c r="U53" i="6"/>
  <c r="U69" i="6" a="1"/>
  <c r="U69" i="6"/>
  <c r="U85" i="6" a="1"/>
  <c r="U85" i="6"/>
  <c r="U18" i="6" a="1"/>
  <c r="U18" i="6"/>
  <c r="U34" i="6" a="1"/>
  <c r="U34" i="6"/>
  <c r="U50" i="6" a="1"/>
  <c r="U50" i="6"/>
  <c r="U66" i="6" a="1"/>
  <c r="U66" i="6"/>
  <c r="U82" i="6" a="1"/>
  <c r="U82" i="6"/>
  <c r="U11" i="6" a="1"/>
  <c r="U11" i="6"/>
  <c r="U27" i="6" a="1"/>
  <c r="U27" i="6"/>
  <c r="U43" i="6" a="1"/>
  <c r="U43" i="6"/>
  <c r="U59" i="6" a="1"/>
  <c r="U59" i="6"/>
  <c r="U75" i="6" a="1"/>
  <c r="U75" i="6"/>
  <c r="U20" i="6" a="1"/>
  <c r="U20" i="6"/>
  <c r="U36" i="6" a="1"/>
  <c r="U36" i="6"/>
  <c r="U52" i="6" a="1"/>
  <c r="U52" i="6"/>
  <c r="U68" i="6" a="1"/>
  <c r="U68" i="6"/>
  <c r="U84" i="6" a="1"/>
  <c r="U84" i="6"/>
  <c r="U13" i="6" a="1"/>
  <c r="U13" i="6"/>
  <c r="U26" i="6" a="1"/>
  <c r="U26" i="6"/>
  <c r="U74" i="6" a="1"/>
  <c r="U74" i="6"/>
  <c r="U19" i="6" a="1"/>
  <c r="U19" i="6"/>
  <c r="U12" i="6" a="1"/>
  <c r="U12" i="6"/>
  <c r="U76" i="6" a="1"/>
  <c r="U76" i="6"/>
  <c r="U9" i="6" a="1"/>
  <c r="U9" i="6"/>
  <c r="U25" i="6" a="1"/>
  <c r="U25" i="6"/>
  <c r="U41" i="6" a="1"/>
  <c r="U41" i="6"/>
  <c r="U57" i="6" a="1"/>
  <c r="U57" i="6"/>
  <c r="U73" i="6" a="1"/>
  <c r="U73" i="6"/>
  <c r="U22" i="6" a="1"/>
  <c r="U22" i="6"/>
  <c r="U38" i="6" a="1"/>
  <c r="U38" i="6"/>
  <c r="U54" i="6" a="1"/>
  <c r="U54" i="6"/>
  <c r="U70" i="6" a="1"/>
  <c r="U70" i="6"/>
  <c r="U86" i="6" a="1"/>
  <c r="U86" i="6"/>
  <c r="U15" i="6" a="1"/>
  <c r="U15" i="6"/>
  <c r="U31" i="6" a="1"/>
  <c r="U31" i="6"/>
  <c r="U47" i="6" a="1"/>
  <c r="U47" i="6"/>
  <c r="U63" i="6" a="1"/>
  <c r="U63" i="6"/>
  <c r="U79" i="6" a="1"/>
  <c r="U79" i="6"/>
  <c r="U24" i="6" a="1"/>
  <c r="U24" i="6"/>
  <c r="U40" i="6" a="1"/>
  <c r="U40" i="6"/>
  <c r="U56" i="6" a="1"/>
  <c r="U56" i="6"/>
  <c r="U72" i="6" a="1"/>
  <c r="U72" i="6"/>
  <c r="U88" i="6" a="1"/>
  <c r="U88" i="6"/>
  <c r="U29" i="6" a="1"/>
  <c r="U29" i="6"/>
  <c r="U77" i="6" a="1"/>
  <c r="U77" i="6"/>
  <c r="U58" i="6" a="1"/>
  <c r="U58" i="6"/>
  <c r="U35" i="6" a="1"/>
  <c r="U35" i="6"/>
  <c r="U83" i="6" a="1"/>
  <c r="U83" i="6"/>
  <c r="U60" i="6" a="1"/>
  <c r="U60" i="6"/>
  <c r="AE119" i="1" a="1"/>
  <c r="AE119" i="1"/>
  <c r="AE120" i="1" a="1"/>
  <c r="AE120" i="1"/>
  <c r="AE121" i="1" a="1"/>
  <c r="AE121" i="1"/>
  <c r="U8" i="6" a="1"/>
  <c r="U8" i="6"/>
  <c r="AI182" i="24"/>
  <c r="AE182" i="24"/>
  <c r="AI117" i="24"/>
  <c r="AF117" i="24"/>
  <c r="AB182" i="24"/>
  <c r="D23" i="24"/>
  <c r="B23" i="24"/>
  <c r="D22" i="24"/>
  <c r="B22" i="24"/>
  <c r="A37" i="1"/>
  <c r="F8" i="6"/>
  <c r="S10" i="5"/>
  <c r="N10" i="5"/>
  <c r="H10" i="10"/>
  <c r="I10" i="10"/>
  <c r="H9" i="12"/>
  <c r="I9" i="12"/>
  <c r="E30" i="1"/>
  <c r="AE122" i="1" a="1"/>
  <c r="AE122" i="1"/>
  <c r="AY123" i="24"/>
  <c r="AY131" i="24"/>
  <c r="AY139" i="24"/>
  <c r="AY147" i="24"/>
  <c r="AY155" i="24"/>
  <c r="AY163" i="24"/>
  <c r="AY171" i="24"/>
  <c r="AY119" i="24"/>
  <c r="AY125" i="24"/>
  <c r="AY133" i="24"/>
  <c r="AY141" i="24"/>
  <c r="AY149" i="24"/>
  <c r="AY157" i="24"/>
  <c r="AY165" i="24"/>
  <c r="AY173" i="24"/>
  <c r="AY127" i="24"/>
  <c r="AY135" i="24"/>
  <c r="AY143" i="24"/>
  <c r="AY151" i="24"/>
  <c r="AY159" i="24"/>
  <c r="AY167" i="24"/>
  <c r="AY175" i="24"/>
  <c r="AY121" i="24"/>
  <c r="AY153" i="24"/>
  <c r="AY129" i="24"/>
  <c r="AY161" i="24"/>
  <c r="AY137" i="24"/>
  <c r="AY169" i="24"/>
  <c r="AY145" i="24"/>
  <c r="AY177" i="24"/>
  <c r="AX187" i="24"/>
  <c r="AX191" i="24"/>
  <c r="AX195" i="24"/>
  <c r="AX199" i="24"/>
  <c r="AX203" i="24"/>
  <c r="AX207" i="24"/>
  <c r="AX211" i="24"/>
  <c r="AX215" i="24"/>
  <c r="AX219" i="24"/>
  <c r="AX223" i="24"/>
  <c r="AX227" i="24"/>
  <c r="AX186" i="24"/>
  <c r="AX190" i="24"/>
  <c r="AX194" i="24"/>
  <c r="AX198" i="24"/>
  <c r="AX202" i="24"/>
  <c r="AX206" i="24"/>
  <c r="AX210" i="24"/>
  <c r="AX214" i="24"/>
  <c r="AX218" i="24"/>
  <c r="AX222" i="24"/>
  <c r="AX226" i="24"/>
  <c r="AX185" i="24"/>
  <c r="AX189" i="24"/>
  <c r="AX193" i="24"/>
  <c r="AX197" i="24"/>
  <c r="AX201" i="24"/>
  <c r="AX205" i="24"/>
  <c r="AX209" i="24"/>
  <c r="AX213" i="24"/>
  <c r="AX217" i="24"/>
  <c r="AX221" i="24"/>
  <c r="AX225" i="24"/>
  <c r="AX196" i="24"/>
  <c r="AX212" i="24"/>
  <c r="AX228" i="24"/>
  <c r="AX232" i="24"/>
  <c r="AX236" i="24"/>
  <c r="AX240" i="24"/>
  <c r="AX244" i="24"/>
  <c r="AX248" i="24"/>
  <c r="AX252" i="24"/>
  <c r="AX256" i="24"/>
  <c r="AX260" i="24"/>
  <c r="AX184" i="24"/>
  <c r="AX192" i="24"/>
  <c r="AX208" i="24"/>
  <c r="AX224" i="24"/>
  <c r="AX231" i="24"/>
  <c r="AX235" i="24"/>
  <c r="AX239" i="24"/>
  <c r="AX243" i="24"/>
  <c r="AX247" i="24"/>
  <c r="AX251" i="24"/>
  <c r="AX255" i="24"/>
  <c r="AX259" i="24"/>
  <c r="AX263" i="24"/>
  <c r="AX188" i="24"/>
  <c r="AX204" i="24"/>
  <c r="AX220" i="24"/>
  <c r="AX230" i="24"/>
  <c r="AX234" i="24"/>
  <c r="AX238" i="24"/>
  <c r="AX242" i="24"/>
  <c r="AX246" i="24"/>
  <c r="AX250" i="24"/>
  <c r="AX254" i="24"/>
  <c r="AX258" i="24"/>
  <c r="AX262" i="24"/>
  <c r="AX200" i="24"/>
  <c r="AX237" i="24"/>
  <c r="AX253" i="24"/>
  <c r="AX241" i="24"/>
  <c r="AX257" i="24"/>
  <c r="AX233" i="24"/>
  <c r="AX249" i="24"/>
  <c r="AX229" i="24"/>
  <c r="AX245" i="24"/>
  <c r="AX261" i="24"/>
  <c r="AX216" i="24"/>
  <c r="AY188" i="24"/>
  <c r="AY192" i="24"/>
  <c r="AY196" i="24"/>
  <c r="AY200" i="24"/>
  <c r="AY204" i="24"/>
  <c r="AY208" i="24"/>
  <c r="AY212" i="24"/>
  <c r="AY216" i="24"/>
  <c r="AY220" i="24"/>
  <c r="AY224" i="24"/>
  <c r="AY187" i="24"/>
  <c r="AY191" i="24"/>
  <c r="AY195" i="24"/>
  <c r="AY199" i="24"/>
  <c r="AY203" i="24"/>
  <c r="AY207" i="24"/>
  <c r="AY211" i="24"/>
  <c r="AY215" i="24"/>
  <c r="AY219" i="24"/>
  <c r="AY223" i="24"/>
  <c r="AY227" i="24"/>
  <c r="AY186" i="24"/>
  <c r="AY190" i="24"/>
  <c r="AY194" i="24"/>
  <c r="AY198" i="24"/>
  <c r="AY202" i="24"/>
  <c r="AY206" i="24"/>
  <c r="AY210" i="24"/>
  <c r="AY214" i="24"/>
  <c r="AY218" i="24"/>
  <c r="AY222" i="24"/>
  <c r="AY226" i="24"/>
  <c r="AY189" i="24"/>
  <c r="AY205" i="24"/>
  <c r="AY221" i="24"/>
  <c r="AY229" i="24"/>
  <c r="AY233" i="24"/>
  <c r="AY237" i="24"/>
  <c r="AY241" i="24"/>
  <c r="AY245" i="24"/>
  <c r="AY249" i="24"/>
  <c r="AY253" i="24"/>
  <c r="AY257" i="24"/>
  <c r="AY261" i="24"/>
  <c r="AY185" i="24"/>
  <c r="AY201" i="24"/>
  <c r="AY217" i="24"/>
  <c r="AY228" i="24"/>
  <c r="AY232" i="24"/>
  <c r="AY236" i="24"/>
  <c r="AY240" i="24"/>
  <c r="AY244" i="24"/>
  <c r="AY248" i="24"/>
  <c r="AY252" i="24"/>
  <c r="AY256" i="24"/>
  <c r="AY260" i="24"/>
  <c r="AY197" i="24"/>
  <c r="AY213" i="24"/>
  <c r="AY231" i="24"/>
  <c r="AY235" i="24"/>
  <c r="AY239" i="24"/>
  <c r="AY243" i="24"/>
  <c r="AY247" i="24"/>
  <c r="AY251" i="24"/>
  <c r="AY255" i="24"/>
  <c r="AY259" i="24"/>
  <c r="AY263" i="24"/>
  <c r="AY209" i="24"/>
  <c r="AY230" i="24"/>
  <c r="AY246" i="24"/>
  <c r="AY262" i="24"/>
  <c r="AY250" i="24"/>
  <c r="AY193" i="24"/>
  <c r="AY242" i="24"/>
  <c r="AY258" i="24"/>
  <c r="AY225" i="24"/>
  <c r="AY238" i="24"/>
  <c r="AY254" i="24"/>
  <c r="AY184" i="24"/>
  <c r="AY234" i="24"/>
  <c r="AX123" i="24"/>
  <c r="AX131" i="24"/>
  <c r="AX139" i="24"/>
  <c r="AX147" i="24"/>
  <c r="AX155" i="24"/>
  <c r="AX163" i="24"/>
  <c r="AX171" i="24"/>
  <c r="AX125" i="24"/>
  <c r="AX133" i="24"/>
  <c r="AX141" i="24"/>
  <c r="AX149" i="24"/>
  <c r="AX157" i="24"/>
  <c r="AX165" i="24"/>
  <c r="AX173" i="24"/>
  <c r="AX119" i="24"/>
  <c r="AX127" i="24"/>
  <c r="AX135" i="24"/>
  <c r="AX143" i="24"/>
  <c r="AX151" i="24"/>
  <c r="AX159" i="24"/>
  <c r="AX167" i="24"/>
  <c r="AX175" i="24"/>
  <c r="AX121" i="24"/>
  <c r="AX129" i="24"/>
  <c r="AX137" i="24"/>
  <c r="AX145" i="24"/>
  <c r="AX153" i="24"/>
  <c r="AX161" i="24"/>
  <c r="AX169" i="24"/>
  <c r="AX177" i="24"/>
  <c r="E37" i="1"/>
  <c r="A38" i="1"/>
  <c r="E38" i="1"/>
  <c r="N30" i="1"/>
  <c r="L30" i="1"/>
  <c r="R8" i="6"/>
  <c r="AB10" i="5"/>
  <c r="T10" i="10"/>
  <c r="U9" i="12"/>
  <c r="N38" i="1"/>
  <c r="T38" i="1"/>
  <c r="A39" i="1"/>
  <c r="D16" i="24"/>
  <c r="B16" i="24"/>
  <c r="G182" i="24"/>
  <c r="AR184" i="24"/>
  <c r="N117" i="24"/>
  <c r="C568" i="6"/>
  <c r="L568" i="6"/>
  <c r="C556" i="6"/>
  <c r="L556" i="6"/>
  <c r="C544" i="6"/>
  <c r="L544" i="6"/>
  <c r="C532" i="6"/>
  <c r="L532" i="6"/>
  <c r="C520" i="6"/>
  <c r="L520" i="6"/>
  <c r="C508" i="6"/>
  <c r="L508" i="6"/>
  <c r="C496" i="6"/>
  <c r="L496" i="6"/>
  <c r="C484" i="6"/>
  <c r="L484" i="6"/>
  <c r="C472" i="6"/>
  <c r="L472" i="6"/>
  <c r="C460" i="6"/>
  <c r="L460" i="6"/>
  <c r="C448" i="6"/>
  <c r="L448" i="6"/>
  <c r="C436" i="6"/>
  <c r="L436" i="6"/>
  <c r="C424" i="6"/>
  <c r="L424" i="6"/>
  <c r="C412" i="6"/>
  <c r="L412" i="6"/>
  <c r="C400" i="6"/>
  <c r="L400" i="6"/>
  <c r="C388" i="6"/>
  <c r="L388" i="6"/>
  <c r="C376" i="6"/>
  <c r="L376" i="6"/>
  <c r="C364" i="6"/>
  <c r="L364" i="6"/>
  <c r="C352" i="6"/>
  <c r="L352" i="6"/>
  <c r="C340" i="6"/>
  <c r="L340" i="6"/>
  <c r="C328" i="6"/>
  <c r="L328" i="6"/>
  <c r="C316" i="6"/>
  <c r="L316" i="6"/>
  <c r="C304" i="6"/>
  <c r="L304" i="6"/>
  <c r="C292" i="6"/>
  <c r="L292" i="6"/>
  <c r="C280" i="6"/>
  <c r="L280" i="6"/>
  <c r="C268" i="6"/>
  <c r="L268" i="6"/>
  <c r="C256" i="6"/>
  <c r="L256" i="6"/>
  <c r="C244" i="6"/>
  <c r="L244" i="6"/>
  <c r="C232" i="6"/>
  <c r="L232" i="6"/>
  <c r="C220" i="6"/>
  <c r="L220" i="6"/>
  <c r="C208" i="6"/>
  <c r="L208" i="6"/>
  <c r="C196" i="6"/>
  <c r="L196" i="6"/>
  <c r="C184" i="6"/>
  <c r="L184" i="6"/>
  <c r="C172" i="6"/>
  <c r="L172" i="6"/>
  <c r="C160" i="6"/>
  <c r="L160" i="6"/>
  <c r="C148" i="6"/>
  <c r="L148" i="6"/>
  <c r="C136" i="6"/>
  <c r="L136" i="6"/>
  <c r="C124" i="6"/>
  <c r="L124" i="6"/>
  <c r="C112" i="6"/>
  <c r="L112" i="6"/>
  <c r="C100" i="6"/>
  <c r="L100" i="6"/>
  <c r="D214" i="5"/>
  <c r="I214" i="5"/>
  <c r="D202" i="5"/>
  <c r="I202" i="5"/>
  <c r="D190" i="5"/>
  <c r="I190" i="5"/>
  <c r="D178" i="5"/>
  <c r="I178" i="5"/>
  <c r="D166" i="5"/>
  <c r="I166" i="5"/>
  <c r="D154" i="5"/>
  <c r="I154" i="5"/>
  <c r="D142" i="5"/>
  <c r="I142" i="5"/>
  <c r="D130" i="5"/>
  <c r="I130" i="5"/>
  <c r="D118" i="5"/>
  <c r="I118" i="5"/>
  <c r="D106" i="5"/>
  <c r="I106" i="5"/>
  <c r="D94" i="5"/>
  <c r="I94" i="5"/>
  <c r="D82" i="5"/>
  <c r="I82" i="5"/>
  <c r="D70" i="5"/>
  <c r="I70" i="5"/>
  <c r="D58" i="5"/>
  <c r="I58" i="5"/>
  <c r="D46" i="5"/>
  <c r="I46" i="5"/>
  <c r="C562" i="6"/>
  <c r="L562" i="6"/>
  <c r="C550" i="6"/>
  <c r="L550" i="6"/>
  <c r="C538" i="6"/>
  <c r="L538" i="6"/>
  <c r="C526" i="6"/>
  <c r="L526" i="6"/>
  <c r="C514" i="6"/>
  <c r="L514" i="6"/>
  <c r="C502" i="6"/>
  <c r="L502" i="6"/>
  <c r="C490" i="6"/>
  <c r="L490" i="6"/>
  <c r="C478" i="6"/>
  <c r="L478" i="6"/>
  <c r="C466" i="6"/>
  <c r="L466" i="6"/>
  <c r="C454" i="6"/>
  <c r="L454" i="6"/>
  <c r="C442" i="6"/>
  <c r="L442" i="6"/>
  <c r="C430" i="6"/>
  <c r="L430" i="6"/>
  <c r="C418" i="6"/>
  <c r="L418" i="6"/>
  <c r="C406" i="6"/>
  <c r="L406" i="6"/>
  <c r="C394" i="6"/>
  <c r="L394" i="6"/>
  <c r="C382" i="6"/>
  <c r="L382" i="6"/>
  <c r="C370" i="6"/>
  <c r="L370" i="6"/>
  <c r="C358" i="6"/>
  <c r="L358" i="6"/>
  <c r="C346" i="6"/>
  <c r="L346" i="6"/>
  <c r="C334" i="6"/>
  <c r="L334" i="6"/>
  <c r="C322" i="6"/>
  <c r="L322" i="6"/>
  <c r="C310" i="6"/>
  <c r="L310" i="6"/>
  <c r="C298" i="6"/>
  <c r="L298" i="6"/>
  <c r="C286" i="6"/>
  <c r="L286" i="6"/>
  <c r="C274" i="6"/>
  <c r="L274" i="6"/>
  <c r="C262" i="6"/>
  <c r="L262" i="6"/>
  <c r="C250" i="6"/>
  <c r="L250" i="6"/>
  <c r="C238" i="6"/>
  <c r="L238" i="6"/>
  <c r="C226" i="6"/>
  <c r="L226" i="6"/>
  <c r="C214" i="6"/>
  <c r="L214" i="6"/>
  <c r="C202" i="6"/>
  <c r="L202" i="6"/>
  <c r="C190" i="6"/>
  <c r="L190" i="6"/>
  <c r="C178" i="6"/>
  <c r="L178" i="6"/>
  <c r="C166" i="6"/>
  <c r="L166" i="6"/>
  <c r="C154" i="6"/>
  <c r="L154" i="6"/>
  <c r="C142" i="6"/>
  <c r="L142" i="6"/>
  <c r="C130" i="6"/>
  <c r="L130" i="6"/>
  <c r="C118" i="6"/>
  <c r="L118" i="6"/>
  <c r="C106" i="6"/>
  <c r="L106" i="6"/>
  <c r="C94" i="6"/>
  <c r="L94" i="6"/>
  <c r="D220" i="5"/>
  <c r="I220" i="5"/>
  <c r="D208" i="5"/>
  <c r="I208" i="5"/>
  <c r="D196" i="5"/>
  <c r="I196" i="5"/>
  <c r="D184" i="5"/>
  <c r="I184" i="5"/>
  <c r="D172" i="5"/>
  <c r="I172" i="5"/>
  <c r="D160" i="5"/>
  <c r="I160" i="5"/>
  <c r="D148" i="5"/>
  <c r="I148" i="5"/>
  <c r="D136" i="5"/>
  <c r="I136" i="5"/>
  <c r="D124" i="5"/>
  <c r="I124" i="5"/>
  <c r="D112" i="5"/>
  <c r="I112" i="5"/>
  <c r="D100" i="5"/>
  <c r="I100" i="5"/>
  <c r="D88" i="5"/>
  <c r="I88" i="5"/>
  <c r="D76" i="5"/>
  <c r="I76" i="5"/>
  <c r="D64" i="5"/>
  <c r="I64" i="5"/>
  <c r="D52" i="5"/>
  <c r="I52" i="5"/>
  <c r="AE123" i="1" a="1"/>
  <c r="AE123" i="1"/>
  <c r="N8" i="6"/>
  <c r="V8" i="6"/>
  <c r="T10" i="5"/>
  <c r="AH10" i="5"/>
  <c r="Q10" i="10"/>
  <c r="Y10" i="10"/>
  <c r="Q9" i="12"/>
  <c r="M30" i="1"/>
  <c r="E39" i="1"/>
  <c r="C491" i="6"/>
  <c r="L491" i="6"/>
  <c r="B17" i="24"/>
  <c r="AR135" i="24"/>
  <c r="AR129" i="24"/>
  <c r="AR175" i="24"/>
  <c r="AR169" i="24"/>
  <c r="AR147" i="24"/>
  <c r="AR141" i="24"/>
  <c r="AR123" i="24"/>
  <c r="AR121" i="24"/>
  <c r="AR177" i="24"/>
  <c r="AR155" i="24"/>
  <c r="AR159" i="24"/>
  <c r="AR131" i="24"/>
  <c r="AR125" i="24"/>
  <c r="AR149" i="24"/>
  <c r="AR161" i="24"/>
  <c r="AR137" i="24"/>
  <c r="AR173" i="24"/>
  <c r="AR151" i="24"/>
  <c r="AR165" i="24"/>
  <c r="AR163" i="24"/>
  <c r="AR171" i="24"/>
  <c r="AR153" i="24"/>
  <c r="AR167" i="24"/>
  <c r="AR143" i="24"/>
  <c r="AR119" i="24"/>
  <c r="AR127" i="24"/>
  <c r="AR139" i="24"/>
  <c r="AR133" i="24"/>
  <c r="AR145" i="24"/>
  <c r="AR157" i="24"/>
  <c r="AE124" i="1" a="1"/>
  <c r="AE124" i="1"/>
  <c r="AE125" i="1" a="1"/>
  <c r="AE125" i="1"/>
  <c r="AE126" i="1" a="1"/>
  <c r="AE126" i="1"/>
  <c r="AE127" i="1" a="1"/>
  <c r="AE127" i="1"/>
  <c r="AE128" i="1" a="1"/>
  <c r="AE128" i="1"/>
  <c r="AE129" i="1" a="1"/>
  <c r="AE129" i="1"/>
  <c r="AE130" i="1" a="1"/>
  <c r="AE130" i="1"/>
  <c r="AE131" i="1" a="1"/>
  <c r="AE131" i="1"/>
  <c r="AE132" i="1" a="1"/>
  <c r="AE132" i="1"/>
  <c r="AE133" i="1" a="1"/>
  <c r="AE133" i="1"/>
  <c r="AE134" i="1" a="1"/>
  <c r="AE134" i="1"/>
  <c r="AE135" i="1" a="1"/>
  <c r="AE135" i="1"/>
  <c r="AE136" i="1" a="1"/>
  <c r="AE136" i="1"/>
  <c r="AE137" i="1" a="1"/>
  <c r="AE137" i="1"/>
  <c r="AE138" i="1" a="1"/>
  <c r="AE138" i="1"/>
  <c r="AE139" i="1" a="1"/>
  <c r="AE139" i="1"/>
  <c r="AE140" i="1" a="1"/>
  <c r="AE140" i="1"/>
  <c r="AE141" i="1" a="1"/>
  <c r="AE141" i="1"/>
  <c r="AE142" i="1" a="1"/>
  <c r="AE142" i="1"/>
  <c r="AE143" i="1" a="1"/>
  <c r="AE143" i="1"/>
  <c r="AE144" i="1" a="1"/>
  <c r="AE144" i="1"/>
  <c r="AE145" i="1" a="1"/>
  <c r="AE145" i="1"/>
  <c r="AE146" i="1" a="1"/>
  <c r="AE146" i="1"/>
  <c r="AE147" i="1" a="1"/>
  <c r="AE147" i="1"/>
  <c r="AE148" i="1" a="1"/>
  <c r="AE148" i="1"/>
  <c r="AE149" i="1" a="1"/>
  <c r="AE149" i="1"/>
  <c r="AE150" i="1" a="1"/>
  <c r="AE150" i="1"/>
  <c r="AE151" i="1" a="1"/>
  <c r="AE151" i="1"/>
  <c r="AE152" i="1" a="1"/>
  <c r="AE152" i="1"/>
  <c r="AE153" i="1" a="1"/>
  <c r="AE153" i="1"/>
  <c r="AE154" i="1" a="1"/>
  <c r="AE154" i="1"/>
  <c r="AE155" i="1" a="1"/>
  <c r="AE155" i="1"/>
  <c r="AE156" i="1" a="1"/>
  <c r="AE156" i="1"/>
  <c r="AE157" i="1" a="1"/>
  <c r="AE157" i="1"/>
  <c r="AE158" i="1" a="1"/>
  <c r="AE158" i="1"/>
  <c r="AE159" i="1" a="1"/>
  <c r="AE159" i="1"/>
  <c r="AE160" i="1" a="1"/>
  <c r="AE160" i="1"/>
  <c r="AE161" i="1" a="1"/>
  <c r="AE161" i="1"/>
  <c r="AE162" i="1" a="1"/>
  <c r="AE162" i="1"/>
  <c r="AE163" i="1" a="1"/>
  <c r="AE163" i="1"/>
  <c r="AE164" i="1" a="1"/>
  <c r="AE164" i="1"/>
  <c r="AE165" i="1" a="1"/>
  <c r="AE165" i="1"/>
  <c r="AE166" i="1" a="1"/>
  <c r="AE166" i="1"/>
  <c r="AE167" i="1" a="1"/>
  <c r="AE167" i="1"/>
  <c r="AE168" i="1" a="1"/>
  <c r="AE168" i="1"/>
  <c r="AE169" i="1" a="1"/>
  <c r="AE169" i="1"/>
  <c r="Y9" i="12"/>
  <c r="X9" i="12" a="1"/>
  <c r="X9" i="12"/>
  <c r="G9" i="12" a="1"/>
  <c r="G9" i="12"/>
  <c r="G45" i="5"/>
  <c r="M45" i="5"/>
  <c r="F30" i="10"/>
  <c r="K29" i="12"/>
  <c r="G10" i="5"/>
  <c r="C473" i="6"/>
  <c r="L473" i="6"/>
  <c r="D185" i="5"/>
  <c r="I185" i="5"/>
  <c r="C329" i="6"/>
  <c r="L329" i="6"/>
  <c r="C365" i="6"/>
  <c r="L365" i="6"/>
  <c r="N39" i="1"/>
  <c r="T39" i="1"/>
  <c r="I182" i="24"/>
  <c r="C95" i="6"/>
  <c r="L95" i="6"/>
  <c r="C155" i="6"/>
  <c r="L155" i="6"/>
  <c r="C515" i="6"/>
  <c r="L515" i="6"/>
  <c r="C461" i="6"/>
  <c r="L461" i="6"/>
  <c r="C167" i="6"/>
  <c r="L167" i="6"/>
  <c r="C407" i="6"/>
  <c r="L407" i="6"/>
  <c r="C341" i="6"/>
  <c r="L341" i="6"/>
  <c r="C197" i="6"/>
  <c r="L197" i="6"/>
  <c r="C401" i="6"/>
  <c r="L401" i="6"/>
  <c r="C443" i="6"/>
  <c r="L443" i="6"/>
  <c r="C173" i="6"/>
  <c r="L173" i="6"/>
  <c r="D107" i="5"/>
  <c r="I107" i="5"/>
  <c r="D143" i="5"/>
  <c r="I143" i="5"/>
  <c r="C305" i="6"/>
  <c r="L305" i="6"/>
  <c r="C395" i="6"/>
  <c r="L395" i="6"/>
  <c r="C221" i="6"/>
  <c r="L221" i="6"/>
  <c r="D209" i="5"/>
  <c r="I209" i="5"/>
  <c r="D47" i="5"/>
  <c r="I47" i="5"/>
  <c r="C179" i="6"/>
  <c r="L179" i="6"/>
  <c r="D83" i="5"/>
  <c r="I83" i="5"/>
  <c r="Q117" i="24"/>
  <c r="AS139" i="24"/>
  <c r="C533" i="6"/>
  <c r="L533" i="6"/>
  <c r="C293" i="6"/>
  <c r="L293" i="6"/>
  <c r="C497" i="6"/>
  <c r="L497" i="6"/>
  <c r="D89" i="5"/>
  <c r="I89" i="5"/>
  <c r="C203" i="6"/>
  <c r="L203" i="6"/>
  <c r="D155" i="5"/>
  <c r="I155" i="5"/>
  <c r="D191" i="5"/>
  <c r="I191" i="5"/>
  <c r="C335" i="6"/>
  <c r="L335" i="6"/>
  <c r="C383" i="6"/>
  <c r="L383" i="6"/>
  <c r="C539" i="6"/>
  <c r="L539" i="6"/>
  <c r="D113" i="5"/>
  <c r="I113" i="5"/>
  <c r="C101" i="6"/>
  <c r="L101" i="6"/>
  <c r="C263" i="6"/>
  <c r="L263" i="6"/>
  <c r="C455" i="6"/>
  <c r="L455" i="6"/>
  <c r="C143" i="6"/>
  <c r="L143" i="6"/>
  <c r="D95" i="5"/>
  <c r="I95" i="5"/>
  <c r="D215" i="5"/>
  <c r="I215" i="5"/>
  <c r="C209" i="6"/>
  <c r="L209" i="6"/>
  <c r="C419" i="6"/>
  <c r="L419" i="6"/>
  <c r="D203" i="5"/>
  <c r="I203" i="5"/>
  <c r="D77" i="5"/>
  <c r="I77" i="5"/>
  <c r="C425" i="6"/>
  <c r="L425" i="6"/>
  <c r="C557" i="6"/>
  <c r="L557" i="6"/>
  <c r="C485" i="6"/>
  <c r="L485" i="6"/>
  <c r="C317" i="6"/>
  <c r="L317" i="6"/>
  <c r="D59" i="5"/>
  <c r="I59" i="5"/>
  <c r="C287" i="6"/>
  <c r="L287" i="6"/>
  <c r="C245" i="6"/>
  <c r="L245" i="6"/>
  <c r="C521" i="6"/>
  <c r="L521" i="6"/>
  <c r="C545" i="6"/>
  <c r="L545" i="6"/>
  <c r="C377" i="6"/>
  <c r="L377" i="6"/>
  <c r="C413" i="6"/>
  <c r="L413" i="6"/>
  <c r="D179" i="5"/>
  <c r="I179" i="5"/>
  <c r="C323" i="6"/>
  <c r="L323" i="6"/>
  <c r="D137" i="5"/>
  <c r="I137" i="5"/>
  <c r="C149" i="6"/>
  <c r="L149" i="6"/>
  <c r="C299" i="6"/>
  <c r="L299" i="6"/>
  <c r="C503" i="6"/>
  <c r="L503" i="6"/>
  <c r="C353" i="6"/>
  <c r="L353" i="6"/>
  <c r="D119" i="5"/>
  <c r="I119" i="5"/>
  <c r="C107" i="6"/>
  <c r="L107" i="6"/>
  <c r="C275" i="6"/>
  <c r="L275" i="6"/>
  <c r="C467" i="6"/>
  <c r="L467" i="6"/>
  <c r="C119" i="6"/>
  <c r="L119" i="6"/>
  <c r="D173" i="5"/>
  <c r="I173" i="5"/>
  <c r="K182" i="24"/>
  <c r="AS190" i="24"/>
  <c r="C437" i="6"/>
  <c r="L437" i="6"/>
  <c r="C269" i="6"/>
  <c r="L269" i="6"/>
  <c r="C449" i="6"/>
  <c r="L449" i="6"/>
  <c r="C389" i="6"/>
  <c r="L389" i="6"/>
  <c r="C569" i="6"/>
  <c r="L569" i="6"/>
  <c r="C509" i="6"/>
  <c r="L509" i="6"/>
  <c r="D131" i="5"/>
  <c r="I131" i="5"/>
  <c r="C191" i="6"/>
  <c r="L191" i="6"/>
  <c r="D65" i="5"/>
  <c r="I65" i="5"/>
  <c r="D161" i="5"/>
  <c r="I161" i="5"/>
  <c r="C125" i="6"/>
  <c r="L125" i="6"/>
  <c r="C233" i="6"/>
  <c r="L233" i="6"/>
  <c r="C359" i="6"/>
  <c r="L359" i="6"/>
  <c r="C551" i="6"/>
  <c r="L551" i="6"/>
  <c r="C227" i="6"/>
  <c r="L227" i="6"/>
  <c r="D71" i="5"/>
  <c r="I71" i="5"/>
  <c r="D167" i="5"/>
  <c r="I167" i="5"/>
  <c r="C131" i="6"/>
  <c r="L131" i="6"/>
  <c r="C239" i="6"/>
  <c r="L239" i="6"/>
  <c r="C371" i="6"/>
  <c r="L371" i="6"/>
  <c r="C563" i="6"/>
  <c r="L563" i="6"/>
  <c r="C257" i="6"/>
  <c r="L257" i="6"/>
  <c r="D101" i="5"/>
  <c r="I101" i="5"/>
  <c r="C137" i="6"/>
  <c r="L137" i="6"/>
  <c r="C251" i="6"/>
  <c r="L251" i="6"/>
  <c r="D197" i="5"/>
  <c r="I197" i="5"/>
  <c r="C161" i="6"/>
  <c r="L161" i="6"/>
  <c r="C281" i="6"/>
  <c r="L281" i="6"/>
  <c r="C431" i="6"/>
  <c r="L431" i="6"/>
  <c r="D125" i="5"/>
  <c r="I125" i="5"/>
  <c r="D221" i="5"/>
  <c r="I221" i="5"/>
  <c r="C185" i="6"/>
  <c r="L185" i="6"/>
  <c r="C311" i="6"/>
  <c r="L311" i="6"/>
  <c r="C479" i="6"/>
  <c r="L479" i="6"/>
  <c r="D53" i="5"/>
  <c r="I53" i="5"/>
  <c r="D149" i="5"/>
  <c r="I149" i="5"/>
  <c r="C113" i="6"/>
  <c r="L113" i="6"/>
  <c r="C215" i="6"/>
  <c r="L215" i="6"/>
  <c r="C347" i="6"/>
  <c r="L347" i="6"/>
  <c r="C527" i="6"/>
  <c r="L527" i="6"/>
  <c r="A40" i="1"/>
  <c r="D17" i="24"/>
  <c r="J10" i="5"/>
  <c r="L30" i="10"/>
  <c r="K10" i="10"/>
  <c r="I30" i="10"/>
  <c r="M39" i="10"/>
  <c r="M33" i="10"/>
  <c r="L38" i="12"/>
  <c r="AS143" i="24"/>
  <c r="AS125" i="24"/>
  <c r="AS135" i="24"/>
  <c r="AS171" i="24"/>
  <c r="AS137" i="24"/>
  <c r="AS173" i="24"/>
  <c r="AS147" i="24"/>
  <c r="AS145" i="24"/>
  <c r="AS163" i="24"/>
  <c r="AS141" i="24"/>
  <c r="AS165" i="24"/>
  <c r="AS177" i="24"/>
  <c r="AS169" i="24"/>
  <c r="AS131" i="24"/>
  <c r="AS123" i="24"/>
  <c r="AS175" i="24"/>
  <c r="AS127" i="24"/>
  <c r="AS151" i="24"/>
  <c r="AS119" i="24"/>
  <c r="AS133" i="24"/>
  <c r="AS121" i="24"/>
  <c r="AS167" i="24"/>
  <c r="AS149" i="24"/>
  <c r="AS161" i="24"/>
  <c r="AS159" i="24"/>
  <c r="AS157" i="24"/>
  <c r="AS155" i="24"/>
  <c r="AS129" i="24"/>
  <c r="AS153" i="24"/>
  <c r="AS195" i="24"/>
  <c r="AS248" i="24"/>
  <c r="AS255" i="24"/>
  <c r="AS221" i="24"/>
  <c r="AS262" i="24"/>
  <c r="AS188" i="24"/>
  <c r="AS227" i="24"/>
  <c r="AS193" i="24"/>
  <c r="AS245" i="24"/>
  <c r="AS208" i="24"/>
  <c r="AS236" i="24"/>
  <c r="AS196" i="24"/>
  <c r="AS234" i="24"/>
  <c r="AS212" i="24"/>
  <c r="AS244" i="24"/>
  <c r="AS230" i="24"/>
  <c r="AS192" i="24"/>
  <c r="AS240" i="24"/>
  <c r="AS259" i="24"/>
  <c r="AS197" i="24"/>
  <c r="AS233" i="24"/>
  <c r="AS239" i="24"/>
  <c r="AS222" i="24"/>
  <c r="AS203" i="24"/>
  <c r="AS205" i="24"/>
  <c r="AS250" i="24"/>
  <c r="AS256" i="24"/>
  <c r="AS263" i="24"/>
  <c r="AS185" i="24"/>
  <c r="AS237" i="24"/>
  <c r="AS243" i="24"/>
  <c r="AS210" i="24"/>
  <c r="AS191" i="24"/>
  <c r="AS216" i="24"/>
  <c r="AS218" i="24"/>
  <c r="AS187" i="24"/>
  <c r="AS235" i="24"/>
  <c r="AS241" i="24"/>
  <c r="AS224" i="24"/>
  <c r="AS214" i="24"/>
  <c r="AS207" i="24"/>
  <c r="AS204" i="24"/>
  <c r="AS232" i="24"/>
  <c r="AS254" i="24"/>
  <c r="AS225" i="24"/>
  <c r="AS184" i="24"/>
  <c r="AS186" i="24"/>
  <c r="AS189" i="24"/>
  <c r="AS260" i="24"/>
  <c r="AS223" i="24"/>
  <c r="AS247" i="24"/>
  <c r="AS201" i="24"/>
  <c r="AS252" i="24"/>
  <c r="AS258" i="24"/>
  <c r="AS220" i="24"/>
  <c r="AS226" i="24"/>
  <c r="AS219" i="24"/>
  <c r="AS211" i="24"/>
  <c r="AS200" i="24"/>
  <c r="AS206" i="24"/>
  <c r="AS251" i="24"/>
  <c r="AS228" i="24"/>
  <c r="AS229" i="24"/>
  <c r="AS261" i="24"/>
  <c r="AS202" i="24"/>
  <c r="AS257" i="24"/>
  <c r="AS246" i="24"/>
  <c r="AS231" i="24"/>
  <c r="AS217" i="24"/>
  <c r="AS198" i="24"/>
  <c r="AS253" i="24"/>
  <c r="AS242" i="24"/>
  <c r="AS215" i="24"/>
  <c r="AS213" i="24"/>
  <c r="AS194" i="24"/>
  <c r="AS249" i="24"/>
  <c r="AS238" i="24"/>
  <c r="AS199" i="24"/>
  <c r="AS209" i="24"/>
  <c r="E40" i="1"/>
  <c r="B18" i="24"/>
  <c r="L91" i="24"/>
  <c r="M91" i="24"/>
  <c r="N107" i="24"/>
  <c r="T83" i="24"/>
  <c r="K91" i="24"/>
  <c r="P107" i="24"/>
  <c r="Q107" i="24"/>
  <c r="R83" i="24"/>
  <c r="Z92" i="24"/>
  <c r="V85" i="24"/>
  <c r="X85" i="24"/>
  <c r="J92" i="24"/>
  <c r="N108" i="24"/>
  <c r="U83" i="24"/>
  <c r="S83" i="24"/>
  <c r="Z91" i="24"/>
  <c r="V86" i="24"/>
  <c r="W85" i="24"/>
  <c r="J91" i="24"/>
  <c r="O107" i="24"/>
  <c r="R84" i="24"/>
  <c r="AB91" i="24"/>
  <c r="AC91" i="24"/>
  <c r="Y85" i="24"/>
  <c r="AA91" i="24"/>
  <c r="R103" i="24"/>
  <c r="S103" i="24"/>
  <c r="X87" i="24"/>
  <c r="T97" i="24"/>
  <c r="V112" i="24"/>
  <c r="R100" i="24"/>
  <c r="U99" i="24"/>
  <c r="Z99" i="24"/>
  <c r="V110" i="24"/>
  <c r="W91" i="24"/>
  <c r="M105" i="24"/>
  <c r="J106" i="24"/>
  <c r="L83" i="24"/>
  <c r="S91" i="24"/>
  <c r="S85" i="24"/>
  <c r="R95" i="24"/>
  <c r="S95" i="24"/>
  <c r="N112" i="24"/>
  <c r="N106" i="24"/>
  <c r="J94" i="24"/>
  <c r="AA109" i="24"/>
  <c r="AB109" i="24"/>
  <c r="K85" i="24"/>
  <c r="Z101" i="24"/>
  <c r="J95" i="24"/>
  <c r="J88" i="24"/>
  <c r="L87" i="24"/>
  <c r="X103" i="24"/>
  <c r="J100" i="24"/>
  <c r="W99" i="24"/>
  <c r="Q83" i="24"/>
  <c r="N83" i="24"/>
  <c r="R94" i="24"/>
  <c r="P87" i="24"/>
  <c r="V101" i="24"/>
  <c r="V84" i="24"/>
  <c r="W83" i="24"/>
  <c r="J98" i="24"/>
  <c r="AA105" i="24"/>
  <c r="P85" i="24"/>
  <c r="N102" i="24"/>
  <c r="P101" i="24"/>
  <c r="T109" i="24"/>
  <c r="T89" i="24"/>
  <c r="U87" i="24"/>
  <c r="N103" i="24"/>
  <c r="O103" i="24"/>
  <c r="O97" i="24"/>
  <c r="AC95" i="24"/>
  <c r="Z87" i="24"/>
  <c r="V106" i="24"/>
  <c r="V105" i="24"/>
  <c r="W97" i="24"/>
  <c r="O91" i="24"/>
  <c r="J110" i="24"/>
  <c r="AB107" i="24"/>
  <c r="AC107" i="24"/>
  <c r="Z89" i="24"/>
  <c r="Z84" i="24"/>
  <c r="R106" i="24"/>
  <c r="N110" i="24"/>
  <c r="P109" i="24"/>
  <c r="AB103" i="24"/>
  <c r="X89" i="24"/>
  <c r="V93" i="24"/>
  <c r="L107" i="24"/>
  <c r="M107" i="24"/>
  <c r="K89" i="24"/>
  <c r="AA97" i="24"/>
  <c r="W107" i="24"/>
  <c r="P99" i="24"/>
  <c r="Q99" i="24"/>
  <c r="R107" i="24"/>
  <c r="U101" i="24"/>
  <c r="U111" i="24"/>
  <c r="N94" i="24"/>
  <c r="P93" i="24"/>
  <c r="N96" i="24"/>
  <c r="N90" i="24"/>
  <c r="J102" i="24"/>
  <c r="AA93" i="24"/>
  <c r="AB93" i="24"/>
  <c r="L111" i="24"/>
  <c r="Z85" i="24"/>
  <c r="J103" i="24"/>
  <c r="U103" i="24"/>
  <c r="V87" i="24"/>
  <c r="W87" i="24"/>
  <c r="S97" i="24"/>
  <c r="Y111" i="24"/>
  <c r="T99" i="24"/>
  <c r="AB99" i="24"/>
  <c r="AC99" i="24"/>
  <c r="Y109" i="24"/>
  <c r="V91" i="24"/>
  <c r="L105" i="24"/>
  <c r="M83" i="24"/>
  <c r="K83" i="24"/>
  <c r="R91" i="24"/>
  <c r="R86" i="24"/>
  <c r="U95" i="24"/>
  <c r="N111" i="24"/>
  <c r="O111" i="24"/>
  <c r="O105" i="24"/>
  <c r="J93" i="24"/>
  <c r="Z110" i="24"/>
  <c r="J86" i="24"/>
  <c r="J85" i="24"/>
  <c r="AC101" i="24"/>
  <c r="M95" i="24"/>
  <c r="J87" i="24"/>
  <c r="V103" i="24"/>
  <c r="W103" i="24"/>
  <c r="J99" i="24"/>
  <c r="V99" i="24"/>
  <c r="P83" i="24"/>
  <c r="S93" i="24"/>
  <c r="T93" i="24"/>
  <c r="N88" i="24"/>
  <c r="V102" i="24"/>
  <c r="Y83" i="24"/>
  <c r="M97" i="24"/>
  <c r="J97" i="24"/>
  <c r="Z105" i="24"/>
  <c r="O85" i="24"/>
  <c r="O101" i="24"/>
  <c r="S109" i="24"/>
  <c r="R110" i="24"/>
  <c r="R89" i="24"/>
  <c r="S87" i="24"/>
  <c r="Q103" i="24"/>
  <c r="Q97" i="24"/>
  <c r="N97" i="24"/>
  <c r="AB95" i="24"/>
  <c r="AC87" i="24"/>
  <c r="Y105" i="24"/>
  <c r="V98" i="24"/>
  <c r="V97" i="24"/>
  <c r="N91" i="24"/>
  <c r="J109" i="24"/>
  <c r="AA107" i="24"/>
  <c r="AC89" i="24"/>
  <c r="AA89" i="24"/>
  <c r="AA83" i="24"/>
  <c r="T105" i="24"/>
  <c r="O109" i="24"/>
  <c r="Z104" i="24"/>
  <c r="AA103" i="24"/>
  <c r="W89" i="24"/>
  <c r="V94" i="24"/>
  <c r="K107" i="24"/>
  <c r="M89" i="24"/>
  <c r="J90" i="24"/>
  <c r="Z98" i="24"/>
  <c r="V107" i="24"/>
  <c r="N100" i="24"/>
  <c r="R108" i="24"/>
  <c r="U107" i="24"/>
  <c r="R102" i="24"/>
  <c r="R112" i="24"/>
  <c r="O93" i="24"/>
  <c r="N95" i="24"/>
  <c r="O95" i="24"/>
  <c r="O89" i="24"/>
  <c r="J101" i="24"/>
  <c r="Z94" i="24"/>
  <c r="J112" i="24"/>
  <c r="K111" i="24"/>
  <c r="AB85" i="24"/>
  <c r="M103" i="24"/>
  <c r="V96" i="24"/>
  <c r="Z112" i="24"/>
  <c r="AA111" i="24"/>
  <c r="R104" i="24"/>
  <c r="V88" i="24"/>
  <c r="U97" i="24"/>
  <c r="R97" i="24"/>
  <c r="X111" i="24"/>
  <c r="S99" i="24"/>
  <c r="AA99" i="24"/>
  <c r="W109" i="24"/>
  <c r="X109" i="24"/>
  <c r="Y91" i="24"/>
  <c r="K105" i="24"/>
  <c r="J84" i="24"/>
  <c r="R92" i="24"/>
  <c r="U91" i="24"/>
  <c r="R85" i="24"/>
  <c r="R96" i="24"/>
  <c r="Q111" i="24"/>
  <c r="Q105" i="24"/>
  <c r="N105" i="24"/>
  <c r="M93" i="24"/>
  <c r="Z109" i="24"/>
  <c r="L85" i="24"/>
  <c r="AA101" i="24"/>
  <c r="AB101" i="24"/>
  <c r="L95" i="24"/>
  <c r="M87" i="24"/>
  <c r="V104" i="24"/>
  <c r="L99" i="24"/>
  <c r="M99" i="24"/>
  <c r="V100" i="24"/>
  <c r="N84" i="24"/>
  <c r="R93" i="24"/>
  <c r="N87" i="24"/>
  <c r="O87" i="24"/>
  <c r="Y101" i="24"/>
  <c r="V83" i="24"/>
  <c r="L97" i="24"/>
  <c r="AC105" i="24"/>
  <c r="Z106" i="24"/>
  <c r="Q85" i="24"/>
  <c r="N101" i="24"/>
  <c r="R109" i="24"/>
  <c r="U89" i="24"/>
  <c r="S89" i="24"/>
  <c r="T87" i="24"/>
  <c r="P103" i="24"/>
  <c r="P97" i="24"/>
  <c r="Z96" i="24"/>
  <c r="AA95" i="24"/>
  <c r="AA87" i="24"/>
  <c r="X105" i="24"/>
  <c r="Y97" i="24"/>
  <c r="P91" i="24"/>
  <c r="Q91" i="24"/>
  <c r="M109" i="24"/>
  <c r="Z108" i="24"/>
  <c r="AB89" i="24"/>
  <c r="AC83" i="24"/>
  <c r="Z83" i="24"/>
  <c r="S105" i="24"/>
  <c r="N109" i="24"/>
  <c r="Z103" i="24"/>
  <c r="V90" i="24"/>
  <c r="V89" i="24"/>
  <c r="Y93" i="24"/>
  <c r="J108" i="24"/>
  <c r="L89" i="24"/>
  <c r="AC97" i="24"/>
  <c r="Z97" i="24"/>
  <c r="V108" i="24"/>
  <c r="O99" i="24"/>
  <c r="T107" i="24"/>
  <c r="S101" i="24"/>
  <c r="T101" i="24"/>
  <c r="T111" i="24"/>
  <c r="N93" i="24"/>
  <c r="Q95" i="24"/>
  <c r="Q89" i="24"/>
  <c r="N89" i="24"/>
  <c r="M101" i="24"/>
  <c r="Z93" i="24"/>
  <c r="J111" i="24"/>
  <c r="AA85" i="24"/>
  <c r="AC85" i="24"/>
  <c r="L103" i="24"/>
  <c r="T103" i="24"/>
  <c r="W111" i="24"/>
  <c r="X91" i="24"/>
  <c r="T91" i="24"/>
  <c r="P111" i="24"/>
  <c r="AC109" i="24"/>
  <c r="K95" i="24"/>
  <c r="X99" i="24"/>
  <c r="Q87" i="24"/>
  <c r="K97" i="24"/>
  <c r="Q101" i="24"/>
  <c r="R88" i="24"/>
  <c r="Z88" i="24"/>
  <c r="N92" i="24"/>
  <c r="Z90" i="24"/>
  <c r="Q109" i="24"/>
  <c r="X93" i="24"/>
  <c r="X107" i="24"/>
  <c r="R101" i="24"/>
  <c r="P95" i="24"/>
  <c r="AC93" i="24"/>
  <c r="K103" i="24"/>
  <c r="W95" i="24"/>
  <c r="J83" i="24"/>
  <c r="U93" i="24"/>
  <c r="R87" i="24"/>
  <c r="Z107" i="24"/>
  <c r="AB97" i="24"/>
  <c r="L101" i="24"/>
  <c r="AB111" i="24"/>
  <c r="Y87" i="24"/>
  <c r="R99" i="24"/>
  <c r="V92" i="24"/>
  <c r="T85" i="24"/>
  <c r="P105" i="24"/>
  <c r="M85" i="24"/>
  <c r="K87" i="24"/>
  <c r="Y99" i="24"/>
  <c r="W101" i="24"/>
  <c r="AB105" i="24"/>
  <c r="U109" i="24"/>
  <c r="N104" i="24"/>
  <c r="AB87" i="24"/>
  <c r="K109" i="24"/>
  <c r="AB83" i="24"/>
  <c r="AC103" i="24"/>
  <c r="J107" i="24"/>
  <c r="Y107" i="24"/>
  <c r="R111" i="24"/>
  <c r="P89" i="24"/>
  <c r="M111" i="24"/>
  <c r="V95" i="24"/>
  <c r="Z111" i="24"/>
  <c r="V111" i="24"/>
  <c r="L93" i="24"/>
  <c r="K99" i="24"/>
  <c r="N85" i="24"/>
  <c r="X97" i="24"/>
  <c r="W93" i="24"/>
  <c r="Q93" i="24"/>
  <c r="X95" i="24"/>
  <c r="R98" i="24"/>
  <c r="Z100" i="24"/>
  <c r="J105" i="24"/>
  <c r="U85" i="24"/>
  <c r="K93" i="24"/>
  <c r="Z102" i="24"/>
  <c r="Y103" i="24"/>
  <c r="O83" i="24"/>
  <c r="X101" i="24"/>
  <c r="N86" i="24"/>
  <c r="R90" i="24"/>
  <c r="N98" i="24"/>
  <c r="W105" i="24"/>
  <c r="L109" i="24"/>
  <c r="U105" i="24"/>
  <c r="Y89" i="24"/>
  <c r="J89" i="24"/>
  <c r="N99" i="24"/>
  <c r="S111" i="24"/>
  <c r="K101" i="24"/>
  <c r="Z86" i="24"/>
  <c r="Y95" i="24"/>
  <c r="AC111" i="24"/>
  <c r="V109" i="24"/>
  <c r="T95" i="24"/>
  <c r="J96" i="24"/>
  <c r="X83" i="24"/>
  <c r="Z95" i="24"/>
  <c r="R105" i="24"/>
  <c r="S107" i="24"/>
  <c r="J104" i="24"/>
  <c r="X10" i="10" a="1"/>
  <c r="X10" i="10"/>
  <c r="G10" i="10" a="1"/>
  <c r="G10" i="10"/>
  <c r="J315" i="22"/>
  <c r="J159" i="22"/>
  <c r="F311" i="9" a="1"/>
  <c r="F311" i="9"/>
  <c r="H295" i="9" a="1"/>
  <c r="H295" i="9"/>
  <c r="F279" i="9" a="1"/>
  <c r="F279" i="9"/>
  <c r="F293" i="9" a="1"/>
  <c r="F293" i="9"/>
  <c r="H310" i="9" a="1"/>
  <c r="H310" i="9"/>
  <c r="G298" i="9" a="1"/>
  <c r="G298" i="9"/>
  <c r="H247" i="9" a="1"/>
  <c r="H247" i="9"/>
  <c r="H238" i="9" a="1"/>
  <c r="H238" i="9"/>
  <c r="F269" i="9" a="1"/>
  <c r="F269" i="9"/>
  <c r="H278" i="9" a="1"/>
  <c r="H278" i="9"/>
  <c r="G251" i="9" a="1"/>
  <c r="G251" i="9"/>
  <c r="H179" i="9" a="1"/>
  <c r="H179" i="9"/>
  <c r="H198" i="9" a="1"/>
  <c r="H198" i="9"/>
  <c r="G300" i="9" a="1"/>
  <c r="G300" i="9"/>
  <c r="G296" i="9" a="1"/>
  <c r="G296" i="9"/>
  <c r="E260" i="9" a="1"/>
  <c r="E260" i="9"/>
  <c r="H216" i="9" a="1"/>
  <c r="H216" i="9"/>
  <c r="H303" i="9" a="1"/>
  <c r="H303" i="9"/>
  <c r="E287" i="9" a="1"/>
  <c r="E287" i="9"/>
  <c r="G275" i="9" a="1"/>
  <c r="G275" i="9"/>
  <c r="F313" i="9" a="1"/>
  <c r="F313" i="9"/>
  <c r="E241" i="9" a="1"/>
  <c r="E241" i="9"/>
  <c r="F209" i="9" a="1"/>
  <c r="F209" i="9"/>
  <c r="F193" i="9" a="1"/>
  <c r="F193" i="9"/>
  <c r="F254" i="9" a="1"/>
  <c r="F254" i="9"/>
  <c r="H288" i="9" a="1"/>
  <c r="H288" i="9"/>
  <c r="E248" i="9" a="1"/>
  <c r="E248" i="9"/>
  <c r="H191" i="9" a="1"/>
  <c r="H191" i="9"/>
  <c r="H250" i="9" a="1"/>
  <c r="H250" i="9"/>
  <c r="G307" i="9" a="1"/>
  <c r="G307" i="9"/>
  <c r="F289" i="9" a="1"/>
  <c r="F289" i="9"/>
  <c r="H245" i="9" a="1"/>
  <c r="H245" i="9"/>
  <c r="F229" i="9" a="1"/>
  <c r="F229" i="9"/>
  <c r="E215" i="9" a="1"/>
  <c r="E215" i="9"/>
  <c r="H304" i="9" a="1"/>
  <c r="H304" i="9"/>
  <c r="G268" i="9" a="1"/>
  <c r="G268" i="9"/>
  <c r="F252" i="9" a="1"/>
  <c r="F252" i="9"/>
  <c r="F196" i="9" a="1"/>
  <c r="F196" i="9"/>
  <c r="E180" i="9" a="1"/>
  <c r="E180" i="9"/>
  <c r="E186" i="9" a="1"/>
  <c r="E186" i="9"/>
  <c r="G260" i="9" a="1"/>
  <c r="G260" i="9"/>
  <c r="F287" i="9" a="1"/>
  <c r="F287" i="9"/>
  <c r="G267" i="9" a="1"/>
  <c r="G267" i="9"/>
  <c r="H294" i="9" a="1"/>
  <c r="H294" i="9"/>
  <c r="G209" i="9" a="1"/>
  <c r="G209" i="9"/>
  <c r="H248" i="9" a="1"/>
  <c r="H248" i="9"/>
  <c r="E289" i="9" a="1"/>
  <c r="E289" i="9"/>
  <c r="E190" i="9" a="1"/>
  <c r="E190" i="9"/>
  <c r="H186" i="9" a="1"/>
  <c r="H186" i="9"/>
  <c r="G311" i="9" a="1"/>
  <c r="G311" i="9"/>
  <c r="G265" i="9" a="1"/>
  <c r="G265" i="9"/>
  <c r="E234" i="9" a="1"/>
  <c r="E234" i="9"/>
  <c r="H297" i="9" a="1"/>
  <c r="H297" i="9"/>
  <c r="F253" i="9" a="1"/>
  <c r="F253" i="9"/>
  <c r="E312" i="9" a="1"/>
  <c r="E312" i="9"/>
  <c r="H287" i="9" a="1"/>
  <c r="H287" i="9"/>
  <c r="E209" i="9" a="1"/>
  <c r="E209" i="9"/>
  <c r="G254" i="9" a="1"/>
  <c r="G254" i="9"/>
  <c r="G229" i="9" a="1"/>
  <c r="G229" i="9"/>
  <c r="F180" i="9" a="1"/>
  <c r="F180" i="9"/>
  <c r="E311" i="9" a="1"/>
  <c r="E311" i="9"/>
  <c r="E295" i="9" a="1"/>
  <c r="E295" i="9"/>
  <c r="E279" i="9" a="1"/>
  <c r="E279" i="9"/>
  <c r="E293" i="9" a="1"/>
  <c r="E293" i="9"/>
  <c r="E310" i="9" a="1"/>
  <c r="E310" i="9"/>
  <c r="F298" i="9" a="1"/>
  <c r="F298" i="9"/>
  <c r="G247" i="9" a="1"/>
  <c r="G247" i="9"/>
  <c r="H280" i="9" a="1"/>
  <c r="H280" i="9"/>
  <c r="H309" i="9" a="1"/>
  <c r="H309" i="9"/>
  <c r="E269" i="9" a="1"/>
  <c r="E269" i="9"/>
  <c r="E278" i="9" a="1"/>
  <c r="E278" i="9"/>
  <c r="E251" i="9" a="1"/>
  <c r="E251" i="9"/>
  <c r="F179" i="9" a="1"/>
  <c r="F179" i="9"/>
  <c r="E198" i="9" a="1"/>
  <c r="E198" i="9"/>
  <c r="H296" i="9" a="1"/>
  <c r="H296" i="9"/>
  <c r="H260" i="9" a="1"/>
  <c r="H260" i="9"/>
  <c r="F216" i="9" a="1"/>
  <c r="F216" i="9"/>
  <c r="G287" i="9" a="1"/>
  <c r="G287" i="9"/>
  <c r="H275" i="9" a="1"/>
  <c r="H275" i="9"/>
  <c r="F267" i="9" a="1"/>
  <c r="F267" i="9"/>
  <c r="E313" i="9" a="1"/>
  <c r="E313" i="9"/>
  <c r="G314" i="9" a="1"/>
  <c r="G314" i="9"/>
  <c r="H241" i="9" a="1"/>
  <c r="H241" i="9"/>
  <c r="H209" i="9" a="1"/>
  <c r="H209" i="9"/>
  <c r="G193" i="9" a="1"/>
  <c r="G193" i="9"/>
  <c r="H264" i="9" a="1"/>
  <c r="H264" i="9"/>
  <c r="G248" i="9" a="1"/>
  <c r="G248" i="9"/>
  <c r="G191" i="9" a="1"/>
  <c r="G191" i="9"/>
  <c r="H307" i="9" a="1"/>
  <c r="H307" i="9"/>
  <c r="H317" i="9" a="1"/>
  <c r="H317" i="9"/>
  <c r="G289" i="9" a="1"/>
  <c r="G289" i="9"/>
  <c r="G245" i="9" a="1"/>
  <c r="G245" i="9"/>
  <c r="H229" i="9" a="1"/>
  <c r="H229" i="9"/>
  <c r="H190" i="9" a="1"/>
  <c r="H190" i="9"/>
  <c r="E304" i="9" a="1"/>
  <c r="E304" i="9"/>
  <c r="H180" i="9" a="1"/>
  <c r="H180" i="9"/>
  <c r="E203" i="9" a="1"/>
  <c r="E203" i="9"/>
  <c r="F296" i="9" a="1"/>
  <c r="F296" i="9"/>
  <c r="E216" i="9" a="1"/>
  <c r="E216" i="9"/>
  <c r="F275" i="9" a="1"/>
  <c r="F275" i="9"/>
  <c r="E301" i="9" a="1"/>
  <c r="E301" i="9"/>
  <c r="G241" i="9" a="1"/>
  <c r="G241" i="9"/>
  <c r="H254" i="9" a="1"/>
  <c r="H254" i="9"/>
  <c r="F307" i="9" a="1"/>
  <c r="F307" i="9"/>
  <c r="E229" i="9" a="1"/>
  <c r="E229" i="9"/>
  <c r="G180" i="9" a="1"/>
  <c r="G180" i="9"/>
  <c r="H293" i="9" a="1"/>
  <c r="H293" i="9"/>
  <c r="H286" i="9" a="1"/>
  <c r="H286" i="9"/>
  <c r="H269" i="9" a="1"/>
  <c r="H269" i="9"/>
  <c r="G179" i="9" a="1"/>
  <c r="G179" i="9"/>
  <c r="G216" i="9" a="1"/>
  <c r="G216" i="9"/>
  <c r="G290" i="9" a="1"/>
  <c r="G290" i="9"/>
  <c r="E254" i="9" a="1"/>
  <c r="E254" i="9"/>
  <c r="E307" i="9" a="1"/>
  <c r="E307" i="9"/>
  <c r="H308" i="9" a="1"/>
  <c r="H308" i="9"/>
  <c r="F186" i="9" a="1"/>
  <c r="F186" i="9"/>
  <c r="H311" i="9" a="1"/>
  <c r="H311" i="9"/>
  <c r="G295" i="9" a="1"/>
  <c r="G295" i="9"/>
  <c r="H279" i="9" a="1"/>
  <c r="H279" i="9"/>
  <c r="G310" i="9" a="1"/>
  <c r="G310" i="9"/>
  <c r="E298" i="9" a="1"/>
  <c r="E298" i="9"/>
  <c r="F247" i="9" a="1"/>
  <c r="F247" i="9"/>
  <c r="F280" i="9" a="1"/>
  <c r="F280" i="9"/>
  <c r="E297" i="9" a="1"/>
  <c r="E297" i="9"/>
  <c r="G269" i="9" a="1"/>
  <c r="G269" i="9"/>
  <c r="F278" i="9" a="1"/>
  <c r="F278" i="9"/>
  <c r="F189" i="9" a="1"/>
  <c r="F189" i="9"/>
  <c r="H251" i="9" a="1"/>
  <c r="H251" i="9"/>
  <c r="E179" i="9" a="1"/>
  <c r="E179" i="9"/>
  <c r="F198" i="9" a="1"/>
  <c r="F198" i="9"/>
  <c r="F257" i="9" a="1"/>
  <c r="F257" i="9"/>
  <c r="E193" i="9" a="1"/>
  <c r="E193" i="9"/>
  <c r="F191" i="9" a="1"/>
  <c r="F191" i="9"/>
  <c r="F245" i="9" a="1"/>
  <c r="F245" i="9"/>
  <c r="F304" i="9" a="1"/>
  <c r="F304" i="9"/>
  <c r="G279" i="9" a="1"/>
  <c r="G279" i="9"/>
  <c r="H298" i="9" a="1"/>
  <c r="H298" i="9"/>
  <c r="E302" i="9" a="1"/>
  <c r="E302" i="9"/>
  <c r="F251" i="9" a="1"/>
  <c r="F251" i="9"/>
  <c r="F260" i="9" a="1"/>
  <c r="F260" i="9"/>
  <c r="H259" i="9" a="1"/>
  <c r="H259" i="9"/>
  <c r="H193" i="9" a="1"/>
  <c r="H193" i="9"/>
  <c r="E191" i="9" a="1"/>
  <c r="E191" i="9"/>
  <c r="E245" i="9" a="1"/>
  <c r="E245" i="9"/>
  <c r="F295" i="9" a="1"/>
  <c r="F295" i="9"/>
  <c r="F310" i="9" a="1"/>
  <c r="F310" i="9"/>
  <c r="E280" i="9" a="1"/>
  <c r="E280" i="9"/>
  <c r="E274" i="9" a="1"/>
  <c r="E274" i="9"/>
  <c r="F239" i="9" a="1"/>
  <c r="F239" i="9"/>
  <c r="E296" i="9" a="1"/>
  <c r="E296" i="9"/>
  <c r="E275" i="9" a="1"/>
  <c r="E275" i="9"/>
  <c r="F241" i="9" a="1"/>
  <c r="F241" i="9"/>
  <c r="F248" i="9" a="1"/>
  <c r="F248" i="9"/>
  <c r="H289" i="9" a="1"/>
  <c r="H289" i="9"/>
  <c r="G304" i="9" a="1"/>
  <c r="G304" i="9"/>
  <c r="E308" i="9" a="1"/>
  <c r="E308" i="9"/>
  <c r="G266" i="9" a="1"/>
  <c r="G266" i="9"/>
  <c r="H312" i="9" a="1"/>
  <c r="H312" i="9"/>
  <c r="F206" i="9" a="1"/>
  <c r="F206" i="9"/>
  <c r="H305" i="9" a="1"/>
  <c r="H305" i="9"/>
  <c r="G230" i="9" a="1"/>
  <c r="G230" i="9"/>
  <c r="H203" i="9" a="1"/>
  <c r="H203" i="9"/>
  <c r="H213" i="9" a="1"/>
  <c r="H213" i="9"/>
  <c r="F264" i="9" a="1"/>
  <c r="F264" i="9"/>
  <c r="H242" i="9" a="1"/>
  <c r="H242" i="9"/>
  <c r="G181" i="9" a="1"/>
  <c r="G181" i="9"/>
  <c r="H253" i="9" a="1"/>
  <c r="H253" i="9"/>
  <c r="H316" i="9" a="1"/>
  <c r="H316" i="9"/>
  <c r="G258" i="9" a="1"/>
  <c r="G258" i="9"/>
  <c r="E249" i="9" a="1"/>
  <c r="E249" i="9"/>
  <c r="E314" i="9" a="1"/>
  <c r="E314" i="9"/>
  <c r="G198" i="9" a="1"/>
  <c r="G198" i="9"/>
  <c r="F292" i="9" a="1"/>
  <c r="F292" i="9"/>
  <c r="E199" i="9" a="1"/>
  <c r="E199" i="9"/>
  <c r="G294" i="9" a="1"/>
  <c r="G294" i="9"/>
  <c r="H270" i="9" a="1"/>
  <c r="H270" i="9"/>
  <c r="G190" i="9" a="1"/>
  <c r="G190" i="9"/>
  <c r="G238" i="9" a="1"/>
  <c r="G238" i="9"/>
  <c r="F297" i="9" a="1"/>
  <c r="F297" i="9"/>
  <c r="F200" i="9" a="1"/>
  <c r="F200" i="9"/>
  <c r="G178" i="9" a="1"/>
  <c r="G178" i="9"/>
  <c r="G261" i="9" a="1"/>
  <c r="G261" i="9"/>
  <c r="E265" i="9" a="1"/>
  <c r="E265" i="9"/>
  <c r="G278" i="9" a="1"/>
  <c r="G278" i="9"/>
  <c r="F285" i="9" a="1"/>
  <c r="F285" i="9"/>
  <c r="E300" i="9" a="1"/>
  <c r="E300" i="9"/>
  <c r="H290" i="9" a="1"/>
  <c r="H290" i="9"/>
  <c r="E205" i="9" a="1"/>
  <c r="E205" i="9"/>
  <c r="G286" i="9" a="1"/>
  <c r="G286" i="9"/>
  <c r="E288" i="9" a="1"/>
  <c r="E288" i="9"/>
  <c r="H257" i="9" a="1"/>
  <c r="H257" i="9"/>
  <c r="H239" i="9" a="1"/>
  <c r="H239" i="9"/>
  <c r="E259" i="9" a="1"/>
  <c r="E259" i="9"/>
  <c r="H281" i="9" a="1"/>
  <c r="H281" i="9"/>
  <c r="F228" i="9" a="1"/>
  <c r="F228" i="9"/>
  <c r="G313" i="9" a="1"/>
  <c r="G313" i="9"/>
  <c r="H192" i="9" a="1"/>
  <c r="H192" i="9"/>
  <c r="G250" i="9" a="1"/>
  <c r="G250" i="9"/>
  <c r="F302" i="9" a="1"/>
  <c r="F302" i="9"/>
  <c r="H301" i="9" a="1"/>
  <c r="H301" i="9"/>
  <c r="G293" i="9" a="1"/>
  <c r="G293" i="9"/>
  <c r="G189" i="9" a="1"/>
  <c r="G189" i="9"/>
  <c r="F232" i="9" a="1"/>
  <c r="F232" i="9"/>
  <c r="G315" i="9" a="1"/>
  <c r="G315" i="9"/>
  <c r="F299" i="9" a="1"/>
  <c r="F299" i="9"/>
  <c r="G186" i="9" a="1"/>
  <c r="G186" i="9"/>
  <c r="F309" i="9" a="1"/>
  <c r="F309" i="9"/>
  <c r="G263" i="9" a="1"/>
  <c r="G263" i="9"/>
  <c r="E243" i="9" a="1"/>
  <c r="E243" i="9"/>
  <c r="H252" i="9" a="1"/>
  <c r="H252" i="9"/>
  <c r="F303" i="9" a="1"/>
  <c r="F303" i="9"/>
  <c r="G306" i="9" a="1"/>
  <c r="G306" i="9"/>
  <c r="H188" i="9" a="1"/>
  <c r="H188" i="9"/>
  <c r="H291" i="9" a="1"/>
  <c r="H291" i="9"/>
  <c r="E196" i="9" a="1"/>
  <c r="E196" i="9"/>
  <c r="E268" i="9" a="1"/>
  <c r="E268" i="9"/>
  <c r="H215" i="9" a="1"/>
  <c r="H215" i="9"/>
  <c r="G280" i="9" a="1"/>
  <c r="G280" i="9"/>
  <c r="E247" i="9" a="1"/>
  <c r="E247" i="9"/>
  <c r="E231" i="9" a="1"/>
  <c r="E231" i="9"/>
  <c r="F262" i="9" a="1"/>
  <c r="F262" i="9"/>
  <c r="G317" i="9" a="1"/>
  <c r="G317" i="9"/>
  <c r="H267" i="9" a="1"/>
  <c r="H267" i="9"/>
  <c r="G234" i="9" a="1"/>
  <c r="G234" i="9"/>
  <c r="G274" i="9" a="1"/>
  <c r="G274" i="9"/>
  <c r="E252" i="9" a="1"/>
  <c r="E252" i="9"/>
  <c r="F317" i="9" a="1"/>
  <c r="F317" i="9"/>
  <c r="H230" i="9" a="1"/>
  <c r="H230" i="9"/>
  <c r="F314" i="9" a="1"/>
  <c r="F314" i="9"/>
  <c r="G303" i="9" a="1"/>
  <c r="G303" i="9"/>
  <c r="G228" i="9" a="1"/>
  <c r="G228" i="9"/>
  <c r="E261" i="9" a="1"/>
  <c r="E261" i="9"/>
  <c r="E290" i="9" a="1"/>
  <c r="E290" i="9"/>
  <c r="F238" i="9" a="1"/>
  <c r="F238" i="9"/>
  <c r="E253" i="9" a="1"/>
  <c r="E253" i="9"/>
  <c r="H234" i="9" a="1"/>
  <c r="H234" i="9"/>
  <c r="E306" i="9" a="1"/>
  <c r="E306" i="9"/>
  <c r="H263" i="9" a="1"/>
  <c r="H263" i="9"/>
  <c r="H210" i="9" a="1"/>
  <c r="H210" i="9"/>
  <c r="G302" i="9" a="1"/>
  <c r="G302" i="9"/>
  <c r="E242" i="9" a="1"/>
  <c r="E242" i="9"/>
  <c r="E213" i="9" a="1"/>
  <c r="E213" i="9"/>
  <c r="G264" i="9" a="1"/>
  <c r="G264" i="9"/>
  <c r="G301" i="9" a="1"/>
  <c r="G301" i="9"/>
  <c r="H199" i="9" a="1"/>
  <c r="H199" i="9"/>
  <c r="G213" i="9" a="1"/>
  <c r="G213" i="9"/>
  <c r="G206" i="9" a="1"/>
  <c r="G206" i="9"/>
  <c r="H189" i="9" a="1"/>
  <c r="H189" i="9"/>
  <c r="H265" i="9" a="1"/>
  <c r="H265" i="9"/>
  <c r="G203" i="9" a="1"/>
  <c r="G203" i="9"/>
  <c r="F243" i="9" a="1"/>
  <c r="F243" i="9"/>
  <c r="H182" i="9" a="1"/>
  <c r="H182" i="9"/>
  <c r="G262" i="9" a="1"/>
  <c r="G262" i="9"/>
  <c r="E309" i="9" a="1"/>
  <c r="E309" i="9"/>
  <c r="H197" i="9" a="1"/>
  <c r="H197" i="9"/>
  <c r="F316" i="9" a="1"/>
  <c r="F316" i="9"/>
  <c r="G291" i="9" a="1"/>
  <c r="G291" i="9"/>
  <c r="G188" i="9" a="1"/>
  <c r="G188" i="9"/>
  <c r="H200" i="9" a="1"/>
  <c r="H200" i="9"/>
  <c r="F205" i="9" a="1"/>
  <c r="F205" i="9"/>
  <c r="F291" i="9" a="1"/>
  <c r="F291" i="9"/>
  <c r="E281" i="9" a="1"/>
  <c r="E281" i="9"/>
  <c r="E192" i="9" a="1"/>
  <c r="E192" i="9"/>
  <c r="G292" i="9" a="1"/>
  <c r="G292" i="9"/>
  <c r="G231" i="9" a="1"/>
  <c r="G231" i="9"/>
  <c r="F268" i="9" a="1"/>
  <c r="F268" i="9"/>
  <c r="H232" i="9" a="1"/>
  <c r="H232" i="9"/>
  <c r="E257" i="9" a="1"/>
  <c r="E257" i="9"/>
  <c r="H313" i="9" a="1"/>
  <c r="H313" i="9"/>
  <c r="E262" i="9" a="1"/>
  <c r="E262" i="9"/>
  <c r="H228" i="9" a="1"/>
  <c r="H228" i="9"/>
  <c r="F230" i="9" a="1"/>
  <c r="F230" i="9"/>
  <c r="E317" i="9" a="1"/>
  <c r="E317" i="9"/>
  <c r="G308" i="9" a="1"/>
  <c r="G308" i="9"/>
  <c r="E316" i="9" a="1"/>
  <c r="E316" i="9"/>
  <c r="F300" i="9" a="1"/>
  <c r="F300" i="9"/>
  <c r="F234" i="9" a="1"/>
  <c r="F234" i="9"/>
  <c r="G249" i="9" a="1"/>
  <c r="G249" i="9"/>
  <c r="F305" i="9" a="1"/>
  <c r="F305" i="9"/>
  <c r="E285" i="9" a="1"/>
  <c r="E285" i="9"/>
  <c r="G210" i="9" a="1"/>
  <c r="G210" i="9"/>
  <c r="F306" i="9" a="1"/>
  <c r="F306" i="9"/>
  <c r="F178" i="9" a="1"/>
  <c r="F178" i="9"/>
  <c r="H302" i="9" a="1"/>
  <c r="H302" i="9"/>
  <c r="H306" i="9" a="1"/>
  <c r="H306" i="9"/>
  <c r="G305" i="9" a="1"/>
  <c r="G305" i="9"/>
  <c r="G288" i="9" a="1"/>
  <c r="G288" i="9"/>
  <c r="E189" i="9" a="1"/>
  <c r="E189" i="9"/>
  <c r="H299" i="9" a="1"/>
  <c r="H299" i="9"/>
  <c r="G196" i="9" a="1"/>
  <c r="G196" i="9"/>
  <c r="H196" i="9" a="1"/>
  <c r="H196" i="9"/>
  <c r="E232" i="9" a="1"/>
  <c r="E232" i="9"/>
  <c r="F301" i="9" a="1"/>
  <c r="F301" i="9"/>
  <c r="E299" i="9" a="1"/>
  <c r="E299" i="9"/>
  <c r="G215" i="9" a="1"/>
  <c r="G215" i="9"/>
  <c r="E266" i="9" a="1"/>
  <c r="E266" i="9"/>
  <c r="G182" i="9" a="1"/>
  <c r="G182" i="9"/>
  <c r="G270" i="9" a="1"/>
  <c r="G270" i="9"/>
  <c r="F270" i="9" a="1"/>
  <c r="F270" i="9"/>
  <c r="F281" i="9" a="1"/>
  <c r="F281" i="9"/>
  <c r="F197" i="9" a="1"/>
  <c r="F197" i="9"/>
  <c r="F308" i="9" a="1"/>
  <c r="F308" i="9"/>
  <c r="F266" i="9" a="1"/>
  <c r="F266" i="9"/>
  <c r="F259" i="9" a="1"/>
  <c r="F259" i="9"/>
  <c r="H315" i="9" a="1"/>
  <c r="H315" i="9"/>
  <c r="E228" i="9" a="1"/>
  <c r="E228" i="9"/>
  <c r="H314" i="9" a="1"/>
  <c r="H314" i="9"/>
  <c r="G252" i="9" a="1"/>
  <c r="G252" i="9"/>
  <c r="G257" i="9" a="1"/>
  <c r="G257" i="9"/>
  <c r="G297" i="9" a="1"/>
  <c r="G297" i="9"/>
  <c r="E263" i="9" a="1"/>
  <c r="E263" i="9"/>
  <c r="G239" i="9" a="1"/>
  <c r="G239" i="9"/>
  <c r="H300" i="9" a="1"/>
  <c r="H300" i="9"/>
  <c r="E305" i="9" a="1"/>
  <c r="E305" i="9"/>
  <c r="E210" i="9" a="1"/>
  <c r="E210" i="9"/>
  <c r="E178" i="9" a="1"/>
  <c r="E178" i="9"/>
  <c r="E250" i="9" a="1"/>
  <c r="E250" i="9"/>
  <c r="H178" i="9" a="1"/>
  <c r="H178" i="9"/>
  <c r="H206" i="9" a="1"/>
  <c r="H206" i="9"/>
  <c r="H205" i="9" a="1"/>
  <c r="H205" i="9"/>
  <c r="F249" i="9" a="1"/>
  <c r="F249" i="9"/>
  <c r="F215" i="9" a="1"/>
  <c r="F215" i="9"/>
  <c r="E264" i="9" a="1"/>
  <c r="E264" i="9"/>
  <c r="F213" i="9" a="1"/>
  <c r="F213" i="9"/>
  <c r="G312" i="9" a="1"/>
  <c r="G312" i="9"/>
  <c r="H237" i="9" a="1"/>
  <c r="H237" i="9"/>
  <c r="E182" i="9" a="1"/>
  <c r="E182" i="9"/>
  <c r="F182" i="9" a="1"/>
  <c r="F182" i="9"/>
  <c r="G242" i="9" a="1"/>
  <c r="G242" i="9"/>
  <c r="G192" i="9" a="1"/>
  <c r="G192" i="9"/>
  <c r="F286" i="9" a="1"/>
  <c r="F286" i="9"/>
  <c r="E286" i="9" a="1"/>
  <c r="E286" i="9"/>
  <c r="G281" i="9" a="1"/>
  <c r="G281" i="9"/>
  <c r="E294" i="9" a="1"/>
  <c r="E294" i="9"/>
  <c r="G237" i="9" a="1"/>
  <c r="G237" i="9"/>
  <c r="E181" i="9" a="1"/>
  <c r="E181" i="9"/>
  <c r="E270" i="9" a="1"/>
  <c r="E270" i="9"/>
  <c r="F258" i="9" a="1"/>
  <c r="F258" i="9"/>
  <c r="F272" i="9" a="1"/>
  <c r="F272" i="9"/>
  <c r="H243" i="9" a="1"/>
  <c r="H243" i="9"/>
  <c r="G285" i="9" a="1"/>
  <c r="G285" i="9"/>
  <c r="E292" i="9" a="1"/>
  <c r="E292" i="9"/>
  <c r="F192" i="9" a="1"/>
  <c r="F192" i="9"/>
  <c r="H285" i="9" a="1"/>
  <c r="H285" i="9"/>
  <c r="H231" i="9" a="1"/>
  <c r="H231" i="9"/>
  <c r="E200" i="9" a="1"/>
  <c r="E200" i="9"/>
  <c r="H258" i="9" a="1"/>
  <c r="H258" i="9"/>
  <c r="E258" i="9" a="1"/>
  <c r="E258" i="9"/>
  <c r="G197" i="9" a="1"/>
  <c r="G197" i="9"/>
  <c r="F290" i="9" a="1"/>
  <c r="F290" i="9"/>
  <c r="E267" i="9" a="1"/>
  <c r="E267" i="9"/>
  <c r="E238" i="9" a="1"/>
  <c r="E238" i="9"/>
  <c r="E303" i="9" a="1"/>
  <c r="E303" i="9"/>
  <c r="H268" i="9" a="1"/>
  <c r="H268" i="9"/>
  <c r="G259" i="9" a="1"/>
  <c r="G259" i="9"/>
  <c r="E230" i="9" a="1"/>
  <c r="E230" i="9"/>
  <c r="G253" i="9" a="1"/>
  <c r="G253" i="9"/>
  <c r="E239" i="9" a="1"/>
  <c r="E239" i="9"/>
  <c r="G299" i="9" a="1"/>
  <c r="G299" i="9"/>
  <c r="F199" i="9" a="1"/>
  <c r="F199" i="9"/>
  <c r="F263" i="9" a="1"/>
  <c r="F263" i="9"/>
  <c r="E206" i="9" a="1"/>
  <c r="E206" i="9"/>
  <c r="F210" i="9" a="1"/>
  <c r="F210" i="9"/>
  <c r="F231" i="9" a="1"/>
  <c r="F231" i="9"/>
  <c r="F250" i="9" a="1"/>
  <c r="F250" i="9"/>
  <c r="G232" i="9" a="1"/>
  <c r="G232" i="9"/>
  <c r="H266" i="9" a="1"/>
  <c r="H266" i="9"/>
  <c r="F312" i="9" a="1"/>
  <c r="F312" i="9"/>
  <c r="H274" i="9" a="1"/>
  <c r="H274" i="9"/>
  <c r="F265" i="9" a="1"/>
  <c r="F265" i="9"/>
  <c r="F288" i="9" a="1"/>
  <c r="F288" i="9"/>
  <c r="G199" i="9" a="1"/>
  <c r="G199" i="9"/>
  <c r="H249" i="9" a="1"/>
  <c r="H249" i="9"/>
  <c r="F203" i="9" a="1"/>
  <c r="F203" i="9"/>
  <c r="F274" i="9" a="1"/>
  <c r="F274" i="9"/>
  <c r="E237" i="9" a="1"/>
  <c r="E237" i="9"/>
  <c r="F190" i="9" a="1"/>
  <c r="F190" i="9"/>
  <c r="F242" i="9" a="1"/>
  <c r="F242" i="9"/>
  <c r="E197" i="9" a="1"/>
  <c r="E197" i="9"/>
  <c r="F188" i="9" a="1"/>
  <c r="F188" i="9"/>
  <c r="G309" i="9" a="1"/>
  <c r="G309" i="9"/>
  <c r="H181" i="9" a="1"/>
  <c r="H181" i="9"/>
  <c r="E291" i="9" a="1"/>
  <c r="E291" i="9"/>
  <c r="E188" i="9" a="1"/>
  <c r="E188" i="9"/>
  <c r="F294" i="9" a="1"/>
  <c r="F294" i="9"/>
  <c r="F237" i="9" a="1"/>
  <c r="F237" i="9"/>
  <c r="H292" i="9" a="1"/>
  <c r="H292" i="9"/>
  <c r="E315" i="9" a="1"/>
  <c r="E315" i="9"/>
  <c r="G243" i="9" a="1"/>
  <c r="G243" i="9"/>
  <c r="F315" i="9" a="1"/>
  <c r="F315" i="9"/>
  <c r="G200" i="9" a="1"/>
  <c r="G200" i="9"/>
  <c r="H261" i="9" a="1"/>
  <c r="H261" i="9"/>
  <c r="H262" i="9" a="1"/>
  <c r="H262" i="9"/>
  <c r="F181" i="9" a="1"/>
  <c r="F181" i="9"/>
  <c r="G316" i="9" a="1"/>
  <c r="G316" i="9"/>
  <c r="G205" i="9" a="1"/>
  <c r="G205" i="9"/>
  <c r="F261" i="9" a="1"/>
  <c r="F261" i="9"/>
  <c r="F284" i="9" a="1"/>
  <c r="F284" i="9"/>
  <c r="G282" i="9" a="1"/>
  <c r="G282" i="9"/>
  <c r="F283" i="9" a="1"/>
  <c r="F283" i="9"/>
  <c r="F187" i="9" a="1"/>
  <c r="F187" i="9"/>
  <c r="F204" i="9" a="1"/>
  <c r="F204" i="9"/>
  <c r="G202" i="9" a="1"/>
  <c r="G202" i="9"/>
  <c r="E273" i="9" a="1"/>
  <c r="E273" i="9"/>
  <c r="H207" i="9" a="1"/>
  <c r="H207" i="9"/>
  <c r="E183" i="9" a="1"/>
  <c r="E183" i="9"/>
  <c r="E272" i="9" a="1"/>
  <c r="E272" i="9"/>
  <c r="F201" i="9" a="1"/>
  <c r="F201" i="9"/>
  <c r="F185" i="9" a="1"/>
  <c r="F185" i="9"/>
  <c r="F194" i="9" a="1"/>
  <c r="F194" i="9"/>
  <c r="F184" i="9" a="1"/>
  <c r="F184" i="9"/>
  <c r="E195" i="9" a="1"/>
  <c r="E195" i="9"/>
  <c r="F211" i="9" a="1"/>
  <c r="F211" i="9"/>
  <c r="H273" i="9" a="1"/>
  <c r="H273" i="9"/>
  <c r="G284" i="9" a="1"/>
  <c r="G284" i="9"/>
  <c r="F282" i="9" a="1"/>
  <c r="F282" i="9"/>
  <c r="H283" i="9" a="1"/>
  <c r="H283" i="9"/>
  <c r="G187" i="9" a="1"/>
  <c r="G187" i="9"/>
  <c r="F195" i="9" a="1"/>
  <c r="F195" i="9"/>
  <c r="G204" i="9" a="1"/>
  <c r="G204" i="9"/>
  <c r="H202" i="9" a="1"/>
  <c r="H202" i="9"/>
  <c r="F207" i="9" a="1"/>
  <c r="F207" i="9"/>
  <c r="H183" i="9" a="1"/>
  <c r="H183" i="9"/>
  <c r="G272" i="9" a="1"/>
  <c r="G272" i="9"/>
  <c r="H185" i="9" a="1"/>
  <c r="H185" i="9"/>
  <c r="E194" i="9" a="1"/>
  <c r="E194" i="9"/>
  <c r="F273" i="9" a="1"/>
  <c r="F273" i="9"/>
  <c r="H204" i="9" a="1"/>
  <c r="H204" i="9"/>
  <c r="G201" i="9" a="1"/>
  <c r="G201" i="9"/>
  <c r="E207" i="9" a="1"/>
  <c r="E207" i="9"/>
  <c r="E284" i="9" a="1"/>
  <c r="E284" i="9"/>
  <c r="E282" i="9" a="1"/>
  <c r="E282" i="9"/>
  <c r="E283" i="9" a="1"/>
  <c r="E283" i="9"/>
  <c r="E187" i="9" a="1"/>
  <c r="E187" i="9"/>
  <c r="F202" i="9" a="1"/>
  <c r="F202" i="9"/>
  <c r="F255" i="9" a="1"/>
  <c r="F255" i="9"/>
  <c r="F183" i="9" a="1"/>
  <c r="F183" i="9"/>
  <c r="G207" i="9" a="1"/>
  <c r="G207" i="9"/>
  <c r="H195" i="9" a="1"/>
  <c r="H195" i="9"/>
  <c r="G185" i="9" a="1"/>
  <c r="G185" i="9"/>
  <c r="H194" i="9" a="1"/>
  <c r="H194" i="9"/>
  <c r="G273" i="9" a="1"/>
  <c r="G273" i="9"/>
  <c r="H211" i="9" a="1"/>
  <c r="H211" i="9"/>
  <c r="G184" i="9" a="1"/>
  <c r="G184" i="9"/>
  <c r="E211" i="9" a="1"/>
  <c r="E211" i="9"/>
  <c r="H271" i="9" a="1"/>
  <c r="H271" i="9"/>
  <c r="F256" i="9" a="1"/>
  <c r="F256" i="9"/>
  <c r="E271" i="9" a="1"/>
  <c r="E271" i="9"/>
  <c r="H272" i="9" a="1"/>
  <c r="H272" i="9"/>
  <c r="E255" i="9" a="1"/>
  <c r="E255" i="9"/>
  <c r="H284" i="9" a="1"/>
  <c r="H284" i="9"/>
  <c r="H282" i="9" a="1"/>
  <c r="H282" i="9"/>
  <c r="G283" i="9" a="1"/>
  <c r="G283" i="9"/>
  <c r="H255" i="9" a="1"/>
  <c r="H255" i="9"/>
  <c r="H187" i="9" a="1"/>
  <c r="H187" i="9"/>
  <c r="E204" i="9" a="1"/>
  <c r="E204" i="9"/>
  <c r="E201" i="9" a="1"/>
  <c r="E201" i="9"/>
  <c r="E202" i="9" a="1"/>
  <c r="E202" i="9"/>
  <c r="G255" i="9" a="1"/>
  <c r="G255" i="9"/>
  <c r="G183" i="9" a="1"/>
  <c r="G183" i="9"/>
  <c r="G195" i="9" a="1"/>
  <c r="G195" i="9"/>
  <c r="G271" i="9" a="1"/>
  <c r="G271" i="9"/>
  <c r="H201" i="9" a="1"/>
  <c r="H201" i="9"/>
  <c r="E185" i="9" a="1"/>
  <c r="E185" i="9"/>
  <c r="G194" i="9" a="1"/>
  <c r="G194" i="9"/>
  <c r="H184" i="9" a="1"/>
  <c r="H184" i="9"/>
  <c r="F271" i="9" a="1"/>
  <c r="F271" i="9"/>
  <c r="H256" i="9" a="1"/>
  <c r="H256" i="9"/>
  <c r="G277" i="9" a="1"/>
  <c r="G277" i="9"/>
  <c r="E276" i="9" a="1"/>
  <c r="E276" i="9"/>
  <c r="E236" i="9" a="1"/>
  <c r="E236" i="9"/>
  <c r="H235" i="9" a="1"/>
  <c r="H235" i="9"/>
  <c r="H217" i="9" a="1"/>
  <c r="H217" i="9"/>
  <c r="H240" i="9" a="1"/>
  <c r="H240" i="9"/>
  <c r="F246" i="9" a="1"/>
  <c r="F246" i="9"/>
  <c r="F244" i="9" a="1"/>
  <c r="F244" i="9"/>
  <c r="H214" i="9" a="1"/>
  <c r="H214" i="9"/>
  <c r="G211" i="9" a="1"/>
  <c r="G211" i="9"/>
  <c r="E256" i="9" a="1"/>
  <c r="E256" i="9"/>
  <c r="E277" i="9" a="1"/>
  <c r="E277" i="9"/>
  <c r="E235" i="9" a="1"/>
  <c r="E235" i="9"/>
  <c r="F217" i="9" a="1"/>
  <c r="F217" i="9"/>
  <c r="G240" i="9" a="1"/>
  <c r="G240" i="9"/>
  <c r="H246" i="9" a="1"/>
  <c r="H246" i="9"/>
  <c r="E244" i="9" a="1"/>
  <c r="E244" i="9"/>
  <c r="G214" i="9" a="1"/>
  <c r="G214" i="9"/>
  <c r="G233" i="9" a="1"/>
  <c r="G233" i="9"/>
  <c r="H208" i="9" a="1"/>
  <c r="H208" i="9"/>
  <c r="F212" i="9" a="1"/>
  <c r="F212" i="9"/>
  <c r="F276" i="9" a="1"/>
  <c r="F276" i="9"/>
  <c r="H236" i="9" a="1"/>
  <c r="H236" i="9"/>
  <c r="F235" i="9" a="1"/>
  <c r="F235" i="9"/>
  <c r="E217" i="9" a="1"/>
  <c r="E217" i="9"/>
  <c r="E240" i="9" a="1"/>
  <c r="E240" i="9"/>
  <c r="G244" i="9" a="1"/>
  <c r="G244" i="9"/>
  <c r="F233" i="9" a="1"/>
  <c r="F233" i="9"/>
  <c r="G208" i="9" a="1"/>
  <c r="G208" i="9"/>
  <c r="G212" i="9" a="1"/>
  <c r="G212" i="9"/>
  <c r="H277" i="9" a="1"/>
  <c r="H277" i="9"/>
  <c r="H276" i="9" a="1"/>
  <c r="H276" i="9"/>
  <c r="G236" i="9" a="1"/>
  <c r="G236" i="9"/>
  <c r="G246" i="9" a="1"/>
  <c r="G246" i="9"/>
  <c r="F214" i="9" a="1"/>
  <c r="F214" i="9"/>
  <c r="E233" i="9" a="1"/>
  <c r="E233" i="9"/>
  <c r="F208" i="9" a="1"/>
  <c r="F208" i="9"/>
  <c r="E212" i="9" a="1"/>
  <c r="E212" i="9"/>
  <c r="E184" i="9" a="1"/>
  <c r="E184" i="9"/>
  <c r="G256" i="9" a="1"/>
  <c r="G256" i="9"/>
  <c r="F277" i="9" a="1"/>
  <c r="F277" i="9"/>
  <c r="G276" i="9" a="1"/>
  <c r="G276" i="9"/>
  <c r="F236" i="9" a="1"/>
  <c r="F236" i="9"/>
  <c r="G235" i="9" a="1"/>
  <c r="G235" i="9"/>
  <c r="G217" i="9" a="1"/>
  <c r="G217" i="9"/>
  <c r="F240" i="9" a="1"/>
  <c r="F240" i="9"/>
  <c r="E246" i="9" a="1"/>
  <c r="E246" i="9"/>
  <c r="H244" i="9" a="1"/>
  <c r="H244" i="9"/>
  <c r="E214" i="9" a="1"/>
  <c r="E214" i="9"/>
  <c r="H233" i="9" a="1"/>
  <c r="H233" i="9"/>
  <c r="E208" i="9" a="1"/>
  <c r="E208" i="9"/>
  <c r="H212" i="9" a="1"/>
  <c r="H212" i="9"/>
  <c r="U399" i="9" a="1"/>
  <c r="U399" i="9"/>
  <c r="E512" i="9" a="1"/>
  <c r="E512" i="9"/>
  <c r="H526" i="9" a="1"/>
  <c r="H526" i="9"/>
  <c r="F509" i="9" a="1"/>
  <c r="F509" i="9"/>
  <c r="H358" i="9" a="1"/>
  <c r="H358" i="9"/>
  <c r="U516" i="9" a="1"/>
  <c r="U516" i="9"/>
  <c r="H516" i="9" a="1"/>
  <c r="H516" i="9"/>
  <c r="H484" i="9" a="1"/>
  <c r="H484" i="9"/>
  <c r="H399" i="9" a="1"/>
  <c r="H399" i="9"/>
  <c r="F526" i="9" a="1"/>
  <c r="F526" i="9"/>
  <c r="E509" i="9" a="1"/>
  <c r="E509" i="9"/>
  <c r="U358" i="9" a="1"/>
  <c r="U358" i="9"/>
  <c r="V516" i="9" a="1"/>
  <c r="V516" i="9"/>
  <c r="U484" i="9" a="1"/>
  <c r="U484" i="9"/>
  <c r="F484" i="9" a="1"/>
  <c r="F484" i="9"/>
  <c r="V523" i="9" a="1"/>
  <c r="V523" i="9"/>
  <c r="E523" i="9" a="1"/>
  <c r="E523" i="9"/>
  <c r="U402" i="9" a="1"/>
  <c r="U402" i="9"/>
  <c r="E365" i="9" a="1"/>
  <c r="E365" i="9"/>
  <c r="F472" i="9" a="1"/>
  <c r="F472" i="9"/>
  <c r="H603" i="9" a="1"/>
  <c r="H603" i="9"/>
  <c r="F399" i="9" a="1"/>
  <c r="F399" i="9"/>
  <c r="U526" i="9" a="1"/>
  <c r="U526" i="9"/>
  <c r="E526" i="9" a="1"/>
  <c r="E526" i="9"/>
  <c r="V509" i="9" a="1"/>
  <c r="V509" i="9"/>
  <c r="U509" i="9" a="1"/>
  <c r="U509" i="9"/>
  <c r="E358" i="9" a="1"/>
  <c r="E358" i="9"/>
  <c r="H509" i="9" a="1"/>
  <c r="H509" i="9"/>
  <c r="F516" i="9" a="1"/>
  <c r="F516" i="9"/>
  <c r="E402" i="9" a="1"/>
  <c r="E402" i="9"/>
  <c r="E472" i="9" a="1"/>
  <c r="E472" i="9"/>
  <c r="V603" i="9" a="1"/>
  <c r="V603" i="9"/>
  <c r="V397" i="9" a="1"/>
  <c r="V397" i="9"/>
  <c r="V366" i="9" a="1"/>
  <c r="V366" i="9"/>
  <c r="F366" i="9" a="1"/>
  <c r="F366" i="9"/>
  <c r="V358" i="9" a="1"/>
  <c r="V358" i="9"/>
  <c r="V484" i="9" a="1"/>
  <c r="V484" i="9"/>
  <c r="U523" i="9" a="1"/>
  <c r="U523" i="9"/>
  <c r="V402" i="9" a="1"/>
  <c r="V402" i="9"/>
  <c r="U472" i="9" a="1"/>
  <c r="U472" i="9"/>
  <c r="U603" i="9" a="1"/>
  <c r="U603" i="9"/>
  <c r="U397" i="9" a="1"/>
  <c r="U397" i="9"/>
  <c r="H366" i="9" a="1"/>
  <c r="H366" i="9"/>
  <c r="U366" i="9" a="1"/>
  <c r="U366" i="9"/>
  <c r="V399" i="9" a="1"/>
  <c r="V399" i="9"/>
  <c r="V526" i="9" a="1"/>
  <c r="V526" i="9"/>
  <c r="F358" i="9" a="1"/>
  <c r="F358" i="9"/>
  <c r="E484" i="9" a="1"/>
  <c r="E484" i="9"/>
  <c r="H523" i="9" a="1"/>
  <c r="H523" i="9"/>
  <c r="H402" i="9" a="1"/>
  <c r="H402" i="9"/>
  <c r="V472" i="9" a="1"/>
  <c r="V472" i="9"/>
  <c r="F603" i="9" a="1"/>
  <c r="F603" i="9"/>
  <c r="V349" i="9" a="1"/>
  <c r="V349" i="9"/>
  <c r="E366" i="9" a="1"/>
  <c r="E366" i="9"/>
  <c r="U349" i="9" a="1"/>
  <c r="U349" i="9"/>
  <c r="E399" i="9" a="1"/>
  <c r="E399" i="9"/>
  <c r="E516" i="9" a="1"/>
  <c r="E516" i="9"/>
  <c r="F523" i="9" a="1"/>
  <c r="F523" i="9"/>
  <c r="G523" i="9" a="1"/>
  <c r="G523" i="9"/>
  <c r="F402" i="9" a="1"/>
  <c r="F402" i="9"/>
  <c r="V365" i="9" a="1"/>
  <c r="V365" i="9"/>
  <c r="H472" i="9" a="1"/>
  <c r="H472" i="9"/>
  <c r="E603" i="9" a="1"/>
  <c r="E603" i="9"/>
  <c r="F406" i="9" a="1"/>
  <c r="F406" i="9"/>
  <c r="V444" i="9" a="1"/>
  <c r="V444" i="9"/>
  <c r="H364" i="9" a="1"/>
  <c r="H364" i="9"/>
  <c r="F563" i="9" a="1"/>
  <c r="F563" i="9"/>
  <c r="H365" i="9" a="1"/>
  <c r="H365" i="9"/>
  <c r="U400" i="9" a="1"/>
  <c r="U400" i="9"/>
  <c r="H349" i="9" a="1"/>
  <c r="H349" i="9"/>
  <c r="U562" i="9" a="1"/>
  <c r="U562" i="9"/>
  <c r="F349" i="9" a="1"/>
  <c r="F349" i="9"/>
  <c r="E600" i="9" a="1"/>
  <c r="E600" i="9"/>
  <c r="V512" i="9" a="1"/>
  <c r="V512" i="9"/>
  <c r="U512" i="9" a="1"/>
  <c r="U512" i="9"/>
  <c r="V347" i="9" a="1"/>
  <c r="V347" i="9"/>
  <c r="U444" i="9" a="1"/>
  <c r="U444" i="9"/>
  <c r="E439" i="9" a="1"/>
  <c r="E439" i="9"/>
  <c r="F600" i="9" a="1"/>
  <c r="F600" i="9"/>
  <c r="V485" i="9" a="1"/>
  <c r="V485" i="9"/>
  <c r="E485" i="9" a="1"/>
  <c r="E485" i="9"/>
  <c r="U513" i="9" a="1"/>
  <c r="U513" i="9"/>
  <c r="E513" i="9" a="1"/>
  <c r="E513" i="9"/>
  <c r="U480" i="9" a="1"/>
  <c r="U480" i="9"/>
  <c r="F517" i="9" a="1"/>
  <c r="F517" i="9"/>
  <c r="V564" i="9" a="1"/>
  <c r="V564" i="9"/>
  <c r="U517" i="9" a="1"/>
  <c r="U517" i="9"/>
  <c r="V404" i="9" a="1"/>
  <c r="V404" i="9"/>
  <c r="E398" i="9" a="1"/>
  <c r="E398" i="9"/>
  <c r="H512" i="9" a="1"/>
  <c r="H512" i="9"/>
  <c r="H477" i="9" a="1"/>
  <c r="H477" i="9"/>
  <c r="U514" i="9" a="1"/>
  <c r="U514" i="9"/>
  <c r="U606" i="9" a="1"/>
  <c r="U606" i="9"/>
  <c r="U403" i="9" a="1"/>
  <c r="U403" i="9"/>
  <c r="H362" i="9" a="1"/>
  <c r="H362" i="9"/>
  <c r="F485" i="9" a="1"/>
  <c r="F485" i="9"/>
  <c r="F397" i="9" a="1"/>
  <c r="F397" i="9"/>
  <c r="H562" i="9" a="1"/>
  <c r="H562" i="9"/>
  <c r="H397" i="9" a="1"/>
  <c r="H397" i="9"/>
  <c r="H514" i="9" a="1"/>
  <c r="H514" i="9"/>
  <c r="F513" i="9" a="1"/>
  <c r="F513" i="9"/>
  <c r="G513" i="9" a="1"/>
  <c r="G513" i="9"/>
  <c r="F514" i="9" a="1"/>
  <c r="F514" i="9"/>
  <c r="H597" i="9" a="1"/>
  <c r="H597" i="9"/>
  <c r="U364" i="9" a="1"/>
  <c r="U364" i="9"/>
  <c r="H406" i="9" a="1"/>
  <c r="H406" i="9"/>
  <c r="U365" i="9" a="1"/>
  <c r="U365" i="9"/>
  <c r="E517" i="9" a="1"/>
  <c r="E517" i="9"/>
  <c r="U479" i="9" a="1"/>
  <c r="U479" i="9"/>
  <c r="V359" i="9" a="1"/>
  <c r="V359" i="9"/>
  <c r="U605" i="9" a="1"/>
  <c r="U605" i="9"/>
  <c r="V559" i="9" a="1"/>
  <c r="V559" i="9"/>
  <c r="U347" i="9" a="1"/>
  <c r="U347" i="9"/>
  <c r="F354" i="9" a="1"/>
  <c r="F354" i="9"/>
  <c r="V405" i="9" a="1"/>
  <c r="V405" i="9"/>
  <c r="V513" i="9" a="1"/>
  <c r="V513" i="9"/>
  <c r="H471" i="9" a="1"/>
  <c r="H471" i="9"/>
  <c r="V515" i="9" a="1"/>
  <c r="V515" i="9"/>
  <c r="E562" i="9" a="1"/>
  <c r="E562" i="9"/>
  <c r="E349" i="9" a="1"/>
  <c r="E349" i="9"/>
  <c r="F606" i="9" a="1"/>
  <c r="F606" i="9"/>
  <c r="H485" i="9" a="1"/>
  <c r="H485" i="9"/>
  <c r="V517" i="9" a="1"/>
  <c r="V517" i="9"/>
  <c r="U406" i="9" a="1"/>
  <c r="U406" i="9"/>
  <c r="E514" i="9" a="1"/>
  <c r="E514" i="9"/>
  <c r="U558" i="9" a="1"/>
  <c r="U558" i="9"/>
  <c r="U437" i="9" a="1"/>
  <c r="U437" i="9"/>
  <c r="F437" i="9" a="1"/>
  <c r="F437" i="9"/>
  <c r="E606" i="9" a="1"/>
  <c r="E606" i="9"/>
  <c r="V401" i="9" a="1"/>
  <c r="V401" i="9"/>
  <c r="F360" i="9" a="1"/>
  <c r="F360" i="9"/>
  <c r="H437" i="9" a="1"/>
  <c r="H437" i="9"/>
  <c r="F562" i="9" a="1"/>
  <c r="F562" i="9"/>
  <c r="E406" i="9" a="1"/>
  <c r="E406" i="9"/>
  <c r="H558" i="9" a="1"/>
  <c r="H558" i="9"/>
  <c r="E467" i="9" a="1"/>
  <c r="E467" i="9"/>
  <c r="U600" i="9" a="1"/>
  <c r="U600" i="9"/>
  <c r="F597" i="9" a="1"/>
  <c r="F597" i="9"/>
  <c r="H351" i="9" a="1"/>
  <c r="H351" i="9"/>
  <c r="V562" i="9" a="1"/>
  <c r="V562" i="9"/>
  <c r="E397" i="9" a="1"/>
  <c r="E397" i="9"/>
  <c r="F515" i="9" a="1"/>
  <c r="F515" i="9"/>
  <c r="V406" i="9" a="1"/>
  <c r="V406" i="9"/>
  <c r="V514" i="9" a="1"/>
  <c r="V514" i="9"/>
  <c r="F365" i="9" a="1"/>
  <c r="F365" i="9"/>
  <c r="G365" i="9" a="1"/>
  <c r="G365" i="9"/>
  <c r="V471" i="9" a="1"/>
  <c r="V471" i="9"/>
  <c r="H347" i="9" a="1"/>
  <c r="H347" i="9"/>
  <c r="F512" i="9" a="1"/>
  <c r="F512" i="9"/>
  <c r="G512" i="9" a="1"/>
  <c r="G512" i="9"/>
  <c r="F564" i="9" a="1"/>
  <c r="F564" i="9"/>
  <c r="F359" i="9" a="1"/>
  <c r="F359" i="9"/>
  <c r="V439" i="9" a="1"/>
  <c r="V439" i="9"/>
  <c r="V437" i="9" a="1"/>
  <c r="V437" i="9"/>
  <c r="H513" i="9" a="1"/>
  <c r="H513" i="9"/>
  <c r="E437" i="9" a="1"/>
  <c r="E437" i="9"/>
  <c r="U485" i="9" a="1"/>
  <c r="U485" i="9"/>
  <c r="H600" i="9" a="1"/>
  <c r="H600" i="9"/>
  <c r="E480" i="9" a="1"/>
  <c r="E480" i="9"/>
  <c r="V364" i="9" a="1"/>
  <c r="V364" i="9"/>
  <c r="F439" i="9" a="1"/>
  <c r="F439" i="9"/>
  <c r="E359" i="9" a="1"/>
  <c r="E359" i="9"/>
  <c r="F559" i="9" a="1"/>
  <c r="F559" i="9"/>
  <c r="V351" i="9" a="1"/>
  <c r="V351" i="9"/>
  <c r="E362" i="9" a="1"/>
  <c r="E362" i="9"/>
  <c r="H467" i="9" a="1"/>
  <c r="H467" i="9"/>
  <c r="H360" i="9" a="1"/>
  <c r="H360" i="9"/>
  <c r="U559" i="9" a="1"/>
  <c r="U559" i="9"/>
  <c r="H405" i="9" a="1"/>
  <c r="H405" i="9"/>
  <c r="F558" i="9" a="1"/>
  <c r="F558" i="9"/>
  <c r="E479" i="9" a="1"/>
  <c r="E479" i="9"/>
  <c r="F405" i="9" a="1"/>
  <c r="F405" i="9"/>
  <c r="E404" i="9" a="1"/>
  <c r="E404" i="9"/>
  <c r="V400" i="9" a="1"/>
  <c r="V400" i="9"/>
  <c r="U354" i="9" a="1"/>
  <c r="U354" i="9"/>
  <c r="G509" i="9" a="1"/>
  <c r="G509" i="9"/>
  <c r="E347" i="9" a="1"/>
  <c r="E347" i="9"/>
  <c r="F479" i="9" a="1"/>
  <c r="F479" i="9"/>
  <c r="U563" i="9" a="1"/>
  <c r="U563" i="9"/>
  <c r="H479" i="9" a="1"/>
  <c r="H479" i="9"/>
  <c r="V563" i="9" a="1"/>
  <c r="V563" i="9"/>
  <c r="U477" i="9" a="1"/>
  <c r="U477" i="9"/>
  <c r="H354" i="9" a="1"/>
  <c r="H354" i="9"/>
  <c r="H606" i="9" a="1"/>
  <c r="H606" i="9"/>
  <c r="V606" i="9" a="1"/>
  <c r="V606" i="9"/>
  <c r="V480" i="9" a="1"/>
  <c r="V480" i="9"/>
  <c r="H444" i="9" a="1"/>
  <c r="H444" i="9"/>
  <c r="E564" i="9" a="1"/>
  <c r="E564" i="9"/>
  <c r="E444" i="9" a="1"/>
  <c r="E444" i="9"/>
  <c r="E360" i="9" a="1"/>
  <c r="E360" i="9"/>
  <c r="V605" i="9" a="1"/>
  <c r="V605" i="9"/>
  <c r="U362" i="9" a="1"/>
  <c r="U362" i="9"/>
  <c r="E515" i="9" a="1"/>
  <c r="E515" i="9"/>
  <c r="U597" i="9" a="1"/>
  <c r="U597" i="9"/>
  <c r="U515" i="9" a="1"/>
  <c r="U515" i="9"/>
  <c r="V467" i="9" a="1"/>
  <c r="V467" i="9"/>
  <c r="H559" i="9" a="1"/>
  <c r="H559" i="9"/>
  <c r="E477" i="9" a="1"/>
  <c r="E477" i="9"/>
  <c r="H515" i="9" a="1"/>
  <c r="H515" i="9"/>
  <c r="F471" i="9" a="1"/>
  <c r="F471" i="9"/>
  <c r="U405" i="9" a="1"/>
  <c r="U405" i="9"/>
  <c r="H605" i="9" a="1"/>
  <c r="H605" i="9"/>
  <c r="E405" i="9" a="1"/>
  <c r="E405" i="9"/>
  <c r="E471" i="9" a="1"/>
  <c r="E471" i="9"/>
  <c r="G471" i="9" a="1"/>
  <c r="G471" i="9"/>
  <c r="F404" i="9" a="1"/>
  <c r="F404" i="9"/>
  <c r="H400" i="9" a="1"/>
  <c r="H400" i="9"/>
  <c r="U401" i="9" a="1"/>
  <c r="U401" i="9"/>
  <c r="H480" i="9" a="1"/>
  <c r="H480" i="9"/>
  <c r="F364" i="9" a="1"/>
  <c r="F364" i="9"/>
  <c r="H517" i="9" a="1"/>
  <c r="H517" i="9"/>
  <c r="H439" i="9" a="1"/>
  <c r="H439" i="9"/>
  <c r="E403" i="9" a="1"/>
  <c r="E403" i="9"/>
  <c r="V362" i="9" a="1"/>
  <c r="V362" i="9"/>
  <c r="V479" i="9" a="1"/>
  <c r="V479" i="9"/>
  <c r="V403" i="9" a="1"/>
  <c r="V403" i="9"/>
  <c r="U351" i="9" a="1"/>
  <c r="U351" i="9"/>
  <c r="H398" i="9" a="1"/>
  <c r="H398" i="9"/>
  <c r="E597" i="9" a="1"/>
  <c r="E597" i="9"/>
  <c r="F398" i="9" a="1"/>
  <c r="F398" i="9"/>
  <c r="E559" i="9" a="1"/>
  <c r="E559" i="9"/>
  <c r="H563" i="9" a="1"/>
  <c r="H563" i="9"/>
  <c r="E558" i="9" a="1"/>
  <c r="E558" i="9"/>
  <c r="F605" i="9" a="1"/>
  <c r="F605" i="9"/>
  <c r="E605" i="9" a="1"/>
  <c r="E605" i="9"/>
  <c r="F401" i="9" a="1"/>
  <c r="F401" i="9"/>
  <c r="H404" i="9" a="1"/>
  <c r="H404" i="9"/>
  <c r="F400" i="9" a="1"/>
  <c r="F400" i="9"/>
  <c r="V354" i="9" a="1"/>
  <c r="V354" i="9"/>
  <c r="F403" i="9" a="1"/>
  <c r="F403" i="9"/>
  <c r="U564" i="9" a="1"/>
  <c r="U564" i="9"/>
  <c r="G516" i="9" a="1"/>
  <c r="G516" i="9"/>
  <c r="G484" i="9" a="1"/>
  <c r="G484" i="9"/>
  <c r="G358" i="9" a="1"/>
  <c r="G358" i="9"/>
  <c r="F347" i="9" a="1"/>
  <c r="F347" i="9"/>
  <c r="U439" i="9" a="1"/>
  <c r="U439" i="9"/>
  <c r="V600" i="9" a="1"/>
  <c r="V600" i="9"/>
  <c r="F480" i="9" a="1"/>
  <c r="F480" i="9"/>
  <c r="H359" i="9" a="1"/>
  <c r="H359" i="9"/>
  <c r="F444" i="9" a="1"/>
  <c r="F444" i="9"/>
  <c r="E364" i="9" a="1"/>
  <c r="E364" i="9"/>
  <c r="U359" i="9" a="1"/>
  <c r="U359" i="9"/>
  <c r="F362" i="9" a="1"/>
  <c r="F362" i="9"/>
  <c r="V360" i="9" a="1"/>
  <c r="V360" i="9"/>
  <c r="U398" i="9" a="1"/>
  <c r="U398" i="9"/>
  <c r="U360" i="9" a="1"/>
  <c r="U360" i="9"/>
  <c r="E351" i="9" a="1"/>
  <c r="E351" i="9"/>
  <c r="F467" i="9" a="1"/>
  <c r="F467" i="9"/>
  <c r="F477" i="9" a="1"/>
  <c r="F477" i="9"/>
  <c r="U467" i="9" a="1"/>
  <c r="U467" i="9"/>
  <c r="F351" i="9" a="1"/>
  <c r="F351" i="9"/>
  <c r="V597" i="9" a="1"/>
  <c r="V597" i="9"/>
  <c r="V398" i="9" a="1"/>
  <c r="V398" i="9"/>
  <c r="V558" i="9" a="1"/>
  <c r="V558" i="9"/>
  <c r="U404" i="9" a="1"/>
  <c r="U404" i="9"/>
  <c r="E400" i="9" a="1"/>
  <c r="E400" i="9"/>
  <c r="E354" i="9" a="1"/>
  <c r="E354" i="9"/>
  <c r="G354" i="9" a="1"/>
  <c r="G354" i="9"/>
  <c r="U471" i="9" a="1"/>
  <c r="U471" i="9"/>
  <c r="H401" i="9" a="1"/>
  <c r="H401" i="9"/>
  <c r="H403" i="9" a="1"/>
  <c r="H403" i="9"/>
  <c r="E401" i="9" a="1"/>
  <c r="E401" i="9"/>
  <c r="E563" i="9" a="1"/>
  <c r="E563" i="9"/>
  <c r="H564" i="9" a="1"/>
  <c r="H564" i="9"/>
  <c r="V477" i="9" a="1"/>
  <c r="V477" i="9"/>
  <c r="V468" i="9" a="1"/>
  <c r="V468" i="9"/>
  <c r="H522" i="9" a="1"/>
  <c r="H522" i="9"/>
  <c r="U357" i="9" a="1"/>
  <c r="U357" i="9"/>
  <c r="U599" i="9" a="1"/>
  <c r="U599" i="9"/>
  <c r="F441" i="9" a="1"/>
  <c r="F441" i="9"/>
  <c r="H357" i="9" a="1"/>
  <c r="H357" i="9"/>
  <c r="V363" i="9" a="1"/>
  <c r="V363" i="9"/>
  <c r="F601" i="9" a="1"/>
  <c r="F601" i="9"/>
  <c r="U601" i="9" a="1"/>
  <c r="U601" i="9"/>
  <c r="E441" i="9" a="1"/>
  <c r="E441" i="9"/>
  <c r="F525" i="9" a="1"/>
  <c r="F525" i="9"/>
  <c r="V525" i="9" a="1"/>
  <c r="V525" i="9"/>
  <c r="E481" i="9" a="1"/>
  <c r="E481" i="9"/>
  <c r="E507" i="9" a="1"/>
  <c r="E507" i="9"/>
  <c r="V599" i="9" a="1"/>
  <c r="V599" i="9"/>
  <c r="H440" i="9" a="1"/>
  <c r="H440" i="9"/>
  <c r="H350" i="9" a="1"/>
  <c r="H350" i="9"/>
  <c r="V441" i="9" a="1"/>
  <c r="V441" i="9"/>
  <c r="U468" i="9" a="1"/>
  <c r="U468" i="9"/>
  <c r="F473" i="9" a="1"/>
  <c r="F473" i="9"/>
  <c r="U442" i="9" a="1"/>
  <c r="U442" i="9"/>
  <c r="F442" i="9" a="1"/>
  <c r="F442" i="9"/>
  <c r="U604" i="9" a="1"/>
  <c r="U604" i="9"/>
  <c r="V522" i="9" a="1"/>
  <c r="V522" i="9"/>
  <c r="F560" i="9" a="1"/>
  <c r="F560" i="9"/>
  <c r="U511" i="9" a="1"/>
  <c r="U511" i="9"/>
  <c r="E522" i="9" a="1"/>
  <c r="E522" i="9"/>
  <c r="F521" i="9" a="1"/>
  <c r="F521" i="9"/>
  <c r="H524" i="9" a="1"/>
  <c r="H524" i="9"/>
  <c r="E483" i="9" a="1"/>
  <c r="E483" i="9"/>
  <c r="U445" i="9" a="1"/>
  <c r="U445" i="9"/>
  <c r="V510" i="9" a="1"/>
  <c r="V510" i="9"/>
  <c r="H482" i="9" a="1"/>
  <c r="H482" i="9"/>
  <c r="V473" i="9" a="1"/>
  <c r="V473" i="9"/>
  <c r="V518" i="9" a="1"/>
  <c r="V518" i="9"/>
  <c r="E602" i="9" a="1"/>
  <c r="E602" i="9"/>
  <c r="U508" i="9" a="1"/>
  <c r="U508" i="9"/>
  <c r="F440" i="9" a="1"/>
  <c r="F440" i="9"/>
  <c r="F357" i="9" a="1"/>
  <c r="F357" i="9"/>
  <c r="V357" i="9" a="1"/>
  <c r="V357" i="9"/>
  <c r="U481" i="9" a="1"/>
  <c r="U481" i="9"/>
  <c r="U440" i="9" a="1"/>
  <c r="U440" i="9"/>
  <c r="G606" i="9" a="1"/>
  <c r="G606" i="9"/>
  <c r="V478" i="9" a="1"/>
  <c r="V478" i="9"/>
  <c r="F478" i="9" a="1"/>
  <c r="F478" i="9"/>
  <c r="F519" i="9" a="1"/>
  <c r="F519" i="9"/>
  <c r="H481" i="9" a="1"/>
  <c r="H481" i="9"/>
  <c r="U478" i="9" a="1"/>
  <c r="U478" i="9"/>
  <c r="E440" i="9" a="1"/>
  <c r="E440" i="9"/>
  <c r="F350" i="9" a="1"/>
  <c r="F350" i="9"/>
  <c r="F468" i="9" a="1"/>
  <c r="F468" i="9"/>
  <c r="U519" i="9" a="1"/>
  <c r="U519" i="9"/>
  <c r="V521" i="9" a="1"/>
  <c r="V521" i="9"/>
  <c r="F604" i="9" a="1"/>
  <c r="F604" i="9"/>
  <c r="U522" i="9" a="1"/>
  <c r="U522" i="9"/>
  <c r="F522" i="9" a="1"/>
  <c r="F522" i="9"/>
  <c r="V560" i="9" a="1"/>
  <c r="V560" i="9"/>
  <c r="H511" i="9" a="1"/>
  <c r="H511" i="9"/>
  <c r="V445" i="9" a="1"/>
  <c r="V445" i="9"/>
  <c r="V524" i="9" a="1"/>
  <c r="V524" i="9"/>
  <c r="H483" i="9" a="1"/>
  <c r="H483" i="9"/>
  <c r="E510" i="9" a="1"/>
  <c r="E510" i="9"/>
  <c r="H510" i="9" a="1"/>
  <c r="H510" i="9"/>
  <c r="U482" i="9" a="1"/>
  <c r="U482" i="9"/>
  <c r="H519" i="9" a="1"/>
  <c r="H519" i="9"/>
  <c r="E442" i="9" a="1"/>
  <c r="E442" i="9"/>
  <c r="H521" i="9" a="1"/>
  <c r="H521" i="9"/>
  <c r="H601" i="9" a="1"/>
  <c r="H601" i="9"/>
  <c r="H525" i="9" a="1"/>
  <c r="H525" i="9"/>
  <c r="V507" i="9" a="1"/>
  <c r="V507" i="9"/>
  <c r="E357" i="9" a="1"/>
  <c r="E357" i="9"/>
  <c r="E601" i="9" a="1"/>
  <c r="E601" i="9"/>
  <c r="F507" i="9" a="1"/>
  <c r="F507" i="9"/>
  <c r="U507" i="9" a="1"/>
  <c r="U507" i="9"/>
  <c r="E519" i="9" a="1"/>
  <c r="E519" i="9"/>
  <c r="U525" i="9" a="1"/>
  <c r="U525" i="9"/>
  <c r="H478" i="9" a="1"/>
  <c r="H478" i="9"/>
  <c r="F481" i="9" a="1"/>
  <c r="F481" i="9"/>
  <c r="V601" i="9" a="1"/>
  <c r="V601" i="9"/>
  <c r="F599" i="9" a="1"/>
  <c r="F599" i="9"/>
  <c r="E468" i="9" a="1"/>
  <c r="E468" i="9"/>
  <c r="H468" i="9" a="1"/>
  <c r="H468" i="9"/>
  <c r="H442" i="9" a="1"/>
  <c r="H442" i="9"/>
  <c r="E521" i="9" a="1"/>
  <c r="E521" i="9"/>
  <c r="E445" i="9" a="1"/>
  <c r="E445" i="9"/>
  <c r="V442" i="9" a="1"/>
  <c r="V442" i="9"/>
  <c r="E604" i="9" a="1"/>
  <c r="E604" i="9"/>
  <c r="H560" i="9" a="1"/>
  <c r="H560" i="9"/>
  <c r="E560" i="9" a="1"/>
  <c r="E560" i="9"/>
  <c r="E511" i="9" a="1"/>
  <c r="E511" i="9"/>
  <c r="H445" i="9" a="1"/>
  <c r="H445" i="9"/>
  <c r="U524" i="9" a="1"/>
  <c r="U524" i="9"/>
  <c r="E524" i="9" a="1"/>
  <c r="E524" i="9"/>
  <c r="U483" i="9" a="1"/>
  <c r="U483" i="9"/>
  <c r="U510" i="9" a="1"/>
  <c r="U510" i="9"/>
  <c r="E482" i="9" a="1"/>
  <c r="E482" i="9"/>
  <c r="V482" i="9" a="1"/>
  <c r="V482" i="9"/>
  <c r="U518" i="9" a="1"/>
  <c r="U518" i="9"/>
  <c r="U602" i="9" a="1"/>
  <c r="U602" i="9"/>
  <c r="V508" i="9" a="1"/>
  <c r="V508" i="9"/>
  <c r="E520" i="9" a="1"/>
  <c r="E520" i="9"/>
  <c r="U598" i="9" a="1"/>
  <c r="U598" i="9"/>
  <c r="E598" i="9" a="1"/>
  <c r="E598" i="9"/>
  <c r="V561" i="9" a="1"/>
  <c r="V561" i="9"/>
  <c r="F565" i="9" a="1"/>
  <c r="F565" i="9"/>
  <c r="F557" i="9" a="1"/>
  <c r="F557" i="9"/>
  <c r="F445" i="9" a="1"/>
  <c r="F445" i="9"/>
  <c r="E473" i="9" a="1"/>
  <c r="E473" i="9"/>
  <c r="U363" i="9" a="1"/>
  <c r="U363" i="9"/>
  <c r="V350" i="9" a="1"/>
  <c r="V350" i="9"/>
  <c r="E478" i="9" a="1"/>
  <c r="E478" i="9"/>
  <c r="V481" i="9" a="1"/>
  <c r="V481" i="9"/>
  <c r="H363" i="9" a="1"/>
  <c r="H363" i="9"/>
  <c r="E363" i="9" a="1"/>
  <c r="E363" i="9"/>
  <c r="V519" i="9" a="1"/>
  <c r="V519" i="9"/>
  <c r="H507" i="9" a="1"/>
  <c r="H507" i="9"/>
  <c r="G439" i="9" a="1"/>
  <c r="G439" i="9"/>
  <c r="U441" i="9" a="1"/>
  <c r="U441" i="9"/>
  <c r="E525" i="9" a="1"/>
  <c r="E525" i="9"/>
  <c r="F363" i="9" a="1"/>
  <c r="F363" i="9"/>
  <c r="H599" i="9" a="1"/>
  <c r="H599" i="9"/>
  <c r="E599" i="9" a="1"/>
  <c r="E599" i="9"/>
  <c r="V440" i="9" a="1"/>
  <c r="V440" i="9"/>
  <c r="E350" i="9" a="1"/>
  <c r="E350" i="9"/>
  <c r="H441" i="9" a="1"/>
  <c r="H441" i="9"/>
  <c r="U350" i="9" a="1"/>
  <c r="U350" i="9"/>
  <c r="H473" i="9" a="1"/>
  <c r="H473" i="9"/>
  <c r="H604" i="9" a="1"/>
  <c r="H604" i="9"/>
  <c r="V604" i="9" a="1"/>
  <c r="V604" i="9"/>
  <c r="U560" i="9" a="1"/>
  <c r="U560" i="9"/>
  <c r="V511" i="9" a="1"/>
  <c r="V511" i="9"/>
  <c r="F511" i="9" a="1"/>
  <c r="F511" i="9"/>
  <c r="U521" i="9" a="1"/>
  <c r="U521" i="9"/>
  <c r="F524" i="9" a="1"/>
  <c r="F524" i="9"/>
  <c r="V483" i="9" a="1"/>
  <c r="V483" i="9"/>
  <c r="F483" i="9" a="1"/>
  <c r="F483" i="9"/>
  <c r="F510" i="9" a="1"/>
  <c r="F510" i="9"/>
  <c r="F482" i="9" a="1"/>
  <c r="F482" i="9"/>
  <c r="U473" i="9" a="1"/>
  <c r="U473" i="9"/>
  <c r="F518" i="9" a="1"/>
  <c r="F518" i="9"/>
  <c r="H518" i="9" a="1"/>
  <c r="H518" i="9"/>
  <c r="H602" i="9" a="1"/>
  <c r="H602" i="9"/>
  <c r="F602" i="9" a="1"/>
  <c r="F602" i="9"/>
  <c r="F508" i="9" a="1"/>
  <c r="F508" i="9"/>
  <c r="U520" i="9" a="1"/>
  <c r="U520" i="9"/>
  <c r="H598" i="9" a="1"/>
  <c r="H598" i="9"/>
  <c r="E561" i="9" a="1"/>
  <c r="E561" i="9"/>
  <c r="V565" i="9" a="1"/>
  <c r="V565" i="9"/>
  <c r="U557" i="9" a="1"/>
  <c r="U557" i="9"/>
  <c r="F566" i="9" a="1"/>
  <c r="F566" i="9"/>
  <c r="H566" i="9" a="1"/>
  <c r="H566" i="9"/>
  <c r="F486" i="9" a="1"/>
  <c r="F486" i="9"/>
  <c r="E469" i="9" a="1"/>
  <c r="E469" i="9"/>
  <c r="H438" i="9" a="1"/>
  <c r="H438" i="9"/>
  <c r="U353" i="9" a="1"/>
  <c r="U353" i="9"/>
  <c r="E355" i="9" a="1"/>
  <c r="E355" i="9"/>
  <c r="V352" i="9" a="1"/>
  <c r="V352" i="9"/>
  <c r="V475" i="9" a="1"/>
  <c r="V475" i="9"/>
  <c r="F356" i="9" a="1"/>
  <c r="F356" i="9"/>
  <c r="E446" i="9" a="1"/>
  <c r="E446" i="9"/>
  <c r="U446" i="9" a="1"/>
  <c r="U446" i="9"/>
  <c r="V474" i="9" a="1"/>
  <c r="V474" i="9"/>
  <c r="E474" i="9" a="1"/>
  <c r="E474" i="9"/>
  <c r="E518" i="9" a="1"/>
  <c r="E518" i="9"/>
  <c r="H508" i="9" a="1"/>
  <c r="H508" i="9"/>
  <c r="F598" i="9" a="1"/>
  <c r="F598" i="9"/>
  <c r="H561" i="9" a="1"/>
  <c r="H561" i="9"/>
  <c r="U565" i="9" a="1"/>
  <c r="U565" i="9"/>
  <c r="E557" i="9" a="1"/>
  <c r="E557" i="9"/>
  <c r="U566" i="9" a="1"/>
  <c r="U566" i="9"/>
  <c r="V486" i="9" a="1"/>
  <c r="V486" i="9"/>
  <c r="F469" i="9" a="1"/>
  <c r="F469" i="9"/>
  <c r="E438" i="9" a="1"/>
  <c r="E438" i="9"/>
  <c r="H353" i="9" a="1"/>
  <c r="H353" i="9"/>
  <c r="U355" i="9" a="1"/>
  <c r="U355" i="9"/>
  <c r="E352" i="9" a="1"/>
  <c r="E352" i="9"/>
  <c r="H475" i="9" a="1"/>
  <c r="H475" i="9"/>
  <c r="E356" i="9" a="1"/>
  <c r="E356" i="9"/>
  <c r="H446" i="9" a="1"/>
  <c r="H446" i="9"/>
  <c r="F474" i="9" a="1"/>
  <c r="F474" i="9"/>
  <c r="V470" i="9" a="1"/>
  <c r="V470" i="9"/>
  <c r="U470" i="9" a="1"/>
  <c r="U470" i="9"/>
  <c r="E361" i="9" a="1"/>
  <c r="E361" i="9"/>
  <c r="V348" i="9" a="1"/>
  <c r="V348" i="9"/>
  <c r="E476" i="9" a="1"/>
  <c r="E476" i="9"/>
  <c r="E443" i="9" a="1"/>
  <c r="E443" i="9"/>
  <c r="F338" i="9" a="1"/>
  <c r="F338" i="9"/>
  <c r="F596" i="9" a="1"/>
  <c r="F596" i="9"/>
  <c r="H368" i="9" a="1"/>
  <c r="H368" i="9"/>
  <c r="V368" i="9" a="1"/>
  <c r="V368" i="9"/>
  <c r="F542" i="9" a="1"/>
  <c r="F542" i="9"/>
  <c r="U622" i="9" a="1"/>
  <c r="U622" i="9"/>
  <c r="V622" i="9" a="1"/>
  <c r="V622" i="9"/>
  <c r="V556" i="9" a="1"/>
  <c r="V556" i="9"/>
  <c r="H536" i="9" a="1"/>
  <c r="H536" i="9"/>
  <c r="F587" i="9" a="1"/>
  <c r="F587" i="9"/>
  <c r="V463" i="9" a="1"/>
  <c r="V463" i="9"/>
  <c r="V459" i="9" a="1"/>
  <c r="V459" i="9"/>
  <c r="E391" i="9" a="1"/>
  <c r="E391" i="9"/>
  <c r="F487" i="9" a="1"/>
  <c r="F487" i="9"/>
  <c r="E458" i="9" a="1"/>
  <c r="E458" i="9"/>
  <c r="V492" i="9" a="1"/>
  <c r="V492" i="9"/>
  <c r="V420" i="9" a="1"/>
  <c r="V420" i="9"/>
  <c r="E585" i="9" a="1"/>
  <c r="E585" i="9"/>
  <c r="V584" i="9" a="1"/>
  <c r="V584" i="9"/>
  <c r="V545" i="9" a="1"/>
  <c r="V545" i="9"/>
  <c r="V625" i="9" a="1"/>
  <c r="V625" i="9"/>
  <c r="H411" i="9" a="1"/>
  <c r="H411" i="9"/>
  <c r="V408" i="9" a="1"/>
  <c r="V408" i="9"/>
  <c r="H408" i="9" a="1"/>
  <c r="H408" i="9"/>
  <c r="E453" i="9" a="1"/>
  <c r="E453" i="9"/>
  <c r="U453" i="9" a="1"/>
  <c r="U453" i="9"/>
  <c r="F552" i="9" a="1"/>
  <c r="F552" i="9"/>
  <c r="U552" i="9" a="1"/>
  <c r="U552" i="9"/>
  <c r="V407" i="9" a="1"/>
  <c r="V407" i="9"/>
  <c r="U385" i="9" a="1"/>
  <c r="U385" i="9"/>
  <c r="E548" i="9" a="1"/>
  <c r="E548" i="9"/>
  <c r="H371" i="9" a="1"/>
  <c r="H371" i="9"/>
  <c r="F371" i="9" a="1"/>
  <c r="F371" i="9"/>
  <c r="E343" i="9" a="1"/>
  <c r="E343" i="9"/>
  <c r="E595" i="9" a="1"/>
  <c r="E595" i="9"/>
  <c r="V375" i="9" a="1"/>
  <c r="V375" i="9"/>
  <c r="F520" i="9" a="1"/>
  <c r="F520" i="9"/>
  <c r="V598" i="9" a="1"/>
  <c r="V598" i="9"/>
  <c r="F561" i="9" a="1"/>
  <c r="F561" i="9"/>
  <c r="H565" i="9" a="1"/>
  <c r="H565" i="9"/>
  <c r="V557" i="9" a="1"/>
  <c r="V557" i="9"/>
  <c r="U486" i="9" a="1"/>
  <c r="U486" i="9"/>
  <c r="U469" i="9" a="1"/>
  <c r="U469" i="9"/>
  <c r="F438" i="9" a="1"/>
  <c r="F438" i="9"/>
  <c r="E353" i="9" a="1"/>
  <c r="E353" i="9"/>
  <c r="H355" i="9" a="1"/>
  <c r="H355" i="9"/>
  <c r="U352" i="9" a="1"/>
  <c r="U352" i="9"/>
  <c r="F475" i="9" a="1"/>
  <c r="F475" i="9"/>
  <c r="H356" i="9" a="1"/>
  <c r="H356" i="9"/>
  <c r="U474" i="9" a="1"/>
  <c r="U474" i="9"/>
  <c r="F470" i="9" a="1"/>
  <c r="F470" i="9"/>
  <c r="U361" i="9" a="1"/>
  <c r="U361" i="9"/>
  <c r="U348" i="9" a="1"/>
  <c r="U348" i="9"/>
  <c r="H476" i="9" a="1"/>
  <c r="H476" i="9"/>
  <c r="H443" i="9" a="1"/>
  <c r="H443" i="9"/>
  <c r="U338" i="9" a="1"/>
  <c r="U338" i="9"/>
  <c r="H338" i="9" a="1"/>
  <c r="H338" i="9"/>
  <c r="E596" i="9" a="1"/>
  <c r="E596" i="9"/>
  <c r="G596" i="9" a="1"/>
  <c r="G596" i="9"/>
  <c r="F368" i="9" a="1"/>
  <c r="F368" i="9"/>
  <c r="E542" i="9" a="1"/>
  <c r="E542" i="9"/>
  <c r="E622" i="9" a="1"/>
  <c r="E622" i="9"/>
  <c r="E556" i="9" a="1"/>
  <c r="E556" i="9"/>
  <c r="E536" i="9" a="1"/>
  <c r="E536" i="9"/>
  <c r="H587" i="9" a="1"/>
  <c r="H587" i="9"/>
  <c r="H463" i="9" a="1"/>
  <c r="H463" i="9"/>
  <c r="F459" i="9" a="1"/>
  <c r="F459" i="9"/>
  <c r="V391" i="9" a="1"/>
  <c r="V391" i="9"/>
  <c r="V487" i="9" a="1"/>
  <c r="V487" i="9"/>
  <c r="U487" i="9" a="1"/>
  <c r="U487" i="9"/>
  <c r="V458" i="9" a="1"/>
  <c r="V458" i="9"/>
  <c r="F492" i="9" a="1"/>
  <c r="F492" i="9"/>
  <c r="E420" i="9" a="1"/>
  <c r="E420" i="9"/>
  <c r="H585" i="9" a="1"/>
  <c r="H585" i="9"/>
  <c r="U584" i="9" a="1"/>
  <c r="U584" i="9"/>
  <c r="F545" i="9" a="1"/>
  <c r="F545" i="9"/>
  <c r="H625" i="9" a="1"/>
  <c r="H625" i="9"/>
  <c r="U411" i="9" a="1"/>
  <c r="U411" i="9"/>
  <c r="U408" i="9" a="1"/>
  <c r="U408" i="9"/>
  <c r="V453" i="9" a="1"/>
  <c r="V453" i="9"/>
  <c r="V552" i="9" a="1"/>
  <c r="V552" i="9"/>
  <c r="F407" i="9" a="1"/>
  <c r="F407" i="9"/>
  <c r="E407" i="9" a="1"/>
  <c r="E407" i="9"/>
  <c r="H385" i="9" a="1"/>
  <c r="H385" i="9"/>
  <c r="U548" i="9" a="1"/>
  <c r="U548" i="9"/>
  <c r="F548" i="9" a="1"/>
  <c r="F548" i="9"/>
  <c r="U371" i="9" a="1"/>
  <c r="U371" i="9"/>
  <c r="V343" i="9" a="1"/>
  <c r="V343" i="9"/>
  <c r="F343" i="9" a="1"/>
  <c r="F343" i="9"/>
  <c r="F595" i="9" a="1"/>
  <c r="F595" i="9"/>
  <c r="V595" i="9" a="1"/>
  <c r="V595" i="9"/>
  <c r="U375" i="9" a="1"/>
  <c r="U375" i="9"/>
  <c r="F375" i="9" a="1"/>
  <c r="F375" i="9"/>
  <c r="F450" i="9" a="1"/>
  <c r="F450" i="9"/>
  <c r="H450" i="9" a="1"/>
  <c r="H450" i="9"/>
  <c r="E418" i="9" a="1"/>
  <c r="E418" i="9"/>
  <c r="E609" i="9" a="1"/>
  <c r="E609" i="9"/>
  <c r="F346" i="9" a="1"/>
  <c r="F346" i="9"/>
  <c r="H342" i="9" a="1"/>
  <c r="H342" i="9"/>
  <c r="E593" i="9" a="1"/>
  <c r="E593" i="9"/>
  <c r="F466" i="9" a="1"/>
  <c r="F466" i="9"/>
  <c r="H466" i="9" a="1"/>
  <c r="H466" i="9"/>
  <c r="H491" i="9" a="1"/>
  <c r="H491" i="9"/>
  <c r="U414" i="9" a="1"/>
  <c r="U414" i="9"/>
  <c r="V386" i="9" a="1"/>
  <c r="V386" i="9"/>
  <c r="V602" i="9" a="1"/>
  <c r="V602" i="9"/>
  <c r="H520" i="9" a="1"/>
  <c r="H520" i="9"/>
  <c r="U561" i="9" a="1"/>
  <c r="U561" i="9"/>
  <c r="E565" i="9" a="1"/>
  <c r="E565" i="9"/>
  <c r="H557" i="9" a="1"/>
  <c r="H557" i="9"/>
  <c r="V566" i="9" a="1"/>
  <c r="V566" i="9"/>
  <c r="H486" i="9" a="1"/>
  <c r="H486" i="9"/>
  <c r="H469" i="9" a="1"/>
  <c r="H469" i="9"/>
  <c r="U438" i="9" a="1"/>
  <c r="U438" i="9"/>
  <c r="V353" i="9" a="1"/>
  <c r="V353" i="9"/>
  <c r="F355" i="9" a="1"/>
  <c r="F355" i="9"/>
  <c r="H352" i="9" a="1"/>
  <c r="H352" i="9"/>
  <c r="U475" i="9" a="1"/>
  <c r="U475" i="9"/>
  <c r="V356" i="9" a="1"/>
  <c r="V356" i="9"/>
  <c r="V446" i="9" a="1"/>
  <c r="V446" i="9"/>
  <c r="H474" i="9" a="1"/>
  <c r="H474" i="9"/>
  <c r="H470" i="9" a="1"/>
  <c r="H470" i="9"/>
  <c r="V361" i="9" a="1"/>
  <c r="V361" i="9"/>
  <c r="F361" i="9" a="1"/>
  <c r="F361" i="9"/>
  <c r="H348" i="9" a="1"/>
  <c r="H348" i="9"/>
  <c r="U476" i="9" a="1"/>
  <c r="U476" i="9"/>
  <c r="V443" i="9" a="1"/>
  <c r="V443" i="9"/>
  <c r="F443" i="9" a="1"/>
  <c r="F443" i="9"/>
  <c r="V338" i="9" a="1"/>
  <c r="V338" i="9"/>
  <c r="U596" i="9" a="1"/>
  <c r="U596" i="9"/>
  <c r="V596" i="9" a="1"/>
  <c r="V596" i="9"/>
  <c r="E368" i="9" a="1"/>
  <c r="E368" i="9"/>
  <c r="U542" i="9" a="1"/>
  <c r="U542" i="9"/>
  <c r="H622" i="9" a="1"/>
  <c r="H622" i="9"/>
  <c r="F556" i="9" a="1"/>
  <c r="F556" i="9"/>
  <c r="F536" i="9" a="1"/>
  <c r="F536" i="9"/>
  <c r="U536" i="9" a="1"/>
  <c r="U536" i="9"/>
  <c r="V587" i="9" a="1"/>
  <c r="V587" i="9"/>
  <c r="U587" i="9" a="1"/>
  <c r="U587" i="9"/>
  <c r="U463" i="9" a="1"/>
  <c r="U463" i="9"/>
  <c r="U459" i="9" a="1"/>
  <c r="U459" i="9"/>
  <c r="H459" i="9" a="1"/>
  <c r="H459" i="9"/>
  <c r="F391" i="9" a="1"/>
  <c r="F391" i="9"/>
  <c r="U391" i="9" a="1"/>
  <c r="U391" i="9"/>
  <c r="H487" i="9" a="1"/>
  <c r="H487" i="9"/>
  <c r="F458" i="9" a="1"/>
  <c r="F458" i="9"/>
  <c r="U458" i="9" a="1"/>
  <c r="U458" i="9"/>
  <c r="H492" i="9" a="1"/>
  <c r="H492" i="9"/>
  <c r="U420" i="9" a="1"/>
  <c r="U420" i="9"/>
  <c r="F420" i="9" a="1"/>
  <c r="F420" i="9"/>
  <c r="F585" i="9" a="1"/>
  <c r="F585" i="9"/>
  <c r="U585" i="9" a="1"/>
  <c r="U585" i="9"/>
  <c r="E584" i="9" a="1"/>
  <c r="E584" i="9"/>
  <c r="U545" i="9" a="1"/>
  <c r="U545" i="9"/>
  <c r="H545" i="9" a="1"/>
  <c r="H545" i="9"/>
  <c r="E625" i="9" a="1"/>
  <c r="E625" i="9"/>
  <c r="F411" i="9" a="1"/>
  <c r="F411" i="9"/>
  <c r="F408" i="9" a="1"/>
  <c r="F408" i="9"/>
  <c r="F453" i="9" a="1"/>
  <c r="F453" i="9"/>
  <c r="G453" i="9" a="1"/>
  <c r="G453" i="9"/>
  <c r="H552" i="9" a="1"/>
  <c r="H552" i="9"/>
  <c r="U407" i="9" a="1"/>
  <c r="U407" i="9"/>
  <c r="V385" i="9" a="1"/>
  <c r="V385" i="9"/>
  <c r="F385" i="9" a="1"/>
  <c r="F385" i="9"/>
  <c r="H548" i="9" a="1"/>
  <c r="H548" i="9"/>
  <c r="V371" i="9" a="1"/>
  <c r="V371" i="9"/>
  <c r="U343" i="9" a="1"/>
  <c r="U343" i="9"/>
  <c r="H595" i="9" a="1"/>
  <c r="H595" i="9"/>
  <c r="E375" i="9" a="1"/>
  <c r="E375" i="9"/>
  <c r="V450" i="9" a="1"/>
  <c r="V450" i="9"/>
  <c r="V418" i="9" a="1"/>
  <c r="V418" i="9"/>
  <c r="F418" i="9" a="1"/>
  <c r="F418" i="9"/>
  <c r="H609" i="9" a="1"/>
  <c r="H609" i="9"/>
  <c r="E346" i="9" a="1"/>
  <c r="E346" i="9"/>
  <c r="E342" i="9" a="1"/>
  <c r="E342" i="9"/>
  <c r="V593" i="9" a="1"/>
  <c r="V593" i="9"/>
  <c r="V466" i="9" a="1"/>
  <c r="V466" i="9"/>
  <c r="E508" i="9" a="1"/>
  <c r="E508" i="9"/>
  <c r="V520" i="9" a="1"/>
  <c r="V520" i="9"/>
  <c r="E566" i="9" a="1"/>
  <c r="E566" i="9"/>
  <c r="E486" i="9" a="1"/>
  <c r="E486" i="9"/>
  <c r="V469" i="9" a="1"/>
  <c r="V469" i="9"/>
  <c r="V438" i="9" a="1"/>
  <c r="V438" i="9"/>
  <c r="F353" i="9" a="1"/>
  <c r="F353" i="9"/>
  <c r="G353" i="9" a="1"/>
  <c r="G353" i="9"/>
  <c r="V355" i="9" a="1"/>
  <c r="V355" i="9"/>
  <c r="F352" i="9" a="1"/>
  <c r="F352" i="9"/>
  <c r="E475" i="9" a="1"/>
  <c r="E475" i="9"/>
  <c r="U356" i="9" a="1"/>
  <c r="U356" i="9"/>
  <c r="F446" i="9" a="1"/>
  <c r="F446" i="9"/>
  <c r="E470" i="9" a="1"/>
  <c r="E470" i="9"/>
  <c r="H361" i="9" a="1"/>
  <c r="H361" i="9"/>
  <c r="F348" i="9" a="1"/>
  <c r="F348" i="9"/>
  <c r="E348" i="9" a="1"/>
  <c r="E348" i="9"/>
  <c r="V476" i="9" a="1"/>
  <c r="V476" i="9"/>
  <c r="F476" i="9" a="1"/>
  <c r="F476" i="9"/>
  <c r="U443" i="9" a="1"/>
  <c r="U443" i="9"/>
  <c r="E338" i="9" a="1"/>
  <c r="E338" i="9"/>
  <c r="H596" i="9" a="1"/>
  <c r="H596" i="9"/>
  <c r="U368" i="9" a="1"/>
  <c r="U368" i="9"/>
  <c r="H542" i="9" a="1"/>
  <c r="H542" i="9"/>
  <c r="V542" i="9" a="1"/>
  <c r="V542" i="9"/>
  <c r="F622" i="9" a="1"/>
  <c r="F622" i="9"/>
  <c r="H556" i="9" a="1"/>
  <c r="H556" i="9"/>
  <c r="U556" i="9" a="1"/>
  <c r="U556" i="9"/>
  <c r="V536" i="9" a="1"/>
  <c r="V536" i="9"/>
  <c r="E587" i="9" a="1"/>
  <c r="E587" i="9"/>
  <c r="F463" i="9" a="1"/>
  <c r="F463" i="9"/>
  <c r="E463" i="9" a="1"/>
  <c r="E463" i="9"/>
  <c r="E459" i="9" a="1"/>
  <c r="E459" i="9"/>
  <c r="H391" i="9" a="1"/>
  <c r="H391" i="9"/>
  <c r="E487" i="9" a="1"/>
  <c r="E487" i="9"/>
  <c r="H458" i="9" a="1"/>
  <c r="H458" i="9"/>
  <c r="E492" i="9" a="1"/>
  <c r="E492" i="9"/>
  <c r="U492" i="9" a="1"/>
  <c r="U492" i="9"/>
  <c r="H420" i="9" a="1"/>
  <c r="H420" i="9"/>
  <c r="V585" i="9" a="1"/>
  <c r="V585" i="9"/>
  <c r="F584" i="9" a="1"/>
  <c r="F584" i="9"/>
  <c r="H584" i="9" a="1"/>
  <c r="H584" i="9"/>
  <c r="E545" i="9" a="1"/>
  <c r="E545" i="9"/>
  <c r="U625" i="9" a="1"/>
  <c r="U625" i="9"/>
  <c r="F625" i="9" a="1"/>
  <c r="F625" i="9"/>
  <c r="E411" i="9" a="1"/>
  <c r="E411" i="9"/>
  <c r="V411" i="9" a="1"/>
  <c r="V411" i="9"/>
  <c r="E408" i="9" a="1"/>
  <c r="E408" i="9"/>
  <c r="H453" i="9" a="1"/>
  <c r="H453" i="9"/>
  <c r="E552" i="9" a="1"/>
  <c r="E552" i="9"/>
  <c r="H407" i="9" a="1"/>
  <c r="H407" i="9"/>
  <c r="E385" i="9" a="1"/>
  <c r="E385" i="9"/>
  <c r="V548" i="9" a="1"/>
  <c r="V548" i="9"/>
  <c r="E371" i="9" a="1"/>
  <c r="E371" i="9"/>
  <c r="H343" i="9" a="1"/>
  <c r="H343" i="9"/>
  <c r="U595" i="9" a="1"/>
  <c r="U595" i="9"/>
  <c r="H375" i="9" a="1"/>
  <c r="H375" i="9"/>
  <c r="U450" i="9" a="1"/>
  <c r="U450" i="9"/>
  <c r="U418" i="9" a="1"/>
  <c r="U418" i="9"/>
  <c r="U609" i="9" a="1"/>
  <c r="U609" i="9"/>
  <c r="V609" i="9" a="1"/>
  <c r="V609" i="9"/>
  <c r="U346" i="9" a="1"/>
  <c r="U346" i="9"/>
  <c r="F609" i="9" a="1"/>
  <c r="F609" i="9"/>
  <c r="U342" i="9" a="1"/>
  <c r="U342" i="9"/>
  <c r="U593" i="9" a="1"/>
  <c r="U593" i="9"/>
  <c r="U466" i="9" a="1"/>
  <c r="U466" i="9"/>
  <c r="U491" i="9" a="1"/>
  <c r="U491" i="9"/>
  <c r="V414" i="9" a="1"/>
  <c r="V414" i="9"/>
  <c r="F386" i="9" a="1"/>
  <c r="F386" i="9"/>
  <c r="H614" i="9" a="1"/>
  <c r="H614" i="9"/>
  <c r="U614" i="9" a="1"/>
  <c r="U614" i="9"/>
  <c r="U528" i="9" a="1"/>
  <c r="U528" i="9"/>
  <c r="E340" i="9" a="1"/>
  <c r="E340" i="9"/>
  <c r="H589" i="9" a="1"/>
  <c r="H589" i="9"/>
  <c r="V581" i="9" a="1"/>
  <c r="V581" i="9"/>
  <c r="E549" i="9" a="1"/>
  <c r="E549" i="9"/>
  <c r="F594" i="9" a="1"/>
  <c r="F594" i="9"/>
  <c r="V594" i="9" a="1"/>
  <c r="V594" i="9"/>
  <c r="U464" i="9" a="1"/>
  <c r="U464" i="9"/>
  <c r="V387" i="9" a="1"/>
  <c r="V387" i="9"/>
  <c r="U388" i="9" a="1"/>
  <c r="U388" i="9"/>
  <c r="U623" i="9" a="1"/>
  <c r="U623" i="9"/>
  <c r="E626" i="9" a="1"/>
  <c r="E626" i="9"/>
  <c r="U416" i="9" a="1"/>
  <c r="U416" i="9"/>
  <c r="F380" i="9" a="1"/>
  <c r="F380" i="9"/>
  <c r="U380" i="9" a="1"/>
  <c r="U380" i="9"/>
  <c r="U452" i="9" a="1"/>
  <c r="U452" i="9"/>
  <c r="E452" i="9" a="1"/>
  <c r="E452" i="9"/>
  <c r="U554" i="9" a="1"/>
  <c r="U554" i="9"/>
  <c r="V554" i="9" a="1"/>
  <c r="V554" i="9"/>
  <c r="U531" i="9" a="1"/>
  <c r="U531" i="9"/>
  <c r="E572" i="9" a="1"/>
  <c r="E572" i="9"/>
  <c r="U462" i="9" a="1"/>
  <c r="U462" i="9"/>
  <c r="E462" i="9" a="1"/>
  <c r="E462" i="9"/>
  <c r="H374" i="9" a="1"/>
  <c r="H374" i="9"/>
  <c r="F624" i="9" a="1"/>
  <c r="F624" i="9"/>
  <c r="F494" i="9" a="1"/>
  <c r="F494" i="9"/>
  <c r="V379" i="9" a="1"/>
  <c r="V379" i="9"/>
  <c r="E377" i="9" a="1"/>
  <c r="E377" i="9"/>
  <c r="V377" i="9" a="1"/>
  <c r="V377" i="9"/>
  <c r="F611" i="9" a="1"/>
  <c r="F611" i="9"/>
  <c r="H533" i="9" a="1"/>
  <c r="H533" i="9"/>
  <c r="E533" i="9" a="1"/>
  <c r="E533" i="9"/>
  <c r="V529" i="9" a="1"/>
  <c r="V529" i="9"/>
  <c r="U574" i="9" a="1"/>
  <c r="U574" i="9"/>
  <c r="H341" i="9" a="1"/>
  <c r="H341" i="9"/>
  <c r="F337" i="9" a="1"/>
  <c r="F337" i="9"/>
  <c r="V392" i="9" a="1"/>
  <c r="V392" i="9"/>
  <c r="H373" i="9" a="1"/>
  <c r="H373" i="9"/>
  <c r="U618" i="9" a="1"/>
  <c r="U618" i="9"/>
  <c r="H423" i="9" a="1"/>
  <c r="H423" i="9"/>
  <c r="E425" i="9" a="1"/>
  <c r="E425" i="9"/>
  <c r="V425" i="9" a="1"/>
  <c r="V425" i="9"/>
  <c r="E535" i="9" a="1"/>
  <c r="E535" i="9"/>
  <c r="F344" i="9" a="1"/>
  <c r="F344" i="9"/>
  <c r="E344" i="9" a="1"/>
  <c r="E344" i="9"/>
  <c r="U590" i="9" a="1"/>
  <c r="U590" i="9"/>
  <c r="V590" i="9" a="1"/>
  <c r="V590" i="9"/>
  <c r="F370" i="9" a="1"/>
  <c r="F370" i="9"/>
  <c r="U541" i="9" a="1"/>
  <c r="U541" i="9"/>
  <c r="U495" i="9" a="1"/>
  <c r="U495" i="9"/>
  <c r="F490" i="9" a="1"/>
  <c r="F490" i="9"/>
  <c r="U490" i="9" a="1"/>
  <c r="U490" i="9"/>
  <c r="H415" i="9" a="1"/>
  <c r="H415" i="9"/>
  <c r="E410" i="9" a="1"/>
  <c r="E410" i="9"/>
  <c r="V381" i="9" a="1"/>
  <c r="V381" i="9"/>
  <c r="U447" i="9" a="1"/>
  <c r="U447" i="9"/>
  <c r="H447" i="9" a="1"/>
  <c r="H447" i="9"/>
  <c r="E555" i="9" a="1"/>
  <c r="E555" i="9"/>
  <c r="E550" i="9" a="1"/>
  <c r="E550" i="9"/>
  <c r="E608" i="9" a="1"/>
  <c r="E608" i="9"/>
  <c r="F527" i="9" a="1"/>
  <c r="F527" i="9"/>
  <c r="H527" i="9" a="1"/>
  <c r="H527" i="9"/>
  <c r="H586" i="9" a="1"/>
  <c r="H586" i="9"/>
  <c r="E543" i="9" a="1"/>
  <c r="E543" i="9"/>
  <c r="H421" i="9" a="1"/>
  <c r="H421" i="9"/>
  <c r="H610" i="9" a="1"/>
  <c r="H610" i="9"/>
  <c r="E450" i="9" a="1"/>
  <c r="E450" i="9"/>
  <c r="V342" i="9" a="1"/>
  <c r="V342" i="9"/>
  <c r="F593" i="9" a="1"/>
  <c r="F593" i="9"/>
  <c r="F491" i="9" a="1"/>
  <c r="F491" i="9"/>
  <c r="H414" i="9" a="1"/>
  <c r="H414" i="9"/>
  <c r="U386" i="9" a="1"/>
  <c r="U386" i="9"/>
  <c r="E614" i="9" a="1"/>
  <c r="E614" i="9"/>
  <c r="V528" i="9" a="1"/>
  <c r="V528" i="9"/>
  <c r="E528" i="9" a="1"/>
  <c r="E528" i="9"/>
  <c r="V340" i="9" a="1"/>
  <c r="V340" i="9"/>
  <c r="F340" i="9" a="1"/>
  <c r="F340" i="9"/>
  <c r="F589" i="9" a="1"/>
  <c r="F589" i="9"/>
  <c r="E581" i="9" a="1"/>
  <c r="E581" i="9"/>
  <c r="V549" i="9" a="1"/>
  <c r="V549" i="9"/>
  <c r="F549" i="9" a="1"/>
  <c r="F549" i="9"/>
  <c r="U594" i="9" a="1"/>
  <c r="U594" i="9"/>
  <c r="H464" i="9" a="1"/>
  <c r="H464" i="9"/>
  <c r="E464" i="9" a="1"/>
  <c r="E464" i="9"/>
  <c r="H387" i="9" a="1"/>
  <c r="H387" i="9"/>
  <c r="U387" i="9" a="1"/>
  <c r="U387" i="9"/>
  <c r="E388" i="9" a="1"/>
  <c r="E388" i="9"/>
  <c r="H623" i="9" a="1"/>
  <c r="H623" i="9"/>
  <c r="E623" i="9" a="1"/>
  <c r="E623" i="9"/>
  <c r="U626" i="9" a="1"/>
  <c r="U626" i="9"/>
  <c r="E416" i="9" a="1"/>
  <c r="E416" i="9"/>
  <c r="V380" i="9" a="1"/>
  <c r="V380" i="9"/>
  <c r="V452" i="9" a="1"/>
  <c r="V452" i="9"/>
  <c r="F554" i="9" a="1"/>
  <c r="F554" i="9"/>
  <c r="E531" i="9" a="1"/>
  <c r="E531" i="9"/>
  <c r="F572" i="9" a="1"/>
  <c r="F572" i="9"/>
  <c r="H462" i="9" a="1"/>
  <c r="H462" i="9"/>
  <c r="V374" i="9" a="1"/>
  <c r="V374" i="9"/>
  <c r="H624" i="9" a="1"/>
  <c r="H624" i="9"/>
  <c r="H494" i="9" a="1"/>
  <c r="H494" i="9"/>
  <c r="E494" i="9" a="1"/>
  <c r="E494" i="9"/>
  <c r="E379" i="9" a="1"/>
  <c r="E379" i="9"/>
  <c r="U377" i="9" a="1"/>
  <c r="U377" i="9"/>
  <c r="E611" i="9" a="1"/>
  <c r="E611" i="9"/>
  <c r="F533" i="9" a="1"/>
  <c r="F533" i="9"/>
  <c r="U529" i="9" a="1"/>
  <c r="U529" i="9"/>
  <c r="E529" i="9" a="1"/>
  <c r="E529" i="9"/>
  <c r="F574" i="9" a="1"/>
  <c r="F574" i="9"/>
  <c r="E341" i="9" a="1"/>
  <c r="E341" i="9"/>
  <c r="U337" i="9" a="1"/>
  <c r="U337" i="9"/>
  <c r="F392" i="9" a="1"/>
  <c r="F392" i="9"/>
  <c r="E392" i="9" a="1"/>
  <c r="E392" i="9"/>
  <c r="F373" i="9" a="1"/>
  <c r="F373" i="9"/>
  <c r="V618" i="9" a="1"/>
  <c r="V618" i="9"/>
  <c r="E423" i="9" a="1"/>
  <c r="E423" i="9"/>
  <c r="U425" i="9" a="1"/>
  <c r="U425" i="9"/>
  <c r="V535" i="9" a="1"/>
  <c r="V535" i="9"/>
  <c r="F535" i="9" a="1"/>
  <c r="F535" i="9"/>
  <c r="U344" i="9" a="1"/>
  <c r="U344" i="9"/>
  <c r="E590" i="9" a="1"/>
  <c r="E590" i="9"/>
  <c r="V370" i="9" a="1"/>
  <c r="V370" i="9"/>
  <c r="V541" i="9" a="1"/>
  <c r="V541" i="9"/>
  <c r="E495" i="9" a="1"/>
  <c r="E495" i="9"/>
  <c r="E490" i="9" a="1"/>
  <c r="E490" i="9"/>
  <c r="U415" i="9" a="1"/>
  <c r="U415" i="9"/>
  <c r="V415" i="9" a="1"/>
  <c r="V415" i="9"/>
  <c r="H410" i="9" a="1"/>
  <c r="H410" i="9"/>
  <c r="E381" i="9" a="1"/>
  <c r="E381" i="9"/>
  <c r="E447" i="9" a="1"/>
  <c r="E447" i="9"/>
  <c r="V555" i="9" a="1"/>
  <c r="V555" i="9"/>
  <c r="H550" i="9" a="1"/>
  <c r="H550" i="9"/>
  <c r="F608" i="9" a="1"/>
  <c r="F608" i="9"/>
  <c r="U527" i="9" a="1"/>
  <c r="U527" i="9"/>
  <c r="F586" i="9" a="1"/>
  <c r="F586" i="9"/>
  <c r="U586" i="9" a="1"/>
  <c r="U586" i="9"/>
  <c r="V346" i="9" a="1"/>
  <c r="V346" i="9"/>
  <c r="F342" i="9" a="1"/>
  <c r="F342" i="9"/>
  <c r="H593" i="9" a="1"/>
  <c r="H593" i="9"/>
  <c r="V491" i="9" a="1"/>
  <c r="V491" i="9"/>
  <c r="F414" i="9" a="1"/>
  <c r="F414" i="9"/>
  <c r="H386" i="9" a="1"/>
  <c r="H386" i="9"/>
  <c r="V614" i="9" a="1"/>
  <c r="V614" i="9"/>
  <c r="H528" i="9" a="1"/>
  <c r="H528" i="9"/>
  <c r="H340" i="9" a="1"/>
  <c r="H340" i="9"/>
  <c r="U589" i="9" a="1"/>
  <c r="U589" i="9"/>
  <c r="V589" i="9" a="1"/>
  <c r="V589" i="9"/>
  <c r="U581" i="9" a="1"/>
  <c r="U581" i="9"/>
  <c r="F581" i="9" a="1"/>
  <c r="F581" i="9"/>
  <c r="H549" i="9" a="1"/>
  <c r="H549" i="9"/>
  <c r="E594" i="9" a="1"/>
  <c r="E594" i="9"/>
  <c r="V464" i="9" a="1"/>
  <c r="V464" i="9"/>
  <c r="F387" i="9" a="1"/>
  <c r="F387" i="9"/>
  <c r="V388" i="9" a="1"/>
  <c r="V388" i="9"/>
  <c r="F388" i="9" a="1"/>
  <c r="F388" i="9"/>
  <c r="V623" i="9" a="1"/>
  <c r="V623" i="9"/>
  <c r="F626" i="9" a="1"/>
  <c r="F626" i="9"/>
  <c r="V626" i="9" a="1"/>
  <c r="V626" i="9"/>
  <c r="F416" i="9" a="1"/>
  <c r="F416" i="9"/>
  <c r="E380" i="9" a="1"/>
  <c r="E380" i="9"/>
  <c r="H452" i="9" a="1"/>
  <c r="H452" i="9"/>
  <c r="E554" i="9" a="1"/>
  <c r="E554" i="9"/>
  <c r="V531" i="9" a="1"/>
  <c r="V531" i="9"/>
  <c r="H531" i="9" a="1"/>
  <c r="H531" i="9"/>
  <c r="H572" i="9" a="1"/>
  <c r="H572" i="9"/>
  <c r="U572" i="9" a="1"/>
  <c r="U572" i="9"/>
  <c r="V462" i="9" a="1"/>
  <c r="V462" i="9"/>
  <c r="E374" i="9" a="1"/>
  <c r="E374" i="9"/>
  <c r="F374" i="9" a="1"/>
  <c r="F374" i="9"/>
  <c r="V624" i="9" a="1"/>
  <c r="V624" i="9"/>
  <c r="U624" i="9" a="1"/>
  <c r="U624" i="9"/>
  <c r="U494" i="9" a="1"/>
  <c r="U494" i="9"/>
  <c r="H379" i="9" a="1"/>
  <c r="H379" i="9"/>
  <c r="F377" i="9" a="1"/>
  <c r="F377" i="9"/>
  <c r="G377" i="9" a="1"/>
  <c r="G377" i="9"/>
  <c r="V611" i="9" a="1"/>
  <c r="V611" i="9"/>
  <c r="V533" i="9" a="1"/>
  <c r="V533" i="9"/>
  <c r="H529" i="9" a="1"/>
  <c r="H529" i="9"/>
  <c r="H574" i="9" a="1"/>
  <c r="H574" i="9"/>
  <c r="V574" i="9" a="1"/>
  <c r="V574" i="9"/>
  <c r="V341" i="9" a="1"/>
  <c r="V341" i="9"/>
  <c r="U341" i="9" a="1"/>
  <c r="U341" i="9"/>
  <c r="V337" i="9" a="1"/>
  <c r="V337" i="9"/>
  <c r="U392" i="9" a="1"/>
  <c r="U392" i="9"/>
  <c r="U373" i="9" a="1"/>
  <c r="U373" i="9"/>
  <c r="E373" i="9" a="1"/>
  <c r="E373" i="9"/>
  <c r="H618" i="9" a="1"/>
  <c r="H618" i="9"/>
  <c r="E618" i="9" a="1"/>
  <c r="E618" i="9"/>
  <c r="U423" i="9" a="1"/>
  <c r="U423" i="9"/>
  <c r="F425" i="9" a="1"/>
  <c r="F425" i="9"/>
  <c r="H535" i="9" a="1"/>
  <c r="H535" i="9"/>
  <c r="H344" i="9" a="1"/>
  <c r="H344" i="9"/>
  <c r="F590" i="9" a="1"/>
  <c r="F590" i="9"/>
  <c r="H370" i="9" a="1"/>
  <c r="H370" i="9"/>
  <c r="E370" i="9" a="1"/>
  <c r="E370" i="9"/>
  <c r="G370" i="9" a="1"/>
  <c r="G370" i="9"/>
  <c r="H541" i="9" a="1"/>
  <c r="H541" i="9"/>
  <c r="F541" i="9" a="1"/>
  <c r="F541" i="9"/>
  <c r="F495" i="9" a="1"/>
  <c r="F495" i="9"/>
  <c r="V490" i="9" a="1"/>
  <c r="V490" i="9"/>
  <c r="F415" i="9" a="1"/>
  <c r="F415" i="9"/>
  <c r="V410" i="9" a="1"/>
  <c r="V410" i="9"/>
  <c r="U410" i="9" a="1"/>
  <c r="U410" i="9"/>
  <c r="H381" i="9" a="1"/>
  <c r="H381" i="9"/>
  <c r="V447" i="9" a="1"/>
  <c r="V447" i="9"/>
  <c r="F555" i="9" a="1"/>
  <c r="F555" i="9"/>
  <c r="F550" i="9" a="1"/>
  <c r="F550" i="9"/>
  <c r="H608" i="9" a="1"/>
  <c r="H608" i="9"/>
  <c r="V527" i="9" a="1"/>
  <c r="V527" i="9"/>
  <c r="E586" i="9" a="1"/>
  <c r="E586" i="9"/>
  <c r="H543" i="9" a="1"/>
  <c r="H543" i="9"/>
  <c r="F543" i="9" a="1"/>
  <c r="F543" i="9"/>
  <c r="G543" i="9" a="1"/>
  <c r="G543" i="9"/>
  <c r="H418" i="9" a="1"/>
  <c r="H418" i="9"/>
  <c r="H346" i="9" a="1"/>
  <c r="H346" i="9"/>
  <c r="E466" i="9" a="1"/>
  <c r="E466" i="9"/>
  <c r="E491" i="9" a="1"/>
  <c r="E491" i="9"/>
  <c r="E414" i="9" a="1"/>
  <c r="E414" i="9"/>
  <c r="E386" i="9" a="1"/>
  <c r="E386" i="9"/>
  <c r="F614" i="9" a="1"/>
  <c r="F614" i="9"/>
  <c r="F528" i="9" a="1"/>
  <c r="F528" i="9"/>
  <c r="U340" i="9" a="1"/>
  <c r="U340" i="9"/>
  <c r="E589" i="9" a="1"/>
  <c r="E589" i="9"/>
  <c r="H581" i="9" a="1"/>
  <c r="H581" i="9"/>
  <c r="U549" i="9" a="1"/>
  <c r="U549" i="9"/>
  <c r="H594" i="9" a="1"/>
  <c r="H594" i="9"/>
  <c r="F464" i="9" a="1"/>
  <c r="F464" i="9"/>
  <c r="G464" i="9" a="1"/>
  <c r="G464" i="9"/>
  <c r="E387" i="9" a="1"/>
  <c r="E387" i="9"/>
  <c r="H388" i="9" a="1"/>
  <c r="H388" i="9"/>
  <c r="F623" i="9" a="1"/>
  <c r="F623" i="9"/>
  <c r="H626" i="9" a="1"/>
  <c r="H626" i="9"/>
  <c r="V416" i="9" a="1"/>
  <c r="V416" i="9"/>
  <c r="H416" i="9" a="1"/>
  <c r="H416" i="9"/>
  <c r="H380" i="9" a="1"/>
  <c r="H380" i="9"/>
  <c r="F452" i="9" a="1"/>
  <c r="F452" i="9"/>
  <c r="H554" i="9" a="1"/>
  <c r="H554" i="9"/>
  <c r="F531" i="9" a="1"/>
  <c r="F531" i="9"/>
  <c r="V572" i="9" a="1"/>
  <c r="V572" i="9"/>
  <c r="F462" i="9" a="1"/>
  <c r="F462" i="9"/>
  <c r="G462" i="9" a="1"/>
  <c r="G462" i="9"/>
  <c r="U374" i="9" a="1"/>
  <c r="U374" i="9"/>
  <c r="E624" i="9" a="1"/>
  <c r="E624" i="9"/>
  <c r="G624" i="9" a="1"/>
  <c r="G624" i="9"/>
  <c r="V494" i="9" a="1"/>
  <c r="V494" i="9"/>
  <c r="F379" i="9" a="1"/>
  <c r="F379" i="9"/>
  <c r="U379" i="9" a="1"/>
  <c r="U379" i="9"/>
  <c r="H377" i="9" a="1"/>
  <c r="H377" i="9"/>
  <c r="H611" i="9" a="1"/>
  <c r="H611" i="9"/>
  <c r="U611" i="9" a="1"/>
  <c r="U611" i="9"/>
  <c r="U533" i="9" a="1"/>
  <c r="U533" i="9"/>
  <c r="F529" i="9" a="1"/>
  <c r="F529" i="9"/>
  <c r="E574" i="9" a="1"/>
  <c r="E574" i="9"/>
  <c r="G574" i="9" a="1"/>
  <c r="G574" i="9"/>
  <c r="F341" i="9" a="1"/>
  <c r="F341" i="9"/>
  <c r="H337" i="9" a="1"/>
  <c r="H337" i="9"/>
  <c r="E337" i="9" a="1"/>
  <c r="E337" i="9"/>
  <c r="G337" i="9" a="1"/>
  <c r="G337" i="9"/>
  <c r="H392" i="9" a="1"/>
  <c r="H392" i="9"/>
  <c r="V373" i="9" a="1"/>
  <c r="V373" i="9"/>
  <c r="F618" i="9" a="1"/>
  <c r="F618" i="9"/>
  <c r="F423" i="9" a="1"/>
  <c r="F423" i="9"/>
  <c r="V423" i="9" a="1"/>
  <c r="V423" i="9"/>
  <c r="H425" i="9" a="1"/>
  <c r="H425" i="9"/>
  <c r="U535" i="9" a="1"/>
  <c r="U535" i="9"/>
  <c r="V344" i="9" a="1"/>
  <c r="V344" i="9"/>
  <c r="H590" i="9" a="1"/>
  <c r="H590" i="9"/>
  <c r="U370" i="9" a="1"/>
  <c r="U370" i="9"/>
  <c r="E541" i="9" a="1"/>
  <c r="E541" i="9"/>
  <c r="V495" i="9" a="1"/>
  <c r="V495" i="9"/>
  <c r="H495" i="9" a="1"/>
  <c r="H495" i="9"/>
  <c r="H490" i="9" a="1"/>
  <c r="H490" i="9"/>
  <c r="E415" i="9" a="1"/>
  <c r="E415" i="9"/>
  <c r="F410" i="9" a="1"/>
  <c r="F410" i="9"/>
  <c r="F381" i="9" a="1"/>
  <c r="F381" i="9"/>
  <c r="U381" i="9" a="1"/>
  <c r="U381" i="9"/>
  <c r="F447" i="9" a="1"/>
  <c r="F447" i="9"/>
  <c r="U555" i="9" a="1"/>
  <c r="U555" i="9"/>
  <c r="H555" i="9" a="1"/>
  <c r="H555" i="9"/>
  <c r="V550" i="9" a="1"/>
  <c r="V550" i="9"/>
  <c r="U550" i="9" a="1"/>
  <c r="U550" i="9"/>
  <c r="U608" i="9" a="1"/>
  <c r="U608" i="9"/>
  <c r="V608" i="9" a="1"/>
  <c r="V608" i="9"/>
  <c r="E527" i="9" a="1"/>
  <c r="E527" i="9"/>
  <c r="V586" i="9" a="1"/>
  <c r="V586" i="9"/>
  <c r="V543" i="9" a="1"/>
  <c r="V543" i="9"/>
  <c r="E421" i="9" a="1"/>
  <c r="E421" i="9"/>
  <c r="U610" i="9" a="1"/>
  <c r="U610" i="9"/>
  <c r="E588" i="9" a="1"/>
  <c r="E588" i="9"/>
  <c r="U393" i="9" a="1"/>
  <c r="U393" i="9"/>
  <c r="U620" i="9" a="1"/>
  <c r="U620" i="9"/>
  <c r="U448" i="9" a="1"/>
  <c r="U448" i="9"/>
  <c r="U543" i="9" a="1"/>
  <c r="U543" i="9"/>
  <c r="F421" i="9" a="1"/>
  <c r="F421" i="9"/>
  <c r="F610" i="9" a="1"/>
  <c r="F610" i="9"/>
  <c r="H588" i="9" a="1"/>
  <c r="H588" i="9"/>
  <c r="E393" i="9" a="1"/>
  <c r="E393" i="9"/>
  <c r="E620" i="9" a="1"/>
  <c r="E620" i="9"/>
  <c r="E448" i="9" a="1"/>
  <c r="E448" i="9"/>
  <c r="H547" i="9" a="1"/>
  <c r="H547" i="9"/>
  <c r="H569" i="9" a="1"/>
  <c r="H569" i="9"/>
  <c r="V339" i="9" a="1"/>
  <c r="V339" i="9"/>
  <c r="H396" i="9" a="1"/>
  <c r="H396" i="9"/>
  <c r="H372" i="9" a="1"/>
  <c r="H372" i="9"/>
  <c r="E539" i="9" a="1"/>
  <c r="E539" i="9"/>
  <c r="F537" i="9" a="1"/>
  <c r="F537" i="9"/>
  <c r="U537" i="9" a="1"/>
  <c r="U537" i="9"/>
  <c r="E619" i="9" a="1"/>
  <c r="E619" i="9"/>
  <c r="U621" i="9" a="1"/>
  <c r="U621" i="9"/>
  <c r="F488" i="9" a="1"/>
  <c r="F488" i="9"/>
  <c r="U488" i="9" a="1"/>
  <c r="U488" i="9"/>
  <c r="V413" i="9" a="1"/>
  <c r="V413" i="9"/>
  <c r="U413" i="9" a="1"/>
  <c r="U413" i="9"/>
  <c r="V383" i="9" a="1"/>
  <c r="V383" i="9"/>
  <c r="F575" i="9" a="1"/>
  <c r="F575" i="9"/>
  <c r="F345" i="9" a="1"/>
  <c r="F345" i="9"/>
  <c r="H465" i="9" a="1"/>
  <c r="H465" i="9"/>
  <c r="E376" i="9" a="1"/>
  <c r="E376" i="9"/>
  <c r="F582" i="9" a="1"/>
  <c r="F582" i="9"/>
  <c r="E582" i="9" a="1"/>
  <c r="E582" i="9"/>
  <c r="H419" i="9" a="1"/>
  <c r="H419" i="9"/>
  <c r="U419" i="9" a="1"/>
  <c r="U419" i="9"/>
  <c r="E613" i="9" a="1"/>
  <c r="E613" i="9"/>
  <c r="U576" i="9" a="1"/>
  <c r="U576" i="9"/>
  <c r="F390" i="9" a="1"/>
  <c r="F390" i="9"/>
  <c r="E544" i="9" a="1"/>
  <c r="E544" i="9"/>
  <c r="U553" i="9" a="1"/>
  <c r="U553" i="9"/>
  <c r="H417" i="9" a="1"/>
  <c r="H417" i="9"/>
  <c r="U417" i="9" a="1"/>
  <c r="U417" i="9"/>
  <c r="E612" i="9" a="1"/>
  <c r="E612" i="9"/>
  <c r="U568" i="9" a="1"/>
  <c r="U568" i="9"/>
  <c r="U578" i="9" a="1"/>
  <c r="U578" i="9"/>
  <c r="U538" i="9" a="1"/>
  <c r="U538" i="9"/>
  <c r="V538" i="9" a="1"/>
  <c r="V538" i="9"/>
  <c r="E456" i="9" a="1"/>
  <c r="E456" i="9"/>
  <c r="E567" i="9" a="1"/>
  <c r="E567" i="9"/>
  <c r="F567" i="9" a="1"/>
  <c r="F567" i="9"/>
  <c r="E394" i="9" a="1"/>
  <c r="E394" i="9"/>
  <c r="F577" i="9" a="1"/>
  <c r="F577" i="9"/>
  <c r="U382" i="9" a="1"/>
  <c r="U382" i="9"/>
  <c r="H382" i="9" a="1"/>
  <c r="H382" i="9"/>
  <c r="F454" i="9" a="1"/>
  <c r="F454" i="9"/>
  <c r="U426" i="9" a="1"/>
  <c r="U426" i="9"/>
  <c r="E426" i="9" a="1"/>
  <c r="E426" i="9"/>
  <c r="U615" i="9" a="1"/>
  <c r="U615" i="9"/>
  <c r="G463" i="9" a="1"/>
  <c r="G463" i="9"/>
  <c r="F546" i="9" a="1"/>
  <c r="F546" i="9"/>
  <c r="U496" i="9" a="1"/>
  <c r="U496" i="9"/>
  <c r="V412" i="9" a="1"/>
  <c r="V412" i="9"/>
  <c r="H378" i="9" a="1"/>
  <c r="H378" i="9"/>
  <c r="U378" i="9" a="1"/>
  <c r="U378" i="9"/>
  <c r="E451" i="9" a="1"/>
  <c r="E451" i="9"/>
  <c r="F532" i="9" a="1"/>
  <c r="F532" i="9"/>
  <c r="V395" i="9" a="1"/>
  <c r="V395" i="9"/>
  <c r="U389" i="9" a="1"/>
  <c r="U389" i="9"/>
  <c r="U367" i="9" a="1"/>
  <c r="U367" i="9"/>
  <c r="F583" i="9" a="1"/>
  <c r="F583" i="9"/>
  <c r="E493" i="9" a="1"/>
  <c r="E493" i="9"/>
  <c r="E449" i="9" a="1"/>
  <c r="E449" i="9"/>
  <c r="H551" i="9" a="1"/>
  <c r="H551" i="9"/>
  <c r="F571" i="9" a="1"/>
  <c r="F571" i="9"/>
  <c r="U421" i="9" a="1"/>
  <c r="U421" i="9"/>
  <c r="V588" i="9" a="1"/>
  <c r="V588" i="9"/>
  <c r="F393" i="9" a="1"/>
  <c r="F393" i="9"/>
  <c r="G393" i="9" a="1"/>
  <c r="G393" i="9"/>
  <c r="H620" i="9" a="1"/>
  <c r="H620" i="9"/>
  <c r="H448" i="9" a="1"/>
  <c r="H448" i="9"/>
  <c r="F547" i="9" a="1"/>
  <c r="F547" i="9"/>
  <c r="F569" i="9" a="1"/>
  <c r="F569" i="9"/>
  <c r="V569" i="9" a="1"/>
  <c r="V569" i="9"/>
  <c r="E339" i="9" a="1"/>
  <c r="E339" i="9"/>
  <c r="F396" i="9" a="1"/>
  <c r="F396" i="9"/>
  <c r="U396" i="9" a="1"/>
  <c r="U396" i="9"/>
  <c r="E372" i="9" a="1"/>
  <c r="E372" i="9"/>
  <c r="U539" i="9" a="1"/>
  <c r="U539" i="9"/>
  <c r="V537" i="9" a="1"/>
  <c r="V537" i="9"/>
  <c r="V619" i="9" a="1"/>
  <c r="V619" i="9"/>
  <c r="E621" i="9" a="1"/>
  <c r="E621" i="9"/>
  <c r="V488" i="9" a="1"/>
  <c r="V488" i="9"/>
  <c r="E413" i="9" a="1"/>
  <c r="E413" i="9"/>
  <c r="F383" i="9" a="1"/>
  <c r="F383" i="9"/>
  <c r="E383" i="9" a="1"/>
  <c r="E383" i="9"/>
  <c r="E575" i="9" a="1"/>
  <c r="E575" i="9"/>
  <c r="U345" i="9" a="1"/>
  <c r="U345" i="9"/>
  <c r="U465" i="9" a="1"/>
  <c r="U465" i="9"/>
  <c r="V376" i="9" a="1"/>
  <c r="V376" i="9"/>
  <c r="U582" i="9" a="1"/>
  <c r="U582" i="9"/>
  <c r="F419" i="9" a="1"/>
  <c r="F419" i="9"/>
  <c r="U613" i="9" a="1"/>
  <c r="U613" i="9"/>
  <c r="F613" i="9" a="1"/>
  <c r="F613" i="9"/>
  <c r="E576" i="9" a="1"/>
  <c r="E576" i="9"/>
  <c r="V390" i="9" a="1"/>
  <c r="V390" i="9"/>
  <c r="U544" i="9" a="1"/>
  <c r="U544" i="9"/>
  <c r="E553" i="9" a="1"/>
  <c r="E553" i="9"/>
  <c r="F417" i="9" a="1"/>
  <c r="F417" i="9"/>
  <c r="F612" i="9" a="1"/>
  <c r="F612" i="9"/>
  <c r="U612" i="9" a="1"/>
  <c r="U612" i="9"/>
  <c r="E568" i="9" a="1"/>
  <c r="E568" i="9"/>
  <c r="E578" i="9" a="1"/>
  <c r="E578" i="9"/>
  <c r="F538" i="9" a="1"/>
  <c r="F538" i="9"/>
  <c r="H456" i="9" a="1"/>
  <c r="H456" i="9"/>
  <c r="U567" i="9" a="1"/>
  <c r="U567" i="9"/>
  <c r="H394" i="9" a="1"/>
  <c r="H394" i="9"/>
  <c r="U394" i="9" a="1"/>
  <c r="U394" i="9"/>
  <c r="V577" i="9" a="1"/>
  <c r="V577" i="9"/>
  <c r="V382" i="9" a="1"/>
  <c r="V382" i="9"/>
  <c r="H454" i="9" a="1"/>
  <c r="H454" i="9"/>
  <c r="U454" i="9" a="1"/>
  <c r="U454" i="9"/>
  <c r="V426" i="9" a="1"/>
  <c r="V426" i="9"/>
  <c r="H615" i="9" a="1"/>
  <c r="H615" i="9"/>
  <c r="V615" i="9" a="1"/>
  <c r="V615" i="9"/>
  <c r="V546" i="9" a="1"/>
  <c r="V546" i="9"/>
  <c r="H546" i="9" a="1"/>
  <c r="H546" i="9"/>
  <c r="F496" i="9" a="1"/>
  <c r="F496" i="9"/>
  <c r="E412" i="9" a="1"/>
  <c r="E412" i="9"/>
  <c r="V378" i="9" a="1"/>
  <c r="V378" i="9"/>
  <c r="F451" i="9" a="1"/>
  <c r="F451" i="9"/>
  <c r="G451" i="9" a="1"/>
  <c r="G451" i="9"/>
  <c r="V451" i="9" a="1"/>
  <c r="V451" i="9"/>
  <c r="E532" i="9" a="1"/>
  <c r="E532" i="9"/>
  <c r="U395" i="9" a="1"/>
  <c r="U395" i="9"/>
  <c r="H395" i="9" a="1"/>
  <c r="H395" i="9"/>
  <c r="H389" i="9" a="1"/>
  <c r="H389" i="9"/>
  <c r="E367" i="9" a="1"/>
  <c r="E367" i="9"/>
  <c r="U583" i="9" a="1"/>
  <c r="U583" i="9"/>
  <c r="H493" i="9" a="1"/>
  <c r="H493" i="9"/>
  <c r="V610" i="9" a="1"/>
  <c r="V610" i="9"/>
  <c r="F588" i="9" a="1"/>
  <c r="F588" i="9"/>
  <c r="G588" i="9" a="1"/>
  <c r="G588" i="9"/>
  <c r="H393" i="9" a="1"/>
  <c r="H393" i="9"/>
  <c r="F620" i="9" a="1"/>
  <c r="F620" i="9"/>
  <c r="F448" i="9" a="1"/>
  <c r="F448" i="9"/>
  <c r="V547" i="9" a="1"/>
  <c r="V547" i="9"/>
  <c r="U547" i="9" a="1"/>
  <c r="U547" i="9"/>
  <c r="U569" i="9" a="1"/>
  <c r="U569" i="9"/>
  <c r="H339" i="9" a="1"/>
  <c r="H339" i="9"/>
  <c r="F339" i="9" a="1"/>
  <c r="F339" i="9"/>
  <c r="V396" i="9" a="1"/>
  <c r="V396" i="9"/>
  <c r="V372" i="9" a="1"/>
  <c r="V372" i="9"/>
  <c r="U372" i="9" a="1"/>
  <c r="U372" i="9"/>
  <c r="F539" i="9" a="1"/>
  <c r="F539" i="9"/>
  <c r="G539" i="9" a="1"/>
  <c r="G539" i="9"/>
  <c r="E537" i="9" a="1"/>
  <c r="E537" i="9"/>
  <c r="F619" i="9" a="1"/>
  <c r="F619" i="9"/>
  <c r="V621" i="9" a="1"/>
  <c r="V621" i="9"/>
  <c r="E488" i="9" a="1"/>
  <c r="E488" i="9"/>
  <c r="G488" i="9" a="1"/>
  <c r="G488" i="9"/>
  <c r="F413" i="9" a="1"/>
  <c r="F413" i="9"/>
  <c r="U383" i="9" a="1"/>
  <c r="U383" i="9"/>
  <c r="V575" i="9" a="1"/>
  <c r="V575" i="9"/>
  <c r="H345" i="9" a="1"/>
  <c r="H345" i="9"/>
  <c r="E465" i="9" a="1"/>
  <c r="E465" i="9"/>
  <c r="F465" i="9" a="1"/>
  <c r="F465" i="9"/>
  <c r="H376" i="9" a="1"/>
  <c r="H376" i="9"/>
  <c r="H582" i="9" a="1"/>
  <c r="H582" i="9"/>
  <c r="V419" i="9" a="1"/>
  <c r="V419" i="9"/>
  <c r="H613" i="9" a="1"/>
  <c r="H613" i="9"/>
  <c r="V576" i="9" a="1"/>
  <c r="V576" i="9"/>
  <c r="H576" i="9" a="1"/>
  <c r="H576" i="9"/>
  <c r="H390" i="9" a="1"/>
  <c r="H390" i="9"/>
  <c r="F544" i="9" a="1"/>
  <c r="F544" i="9"/>
  <c r="H553" i="9" a="1"/>
  <c r="H553" i="9"/>
  <c r="E417" i="9" a="1"/>
  <c r="E417" i="9"/>
  <c r="G417" i="9" a="1"/>
  <c r="G417" i="9"/>
  <c r="H612" i="9" a="1"/>
  <c r="H612" i="9"/>
  <c r="F568" i="9" a="1"/>
  <c r="F568" i="9"/>
  <c r="G568" i="9" a="1"/>
  <c r="G568" i="9"/>
  <c r="H568" i="9" a="1"/>
  <c r="H568" i="9"/>
  <c r="H578" i="9" a="1"/>
  <c r="H578" i="9"/>
  <c r="E538" i="9" a="1"/>
  <c r="E538" i="9"/>
  <c r="G538" i="9" a="1"/>
  <c r="G538" i="9"/>
  <c r="V456" i="9" a="1"/>
  <c r="V456" i="9"/>
  <c r="F456" i="9" a="1"/>
  <c r="F456" i="9"/>
  <c r="H567" i="9" a="1"/>
  <c r="H567" i="9"/>
  <c r="V394" i="9" a="1"/>
  <c r="V394" i="9"/>
  <c r="U577" i="9" a="1"/>
  <c r="U577" i="9"/>
  <c r="E577" i="9" a="1"/>
  <c r="E577" i="9"/>
  <c r="F382" i="9" a="1"/>
  <c r="F382" i="9"/>
  <c r="E454" i="9" a="1"/>
  <c r="E454" i="9"/>
  <c r="F426" i="9" a="1"/>
  <c r="F426" i="9"/>
  <c r="F615" i="9" a="1"/>
  <c r="F615" i="9"/>
  <c r="U546" i="9" a="1"/>
  <c r="U546" i="9"/>
  <c r="H496" i="9" a="1"/>
  <c r="H496" i="9"/>
  <c r="V496" i="9" a="1"/>
  <c r="V496" i="9"/>
  <c r="F412" i="9" a="1"/>
  <c r="F412" i="9"/>
  <c r="F378" i="9" a="1"/>
  <c r="F378" i="9"/>
  <c r="U451" i="9" a="1"/>
  <c r="U451" i="9"/>
  <c r="U532" i="9" a="1"/>
  <c r="U532" i="9"/>
  <c r="V532" i="9" a="1"/>
  <c r="V532" i="9"/>
  <c r="E395" i="9" a="1"/>
  <c r="E395" i="9"/>
  <c r="V389" i="9" a="1"/>
  <c r="V389" i="9"/>
  <c r="E389" i="9" a="1"/>
  <c r="E389" i="9"/>
  <c r="V367" i="9" a="1"/>
  <c r="V367" i="9"/>
  <c r="V583" i="9" a="1"/>
  <c r="V583" i="9"/>
  <c r="U493" i="9" a="1"/>
  <c r="U493" i="9"/>
  <c r="U449" i="9" a="1"/>
  <c r="U449" i="9"/>
  <c r="U551" i="9" a="1"/>
  <c r="U551" i="9"/>
  <c r="F551" i="9" a="1"/>
  <c r="F551" i="9"/>
  <c r="V421" i="9" a="1"/>
  <c r="V421" i="9"/>
  <c r="E610" i="9" a="1"/>
  <c r="E610" i="9"/>
  <c r="U588" i="9" a="1"/>
  <c r="U588" i="9"/>
  <c r="V393" i="9" a="1"/>
  <c r="V393" i="9"/>
  <c r="V620" i="9" a="1"/>
  <c r="V620" i="9"/>
  <c r="V448" i="9" a="1"/>
  <c r="V448" i="9"/>
  <c r="E547" i="9" a="1"/>
  <c r="E547" i="9"/>
  <c r="E569" i="9" a="1"/>
  <c r="E569" i="9"/>
  <c r="U339" i="9" a="1"/>
  <c r="U339" i="9"/>
  <c r="E396" i="9" a="1"/>
  <c r="E396" i="9"/>
  <c r="F372" i="9" a="1"/>
  <c r="F372" i="9"/>
  <c r="G372" i="9" a="1"/>
  <c r="G372" i="9"/>
  <c r="V539" i="9" a="1"/>
  <c r="V539" i="9"/>
  <c r="H539" i="9" a="1"/>
  <c r="H539" i="9"/>
  <c r="H537" i="9" a="1"/>
  <c r="H537" i="9"/>
  <c r="U619" i="9" a="1"/>
  <c r="U619" i="9"/>
  <c r="H619" i="9" a="1"/>
  <c r="H619" i="9"/>
  <c r="H621" i="9" a="1"/>
  <c r="H621" i="9"/>
  <c r="F621" i="9" a="1"/>
  <c r="F621" i="9"/>
  <c r="H488" i="9" a="1"/>
  <c r="H488" i="9"/>
  <c r="H413" i="9" a="1"/>
  <c r="H413" i="9"/>
  <c r="H383" i="9" a="1"/>
  <c r="H383" i="9"/>
  <c r="H575" i="9" a="1"/>
  <c r="H575" i="9"/>
  <c r="U575" i="9" a="1"/>
  <c r="U575" i="9"/>
  <c r="V345" i="9" a="1"/>
  <c r="V345" i="9"/>
  <c r="E345" i="9" a="1"/>
  <c r="E345" i="9"/>
  <c r="V465" i="9" a="1"/>
  <c r="V465" i="9"/>
  <c r="F376" i="9" a="1"/>
  <c r="F376" i="9"/>
  <c r="U376" i="9" a="1"/>
  <c r="U376" i="9"/>
  <c r="V582" i="9" a="1"/>
  <c r="V582" i="9"/>
  <c r="E419" i="9" a="1"/>
  <c r="E419" i="9"/>
  <c r="V613" i="9" a="1"/>
  <c r="V613" i="9"/>
  <c r="F576" i="9" a="1"/>
  <c r="F576" i="9"/>
  <c r="E390" i="9" a="1"/>
  <c r="E390" i="9"/>
  <c r="U390" i="9" a="1"/>
  <c r="U390" i="9"/>
  <c r="V544" i="9" a="1"/>
  <c r="V544" i="9"/>
  <c r="H544" i="9" a="1"/>
  <c r="H544" i="9"/>
  <c r="F553" i="9" a="1"/>
  <c r="F553" i="9"/>
  <c r="V553" i="9" a="1"/>
  <c r="V553" i="9"/>
  <c r="V417" i="9" a="1"/>
  <c r="V417" i="9"/>
  <c r="V612" i="9" a="1"/>
  <c r="V612" i="9"/>
  <c r="V568" i="9" a="1"/>
  <c r="V568" i="9"/>
  <c r="F578" i="9" a="1"/>
  <c r="F578" i="9"/>
  <c r="V578" i="9" a="1"/>
  <c r="V578" i="9"/>
  <c r="H538" i="9" a="1"/>
  <c r="H538" i="9"/>
  <c r="U456" i="9" a="1"/>
  <c r="U456" i="9"/>
  <c r="V567" i="9" a="1"/>
  <c r="V567" i="9"/>
  <c r="F394" i="9" a="1"/>
  <c r="F394" i="9"/>
  <c r="H577" i="9" a="1"/>
  <c r="H577" i="9"/>
  <c r="E382" i="9" a="1"/>
  <c r="E382" i="9"/>
  <c r="V454" i="9" a="1"/>
  <c r="V454" i="9"/>
  <c r="H426" i="9" a="1"/>
  <c r="H426" i="9"/>
  <c r="E615" i="9" a="1"/>
  <c r="E615" i="9"/>
  <c r="E546" i="9" a="1"/>
  <c r="E546" i="9"/>
  <c r="G546" i="9" a="1"/>
  <c r="G546" i="9"/>
  <c r="E496" i="9" a="1"/>
  <c r="E496" i="9"/>
  <c r="U412" i="9" a="1"/>
  <c r="U412" i="9"/>
  <c r="H412" i="9" a="1"/>
  <c r="H412" i="9"/>
  <c r="E378" i="9" a="1"/>
  <c r="E378" i="9"/>
  <c r="H451" i="9" a="1"/>
  <c r="H451" i="9"/>
  <c r="H532" i="9" a="1"/>
  <c r="H532" i="9"/>
  <c r="F395" i="9" a="1"/>
  <c r="F395" i="9"/>
  <c r="F389" i="9" a="1"/>
  <c r="F389" i="9"/>
  <c r="H367" i="9" a="1"/>
  <c r="H367" i="9"/>
  <c r="F493" i="9" a="1"/>
  <c r="F493" i="9"/>
  <c r="F449" i="9" a="1"/>
  <c r="F449" i="9"/>
  <c r="E551" i="9" a="1"/>
  <c r="E551" i="9"/>
  <c r="U571" i="9" a="1"/>
  <c r="U571" i="9"/>
  <c r="V592" i="9" a="1"/>
  <c r="V592" i="9"/>
  <c r="H457" i="9" a="1"/>
  <c r="H457" i="9"/>
  <c r="E457" i="9" a="1"/>
  <c r="E457" i="9"/>
  <c r="E461" i="9" a="1"/>
  <c r="E461" i="9"/>
  <c r="E369" i="9" a="1"/>
  <c r="E369" i="9"/>
  <c r="E579" i="9" a="1"/>
  <c r="E579" i="9"/>
  <c r="H580" i="9" a="1"/>
  <c r="H580" i="9"/>
  <c r="V540" i="9" a="1"/>
  <c r="V540" i="9"/>
  <c r="H489" i="9" a="1"/>
  <c r="H489" i="9"/>
  <c r="V409" i="9" a="1"/>
  <c r="V409" i="9"/>
  <c r="V384" i="9" a="1"/>
  <c r="V384" i="9"/>
  <c r="H455" i="9" a="1"/>
  <c r="H455" i="9"/>
  <c r="V455" i="9" a="1"/>
  <c r="V455" i="9"/>
  <c r="V424" i="9" a="1"/>
  <c r="V424" i="9"/>
  <c r="F424" i="9" a="1"/>
  <c r="F424" i="9"/>
  <c r="E607" i="9" a="1"/>
  <c r="E607" i="9"/>
  <c r="H530" i="9" a="1"/>
  <c r="H530" i="9"/>
  <c r="H591" i="9" a="1"/>
  <c r="H591" i="9"/>
  <c r="E591" i="9" a="1"/>
  <c r="E591" i="9"/>
  <c r="V460" i="9" a="1"/>
  <c r="V460" i="9"/>
  <c r="V617" i="9" a="1"/>
  <c r="V617" i="9"/>
  <c r="V422" i="9" a="1"/>
  <c r="V422" i="9"/>
  <c r="V616" i="9" a="1"/>
  <c r="V616" i="9"/>
  <c r="U534" i="9" a="1"/>
  <c r="U534" i="9"/>
  <c r="V570" i="9" a="1"/>
  <c r="V570" i="9"/>
  <c r="H570" i="9" a="1"/>
  <c r="H570" i="9"/>
  <c r="E573" i="9" a="1"/>
  <c r="E573" i="9"/>
  <c r="F573" i="9" a="1"/>
  <c r="F573" i="9"/>
  <c r="F367" i="9" a="1"/>
  <c r="F367" i="9"/>
  <c r="V571" i="9" a="1"/>
  <c r="V571" i="9"/>
  <c r="H592" i="9" a="1"/>
  <c r="H592" i="9"/>
  <c r="V457" i="9" a="1"/>
  <c r="V457" i="9"/>
  <c r="H461" i="9" a="1"/>
  <c r="H461" i="9"/>
  <c r="F461" i="9" a="1"/>
  <c r="F461" i="9"/>
  <c r="H369" i="9" a="1"/>
  <c r="H369" i="9"/>
  <c r="V369" i="9" a="1"/>
  <c r="V369" i="9"/>
  <c r="V579" i="9" a="1"/>
  <c r="V579" i="9"/>
  <c r="V580" i="9" a="1"/>
  <c r="V580" i="9"/>
  <c r="E540" i="9" a="1"/>
  <c r="E540" i="9"/>
  <c r="F489" i="9" a="1"/>
  <c r="F489" i="9"/>
  <c r="U409" i="9" a="1"/>
  <c r="U409" i="9"/>
  <c r="U384" i="9" a="1"/>
  <c r="U384" i="9"/>
  <c r="U455" i="9" a="1"/>
  <c r="U455" i="9"/>
  <c r="U424" i="9" a="1"/>
  <c r="U424" i="9"/>
  <c r="U607" i="9" a="1"/>
  <c r="U607" i="9"/>
  <c r="H607" i="9" a="1"/>
  <c r="H607" i="9"/>
  <c r="F530" i="9" a="1"/>
  <c r="F530" i="9"/>
  <c r="V530" i="9" a="1"/>
  <c r="V530" i="9"/>
  <c r="V591" i="9" a="1"/>
  <c r="V591" i="9"/>
  <c r="E460" i="9" a="1"/>
  <c r="E460" i="9"/>
  <c r="E617" i="9" a="1"/>
  <c r="E617" i="9"/>
  <c r="E422" i="9" a="1"/>
  <c r="E422" i="9"/>
  <c r="H422" i="9" a="1"/>
  <c r="H422" i="9"/>
  <c r="H616" i="9" a="1"/>
  <c r="H616" i="9"/>
  <c r="H534" i="9" a="1"/>
  <c r="H534" i="9"/>
  <c r="E570" i="9" a="1"/>
  <c r="E570" i="9"/>
  <c r="U573" i="9" a="1"/>
  <c r="U573" i="9"/>
  <c r="H583" i="9" a="1"/>
  <c r="H583" i="9"/>
  <c r="V449" i="9" a="1"/>
  <c r="V449" i="9"/>
  <c r="H571" i="9" a="1"/>
  <c r="H571" i="9"/>
  <c r="E592" i="9" a="1"/>
  <c r="E592" i="9"/>
  <c r="F457" i="9" a="1"/>
  <c r="F457" i="9"/>
  <c r="V461" i="9" a="1"/>
  <c r="V461" i="9"/>
  <c r="F369" i="9" a="1"/>
  <c r="F369" i="9"/>
  <c r="H579" i="9" a="1"/>
  <c r="H579" i="9"/>
  <c r="F579" i="9" a="1"/>
  <c r="F579" i="9"/>
  <c r="E580" i="9" a="1"/>
  <c r="E580" i="9"/>
  <c r="F540" i="9" a="1"/>
  <c r="F540" i="9"/>
  <c r="U489" i="9" a="1"/>
  <c r="U489" i="9"/>
  <c r="V489" i="9" a="1"/>
  <c r="V489" i="9"/>
  <c r="E409" i="9" a="1"/>
  <c r="E409" i="9"/>
  <c r="F409" i="9" a="1"/>
  <c r="F409" i="9"/>
  <c r="E384" i="9" a="1"/>
  <c r="E384" i="9"/>
  <c r="E455" i="9" a="1"/>
  <c r="E455" i="9"/>
  <c r="E424" i="9" a="1"/>
  <c r="E424" i="9"/>
  <c r="G424" i="9" a="1"/>
  <c r="G424" i="9"/>
  <c r="F607" i="9" a="1"/>
  <c r="F607" i="9"/>
  <c r="U530" i="9" a="1"/>
  <c r="U530" i="9"/>
  <c r="F591" i="9" a="1"/>
  <c r="F591" i="9"/>
  <c r="H460" i="9" a="1"/>
  <c r="H460" i="9"/>
  <c r="H617" i="9" a="1"/>
  <c r="H617" i="9"/>
  <c r="U422" i="9" a="1"/>
  <c r="U422" i="9"/>
  <c r="E616" i="9" a="1"/>
  <c r="E616" i="9"/>
  <c r="U616" i="9" a="1"/>
  <c r="U616" i="9"/>
  <c r="V534" i="9" a="1"/>
  <c r="V534" i="9"/>
  <c r="U570" i="9" a="1"/>
  <c r="U570" i="9"/>
  <c r="V573" i="9" a="1"/>
  <c r="V573" i="9"/>
  <c r="H573" i="9" a="1"/>
  <c r="H573" i="9"/>
  <c r="E583" i="9" a="1"/>
  <c r="E583" i="9"/>
  <c r="V493" i="9" a="1"/>
  <c r="V493" i="9"/>
  <c r="H449" i="9" a="1"/>
  <c r="H449" i="9"/>
  <c r="V551" i="9" a="1"/>
  <c r="V551" i="9"/>
  <c r="E571" i="9" a="1"/>
  <c r="E571" i="9"/>
  <c r="F592" i="9" a="1"/>
  <c r="F592" i="9"/>
  <c r="U592" i="9" a="1"/>
  <c r="U592" i="9"/>
  <c r="U457" i="9" a="1"/>
  <c r="U457" i="9"/>
  <c r="U461" i="9" a="1"/>
  <c r="U461" i="9"/>
  <c r="U369" i="9" a="1"/>
  <c r="U369" i="9"/>
  <c r="U579" i="9" a="1"/>
  <c r="U579" i="9"/>
  <c r="U580" i="9" a="1"/>
  <c r="U580" i="9"/>
  <c r="F580" i="9" a="1"/>
  <c r="F580" i="9"/>
  <c r="H540" i="9" a="1"/>
  <c r="H540" i="9"/>
  <c r="U540" i="9" a="1"/>
  <c r="U540" i="9"/>
  <c r="E489" i="9" a="1"/>
  <c r="E489" i="9"/>
  <c r="H409" i="9" a="1"/>
  <c r="H409" i="9"/>
  <c r="H384" i="9" a="1"/>
  <c r="H384" i="9"/>
  <c r="F384" i="9" a="1"/>
  <c r="F384" i="9"/>
  <c r="F455" i="9" a="1"/>
  <c r="F455" i="9"/>
  <c r="H424" i="9" a="1"/>
  <c r="H424" i="9"/>
  <c r="V607" i="9" a="1"/>
  <c r="V607" i="9"/>
  <c r="E530" i="9" a="1"/>
  <c r="E530" i="9"/>
  <c r="U591" i="9" a="1"/>
  <c r="U591" i="9"/>
  <c r="F460" i="9" a="1"/>
  <c r="F460" i="9"/>
  <c r="U460" i="9" a="1"/>
  <c r="U460" i="9"/>
  <c r="F617" i="9" a="1"/>
  <c r="F617" i="9"/>
  <c r="U617" i="9" a="1"/>
  <c r="U617" i="9"/>
  <c r="F422" i="9" a="1"/>
  <c r="F422" i="9"/>
  <c r="F616" i="9" a="1"/>
  <c r="F616" i="9"/>
  <c r="F534" i="9" a="1"/>
  <c r="F534" i="9"/>
  <c r="E534" i="9" a="1"/>
  <c r="E534" i="9"/>
  <c r="F570" i="9" a="1"/>
  <c r="F570" i="9"/>
  <c r="G357" i="9" a="1"/>
  <c r="G357" i="9"/>
  <c r="G481" i="9" a="1"/>
  <c r="G481" i="9"/>
  <c r="G599" i="9" a="1"/>
  <c r="G599" i="9"/>
  <c r="G511" i="9" a="1"/>
  <c r="G511" i="9"/>
  <c r="G522" i="9" a="1"/>
  <c r="G522" i="9"/>
  <c r="G520" i="9" a="1"/>
  <c r="G520" i="9"/>
  <c r="G561" i="9" a="1"/>
  <c r="G561" i="9"/>
  <c r="G536" i="9" a="1"/>
  <c r="G536" i="9"/>
  <c r="G352" i="9" a="1"/>
  <c r="G352" i="9"/>
  <c r="G619" i="9" a="1"/>
  <c r="G619" i="9"/>
  <c r="G459" i="9" a="1"/>
  <c r="G459" i="9"/>
  <c r="G418" i="9" a="1"/>
  <c r="G418" i="9"/>
  <c r="G545" i="9" a="1"/>
  <c r="G545" i="9"/>
  <c r="G458" i="9" a="1"/>
  <c r="G458" i="9"/>
  <c r="G533" i="9" a="1"/>
  <c r="G533" i="9"/>
  <c r="G625" i="9" a="1"/>
  <c r="G625" i="9"/>
  <c r="G521" i="9" a="1"/>
  <c r="G521" i="9"/>
  <c r="G350" i="9" a="1"/>
  <c r="G350" i="9"/>
  <c r="G487" i="9" a="1"/>
  <c r="G487" i="9"/>
  <c r="G560" i="9" a="1"/>
  <c r="G560" i="9"/>
  <c r="G470" i="9" a="1"/>
  <c r="G470" i="9"/>
  <c r="G557" i="9" a="1"/>
  <c r="G557" i="9"/>
  <c r="G443" i="9" a="1"/>
  <c r="G443" i="9"/>
  <c r="G356" i="9" a="1"/>
  <c r="G356" i="9"/>
  <c r="G476" i="9" a="1"/>
  <c r="G476" i="9"/>
  <c r="G542" i="9" a="1"/>
  <c r="G542" i="9"/>
  <c r="G385" i="9" a="1"/>
  <c r="G385" i="9"/>
  <c r="G466" i="9" a="1"/>
  <c r="G466" i="9"/>
  <c r="G492" i="9" a="1"/>
  <c r="G492" i="9"/>
  <c r="G411" i="9" a="1"/>
  <c r="G411" i="9"/>
  <c r="G387" i="9" a="1"/>
  <c r="G387" i="9"/>
  <c r="G386" i="9" a="1"/>
  <c r="G386" i="9"/>
  <c r="G391" i="9" a="1"/>
  <c r="G391" i="9"/>
  <c r="G342" i="9" a="1"/>
  <c r="G342" i="9"/>
  <c r="G626" i="9" a="1"/>
  <c r="G626" i="9"/>
  <c r="G490" i="9" a="1"/>
  <c r="G490" i="9"/>
  <c r="G548" i="9" a="1"/>
  <c r="G548" i="9"/>
  <c r="G507" i="9" a="1"/>
  <c r="G507" i="9"/>
  <c r="G525" i="9" a="1"/>
  <c r="G525" i="9"/>
  <c r="G468" i="9" a="1"/>
  <c r="G468" i="9"/>
  <c r="G482" i="9" a="1"/>
  <c r="G482" i="9"/>
  <c r="G518" i="9" a="1"/>
  <c r="G518" i="9"/>
  <c r="G604" i="9" a="1"/>
  <c r="G604" i="9"/>
  <c r="G565" i="9" a="1"/>
  <c r="G565" i="9"/>
  <c r="G361" i="9" a="1"/>
  <c r="G361" i="9"/>
  <c r="G566" i="9" a="1"/>
  <c r="G566" i="9"/>
  <c r="G550" i="9" a="1"/>
  <c r="G550" i="9"/>
  <c r="G452" i="9" a="1"/>
  <c r="G452" i="9"/>
  <c r="G375" i="9" a="1"/>
  <c r="G375" i="9"/>
  <c r="G595" i="9" a="1"/>
  <c r="G595" i="9"/>
  <c r="G609" i="9" a="1"/>
  <c r="G609" i="9"/>
  <c r="G587" i="9" a="1"/>
  <c r="G587" i="9"/>
  <c r="G584" i="9" a="1"/>
  <c r="G584" i="9"/>
  <c r="G368" i="9" a="1"/>
  <c r="G368" i="9"/>
  <c r="G519" i="9" a="1"/>
  <c r="G519" i="9"/>
  <c r="G338" i="9" a="1"/>
  <c r="G338" i="9"/>
  <c r="G524" i="9" a="1"/>
  <c r="G524" i="9"/>
  <c r="G483" i="9" a="1"/>
  <c r="G483" i="9"/>
  <c r="G510" i="9" a="1"/>
  <c r="G510" i="9"/>
  <c r="G598" i="9" a="1"/>
  <c r="G598" i="9"/>
  <c r="G474" i="9" a="1"/>
  <c r="G474" i="9"/>
  <c r="G602" i="9" a="1"/>
  <c r="G602" i="9"/>
  <c r="G475" i="9" a="1"/>
  <c r="G475" i="9"/>
  <c r="G355" i="9" a="1"/>
  <c r="G355" i="9"/>
  <c r="G343" i="9" a="1"/>
  <c r="G343" i="9"/>
  <c r="G420" i="9" a="1"/>
  <c r="G420" i="9"/>
  <c r="G346" i="9" a="1"/>
  <c r="G346" i="9"/>
  <c r="G371" i="9" a="1"/>
  <c r="G371" i="9"/>
  <c r="G450" i="9" a="1"/>
  <c r="G450" i="9"/>
  <c r="G608" i="9" a="1"/>
  <c r="G608" i="9"/>
  <c r="G541" i="9" a="1"/>
  <c r="G541" i="9"/>
  <c r="G581" i="9" a="1"/>
  <c r="G581" i="9"/>
  <c r="G552" i="9" a="1"/>
  <c r="G552" i="9"/>
  <c r="G622" i="9" a="1"/>
  <c r="G622" i="9"/>
  <c r="G425" i="9" a="1"/>
  <c r="G425" i="9"/>
  <c r="G594" i="9" a="1"/>
  <c r="G594" i="9"/>
  <c r="N40" i="1"/>
  <c r="T40" i="1"/>
  <c r="D90" i="5"/>
  <c r="I90" i="5"/>
  <c r="C264" i="6"/>
  <c r="L264" i="6"/>
  <c r="D108" i="5"/>
  <c r="I108" i="5"/>
  <c r="C498" i="6"/>
  <c r="L498" i="6"/>
  <c r="C432" i="6"/>
  <c r="L432" i="6"/>
  <c r="O182" i="24"/>
  <c r="AT223" i="24"/>
  <c r="C120" i="6"/>
  <c r="L120" i="6"/>
  <c r="C150" i="6"/>
  <c r="L150" i="6"/>
  <c r="C156" i="6"/>
  <c r="L156" i="6"/>
  <c r="C138" i="6"/>
  <c r="L138" i="6"/>
  <c r="C402" i="6"/>
  <c r="L402" i="6"/>
  <c r="C228" i="6"/>
  <c r="L228" i="6"/>
  <c r="C294" i="6"/>
  <c r="L294" i="6"/>
  <c r="C276" i="6"/>
  <c r="L276" i="6"/>
  <c r="C486" i="6"/>
  <c r="L486" i="6"/>
  <c r="D84" i="5"/>
  <c r="I84" i="5"/>
  <c r="D102" i="5"/>
  <c r="I102" i="5"/>
  <c r="C558" i="6"/>
  <c r="L558" i="6"/>
  <c r="C522" i="6"/>
  <c r="L522" i="6"/>
  <c r="C492" i="6"/>
  <c r="L492" i="6"/>
  <c r="D120" i="5"/>
  <c r="I120" i="5"/>
  <c r="C564" i="6"/>
  <c r="L564" i="6"/>
  <c r="D180" i="5"/>
  <c r="I180" i="5"/>
  <c r="C258" i="6"/>
  <c r="L258" i="6"/>
  <c r="C528" i="6"/>
  <c r="L528" i="6"/>
  <c r="C414" i="6"/>
  <c r="L414" i="6"/>
  <c r="C210" i="6"/>
  <c r="L210" i="6"/>
  <c r="C270" i="6"/>
  <c r="L270" i="6"/>
  <c r="C546" i="6"/>
  <c r="L546" i="6"/>
  <c r="C342" i="6"/>
  <c r="L342" i="6"/>
  <c r="D144" i="5"/>
  <c r="I144" i="5"/>
  <c r="C552" i="6"/>
  <c r="L552" i="6"/>
  <c r="D138" i="5"/>
  <c r="I138" i="5"/>
  <c r="C318" i="6"/>
  <c r="L318" i="6"/>
  <c r="C312" i="6"/>
  <c r="L312" i="6"/>
  <c r="C306" i="6"/>
  <c r="L306" i="6"/>
  <c r="D132" i="5"/>
  <c r="I132" i="5"/>
  <c r="C282" i="6"/>
  <c r="L282" i="6"/>
  <c r="C444" i="6"/>
  <c r="L444" i="6"/>
  <c r="D222" i="5"/>
  <c r="I222" i="5"/>
  <c r="C390" i="6"/>
  <c r="L390" i="6"/>
  <c r="C384" i="6"/>
  <c r="L384" i="6"/>
  <c r="C102" i="6"/>
  <c r="L102" i="6"/>
  <c r="C426" i="6"/>
  <c r="L426" i="6"/>
  <c r="C108" i="6"/>
  <c r="L108" i="6"/>
  <c r="C540" i="6"/>
  <c r="L540" i="6"/>
  <c r="C114" i="6"/>
  <c r="L114" i="6"/>
  <c r="C438" i="6"/>
  <c r="L438" i="6"/>
  <c r="C408" i="6"/>
  <c r="L408" i="6"/>
  <c r="D78" i="5"/>
  <c r="I78" i="5"/>
  <c r="C96" i="6"/>
  <c r="L96" i="6"/>
  <c r="C510" i="6"/>
  <c r="L510" i="6"/>
  <c r="C204" i="6"/>
  <c r="L204" i="6"/>
  <c r="C246" i="6"/>
  <c r="L246" i="6"/>
  <c r="D72" i="5"/>
  <c r="I72" i="5"/>
  <c r="C480" i="6"/>
  <c r="L480" i="6"/>
  <c r="T117" i="24"/>
  <c r="AT165" i="24"/>
  <c r="C198" i="6"/>
  <c r="L198" i="6"/>
  <c r="D186" i="5"/>
  <c r="I186" i="5"/>
  <c r="D60" i="5"/>
  <c r="I60" i="5"/>
  <c r="C330" i="6"/>
  <c r="L330" i="6"/>
  <c r="C186" i="6"/>
  <c r="L186" i="6"/>
  <c r="C360" i="6"/>
  <c r="L360" i="6"/>
  <c r="C300" i="6"/>
  <c r="L300" i="6"/>
  <c r="C450" i="6"/>
  <c r="L450" i="6"/>
  <c r="C252" i="6"/>
  <c r="L252" i="6"/>
  <c r="D204" i="5"/>
  <c r="I204" i="5"/>
  <c r="D96" i="5"/>
  <c r="I96" i="5"/>
  <c r="C462" i="6"/>
  <c r="L462" i="6"/>
  <c r="C504" i="6"/>
  <c r="L504" i="6"/>
  <c r="D210" i="5"/>
  <c r="I210" i="5"/>
  <c r="D66" i="5"/>
  <c r="I66" i="5"/>
  <c r="C378" i="6"/>
  <c r="L378" i="6"/>
  <c r="C222" i="6"/>
  <c r="L222" i="6"/>
  <c r="D216" i="5"/>
  <c r="I216" i="5"/>
  <c r="C240" i="6"/>
  <c r="L240" i="6"/>
  <c r="C420" i="6"/>
  <c r="L420" i="6"/>
  <c r="D126" i="5"/>
  <c r="I126" i="5"/>
  <c r="D174" i="5"/>
  <c r="I174" i="5"/>
  <c r="C348" i="6"/>
  <c r="L348" i="6"/>
  <c r="C144" i="6"/>
  <c r="L144" i="6"/>
  <c r="D168" i="5"/>
  <c r="I168" i="5"/>
  <c r="C192" i="6"/>
  <c r="L192" i="6"/>
  <c r="C372" i="6"/>
  <c r="L372" i="6"/>
  <c r="D48" i="5"/>
  <c r="I48" i="5"/>
  <c r="D54" i="5"/>
  <c r="I54" i="5"/>
  <c r="C162" i="6"/>
  <c r="L162" i="6"/>
  <c r="D156" i="5"/>
  <c r="I156" i="5"/>
  <c r="C534" i="6"/>
  <c r="L534" i="6"/>
  <c r="C366" i="6"/>
  <c r="L366" i="6"/>
  <c r="C456" i="6"/>
  <c r="L456" i="6"/>
  <c r="D150" i="5"/>
  <c r="I150" i="5"/>
  <c r="D198" i="5"/>
  <c r="I198" i="5"/>
  <c r="C354" i="6"/>
  <c r="L354" i="6"/>
  <c r="C168" i="6"/>
  <c r="L168" i="6"/>
  <c r="D192" i="5"/>
  <c r="I192" i="5"/>
  <c r="C216" i="6"/>
  <c r="L216" i="6"/>
  <c r="C396" i="6"/>
  <c r="L396" i="6"/>
  <c r="C174" i="6"/>
  <c r="L174" i="6"/>
  <c r="D162" i="5"/>
  <c r="I162" i="5"/>
  <c r="C570" i="6"/>
  <c r="L570" i="6"/>
  <c r="C324" i="6"/>
  <c r="L324" i="6"/>
  <c r="C180" i="6"/>
  <c r="L180" i="6"/>
  <c r="C336" i="6"/>
  <c r="L336" i="6"/>
  <c r="C516" i="6"/>
  <c r="L516" i="6"/>
  <c r="C126" i="6"/>
  <c r="L126" i="6"/>
  <c r="D114" i="5"/>
  <c r="I114" i="5"/>
  <c r="C474" i="6"/>
  <c r="L474" i="6"/>
  <c r="C234" i="6"/>
  <c r="L234" i="6"/>
  <c r="C132" i="6"/>
  <c r="L132" i="6"/>
  <c r="C288" i="6"/>
  <c r="L288" i="6"/>
  <c r="C468" i="6"/>
  <c r="L468" i="6"/>
  <c r="AT123" i="24"/>
  <c r="A41" i="1"/>
  <c r="D18" i="24"/>
  <c r="J3" i="22"/>
  <c r="G615" i="9" a="1"/>
  <c r="G615" i="9"/>
  <c r="G532" i="9" a="1"/>
  <c r="G532" i="9"/>
  <c r="G339" i="9" a="1"/>
  <c r="G339" i="9"/>
  <c r="G345" i="9" a="1"/>
  <c r="G345" i="9"/>
  <c r="G415" i="9" a="1"/>
  <c r="G415" i="9"/>
  <c r="G535" i="9" a="1"/>
  <c r="G535" i="9"/>
  <c r="G603" i="9" a="1"/>
  <c r="G603" i="9"/>
  <c r="G402" i="9" a="1"/>
  <c r="G402" i="9"/>
  <c r="G465" i="9" a="1"/>
  <c r="G465" i="9"/>
  <c r="G401" i="9" a="1"/>
  <c r="G401" i="9"/>
  <c r="G528" i="9" a="1"/>
  <c r="G528" i="9"/>
  <c r="G514" i="9" a="1"/>
  <c r="G514" i="9"/>
  <c r="G421" i="9" a="1"/>
  <c r="G421" i="9"/>
  <c r="G593" i="9" a="1"/>
  <c r="G593" i="9"/>
  <c r="G407" i="9" a="1"/>
  <c r="G407" i="9"/>
  <c r="G469" i="9" a="1"/>
  <c r="G469" i="9"/>
  <c r="G398" i="9" a="1"/>
  <c r="G398" i="9"/>
  <c r="G597" i="9" a="1"/>
  <c r="G597" i="9"/>
  <c r="G380" i="9" a="1"/>
  <c r="G380" i="9"/>
  <c r="G578" i="9" a="1"/>
  <c r="G578" i="9"/>
  <c r="G447" i="9" a="1"/>
  <c r="G447" i="9"/>
  <c r="G373" i="9" a="1"/>
  <c r="G373" i="9"/>
  <c r="G341" i="9" a="1"/>
  <c r="G341" i="9"/>
  <c r="G572" i="9" a="1"/>
  <c r="G572" i="9"/>
  <c r="G446" i="9" a="1"/>
  <c r="G446" i="9"/>
  <c r="G508" i="9" a="1"/>
  <c r="G508" i="9"/>
  <c r="G480" i="9" a="1"/>
  <c r="G480" i="9"/>
  <c r="G395" i="9" a="1"/>
  <c r="G395" i="9"/>
  <c r="G549" i="9" a="1"/>
  <c r="G549" i="9"/>
  <c r="G556" i="9" a="1"/>
  <c r="G556" i="9"/>
  <c r="G585" i="9" a="1"/>
  <c r="G585" i="9"/>
  <c r="G472" i="9" a="1"/>
  <c r="G472" i="9"/>
  <c r="G586" i="9" a="1"/>
  <c r="G586" i="9"/>
  <c r="G590" i="9" a="1"/>
  <c r="G590" i="9"/>
  <c r="G515" i="9" a="1"/>
  <c r="G515" i="9"/>
  <c r="G379" i="9" a="1"/>
  <c r="G379" i="9"/>
  <c r="G589" i="9" a="1"/>
  <c r="G589" i="9"/>
  <c r="G555" i="9" a="1"/>
  <c r="G555" i="9"/>
  <c r="G611" i="9" a="1"/>
  <c r="G611" i="9"/>
  <c r="G494" i="9" a="1"/>
  <c r="G494" i="9"/>
  <c r="G486" i="9" a="1"/>
  <c r="G486" i="9"/>
  <c r="G601" i="9" a="1"/>
  <c r="G601" i="9"/>
  <c r="G406" i="9" a="1"/>
  <c r="G406" i="9"/>
  <c r="G496" i="9" a="1"/>
  <c r="G496" i="9"/>
  <c r="G544" i="9" a="1"/>
  <c r="G544" i="9"/>
  <c r="G426" i="9" a="1"/>
  <c r="G426" i="9"/>
  <c r="G567" i="9" a="1"/>
  <c r="G567" i="9"/>
  <c r="G374" i="9" a="1"/>
  <c r="G374" i="9"/>
  <c r="G495" i="9" a="1"/>
  <c r="G495" i="9"/>
  <c r="G531" i="9" a="1"/>
  <c r="G531" i="9"/>
  <c r="G573" i="9" a="1"/>
  <c r="G573" i="9"/>
  <c r="G389" i="9" a="1"/>
  <c r="G389" i="9"/>
  <c r="G479" i="9" a="1"/>
  <c r="G479" i="9"/>
  <c r="G349" i="9" a="1"/>
  <c r="G349" i="9"/>
  <c r="G366" i="9" a="1"/>
  <c r="G366" i="9"/>
  <c r="G569" i="9" a="1"/>
  <c r="G569" i="9"/>
  <c r="G575" i="9" a="1"/>
  <c r="G575" i="9"/>
  <c r="G394" i="9" a="1"/>
  <c r="G394" i="9"/>
  <c r="G376" i="9" a="1"/>
  <c r="G376" i="9"/>
  <c r="G620" i="9" a="1"/>
  <c r="G620" i="9"/>
  <c r="G410" i="9" a="1"/>
  <c r="G410" i="9"/>
  <c r="G423" i="9" a="1"/>
  <c r="G423" i="9"/>
  <c r="G529" i="9" a="1"/>
  <c r="G529" i="9"/>
  <c r="G491" i="9" a="1"/>
  <c r="G491" i="9"/>
  <c r="G554" i="9" a="1"/>
  <c r="G554" i="9"/>
  <c r="G340" i="9" a="1"/>
  <c r="G340" i="9"/>
  <c r="G614" i="9" a="1"/>
  <c r="G614" i="9"/>
  <c r="G527" i="9" a="1"/>
  <c r="G527" i="9"/>
  <c r="G408" i="9" a="1"/>
  <c r="G408" i="9"/>
  <c r="G605" i="9" a="1"/>
  <c r="G605" i="9"/>
  <c r="G559" i="9" a="1"/>
  <c r="G559" i="9"/>
  <c r="G403" i="9" a="1"/>
  <c r="G403" i="9"/>
  <c r="G562" i="9" a="1"/>
  <c r="G562" i="9"/>
  <c r="G571" i="9" a="1"/>
  <c r="G571" i="9"/>
  <c r="G583" i="9" a="1"/>
  <c r="G583" i="9"/>
  <c r="G591" i="9" a="1"/>
  <c r="G591" i="9"/>
  <c r="G553" i="9" a="1"/>
  <c r="G553" i="9"/>
  <c r="G390" i="9" a="1"/>
  <c r="G390" i="9"/>
  <c r="G454" i="9" a="1"/>
  <c r="G454" i="9"/>
  <c r="G537" i="9" a="1"/>
  <c r="G537" i="9"/>
  <c r="G381" i="9" a="1"/>
  <c r="G381" i="9"/>
  <c r="G623" i="9" a="1"/>
  <c r="G623" i="9"/>
  <c r="G414" i="9" a="1"/>
  <c r="G414" i="9"/>
  <c r="G400" i="9" a="1"/>
  <c r="G400" i="9"/>
  <c r="G444" i="9" a="1"/>
  <c r="G444" i="9"/>
  <c r="G576" i="9" a="1"/>
  <c r="G576" i="9"/>
  <c r="G613" i="9" a="1"/>
  <c r="G613" i="9"/>
  <c r="G397" i="9" a="1"/>
  <c r="G397" i="9"/>
  <c r="G396" i="9" a="1"/>
  <c r="G396" i="9"/>
  <c r="G547" i="9" a="1"/>
  <c r="G547" i="9"/>
  <c r="G449" i="9" a="1"/>
  <c r="G449" i="9"/>
  <c r="G577" i="9" a="1"/>
  <c r="G577" i="9"/>
  <c r="G456" i="9" a="1"/>
  <c r="G456" i="9"/>
  <c r="G582" i="9" a="1"/>
  <c r="G582" i="9"/>
  <c r="G448" i="9" a="1"/>
  <c r="G448" i="9"/>
  <c r="G610" i="9" a="1"/>
  <c r="G610" i="9"/>
  <c r="G618" i="9" a="1"/>
  <c r="G618" i="9"/>
  <c r="G416" i="9" a="1"/>
  <c r="G416" i="9"/>
  <c r="G388" i="9" a="1"/>
  <c r="G388" i="9"/>
  <c r="G359" i="9" a="1"/>
  <c r="G359" i="9"/>
  <c r="G363" i="9" a="1"/>
  <c r="G363" i="9"/>
  <c r="G437" i="9" a="1"/>
  <c r="G437" i="9"/>
  <c r="G517" i="9" a="1"/>
  <c r="G517" i="9"/>
  <c r="G600" i="9" a="1"/>
  <c r="G600" i="9"/>
  <c r="G399" i="9" a="1"/>
  <c r="G399" i="9"/>
  <c r="G526" i="9" a="1"/>
  <c r="G526" i="9"/>
  <c r="G564" i="9" a="1"/>
  <c r="G564" i="9"/>
  <c r="G563" i="9" a="1"/>
  <c r="G563" i="9"/>
  <c r="G413" i="9" a="1"/>
  <c r="G413" i="9"/>
  <c r="G579" i="9" a="1"/>
  <c r="G579" i="9"/>
  <c r="G412" i="9" a="1"/>
  <c r="G412" i="9"/>
  <c r="G493" i="9" a="1"/>
  <c r="G493" i="9"/>
  <c r="G612" i="9" a="1"/>
  <c r="G612" i="9"/>
  <c r="G558" i="9" a="1"/>
  <c r="G558" i="9"/>
  <c r="G367" i="9" a="1"/>
  <c r="G367" i="9"/>
  <c r="G347" i="9" a="1"/>
  <c r="G347" i="9"/>
  <c r="G404" i="9" a="1"/>
  <c r="G404" i="9"/>
  <c r="G360" i="9" a="1"/>
  <c r="G360" i="9"/>
  <c r="G460" i="9" a="1"/>
  <c r="G460" i="9"/>
  <c r="G477" i="9" a="1"/>
  <c r="G477" i="9"/>
  <c r="G617" i="9" a="1"/>
  <c r="G617" i="9"/>
  <c r="G551" i="9" a="1"/>
  <c r="G551" i="9"/>
  <c r="G378" i="9" a="1"/>
  <c r="G378" i="9"/>
  <c r="G382" i="9" a="1"/>
  <c r="G382" i="9"/>
  <c r="G362" i="9" a="1"/>
  <c r="G362" i="9"/>
  <c r="G369" i="9" a="1"/>
  <c r="G369" i="9"/>
  <c r="G422" i="9" a="1"/>
  <c r="G422" i="9"/>
  <c r="G419" i="9" a="1"/>
  <c r="G419" i="9"/>
  <c r="G621" i="9" a="1"/>
  <c r="G621" i="9"/>
  <c r="G384" i="9" a="1"/>
  <c r="G384" i="9"/>
  <c r="G616" i="9" a="1"/>
  <c r="G616" i="9"/>
  <c r="G344" i="9" a="1"/>
  <c r="G344" i="9"/>
  <c r="G530" i="9" a="1"/>
  <c r="G530" i="9"/>
  <c r="G580" i="9" a="1"/>
  <c r="G580" i="9"/>
  <c r="G409" i="9" a="1"/>
  <c r="G409" i="9"/>
  <c r="G540" i="9" a="1"/>
  <c r="G540" i="9"/>
  <c r="G489" i="9" a="1"/>
  <c r="G489" i="9"/>
  <c r="G457" i="9" a="1"/>
  <c r="G457" i="9"/>
  <c r="G348" i="9" a="1"/>
  <c r="G348" i="9"/>
  <c r="G364" i="9" a="1"/>
  <c r="G364" i="9"/>
  <c r="G607" i="9" a="1"/>
  <c r="G607" i="9"/>
  <c r="G461" i="9" a="1"/>
  <c r="G461" i="9"/>
  <c r="G534" i="9" a="1"/>
  <c r="G534" i="9"/>
  <c r="G455" i="9" a="1"/>
  <c r="G455" i="9"/>
  <c r="G351" i="9" a="1"/>
  <c r="G351" i="9"/>
  <c r="G405" i="9" a="1"/>
  <c r="G405" i="9"/>
  <c r="G592" i="9" a="1"/>
  <c r="G592" i="9"/>
  <c r="G383" i="9" a="1"/>
  <c r="G383" i="9"/>
  <c r="G467" i="9" a="1"/>
  <c r="G467" i="9"/>
  <c r="G570" i="9" a="1"/>
  <c r="G570" i="9"/>
  <c r="G440" i="9" a="1"/>
  <c r="G440" i="9"/>
  <c r="G441" i="9" a="1"/>
  <c r="G441" i="9"/>
  <c r="E69" i="9" a="1"/>
  <c r="E69" i="9"/>
  <c r="G152" i="9" a="1"/>
  <c r="G152" i="9"/>
  <c r="H149" i="9" a="1"/>
  <c r="H149" i="9"/>
  <c r="G156" i="9" a="1"/>
  <c r="G156" i="9"/>
  <c r="E71" i="9" a="1"/>
  <c r="E71" i="9"/>
  <c r="F78" i="9" a="1"/>
  <c r="F78" i="9"/>
  <c r="H153" i="9" a="1"/>
  <c r="H153" i="9"/>
  <c r="H127" i="9" a="1"/>
  <c r="H127" i="9"/>
  <c r="G83" i="9" a="1"/>
  <c r="G83" i="9"/>
  <c r="H81" i="9" a="1"/>
  <c r="H81" i="9"/>
  <c r="G150" i="9" a="1"/>
  <c r="G150" i="9"/>
  <c r="F149" i="9" a="1"/>
  <c r="F149" i="9"/>
  <c r="H71" i="9" a="1"/>
  <c r="H71" i="9"/>
  <c r="G153" i="9" a="1"/>
  <c r="G153" i="9"/>
  <c r="E127" i="9" a="1"/>
  <c r="E127" i="9"/>
  <c r="F150" i="9" a="1"/>
  <c r="F150" i="9"/>
  <c r="E152" i="9" a="1"/>
  <c r="E152" i="9"/>
  <c r="H156" i="9" a="1"/>
  <c r="H156" i="9"/>
  <c r="H78" i="9" a="1"/>
  <c r="H78" i="9"/>
  <c r="E85" i="9" a="1"/>
  <c r="E85" i="9"/>
  <c r="H150" i="9" a="1"/>
  <c r="H150" i="9"/>
  <c r="H69" i="9" a="1"/>
  <c r="H69" i="9"/>
  <c r="H152" i="9" a="1"/>
  <c r="H152" i="9"/>
  <c r="E149" i="9" a="1"/>
  <c r="E149" i="9"/>
  <c r="E156" i="9" a="1"/>
  <c r="E156" i="9"/>
  <c r="G78" i="9" a="1"/>
  <c r="G78" i="9"/>
  <c r="F153" i="9" a="1"/>
  <c r="F153" i="9"/>
  <c r="G127" i="9" a="1"/>
  <c r="G127" i="9"/>
  <c r="F83" i="9" a="1"/>
  <c r="F83" i="9"/>
  <c r="G81" i="9" a="1"/>
  <c r="G81" i="9"/>
  <c r="E150" i="9" a="1"/>
  <c r="E150" i="9"/>
  <c r="F156" i="9" a="1"/>
  <c r="F156" i="9"/>
  <c r="E78" i="9" a="1"/>
  <c r="E78" i="9"/>
  <c r="E83" i="9" a="1"/>
  <c r="E83" i="9"/>
  <c r="G149" i="9" a="1"/>
  <c r="G149" i="9"/>
  <c r="F71" i="9" a="1"/>
  <c r="F71" i="9"/>
  <c r="E153" i="9" a="1"/>
  <c r="E153" i="9"/>
  <c r="F127" i="9" a="1"/>
  <c r="F127" i="9"/>
  <c r="G69" i="9" a="1"/>
  <c r="G69" i="9"/>
  <c r="F152" i="9" a="1"/>
  <c r="F152" i="9"/>
  <c r="E128" i="9" a="1"/>
  <c r="E128" i="9"/>
  <c r="F84" i="9" a="1"/>
  <c r="F84" i="9"/>
  <c r="F81" i="9" a="1"/>
  <c r="F81" i="9"/>
  <c r="H83" i="9" a="1"/>
  <c r="H83" i="9"/>
  <c r="F69" i="9" a="1"/>
  <c r="F69" i="9"/>
  <c r="G84" i="9" a="1"/>
  <c r="G84" i="9"/>
  <c r="E81" i="9" a="1"/>
  <c r="E81" i="9"/>
  <c r="F75" i="9" a="1"/>
  <c r="F75" i="9"/>
  <c r="G155" i="9" a="1"/>
  <c r="G155" i="9"/>
  <c r="H151" i="9" a="1"/>
  <c r="H151" i="9"/>
  <c r="H85" i="9" a="1"/>
  <c r="H85" i="9"/>
  <c r="G125" i="9" a="1"/>
  <c r="G125" i="9"/>
  <c r="E120" i="9" a="1"/>
  <c r="E120" i="9"/>
  <c r="G124" i="9" a="1"/>
  <c r="G124" i="9"/>
  <c r="G71" i="9" a="1"/>
  <c r="G71" i="9"/>
  <c r="G73" i="9" a="1"/>
  <c r="G73" i="9"/>
  <c r="E157" i="9" a="1"/>
  <c r="E157" i="9"/>
  <c r="G122" i="9" a="1"/>
  <c r="G122" i="9"/>
  <c r="F128" i="9" a="1"/>
  <c r="F128" i="9"/>
  <c r="G121" i="9" a="1"/>
  <c r="G121" i="9"/>
  <c r="E84" i="9" a="1"/>
  <c r="E84" i="9"/>
  <c r="E70" i="9" a="1"/>
  <c r="E70" i="9"/>
  <c r="H154" i="9" a="1"/>
  <c r="H154" i="9"/>
  <c r="F158" i="9" a="1"/>
  <c r="F158" i="9"/>
  <c r="G128" i="9" a="1"/>
  <c r="G128" i="9"/>
  <c r="H125" i="9" a="1"/>
  <c r="H125" i="9"/>
  <c r="H157" i="9" a="1"/>
  <c r="H157" i="9"/>
  <c r="F85" i="9" a="1"/>
  <c r="F85" i="9"/>
  <c r="F121" i="9" a="1"/>
  <c r="F121" i="9"/>
  <c r="H155" i="9" a="1"/>
  <c r="H155" i="9"/>
  <c r="F122" i="9" a="1"/>
  <c r="F122" i="9"/>
  <c r="F155" i="9" a="1"/>
  <c r="F155" i="9"/>
  <c r="F151" i="9" a="1"/>
  <c r="F151" i="9"/>
  <c r="E155" i="9" a="1"/>
  <c r="E155" i="9"/>
  <c r="H128" i="9" a="1"/>
  <c r="H128" i="9"/>
  <c r="H75" i="9" a="1"/>
  <c r="H75" i="9"/>
  <c r="E151" i="9" a="1"/>
  <c r="E151" i="9"/>
  <c r="F124" i="9" a="1"/>
  <c r="F124" i="9"/>
  <c r="E124" i="9" a="1"/>
  <c r="E124" i="9"/>
  <c r="F120" i="9" a="1"/>
  <c r="F120" i="9"/>
  <c r="H84" i="9" a="1"/>
  <c r="H84" i="9"/>
  <c r="G75" i="9" a="1"/>
  <c r="G75" i="9"/>
  <c r="E158" i="9" a="1"/>
  <c r="E158" i="9"/>
  <c r="F157" i="9" a="1"/>
  <c r="F157" i="9"/>
  <c r="E154" i="9" a="1"/>
  <c r="E154" i="9"/>
  <c r="H158" i="9" a="1"/>
  <c r="H158" i="9"/>
  <c r="G154" i="9" a="1"/>
  <c r="G154" i="9"/>
  <c r="E121" i="9" a="1"/>
  <c r="E121" i="9"/>
  <c r="G120" i="9" a="1"/>
  <c r="G120" i="9"/>
  <c r="G158" i="9" a="1"/>
  <c r="G158" i="9"/>
  <c r="F125" i="9" a="1"/>
  <c r="F125" i="9"/>
  <c r="E73" i="9" a="1"/>
  <c r="E73" i="9"/>
  <c r="F70" i="9" a="1"/>
  <c r="F70" i="9"/>
  <c r="G70" i="9" a="1"/>
  <c r="G70" i="9"/>
  <c r="G85" i="9" a="1"/>
  <c r="G85" i="9"/>
  <c r="H70" i="9" a="1"/>
  <c r="H70" i="9"/>
  <c r="H121" i="9" a="1"/>
  <c r="H121" i="9"/>
  <c r="F154" i="9" a="1"/>
  <c r="F154" i="9"/>
  <c r="E122" i="9" a="1"/>
  <c r="E122" i="9"/>
  <c r="F73" i="9" a="1"/>
  <c r="F73" i="9"/>
  <c r="G151" i="9" a="1"/>
  <c r="G151" i="9"/>
  <c r="H120" i="9" a="1"/>
  <c r="H120" i="9"/>
  <c r="E125" i="9" a="1"/>
  <c r="E125" i="9"/>
  <c r="G157" i="9" a="1"/>
  <c r="G157" i="9"/>
  <c r="H122" i="9" a="1"/>
  <c r="H122" i="9"/>
  <c r="H124" i="9" a="1"/>
  <c r="H124" i="9"/>
  <c r="H73" i="9" a="1"/>
  <c r="H73" i="9"/>
  <c r="E75" i="9" a="1"/>
  <c r="E75" i="9"/>
  <c r="F123" i="9" a="1"/>
  <c r="F123" i="9"/>
  <c r="G80" i="9" a="1"/>
  <c r="G80" i="9"/>
  <c r="E80" i="9" a="1"/>
  <c r="E80" i="9"/>
  <c r="E88" i="9" a="1"/>
  <c r="E88" i="9"/>
  <c r="H76" i="9" a="1"/>
  <c r="H76" i="9"/>
  <c r="H80" i="9" a="1"/>
  <c r="H80" i="9"/>
  <c r="G88" i="9" a="1"/>
  <c r="G88" i="9"/>
  <c r="G76" i="9" a="1"/>
  <c r="G76" i="9"/>
  <c r="H72" i="9" a="1"/>
  <c r="H72" i="9"/>
  <c r="E123" i="9" a="1"/>
  <c r="E123" i="9"/>
  <c r="H88" i="9" a="1"/>
  <c r="H88" i="9"/>
  <c r="E76" i="9" a="1"/>
  <c r="E76" i="9"/>
  <c r="F72" i="9" a="1"/>
  <c r="F72" i="9"/>
  <c r="G74" i="9" a="1"/>
  <c r="G74" i="9"/>
  <c r="F126" i="9" a="1"/>
  <c r="F126" i="9"/>
  <c r="E119" i="9" a="1"/>
  <c r="E119" i="9"/>
  <c r="G77" i="9" a="1"/>
  <c r="G77" i="9"/>
  <c r="F79" i="9" a="1"/>
  <c r="F79" i="9"/>
  <c r="G87" i="9" a="1"/>
  <c r="G87" i="9"/>
  <c r="F82" i="9" a="1"/>
  <c r="F82" i="9"/>
  <c r="F88" i="9" a="1"/>
  <c r="F88" i="9"/>
  <c r="G123" i="9" a="1"/>
  <c r="G123" i="9"/>
  <c r="F119" i="9" a="1"/>
  <c r="F119" i="9"/>
  <c r="E77" i="9" a="1"/>
  <c r="E77" i="9"/>
  <c r="E79" i="9" a="1"/>
  <c r="E79" i="9"/>
  <c r="E87" i="9" a="1"/>
  <c r="E87" i="9"/>
  <c r="E82" i="9" a="1"/>
  <c r="E82" i="9"/>
  <c r="G86" i="9" a="1"/>
  <c r="G86" i="9"/>
  <c r="E60" i="9" a="1"/>
  <c r="E60" i="9"/>
  <c r="G142" i="9" a="1"/>
  <c r="G142" i="9"/>
  <c r="F16" i="9" a="1"/>
  <c r="F16" i="9"/>
  <c r="H148" i="9" a="1"/>
  <c r="H148" i="9"/>
  <c r="F29" i="9" a="1"/>
  <c r="F29" i="9"/>
  <c r="E97" i="9" a="1"/>
  <c r="E97" i="9"/>
  <c r="G63" i="9" a="1"/>
  <c r="G63" i="9"/>
  <c r="E115" i="9" a="1"/>
  <c r="E115" i="9"/>
  <c r="G50" i="9" a="1"/>
  <c r="G50" i="9"/>
  <c r="H34" i="9" a="1"/>
  <c r="H34" i="9"/>
  <c r="F74" i="9" a="1"/>
  <c r="F74" i="9"/>
  <c r="H123" i="9" a="1"/>
  <c r="H123" i="9"/>
  <c r="H126" i="9" a="1"/>
  <c r="H126" i="9"/>
  <c r="H119" i="9" a="1"/>
  <c r="H119" i="9"/>
  <c r="H77" i="9" a="1"/>
  <c r="H77" i="9"/>
  <c r="G79" i="9" a="1"/>
  <c r="G79" i="9"/>
  <c r="H87" i="9" a="1"/>
  <c r="H87" i="9"/>
  <c r="F86" i="9" a="1"/>
  <c r="F86" i="9"/>
  <c r="F60" i="9" a="1"/>
  <c r="F60" i="9"/>
  <c r="H142" i="9" a="1"/>
  <c r="H142" i="9"/>
  <c r="G16" i="9" a="1"/>
  <c r="G16" i="9"/>
  <c r="F148" i="9" a="1"/>
  <c r="F148" i="9"/>
  <c r="E29" i="9" a="1"/>
  <c r="E29" i="9"/>
  <c r="H97" i="9" a="1"/>
  <c r="H97" i="9"/>
  <c r="H63" i="9" a="1"/>
  <c r="H63" i="9"/>
  <c r="H115" i="9" a="1"/>
  <c r="H115" i="9"/>
  <c r="H50" i="9" a="1"/>
  <c r="H50" i="9"/>
  <c r="E34" i="9" a="1"/>
  <c r="E34" i="9"/>
  <c r="H66" i="9" a="1"/>
  <c r="H66" i="9"/>
  <c r="F55" i="9" a="1"/>
  <c r="F55" i="9"/>
  <c r="H31" i="9" a="1"/>
  <c r="H31" i="9"/>
  <c r="H90" i="9" a="1"/>
  <c r="H90" i="9"/>
  <c r="E139" i="9" a="1"/>
  <c r="E139" i="9"/>
  <c r="G133" i="9" a="1"/>
  <c r="G133" i="9"/>
  <c r="F76" i="9" a="1"/>
  <c r="F76" i="9"/>
  <c r="G72" i="9" a="1"/>
  <c r="G72" i="9"/>
  <c r="E74" i="9" a="1"/>
  <c r="E74" i="9"/>
  <c r="E126" i="9" a="1"/>
  <c r="E126" i="9"/>
  <c r="G119" i="9" a="1"/>
  <c r="G119" i="9"/>
  <c r="F77" i="9" a="1"/>
  <c r="F77" i="9"/>
  <c r="H79" i="9" a="1"/>
  <c r="H79" i="9"/>
  <c r="H82" i="9" a="1"/>
  <c r="H82" i="9"/>
  <c r="E86" i="9" a="1"/>
  <c r="E86" i="9"/>
  <c r="G60" i="9" a="1"/>
  <c r="G60" i="9"/>
  <c r="E142" i="9" a="1"/>
  <c r="E142" i="9"/>
  <c r="E16" i="9" a="1"/>
  <c r="E16" i="9"/>
  <c r="G148" i="9" a="1"/>
  <c r="G148" i="9"/>
  <c r="H29" i="9" a="1"/>
  <c r="H29" i="9"/>
  <c r="F97" i="9" a="1"/>
  <c r="F97" i="9"/>
  <c r="E63" i="9" a="1"/>
  <c r="E63" i="9"/>
  <c r="F115" i="9" a="1"/>
  <c r="F115" i="9"/>
  <c r="F50" i="9" a="1"/>
  <c r="F50" i="9"/>
  <c r="F34" i="9" a="1"/>
  <c r="F34" i="9"/>
  <c r="E66" i="9" a="1"/>
  <c r="E66" i="9"/>
  <c r="E55" i="9" a="1"/>
  <c r="E55" i="9"/>
  <c r="E31" i="9" a="1"/>
  <c r="E31" i="9"/>
  <c r="G90" i="9" a="1"/>
  <c r="G90" i="9"/>
  <c r="H139" i="9" a="1"/>
  <c r="H139" i="9"/>
  <c r="F80" i="9" a="1"/>
  <c r="F80" i="9"/>
  <c r="E72" i="9" a="1"/>
  <c r="E72" i="9"/>
  <c r="H74" i="9" a="1"/>
  <c r="H74" i="9"/>
  <c r="G126" i="9" a="1"/>
  <c r="G126" i="9"/>
  <c r="F87" i="9" a="1"/>
  <c r="F87" i="9"/>
  <c r="G82" i="9" a="1"/>
  <c r="G82" i="9"/>
  <c r="H86" i="9" a="1"/>
  <c r="H86" i="9"/>
  <c r="H60" i="9" a="1"/>
  <c r="H60" i="9"/>
  <c r="F142" i="9" a="1"/>
  <c r="F142" i="9"/>
  <c r="H16" i="9" a="1"/>
  <c r="H16" i="9"/>
  <c r="E148" i="9" a="1"/>
  <c r="E148" i="9"/>
  <c r="G29" i="9" a="1"/>
  <c r="G29" i="9"/>
  <c r="G97" i="9" a="1"/>
  <c r="G97" i="9"/>
  <c r="F63" i="9" a="1"/>
  <c r="F63" i="9"/>
  <c r="G115" i="9" a="1"/>
  <c r="G115" i="9"/>
  <c r="E50" i="9" a="1"/>
  <c r="E50" i="9"/>
  <c r="G34" i="9" a="1"/>
  <c r="G34" i="9"/>
  <c r="F66" i="9" a="1"/>
  <c r="F66" i="9"/>
  <c r="G55" i="9" a="1"/>
  <c r="G55" i="9"/>
  <c r="G31" i="9" a="1"/>
  <c r="G31" i="9"/>
  <c r="E101" i="9" a="1"/>
  <c r="E101" i="9"/>
  <c r="G145" i="9" a="1"/>
  <c r="G145" i="9"/>
  <c r="H11" i="9" a="1"/>
  <c r="H11" i="9"/>
  <c r="G58" i="9" a="1"/>
  <c r="G58" i="9"/>
  <c r="G99" i="9" a="1"/>
  <c r="G99" i="9"/>
  <c r="F61" i="9" a="1"/>
  <c r="F61" i="9"/>
  <c r="F131" i="9" a="1"/>
  <c r="F131" i="9"/>
  <c r="H108" i="9" a="1"/>
  <c r="H108" i="9"/>
  <c r="G37" i="9" a="1"/>
  <c r="G37" i="9"/>
  <c r="F53" i="9" a="1"/>
  <c r="F53" i="9"/>
  <c r="E68" i="9" a="1"/>
  <c r="E68" i="9"/>
  <c r="F113" i="9" a="1"/>
  <c r="F113" i="9"/>
  <c r="E102" i="9" a="1"/>
  <c r="E102" i="9"/>
  <c r="H36" i="9" a="1"/>
  <c r="H36" i="9"/>
  <c r="E95" i="9" a="1"/>
  <c r="E95" i="9"/>
  <c r="F140" i="9" a="1"/>
  <c r="F140" i="9"/>
  <c r="G9" i="9" a="1"/>
  <c r="G9" i="9"/>
  <c r="E52" i="9" a="1"/>
  <c r="E52" i="9"/>
  <c r="H104" i="9" a="1"/>
  <c r="H104" i="9"/>
  <c r="E98" i="9" a="1"/>
  <c r="E98" i="9"/>
  <c r="F110" i="9" a="1"/>
  <c r="F110" i="9"/>
  <c r="F12" i="9" a="1"/>
  <c r="F12" i="9"/>
  <c r="G66" i="9" a="1"/>
  <c r="G66" i="9"/>
  <c r="E90" i="9" a="1"/>
  <c r="E90" i="9"/>
  <c r="F139" i="9" a="1"/>
  <c r="F139" i="9"/>
  <c r="H133" i="9" a="1"/>
  <c r="H133" i="9"/>
  <c r="H101" i="9" a="1"/>
  <c r="H101" i="9"/>
  <c r="E145" i="9" a="1"/>
  <c r="E145" i="9"/>
  <c r="F11" i="9" a="1"/>
  <c r="F11" i="9"/>
  <c r="H58" i="9" a="1"/>
  <c r="H58" i="9"/>
  <c r="E99" i="9" a="1"/>
  <c r="E99" i="9"/>
  <c r="E61" i="9" a="1"/>
  <c r="E61" i="9"/>
  <c r="E131" i="9" a="1"/>
  <c r="E131" i="9"/>
  <c r="F108" i="9" a="1"/>
  <c r="F108" i="9"/>
  <c r="F37" i="9" a="1"/>
  <c r="F37" i="9"/>
  <c r="G53" i="9" a="1"/>
  <c r="G53" i="9"/>
  <c r="H68" i="9" a="1"/>
  <c r="H68" i="9"/>
  <c r="E113" i="9" a="1"/>
  <c r="E113" i="9"/>
  <c r="G102" i="9" a="1"/>
  <c r="G102" i="9"/>
  <c r="F36" i="9" a="1"/>
  <c r="F36" i="9"/>
  <c r="F95" i="9" a="1"/>
  <c r="F95" i="9"/>
  <c r="H140" i="9" a="1"/>
  <c r="H140" i="9"/>
  <c r="E9" i="9" a="1"/>
  <c r="E9" i="9"/>
  <c r="G52" i="9" a="1"/>
  <c r="G52" i="9"/>
  <c r="E104" i="9" a="1"/>
  <c r="E104" i="9"/>
  <c r="F98" i="9" a="1"/>
  <c r="F98" i="9"/>
  <c r="H110" i="9" a="1"/>
  <c r="H110" i="9"/>
  <c r="H12" i="9" a="1"/>
  <c r="H12" i="9"/>
  <c r="H55" i="9" a="1"/>
  <c r="H55" i="9"/>
  <c r="F90" i="9" a="1"/>
  <c r="F90" i="9"/>
  <c r="G139" i="9" a="1"/>
  <c r="G139" i="9"/>
  <c r="E133" i="9" a="1"/>
  <c r="E133" i="9"/>
  <c r="G101" i="9" a="1"/>
  <c r="G101" i="9"/>
  <c r="F145" i="9" a="1"/>
  <c r="F145" i="9"/>
  <c r="G11" i="9" a="1"/>
  <c r="G11" i="9"/>
  <c r="F58" i="9" a="1"/>
  <c r="F58" i="9"/>
  <c r="H99" i="9" a="1"/>
  <c r="H99" i="9"/>
  <c r="G61" i="9" a="1"/>
  <c r="G61" i="9"/>
  <c r="H131" i="9" a="1"/>
  <c r="H131" i="9"/>
  <c r="E108" i="9" a="1"/>
  <c r="E108" i="9"/>
  <c r="H37" i="9" a="1"/>
  <c r="H37" i="9"/>
  <c r="H53" i="9" a="1"/>
  <c r="H53" i="9"/>
  <c r="F68" i="9" a="1"/>
  <c r="F68" i="9"/>
  <c r="G113" i="9" a="1"/>
  <c r="G113" i="9"/>
  <c r="H102" i="9" a="1"/>
  <c r="H102" i="9"/>
  <c r="E36" i="9" a="1"/>
  <c r="E36" i="9"/>
  <c r="G95" i="9" a="1"/>
  <c r="G95" i="9"/>
  <c r="G140" i="9" a="1"/>
  <c r="G140" i="9"/>
  <c r="F9" i="9" a="1"/>
  <c r="F9" i="9"/>
  <c r="H52" i="9" a="1"/>
  <c r="H52" i="9"/>
  <c r="F104" i="9" a="1"/>
  <c r="F104" i="9"/>
  <c r="H98" i="9" a="1"/>
  <c r="H98" i="9"/>
  <c r="G110" i="9" a="1"/>
  <c r="G110" i="9"/>
  <c r="G12" i="9" a="1"/>
  <c r="G12" i="9"/>
  <c r="F31" i="9" a="1"/>
  <c r="F31" i="9"/>
  <c r="F133" i="9" a="1"/>
  <c r="F133" i="9"/>
  <c r="F101" i="9" a="1"/>
  <c r="F101" i="9"/>
  <c r="H145" i="9" a="1"/>
  <c r="H145" i="9"/>
  <c r="E11" i="9" a="1"/>
  <c r="E11" i="9"/>
  <c r="E58" i="9" a="1"/>
  <c r="E58" i="9"/>
  <c r="F99" i="9" a="1"/>
  <c r="F99" i="9"/>
  <c r="H61" i="9" a="1"/>
  <c r="H61" i="9"/>
  <c r="G131" i="9" a="1"/>
  <c r="G131" i="9"/>
  <c r="G108" i="9" a="1"/>
  <c r="G108" i="9"/>
  <c r="E37" i="9" a="1"/>
  <c r="E37" i="9"/>
  <c r="E53" i="9" a="1"/>
  <c r="E53" i="9"/>
  <c r="G68" i="9" a="1"/>
  <c r="G68" i="9"/>
  <c r="H113" i="9" a="1"/>
  <c r="H113" i="9"/>
  <c r="F102" i="9" a="1"/>
  <c r="F102" i="9"/>
  <c r="G36" i="9" a="1"/>
  <c r="G36" i="9"/>
  <c r="H95" i="9" a="1"/>
  <c r="H95" i="9"/>
  <c r="E140" i="9" a="1"/>
  <c r="E140" i="9"/>
  <c r="H9" i="9" a="1"/>
  <c r="H9" i="9"/>
  <c r="F52" i="9" a="1"/>
  <c r="F52" i="9"/>
  <c r="G104" i="9" a="1"/>
  <c r="G104" i="9"/>
  <c r="G98" i="9" a="1"/>
  <c r="G98" i="9"/>
  <c r="E110" i="9" a="1"/>
  <c r="E110" i="9"/>
  <c r="E12" i="9" a="1"/>
  <c r="E12" i="9"/>
  <c r="E64" i="9" a="1"/>
  <c r="E64" i="9"/>
  <c r="F64" i="9" a="1"/>
  <c r="F64" i="9"/>
  <c r="H130" i="9" a="1"/>
  <c r="H130" i="9"/>
  <c r="G33" i="9" a="1"/>
  <c r="G33" i="9"/>
  <c r="E35" i="9" a="1"/>
  <c r="E35" i="9"/>
  <c r="F38" i="9" a="1"/>
  <c r="F38" i="9"/>
  <c r="G96" i="9" a="1"/>
  <c r="G96" i="9"/>
  <c r="H67" i="9" a="1"/>
  <c r="H67" i="9"/>
  <c r="E143" i="9" a="1"/>
  <c r="E143" i="9"/>
  <c r="G117" i="9" a="1"/>
  <c r="G117" i="9"/>
  <c r="E112" i="9" a="1"/>
  <c r="E112" i="9"/>
  <c r="H49" i="9" a="1"/>
  <c r="H49" i="9"/>
  <c r="E32" i="9" a="1"/>
  <c r="E32" i="9"/>
  <c r="G65" i="9" a="1"/>
  <c r="G65" i="9"/>
  <c r="G114" i="9" a="1"/>
  <c r="G114" i="9"/>
  <c r="F18" i="9" a="1"/>
  <c r="F18" i="9"/>
  <c r="H92" i="9" a="1"/>
  <c r="H92" i="9"/>
  <c r="G14" i="9" a="1"/>
  <c r="G14" i="9"/>
  <c r="H135" i="9" a="1"/>
  <c r="H135" i="9"/>
  <c r="E107" i="9" a="1"/>
  <c r="E107" i="9"/>
  <c r="F109" i="9" a="1"/>
  <c r="F109" i="9"/>
  <c r="G136" i="9" a="1"/>
  <c r="G136" i="9"/>
  <c r="E141" i="9" a="1"/>
  <c r="E141" i="9"/>
  <c r="H51" i="9" a="1"/>
  <c r="H51" i="9"/>
  <c r="F129" i="9" a="1"/>
  <c r="F129" i="9"/>
  <c r="G103" i="9" a="1"/>
  <c r="G103" i="9"/>
  <c r="F30" i="9" a="1"/>
  <c r="F30" i="9"/>
  <c r="G89" i="9" a="1"/>
  <c r="G89" i="9"/>
  <c r="F91" i="9" a="1"/>
  <c r="F91" i="9"/>
  <c r="G146" i="9" a="1"/>
  <c r="G146" i="9"/>
  <c r="H116" i="9" a="1"/>
  <c r="H116" i="9"/>
  <c r="G54" i="9" a="1"/>
  <c r="G54" i="9"/>
  <c r="F137" i="9" a="1"/>
  <c r="F137" i="9"/>
  <c r="G132" i="9" a="1"/>
  <c r="G132" i="9"/>
  <c r="G138" i="9" a="1"/>
  <c r="G138" i="9"/>
  <c r="F105" i="9" a="1"/>
  <c r="F105" i="9"/>
  <c r="F100" i="9" a="1"/>
  <c r="F100" i="9"/>
  <c r="H106" i="9" a="1"/>
  <c r="H106" i="9"/>
  <c r="F144" i="9" a="1"/>
  <c r="F144" i="9"/>
  <c r="H118" i="9" a="1"/>
  <c r="H118" i="9"/>
  <c r="F13" i="9" a="1"/>
  <c r="F13" i="9"/>
  <c r="F15" i="9" a="1"/>
  <c r="F15" i="9"/>
  <c r="H56" i="9" a="1"/>
  <c r="H56" i="9"/>
  <c r="G134" i="9" a="1"/>
  <c r="G134" i="9"/>
  <c r="F130" i="9" a="1"/>
  <c r="F130" i="9"/>
  <c r="H33" i="9" a="1"/>
  <c r="H33" i="9"/>
  <c r="H35" i="9" a="1"/>
  <c r="H35" i="9"/>
  <c r="G38" i="9" a="1"/>
  <c r="G38" i="9"/>
  <c r="F96" i="9" a="1"/>
  <c r="F96" i="9"/>
  <c r="E67" i="9" a="1"/>
  <c r="E67" i="9"/>
  <c r="H143" i="9" a="1"/>
  <c r="H143" i="9"/>
  <c r="E117" i="9" a="1"/>
  <c r="E117" i="9"/>
  <c r="H112" i="9" a="1"/>
  <c r="H112" i="9"/>
  <c r="G49" i="9" a="1"/>
  <c r="G49" i="9"/>
  <c r="F32" i="9" a="1"/>
  <c r="F32" i="9"/>
  <c r="E65" i="9" a="1"/>
  <c r="E65" i="9"/>
  <c r="E114" i="9" a="1"/>
  <c r="E114" i="9"/>
  <c r="H18" i="9" a="1"/>
  <c r="H18" i="9"/>
  <c r="G92" i="9" a="1"/>
  <c r="G92" i="9"/>
  <c r="H14" i="9" a="1"/>
  <c r="H14" i="9"/>
  <c r="G135" i="9" a="1"/>
  <c r="G135" i="9"/>
  <c r="H107" i="9" a="1"/>
  <c r="H107" i="9"/>
  <c r="H109" i="9" a="1"/>
  <c r="H109" i="9"/>
  <c r="H136" i="9" a="1"/>
  <c r="H136" i="9"/>
  <c r="F141" i="9" a="1"/>
  <c r="F141" i="9"/>
  <c r="E51" i="9" a="1"/>
  <c r="E51" i="9"/>
  <c r="G129" i="9" a="1"/>
  <c r="G129" i="9"/>
  <c r="E103" i="9" a="1"/>
  <c r="E103" i="9"/>
  <c r="G30" i="9" a="1"/>
  <c r="G30" i="9"/>
  <c r="F89" i="9" a="1"/>
  <c r="F89" i="9"/>
  <c r="E91" i="9" a="1"/>
  <c r="E91" i="9"/>
  <c r="E146" i="9" a="1"/>
  <c r="E146" i="9"/>
  <c r="F116" i="9" a="1"/>
  <c r="F116" i="9"/>
  <c r="E54" i="9" a="1"/>
  <c r="E54" i="9"/>
  <c r="G137" i="9" a="1"/>
  <c r="G137" i="9"/>
  <c r="E132" i="9" a="1"/>
  <c r="E132" i="9"/>
  <c r="H138" i="9" a="1"/>
  <c r="H138" i="9"/>
  <c r="G105" i="9" a="1"/>
  <c r="G105" i="9"/>
  <c r="E100" i="9" a="1"/>
  <c r="E100" i="9"/>
  <c r="E106" i="9" a="1"/>
  <c r="E106" i="9"/>
  <c r="G144" i="9" a="1"/>
  <c r="G144" i="9"/>
  <c r="E118" i="9" a="1"/>
  <c r="E118" i="9"/>
  <c r="G64" i="9" a="1"/>
  <c r="G64" i="9"/>
  <c r="G130" i="9" a="1"/>
  <c r="G130" i="9"/>
  <c r="E33" i="9" a="1"/>
  <c r="E33" i="9"/>
  <c r="F35" i="9" a="1"/>
  <c r="F35" i="9"/>
  <c r="H38" i="9" a="1"/>
  <c r="H38" i="9"/>
  <c r="E96" i="9" a="1"/>
  <c r="E96" i="9"/>
  <c r="G67" i="9" a="1"/>
  <c r="G67" i="9"/>
  <c r="F143" i="9" a="1"/>
  <c r="F143" i="9"/>
  <c r="F117" i="9" a="1"/>
  <c r="F117" i="9"/>
  <c r="G112" i="9" a="1"/>
  <c r="G112" i="9"/>
  <c r="F49" i="9" a="1"/>
  <c r="F49" i="9"/>
  <c r="G32" i="9" a="1"/>
  <c r="G32" i="9"/>
  <c r="H65" i="9" a="1"/>
  <c r="H65" i="9"/>
  <c r="F114" i="9" a="1"/>
  <c r="F114" i="9"/>
  <c r="E18" i="9" a="1"/>
  <c r="E18" i="9"/>
  <c r="F92" i="9" a="1"/>
  <c r="F92" i="9"/>
  <c r="E14" i="9" a="1"/>
  <c r="E14" i="9"/>
  <c r="E135" i="9" a="1"/>
  <c r="E135" i="9"/>
  <c r="G107" i="9" a="1"/>
  <c r="G107" i="9"/>
  <c r="G109" i="9" a="1"/>
  <c r="G109" i="9"/>
  <c r="F136" i="9" a="1"/>
  <c r="F136" i="9"/>
  <c r="G141" i="9" a="1"/>
  <c r="G141" i="9"/>
  <c r="G51" i="9" a="1"/>
  <c r="G51" i="9"/>
  <c r="H129" i="9" a="1"/>
  <c r="H129" i="9"/>
  <c r="F103" i="9" a="1"/>
  <c r="F103" i="9"/>
  <c r="H30" i="9" a="1"/>
  <c r="H30" i="9"/>
  <c r="E89" i="9" a="1"/>
  <c r="E89" i="9"/>
  <c r="H91" i="9" a="1"/>
  <c r="H91" i="9"/>
  <c r="F146" i="9" a="1"/>
  <c r="F146" i="9"/>
  <c r="E116" i="9" a="1"/>
  <c r="E116" i="9"/>
  <c r="H54" i="9" a="1"/>
  <c r="H54" i="9"/>
  <c r="E137" i="9" a="1"/>
  <c r="E137" i="9"/>
  <c r="H132" i="9" a="1"/>
  <c r="H132" i="9"/>
  <c r="E138" i="9" a="1"/>
  <c r="E138" i="9"/>
  <c r="E105" i="9" a="1"/>
  <c r="E105" i="9"/>
  <c r="G100" i="9" a="1"/>
  <c r="G100" i="9"/>
  <c r="G106" i="9" a="1"/>
  <c r="G106" i="9"/>
  <c r="E144" i="9" a="1"/>
  <c r="E144" i="9"/>
  <c r="F118" i="9" a="1"/>
  <c r="F118" i="9"/>
  <c r="E13" i="9" a="1"/>
  <c r="E13" i="9"/>
  <c r="E15" i="9" a="1"/>
  <c r="E15" i="9"/>
  <c r="G56" i="9" a="1"/>
  <c r="G56" i="9"/>
  <c r="H64" i="9" a="1"/>
  <c r="H64" i="9"/>
  <c r="E130" i="9" a="1"/>
  <c r="E130" i="9"/>
  <c r="F33" i="9" a="1"/>
  <c r="F33" i="9"/>
  <c r="G35" i="9" a="1"/>
  <c r="G35" i="9"/>
  <c r="E38" i="9" a="1"/>
  <c r="E38" i="9"/>
  <c r="H96" i="9" a="1"/>
  <c r="H96" i="9"/>
  <c r="F67" i="9" a="1"/>
  <c r="F67" i="9"/>
  <c r="G143" i="9" a="1"/>
  <c r="G143" i="9"/>
  <c r="H117" i="9" a="1"/>
  <c r="H117" i="9"/>
  <c r="F112" i="9" a="1"/>
  <c r="F112" i="9"/>
  <c r="E49" i="9" a="1"/>
  <c r="E49" i="9"/>
  <c r="H32" i="9" a="1"/>
  <c r="H32" i="9"/>
  <c r="F65" i="9" a="1"/>
  <c r="F65" i="9"/>
  <c r="H114" i="9" a="1"/>
  <c r="H114" i="9"/>
  <c r="G18" i="9" a="1"/>
  <c r="G18" i="9"/>
  <c r="E92" i="9" a="1"/>
  <c r="E92" i="9"/>
  <c r="F14" i="9" a="1"/>
  <c r="F14" i="9"/>
  <c r="F135" i="9" a="1"/>
  <c r="F135" i="9"/>
  <c r="F107" i="9" a="1"/>
  <c r="F107" i="9"/>
  <c r="E109" i="9" a="1"/>
  <c r="E109" i="9"/>
  <c r="E136" i="9" a="1"/>
  <c r="E136" i="9"/>
  <c r="H141" i="9" a="1"/>
  <c r="H141" i="9"/>
  <c r="F51" i="9" a="1"/>
  <c r="F51" i="9"/>
  <c r="E129" i="9" a="1"/>
  <c r="E129" i="9"/>
  <c r="H103" i="9" a="1"/>
  <c r="H103" i="9"/>
  <c r="E30" i="9" a="1"/>
  <c r="E30" i="9"/>
  <c r="H89" i="9" a="1"/>
  <c r="H89" i="9"/>
  <c r="G91" i="9" a="1"/>
  <c r="G91" i="9"/>
  <c r="H146" i="9" a="1"/>
  <c r="H146" i="9"/>
  <c r="G116" i="9" a="1"/>
  <c r="G116" i="9"/>
  <c r="F54" i="9" a="1"/>
  <c r="F54" i="9"/>
  <c r="H137" i="9" a="1"/>
  <c r="H137" i="9"/>
  <c r="F132" i="9" a="1"/>
  <c r="F132" i="9"/>
  <c r="F138" i="9" a="1"/>
  <c r="F138" i="9"/>
  <c r="H105" i="9" a="1"/>
  <c r="H105" i="9"/>
  <c r="H100" i="9" a="1"/>
  <c r="H100" i="9"/>
  <c r="F106" i="9" a="1"/>
  <c r="F106" i="9"/>
  <c r="G118" i="9" a="1"/>
  <c r="G118" i="9"/>
  <c r="H15" i="9" a="1"/>
  <c r="H15" i="9"/>
  <c r="H134" i="9" a="1"/>
  <c r="H134" i="9"/>
  <c r="E93" i="9" a="1"/>
  <c r="E93" i="9"/>
  <c r="E94" i="9" a="1"/>
  <c r="E94" i="9"/>
  <c r="H59" i="9" a="1"/>
  <c r="H59" i="9"/>
  <c r="F147" i="9" a="1"/>
  <c r="F147" i="9"/>
  <c r="E111" i="9" a="1"/>
  <c r="E111" i="9"/>
  <c r="F57" i="9" a="1"/>
  <c r="F57" i="9"/>
  <c r="E62" i="9" a="1"/>
  <c r="E62" i="9"/>
  <c r="H17" i="9" a="1"/>
  <c r="H17" i="9"/>
  <c r="E10" i="9" a="1"/>
  <c r="E10" i="9"/>
  <c r="G13" i="9" a="1"/>
  <c r="G13" i="9"/>
  <c r="E56" i="9" a="1"/>
  <c r="E56" i="9"/>
  <c r="F134" i="9" a="1"/>
  <c r="F134" i="9"/>
  <c r="G93" i="9" a="1"/>
  <c r="G93" i="9"/>
  <c r="G94" i="9" a="1"/>
  <c r="G94" i="9"/>
  <c r="G59" i="9" a="1"/>
  <c r="G59" i="9"/>
  <c r="E147" i="9" a="1"/>
  <c r="E147" i="9"/>
  <c r="F111" i="9" a="1"/>
  <c r="F111" i="9"/>
  <c r="H57" i="9" a="1"/>
  <c r="H57" i="9"/>
  <c r="H62" i="9" a="1"/>
  <c r="H62" i="9"/>
  <c r="E17" i="9" a="1"/>
  <c r="E17" i="9"/>
  <c r="H10" i="9" a="1"/>
  <c r="H10" i="9"/>
  <c r="H13" i="9" a="1"/>
  <c r="H13" i="9"/>
  <c r="F56" i="9" a="1"/>
  <c r="F56" i="9"/>
  <c r="E134" i="9" a="1"/>
  <c r="E134" i="9"/>
  <c r="H93" i="9" a="1"/>
  <c r="H93" i="9"/>
  <c r="F94" i="9" a="1"/>
  <c r="F94" i="9"/>
  <c r="E59" i="9" a="1"/>
  <c r="E59" i="9"/>
  <c r="G147" i="9" a="1"/>
  <c r="G147" i="9"/>
  <c r="H111" i="9" a="1"/>
  <c r="H111" i="9"/>
  <c r="G57" i="9" a="1"/>
  <c r="G57" i="9"/>
  <c r="F62" i="9" a="1"/>
  <c r="F62" i="9"/>
  <c r="G17" i="9" a="1"/>
  <c r="G17" i="9"/>
  <c r="F10" i="9" a="1"/>
  <c r="F10" i="9"/>
  <c r="H144" i="9" a="1"/>
  <c r="H144" i="9"/>
  <c r="G15" i="9" a="1"/>
  <c r="G15" i="9"/>
  <c r="F93" i="9" a="1"/>
  <c r="F93" i="9"/>
  <c r="H94" i="9" a="1"/>
  <c r="H94" i="9"/>
  <c r="F59" i="9" a="1"/>
  <c r="F59" i="9"/>
  <c r="H147" i="9" a="1"/>
  <c r="H147" i="9"/>
  <c r="G111" i="9" a="1"/>
  <c r="G111" i="9"/>
  <c r="E57" i="9" a="1"/>
  <c r="E57" i="9"/>
  <c r="G62" i="9" a="1"/>
  <c r="G62" i="9"/>
  <c r="F17" i="9" a="1"/>
  <c r="F17" i="9"/>
  <c r="G10" i="9" a="1"/>
  <c r="G10" i="9"/>
  <c r="G438" i="9" a="1"/>
  <c r="G438" i="9"/>
  <c r="G478" i="9" a="1"/>
  <c r="G478" i="9"/>
  <c r="G442" i="9" a="1"/>
  <c r="G442" i="9"/>
  <c r="G485" i="9" a="1"/>
  <c r="G485" i="9"/>
  <c r="G392" i="9" a="1"/>
  <c r="G392" i="9"/>
  <c r="G445" i="9" a="1"/>
  <c r="G445" i="9"/>
  <c r="G473" i="9" a="1"/>
  <c r="G473" i="9"/>
  <c r="AT191" i="24"/>
  <c r="AT255" i="24"/>
  <c r="AT230" i="24"/>
  <c r="AT185" i="24"/>
  <c r="AT235" i="24"/>
  <c r="AT222" i="24"/>
  <c r="AT206" i="24"/>
  <c r="AT198" i="24"/>
  <c r="AT212" i="24"/>
  <c r="AT247" i="24"/>
  <c r="AT233" i="24"/>
  <c r="AT224" i="24"/>
  <c r="AT197" i="24"/>
  <c r="AT220" i="24"/>
  <c r="AT261" i="24"/>
  <c r="AT256" i="24"/>
  <c r="AT229" i="24"/>
  <c r="AT248" i="24"/>
  <c r="AT202" i="24"/>
  <c r="AT195" i="24"/>
  <c r="AT188" i="24"/>
  <c r="AT205" i="24"/>
  <c r="AT241" i="24"/>
  <c r="AT244" i="24"/>
  <c r="AT249" i="24"/>
  <c r="AT240" i="24"/>
  <c r="AT228" i="24"/>
  <c r="AT232" i="24"/>
  <c r="AT186" i="24"/>
  <c r="AT210" i="24"/>
  <c r="AT262" i="24"/>
  <c r="AT200" i="24"/>
  <c r="AT253" i="24"/>
  <c r="AT189" i="24"/>
  <c r="AT216" i="24"/>
  <c r="AT201" i="24"/>
  <c r="AT263" i="24"/>
  <c r="AT193" i="24"/>
  <c r="AT214" i="24"/>
  <c r="AT207" i="24"/>
  <c r="AT238" i="24"/>
  <c r="AT219" i="24"/>
  <c r="AT243" i="24"/>
  <c r="AT245" i="24"/>
  <c r="AT252" i="24"/>
  <c r="AT251" i="24"/>
  <c r="AT246" i="24"/>
  <c r="AT221" i="24"/>
  <c r="AT187" i="24"/>
  <c r="AT258" i="24"/>
  <c r="AT239" i="24"/>
  <c r="AT208" i="24"/>
  <c r="AT190" i="24"/>
  <c r="AT250" i="24"/>
  <c r="AT231" i="24"/>
  <c r="AT225" i="24"/>
  <c r="AT203" i="24"/>
  <c r="AT215" i="24"/>
  <c r="AT227" i="24"/>
  <c r="AT194" i="24"/>
  <c r="AT213" i="24"/>
  <c r="AT237" i="24"/>
  <c r="AT260" i="24"/>
  <c r="AT254" i="24"/>
  <c r="AT192" i="24"/>
  <c r="AT236" i="24"/>
  <c r="AT259" i="24"/>
  <c r="AT226" i="24"/>
  <c r="AT257" i="24"/>
  <c r="AT242" i="24"/>
  <c r="AT204" i="24"/>
  <c r="AT217" i="24"/>
  <c r="AT196" i="24"/>
  <c r="AT234" i="24"/>
  <c r="AT184" i="24"/>
  <c r="AT209" i="24"/>
  <c r="AT218" i="24"/>
  <c r="AT199" i="24"/>
  <c r="AT211" i="24"/>
  <c r="AT177" i="24"/>
  <c r="AT175" i="24"/>
  <c r="AT129" i="24"/>
  <c r="AT133" i="24"/>
  <c r="AT131" i="24"/>
  <c r="AT149" i="24"/>
  <c r="AT137" i="24"/>
  <c r="AT167" i="24"/>
  <c r="AT139" i="24"/>
  <c r="AT153" i="24"/>
  <c r="AT161" i="24"/>
  <c r="AT145" i="24"/>
  <c r="AT173" i="24"/>
  <c r="AT171" i="24"/>
  <c r="AT163" i="24"/>
  <c r="AT159" i="24"/>
  <c r="AT141" i="24"/>
  <c r="AT119" i="24"/>
  <c r="AT151" i="24"/>
  <c r="AT135" i="24"/>
  <c r="AT143" i="24"/>
  <c r="AT169" i="24"/>
  <c r="AT127" i="24"/>
  <c r="AT121" i="24"/>
  <c r="AT147" i="24"/>
  <c r="AT157" i="24"/>
  <c r="AT125" i="24"/>
  <c r="AT155" i="24"/>
  <c r="E41" i="1"/>
  <c r="B19" i="24"/>
  <c r="AG10" i="5" a="1"/>
  <c r="AG10" i="5"/>
  <c r="Q10" i="5" a="1"/>
  <c r="Q10" i="5"/>
  <c r="AE10" i="5" a="1"/>
  <c r="AE10" i="5"/>
  <c r="N41" i="1"/>
  <c r="T41" i="1"/>
  <c r="C265" i="6"/>
  <c r="L265" i="6"/>
  <c r="C451" i="6"/>
  <c r="L451" i="6"/>
  <c r="D55" i="5"/>
  <c r="I55" i="5"/>
  <c r="C427" i="6"/>
  <c r="L427" i="6"/>
  <c r="D145" i="5"/>
  <c r="I145" i="5"/>
  <c r="D67" i="5"/>
  <c r="I67" i="5"/>
  <c r="C97" i="6"/>
  <c r="L97" i="6"/>
  <c r="C193" i="6"/>
  <c r="L193" i="6"/>
  <c r="C145" i="6"/>
  <c r="L145" i="6"/>
  <c r="D109" i="5"/>
  <c r="I109" i="5"/>
  <c r="D121" i="5"/>
  <c r="I121" i="5"/>
  <c r="C481" i="6"/>
  <c r="L481" i="6"/>
  <c r="C133" i="6"/>
  <c r="L133" i="6"/>
  <c r="C337" i="6"/>
  <c r="L337" i="6"/>
  <c r="S182" i="24"/>
  <c r="AU224" i="24"/>
  <c r="C553" i="6"/>
  <c r="L553" i="6"/>
  <c r="C487" i="6"/>
  <c r="L487" i="6"/>
  <c r="C139" i="6"/>
  <c r="L139" i="6"/>
  <c r="C319" i="6"/>
  <c r="L319" i="6"/>
  <c r="C571" i="6"/>
  <c r="L571" i="6"/>
  <c r="C127" i="6"/>
  <c r="L127" i="6"/>
  <c r="C277" i="6"/>
  <c r="L277" i="6"/>
  <c r="C505" i="6"/>
  <c r="L505" i="6"/>
  <c r="C415" i="6"/>
  <c r="L415" i="6"/>
  <c r="C517" i="6"/>
  <c r="L517" i="6"/>
  <c r="D187" i="5"/>
  <c r="I187" i="5"/>
  <c r="C535" i="6"/>
  <c r="L535" i="6"/>
  <c r="D217" i="5"/>
  <c r="I217" i="5"/>
  <c r="C175" i="6"/>
  <c r="L175" i="6"/>
  <c r="C205" i="6"/>
  <c r="L205" i="6"/>
  <c r="D151" i="5"/>
  <c r="I151" i="5"/>
  <c r="C541" i="6"/>
  <c r="L541" i="6"/>
  <c r="C433" i="6"/>
  <c r="L433" i="6"/>
  <c r="C445" i="6"/>
  <c r="L445" i="6"/>
  <c r="C529" i="6"/>
  <c r="L529" i="6"/>
  <c r="D73" i="5"/>
  <c r="I73" i="5"/>
  <c r="D103" i="5"/>
  <c r="I103" i="5"/>
  <c r="C283" i="6"/>
  <c r="L283" i="6"/>
  <c r="D193" i="5"/>
  <c r="I193" i="5"/>
  <c r="D223" i="5"/>
  <c r="I223" i="5"/>
  <c r="C403" i="6"/>
  <c r="L403" i="6"/>
  <c r="D49" i="5"/>
  <c r="I49" i="5"/>
  <c r="C397" i="6"/>
  <c r="L397" i="6"/>
  <c r="D139" i="5"/>
  <c r="I139" i="5"/>
  <c r="C331" i="6"/>
  <c r="L331" i="6"/>
  <c r="C223" i="6"/>
  <c r="L223" i="6"/>
  <c r="C469" i="6"/>
  <c r="L469" i="6"/>
  <c r="D175" i="5"/>
  <c r="I175" i="5"/>
  <c r="D163" i="5"/>
  <c r="I163" i="5"/>
  <c r="C259" i="6"/>
  <c r="L259" i="6"/>
  <c r="D61" i="5"/>
  <c r="I61" i="5"/>
  <c r="D169" i="5"/>
  <c r="I169" i="5"/>
  <c r="C325" i="6"/>
  <c r="L325" i="6"/>
  <c r="C163" i="6"/>
  <c r="L163" i="6"/>
  <c r="C151" i="6"/>
  <c r="L151" i="6"/>
  <c r="C379" i="6"/>
  <c r="L379" i="6"/>
  <c r="C109" i="6"/>
  <c r="L109" i="6"/>
  <c r="D133" i="5"/>
  <c r="I133" i="5"/>
  <c r="C181" i="6"/>
  <c r="L181" i="6"/>
  <c r="C343" i="6"/>
  <c r="L343" i="6"/>
  <c r="C289" i="6"/>
  <c r="L289" i="6"/>
  <c r="C499" i="6"/>
  <c r="L499" i="6"/>
  <c r="W117" i="24"/>
  <c r="AU125" i="24"/>
  <c r="C121" i="6"/>
  <c r="L121" i="6"/>
  <c r="C349" i="6"/>
  <c r="L349" i="6"/>
  <c r="C295" i="6"/>
  <c r="L295" i="6"/>
  <c r="C523" i="6"/>
  <c r="L523" i="6"/>
  <c r="D181" i="5"/>
  <c r="I181" i="5"/>
  <c r="C271" i="6"/>
  <c r="L271" i="6"/>
  <c r="C253" i="6"/>
  <c r="L253" i="6"/>
  <c r="C301" i="6"/>
  <c r="L301" i="6"/>
  <c r="C547" i="6"/>
  <c r="L547" i="6"/>
  <c r="C115" i="6"/>
  <c r="L115" i="6"/>
  <c r="C169" i="6"/>
  <c r="L169" i="6"/>
  <c r="C493" i="6"/>
  <c r="L493" i="6"/>
  <c r="C457" i="6"/>
  <c r="L457" i="6"/>
  <c r="C187" i="6"/>
  <c r="L187" i="6"/>
  <c r="C439" i="6"/>
  <c r="L439" i="6"/>
  <c r="C421" i="6"/>
  <c r="L421" i="6"/>
  <c r="C565" i="6"/>
  <c r="L565" i="6"/>
  <c r="D127" i="5"/>
  <c r="I127" i="5"/>
  <c r="D115" i="5"/>
  <c r="I115" i="5"/>
  <c r="C307" i="6"/>
  <c r="L307" i="6"/>
  <c r="C463" i="6"/>
  <c r="L463" i="6"/>
  <c r="C559" i="6"/>
  <c r="L559" i="6"/>
  <c r="M182" i="24"/>
  <c r="C373" i="6"/>
  <c r="L373" i="6"/>
  <c r="C247" i="6"/>
  <c r="L247" i="6"/>
  <c r="C103" i="6"/>
  <c r="L103" i="6"/>
  <c r="C235" i="6"/>
  <c r="L235" i="6"/>
  <c r="C391" i="6"/>
  <c r="L391" i="6"/>
  <c r="D85" i="5"/>
  <c r="I85" i="5"/>
  <c r="C229" i="6"/>
  <c r="L229" i="6"/>
  <c r="D79" i="5"/>
  <c r="I79" i="5"/>
  <c r="C409" i="6"/>
  <c r="L409" i="6"/>
  <c r="C199" i="6"/>
  <c r="L199" i="6"/>
  <c r="C355" i="6"/>
  <c r="L355" i="6"/>
  <c r="C511" i="6"/>
  <c r="L511" i="6"/>
  <c r="C217" i="6"/>
  <c r="L217" i="6"/>
  <c r="D205" i="5"/>
  <c r="I205" i="5"/>
  <c r="C157" i="6"/>
  <c r="L157" i="6"/>
  <c r="D199" i="5"/>
  <c r="I199" i="5"/>
  <c r="D91" i="5"/>
  <c r="I91" i="5"/>
  <c r="C385" i="6"/>
  <c r="L385" i="6"/>
  <c r="C475" i="6"/>
  <c r="L475" i="6"/>
  <c r="D157" i="5"/>
  <c r="I157" i="5"/>
  <c r="D97" i="5"/>
  <c r="I97" i="5"/>
  <c r="C313" i="6"/>
  <c r="L313" i="6"/>
  <c r="C361" i="6"/>
  <c r="L361" i="6"/>
  <c r="C241" i="6"/>
  <c r="L241" i="6"/>
  <c r="D211" i="5"/>
  <c r="I211" i="5"/>
  <c r="C211" i="6"/>
  <c r="L211" i="6"/>
  <c r="C367" i="6"/>
  <c r="L367" i="6"/>
  <c r="A42" i="1"/>
  <c r="D19" i="24"/>
  <c r="F24" i="16" a="1"/>
  <c r="F24" i="16"/>
  <c r="M40" i="10"/>
  <c r="M34" i="10"/>
  <c r="L39" i="12"/>
  <c r="L32" i="12"/>
  <c r="AU188" i="24"/>
  <c r="AU241" i="24"/>
  <c r="AU184" i="24"/>
  <c r="AU260" i="24"/>
  <c r="AU191" i="24"/>
  <c r="AU256" i="24"/>
  <c r="AU236" i="24"/>
  <c r="AU190" i="24"/>
  <c r="AU208" i="24"/>
  <c r="AU194" i="24"/>
  <c r="AU223" i="24"/>
  <c r="AU237" i="24"/>
  <c r="AU163" i="24"/>
  <c r="F25" i="16" a="1"/>
  <c r="F25" i="16"/>
  <c r="F26" i="16" a="1"/>
  <c r="F26" i="16"/>
  <c r="AU250" i="24"/>
  <c r="AU238" i="24"/>
  <c r="AU216" i="24"/>
  <c r="AU186" i="24"/>
  <c r="AU233" i="24"/>
  <c r="AU157" i="24"/>
  <c r="AU209" i="24"/>
  <c r="AU255" i="24"/>
  <c r="AU210" i="24"/>
  <c r="AU193" i="24"/>
  <c r="AU221" i="24"/>
  <c r="AU212" i="24"/>
  <c r="AU227" i="24"/>
  <c r="AU254" i="24"/>
  <c r="AU226" i="24"/>
  <c r="AU239" i="24"/>
  <c r="AU258" i="24"/>
  <c r="AU204" i="24"/>
  <c r="AU242" i="24"/>
  <c r="AU248" i="24"/>
  <c r="AU217" i="24"/>
  <c r="AU219" i="24"/>
  <c r="AU200" i="24"/>
  <c r="AU263" i="24"/>
  <c r="AU244" i="24"/>
  <c r="AU201" i="24"/>
  <c r="AU215" i="24"/>
  <c r="AU196" i="24"/>
  <c r="AU259" i="24"/>
  <c r="AU240" i="24"/>
  <c r="AU185" i="24"/>
  <c r="AU211" i="24"/>
  <c r="AU192" i="24"/>
  <c r="AU177" i="24"/>
  <c r="AU121" i="24"/>
  <c r="AU245" i="24"/>
  <c r="AU220" i="24"/>
  <c r="AU207" i="24"/>
  <c r="AU261" i="24"/>
  <c r="AU252" i="24"/>
  <c r="AU246" i="24"/>
  <c r="AU251" i="24"/>
  <c r="AU232" i="24"/>
  <c r="AU222" i="24"/>
  <c r="AU203" i="24"/>
  <c r="AU230" i="24"/>
  <c r="AU247" i="24"/>
  <c r="AU213" i="24"/>
  <c r="AU218" i="24"/>
  <c r="AU199" i="24"/>
  <c r="AU189" i="24"/>
  <c r="AU243" i="24"/>
  <c r="AU197" i="24"/>
  <c r="AU214" i="24"/>
  <c r="AU195" i="24"/>
  <c r="AU165" i="24"/>
  <c r="AU135" i="24"/>
  <c r="AU229" i="24"/>
  <c r="AU234" i="24"/>
  <c r="AU235" i="24"/>
  <c r="AU257" i="24"/>
  <c r="AU206" i="24"/>
  <c r="AU187" i="24"/>
  <c r="AU205" i="24"/>
  <c r="AU231" i="24"/>
  <c r="AU253" i="24"/>
  <c r="AU202" i="24"/>
  <c r="AU228" i="24"/>
  <c r="AU262" i="24"/>
  <c r="AU225" i="24"/>
  <c r="AU249" i="24"/>
  <c r="AU198" i="24"/>
  <c r="AU169" i="24"/>
  <c r="AU139" i="24"/>
  <c r="AU141" i="24"/>
  <c r="AU129" i="24"/>
  <c r="AU127" i="24"/>
  <c r="AU175" i="24"/>
  <c r="AU133" i="24"/>
  <c r="AU167" i="24"/>
  <c r="AU143" i="24"/>
  <c r="AU119" i="24"/>
  <c r="AU147" i="24"/>
  <c r="AU149" i="24"/>
  <c r="AU145" i="24"/>
  <c r="AU123" i="24"/>
  <c r="AU137" i="24"/>
  <c r="AU155" i="24"/>
  <c r="AU173" i="24"/>
  <c r="AU161" i="24"/>
  <c r="AU171" i="24"/>
  <c r="AU151" i="24"/>
  <c r="AU153" i="24"/>
  <c r="AU159" i="24"/>
  <c r="AU131" i="24"/>
  <c r="E42" i="1"/>
  <c r="B20" i="24"/>
  <c r="F4" i="16" a="1"/>
  <c r="F4" i="16"/>
  <c r="N42" i="1"/>
  <c r="T42" i="1"/>
  <c r="C416" i="6"/>
  <c r="L416" i="6"/>
  <c r="Z117" i="24"/>
  <c r="AV119" i="24"/>
  <c r="F27" i="16" a="1"/>
  <c r="F27" i="16"/>
  <c r="F28" i="16" a="1"/>
  <c r="F28" i="16"/>
  <c r="D50" i="5"/>
  <c r="I50" i="5"/>
  <c r="C128" i="6"/>
  <c r="L128" i="6"/>
  <c r="C428" i="6"/>
  <c r="L428" i="6"/>
  <c r="F5" i="16" a="1"/>
  <c r="F5" i="16"/>
  <c r="F6" i="16" a="1"/>
  <c r="F6" i="16"/>
  <c r="C104" i="6"/>
  <c r="L104" i="6"/>
  <c r="C374" i="6"/>
  <c r="L374" i="6"/>
  <c r="C410" i="6"/>
  <c r="L410" i="6"/>
  <c r="C350" i="6"/>
  <c r="L350" i="6"/>
  <c r="D68" i="5"/>
  <c r="I68" i="5"/>
  <c r="C116" i="6"/>
  <c r="L116" i="6"/>
  <c r="C518" i="6"/>
  <c r="L518" i="6"/>
  <c r="C212" i="6"/>
  <c r="L212" i="6"/>
  <c r="C476" i="6"/>
  <c r="L476" i="6"/>
  <c r="D74" i="5"/>
  <c r="I74" i="5"/>
  <c r="C218" i="6"/>
  <c r="L218" i="6"/>
  <c r="C530" i="6"/>
  <c r="L530" i="6"/>
  <c r="C140" i="6"/>
  <c r="L140" i="6"/>
  <c r="D98" i="5"/>
  <c r="I98" i="5"/>
  <c r="C224" i="6"/>
  <c r="L224" i="6"/>
  <c r="C554" i="6"/>
  <c r="L554" i="6"/>
  <c r="C506" i="6"/>
  <c r="L506" i="6"/>
  <c r="C152" i="6"/>
  <c r="L152" i="6"/>
  <c r="C524" i="6"/>
  <c r="L524" i="6"/>
  <c r="C398" i="6"/>
  <c r="L398" i="6"/>
  <c r="D188" i="5"/>
  <c r="I188" i="5"/>
  <c r="C500" i="6"/>
  <c r="L500" i="6"/>
  <c r="C344" i="6"/>
  <c r="L344" i="6"/>
  <c r="C272" i="6"/>
  <c r="L272" i="6"/>
  <c r="C254" i="6"/>
  <c r="L254" i="6"/>
  <c r="C314" i="6"/>
  <c r="L314" i="6"/>
  <c r="C242" i="6"/>
  <c r="L242" i="6"/>
  <c r="C356" i="6"/>
  <c r="L356" i="6"/>
  <c r="C278" i="6"/>
  <c r="L278" i="6"/>
  <c r="C98" i="6"/>
  <c r="L98" i="6"/>
  <c r="D200" i="5"/>
  <c r="I200" i="5"/>
  <c r="C560" i="6"/>
  <c r="L560" i="6"/>
  <c r="C170" i="6"/>
  <c r="L170" i="6"/>
  <c r="C482" i="6"/>
  <c r="L482" i="6"/>
  <c r="C164" i="6"/>
  <c r="L164" i="6"/>
  <c r="D122" i="5"/>
  <c r="I122" i="5"/>
  <c r="C308" i="6"/>
  <c r="L308" i="6"/>
  <c r="C236" i="6"/>
  <c r="L236" i="6"/>
  <c r="D212" i="5"/>
  <c r="I212" i="5"/>
  <c r="D152" i="5"/>
  <c r="I152" i="5"/>
  <c r="C464" i="6"/>
  <c r="L464" i="6"/>
  <c r="C122" i="6"/>
  <c r="L122" i="6"/>
  <c r="C434" i="6"/>
  <c r="L434" i="6"/>
  <c r="D176" i="5"/>
  <c r="I176" i="5"/>
  <c r="C512" i="6"/>
  <c r="L512" i="6"/>
  <c r="C146" i="6"/>
  <c r="L146" i="6"/>
  <c r="C458" i="6"/>
  <c r="L458" i="6"/>
  <c r="C422" i="6"/>
  <c r="L422" i="6"/>
  <c r="C338" i="6"/>
  <c r="L338" i="6"/>
  <c r="C362" i="6"/>
  <c r="L362" i="6"/>
  <c r="C302" i="6"/>
  <c r="L302" i="6"/>
  <c r="W182" i="24"/>
  <c r="AV188" i="24"/>
  <c r="C284" i="6"/>
  <c r="L284" i="6"/>
  <c r="C176" i="6"/>
  <c r="L176" i="6"/>
  <c r="D146" i="5"/>
  <c r="I146" i="5"/>
  <c r="D92" i="5"/>
  <c r="I92" i="5"/>
  <c r="C440" i="6"/>
  <c r="L440" i="6"/>
  <c r="C188" i="6"/>
  <c r="L188" i="6"/>
  <c r="D170" i="5"/>
  <c r="I170" i="5"/>
  <c r="D62" i="5"/>
  <c r="I62" i="5"/>
  <c r="C320" i="6"/>
  <c r="L320" i="6"/>
  <c r="C446" i="6"/>
  <c r="L446" i="6"/>
  <c r="C110" i="6"/>
  <c r="L110" i="6"/>
  <c r="C248" i="6"/>
  <c r="L248" i="6"/>
  <c r="C488" i="6"/>
  <c r="L488" i="6"/>
  <c r="C194" i="6"/>
  <c r="L194" i="6"/>
  <c r="D194" i="5"/>
  <c r="I194" i="5"/>
  <c r="D86" i="5"/>
  <c r="I86" i="5"/>
  <c r="C404" i="6"/>
  <c r="L404" i="6"/>
  <c r="C470" i="6"/>
  <c r="L470" i="6"/>
  <c r="C266" i="6"/>
  <c r="L266" i="6"/>
  <c r="C230" i="6"/>
  <c r="L230" i="6"/>
  <c r="D56" i="5"/>
  <c r="I56" i="5"/>
  <c r="C536" i="6"/>
  <c r="L536" i="6"/>
  <c r="C200" i="6"/>
  <c r="L200" i="6"/>
  <c r="D218" i="5"/>
  <c r="I218" i="5"/>
  <c r="D110" i="5"/>
  <c r="I110" i="5"/>
  <c r="C452" i="6"/>
  <c r="L452" i="6"/>
  <c r="C494" i="6"/>
  <c r="L494" i="6"/>
  <c r="C392" i="6"/>
  <c r="L392" i="6"/>
  <c r="D128" i="5"/>
  <c r="I128" i="5"/>
  <c r="D224" i="5"/>
  <c r="I224" i="5"/>
  <c r="D134" i="5"/>
  <c r="I134" i="5"/>
  <c r="C332" i="6"/>
  <c r="L332" i="6"/>
  <c r="D116" i="5"/>
  <c r="I116" i="5"/>
  <c r="C290" i="6"/>
  <c r="L290" i="6"/>
  <c r="C134" i="6"/>
  <c r="L134" i="6"/>
  <c r="D158" i="5"/>
  <c r="I158" i="5"/>
  <c r="C548" i="6"/>
  <c r="L548" i="6"/>
  <c r="C542" i="6"/>
  <c r="L542" i="6"/>
  <c r="C572" i="6"/>
  <c r="L572" i="6"/>
  <c r="D80" i="5"/>
  <c r="I80" i="5"/>
  <c r="D140" i="5"/>
  <c r="I140" i="5"/>
  <c r="C296" i="6"/>
  <c r="L296" i="6"/>
  <c r="C158" i="6"/>
  <c r="L158" i="6"/>
  <c r="D182" i="5"/>
  <c r="I182" i="5"/>
  <c r="C182" i="6"/>
  <c r="L182" i="6"/>
  <c r="C566" i="6"/>
  <c r="L566" i="6"/>
  <c r="C380" i="6"/>
  <c r="L380" i="6"/>
  <c r="C326" i="6"/>
  <c r="L326" i="6"/>
  <c r="D104" i="5"/>
  <c r="I104" i="5"/>
  <c r="D164" i="5"/>
  <c r="I164" i="5"/>
  <c r="C368" i="6"/>
  <c r="L368" i="6"/>
  <c r="C260" i="6"/>
  <c r="L260" i="6"/>
  <c r="D206" i="5"/>
  <c r="I206" i="5"/>
  <c r="C206" i="6"/>
  <c r="L206" i="6"/>
  <c r="C386" i="6"/>
  <c r="L386" i="6"/>
  <c r="AV197" i="24"/>
  <c r="A43" i="1"/>
  <c r="M41" i="10"/>
  <c r="D20" i="24"/>
  <c r="B93" i="6"/>
  <c r="K93" i="6"/>
  <c r="F93" i="6"/>
  <c r="L40" i="12"/>
  <c r="M35" i="10"/>
  <c r="L34" i="12"/>
  <c r="L33" i="12"/>
  <c r="AV137" i="24"/>
  <c r="AV147" i="24"/>
  <c r="AV141" i="24"/>
  <c r="AV143" i="24"/>
  <c r="AV153" i="24"/>
  <c r="AV159" i="24"/>
  <c r="AV169" i="24"/>
  <c r="AV129" i="24"/>
  <c r="AV135" i="24"/>
  <c r="AV161" i="24"/>
  <c r="AV167" i="24"/>
  <c r="AV145" i="24"/>
  <c r="AV175" i="24"/>
  <c r="AV177" i="24"/>
  <c r="AV149" i="24"/>
  <c r="AV171" i="24"/>
  <c r="AV131" i="24"/>
  <c r="AV173" i="24"/>
  <c r="AV163" i="24"/>
  <c r="AV151" i="24"/>
  <c r="AV123" i="24"/>
  <c r="AV125" i="24"/>
  <c r="AV155" i="24"/>
  <c r="AV127" i="24"/>
  <c r="AV165" i="24"/>
  <c r="AV133" i="24"/>
  <c r="AV139" i="24"/>
  <c r="AV157" i="24"/>
  <c r="AV121" i="24"/>
  <c r="AV223" i="24"/>
  <c r="AV203" i="24"/>
  <c r="AV196" i="24"/>
  <c r="AV232" i="24"/>
  <c r="AV259" i="24"/>
  <c r="AV227" i="24"/>
  <c r="AV252" i="24"/>
  <c r="AV257" i="24"/>
  <c r="F29" i="16" a="1"/>
  <c r="F29" i="16"/>
  <c r="AV256" i="24"/>
  <c r="AV234" i="24"/>
  <c r="AV201" i="24"/>
  <c r="AV193" i="24"/>
  <c r="AV251" i="24"/>
  <c r="AV219" i="24"/>
  <c r="AV236" i="24"/>
  <c r="AV194" i="24"/>
  <c r="AV189" i="24"/>
  <c r="AV245" i="24"/>
  <c r="AV211" i="24"/>
  <c r="AV239" i="24"/>
  <c r="AV241" i="24"/>
  <c r="AV191" i="24"/>
  <c r="F7" i="16" a="1"/>
  <c r="F7" i="16"/>
  <c r="F8" i="16" a="1"/>
  <c r="F8" i="16"/>
  <c r="AV237" i="24"/>
  <c r="AV238" i="24"/>
  <c r="AV200" i="24"/>
  <c r="AV249" i="24"/>
  <c r="AV228" i="24"/>
  <c r="AV214" i="24"/>
  <c r="AV229" i="24"/>
  <c r="AV208" i="24"/>
  <c r="AV231" i="24"/>
  <c r="AV222" i="24"/>
  <c r="AV204" i="24"/>
  <c r="AV254" i="24"/>
  <c r="AV209" i="24"/>
  <c r="AV243" i="24"/>
  <c r="AV190" i="24"/>
  <c r="AV212" i="24"/>
  <c r="AV184" i="24"/>
  <c r="AV230" i="24"/>
  <c r="AV192" i="24"/>
  <c r="AV260" i="24"/>
  <c r="AV226" i="24"/>
  <c r="AV213" i="24"/>
  <c r="AV210" i="24"/>
  <c r="AV202" i="24"/>
  <c r="AV253" i="24"/>
  <c r="AV240" i="24"/>
  <c r="AV235" i="24"/>
  <c r="AV233" i="24"/>
  <c r="AV215" i="24"/>
  <c r="AV205" i="24"/>
  <c r="AV248" i="24"/>
  <c r="AV262" i="24"/>
  <c r="AV224" i="24"/>
  <c r="AV185" i="24"/>
  <c r="AV244" i="24"/>
  <c r="AV242" i="24"/>
  <c r="AV220" i="24"/>
  <c r="AV216" i="24"/>
  <c r="AV198" i="24"/>
  <c r="AV225" i="24"/>
  <c r="AV187" i="24"/>
  <c r="AV206" i="24"/>
  <c r="AV263" i="24"/>
  <c r="AV186" i="24"/>
  <c r="AV250" i="24"/>
  <c r="AV199" i="24"/>
  <c r="AV221" i="24"/>
  <c r="AV247" i="24"/>
  <c r="AV261" i="24"/>
  <c r="AV246" i="24"/>
  <c r="AV195" i="24"/>
  <c r="AV217" i="24"/>
  <c r="AV255" i="24"/>
  <c r="AV218" i="24"/>
  <c r="AV258" i="24"/>
  <c r="AV207" i="24"/>
  <c r="E43" i="1"/>
  <c r="B21" i="24"/>
  <c r="S8" i="6"/>
  <c r="C453" i="6"/>
  <c r="L453" i="6"/>
  <c r="T43" i="1"/>
  <c r="D111" i="5"/>
  <c r="I111" i="5"/>
  <c r="C423" i="6"/>
  <c r="L423" i="6"/>
  <c r="F30" i="16" a="1"/>
  <c r="F30" i="16"/>
  <c r="F31" i="16" a="1"/>
  <c r="F31" i="16"/>
  <c r="F32" i="16" a="1"/>
  <c r="F32" i="16"/>
  <c r="C177" i="6"/>
  <c r="L177" i="6"/>
  <c r="C231" i="6"/>
  <c r="L231" i="6"/>
  <c r="D51" i="5"/>
  <c r="I51" i="5"/>
  <c r="C99" i="6"/>
  <c r="L99" i="6"/>
  <c r="C441" i="6"/>
  <c r="L441" i="6"/>
  <c r="C165" i="6"/>
  <c r="L165" i="6"/>
  <c r="C261" i="6"/>
  <c r="L261" i="6"/>
  <c r="C111" i="6"/>
  <c r="L111" i="6"/>
  <c r="C195" i="6"/>
  <c r="L195" i="6"/>
  <c r="F9" i="16" a="1"/>
  <c r="F9" i="16"/>
  <c r="AA182" i="24"/>
  <c r="AW206" i="24"/>
  <c r="C357" i="6"/>
  <c r="L357" i="6"/>
  <c r="D159" i="5"/>
  <c r="I159" i="5"/>
  <c r="D75" i="5"/>
  <c r="I75" i="5"/>
  <c r="C321" i="6"/>
  <c r="L321" i="6"/>
  <c r="D99" i="5"/>
  <c r="I99" i="5"/>
  <c r="C267" i="6"/>
  <c r="L267" i="6"/>
  <c r="C387" i="6"/>
  <c r="L387" i="6"/>
  <c r="D123" i="5"/>
  <c r="I123" i="5"/>
  <c r="C243" i="6"/>
  <c r="L243" i="6"/>
  <c r="C273" i="6"/>
  <c r="L273" i="6"/>
  <c r="C315" i="6"/>
  <c r="L315" i="6"/>
  <c r="C417" i="6"/>
  <c r="L417" i="6"/>
  <c r="D165" i="5"/>
  <c r="I165" i="5"/>
  <c r="C459" i="6"/>
  <c r="L459" i="6"/>
  <c r="D69" i="5"/>
  <c r="I69" i="5"/>
  <c r="D207" i="5"/>
  <c r="I207" i="5"/>
  <c r="D213" i="5"/>
  <c r="I213" i="5"/>
  <c r="C411" i="6"/>
  <c r="L411" i="6"/>
  <c r="C279" i="6"/>
  <c r="L279" i="6"/>
  <c r="D129" i="5"/>
  <c r="I129" i="5"/>
  <c r="D63" i="5"/>
  <c r="I63" i="5"/>
  <c r="C345" i="6"/>
  <c r="L345" i="6"/>
  <c r="D141" i="5"/>
  <c r="I141" i="5"/>
  <c r="C339" i="6"/>
  <c r="L339" i="6"/>
  <c r="D189" i="5"/>
  <c r="I189" i="5"/>
  <c r="C549" i="6"/>
  <c r="L549" i="6"/>
  <c r="Q182" i="24"/>
  <c r="D117" i="5"/>
  <c r="I117" i="5"/>
  <c r="C489" i="6"/>
  <c r="L489" i="6"/>
  <c r="D201" i="5"/>
  <c r="I201" i="5"/>
  <c r="C393" i="6"/>
  <c r="L393" i="6"/>
  <c r="C255" i="6"/>
  <c r="L255" i="6"/>
  <c r="C297" i="6"/>
  <c r="L297" i="6"/>
  <c r="C285" i="6"/>
  <c r="L285" i="6"/>
  <c r="C333" i="6"/>
  <c r="L333" i="6"/>
  <c r="C513" i="6"/>
  <c r="L513" i="6"/>
  <c r="C105" i="6"/>
  <c r="L105" i="6"/>
  <c r="C291" i="6"/>
  <c r="L291" i="6"/>
  <c r="C537" i="6"/>
  <c r="L537" i="6"/>
  <c r="C123" i="6"/>
  <c r="L123" i="6"/>
  <c r="C507" i="6"/>
  <c r="L507" i="6"/>
  <c r="C543" i="6"/>
  <c r="L543" i="6"/>
  <c r="D57" i="5"/>
  <c r="I57" i="5"/>
  <c r="C171" i="6"/>
  <c r="L171" i="6"/>
  <c r="D81" i="5"/>
  <c r="I81" i="5"/>
  <c r="C369" i="6"/>
  <c r="L369" i="6"/>
  <c r="AC117" i="24"/>
  <c r="AW121" i="24"/>
  <c r="D219" i="5"/>
  <c r="I219" i="5"/>
  <c r="C447" i="6"/>
  <c r="L447" i="6"/>
  <c r="C381" i="6"/>
  <c r="L381" i="6"/>
  <c r="C207" i="6"/>
  <c r="L207" i="6"/>
  <c r="D147" i="5"/>
  <c r="I147" i="5"/>
  <c r="D183" i="5"/>
  <c r="I183" i="5"/>
  <c r="C495" i="6"/>
  <c r="L495" i="6"/>
  <c r="C471" i="6"/>
  <c r="L471" i="6"/>
  <c r="C501" i="6"/>
  <c r="L501" i="6"/>
  <c r="C351" i="6"/>
  <c r="L351" i="6"/>
  <c r="C117" i="6"/>
  <c r="L117" i="6"/>
  <c r="C525" i="6"/>
  <c r="L525" i="6"/>
  <c r="C531" i="6"/>
  <c r="L531" i="6"/>
  <c r="C147" i="6"/>
  <c r="L147" i="6"/>
  <c r="D153" i="5"/>
  <c r="I153" i="5"/>
  <c r="C363" i="6"/>
  <c r="L363" i="6"/>
  <c r="D93" i="5"/>
  <c r="I93" i="5"/>
  <c r="C141" i="6"/>
  <c r="L141" i="6"/>
  <c r="C465" i="6"/>
  <c r="L465" i="6"/>
  <c r="C135" i="6"/>
  <c r="L135" i="6"/>
  <c r="C189" i="6"/>
  <c r="L189" i="6"/>
  <c r="C249" i="6"/>
  <c r="L249" i="6"/>
  <c r="C555" i="6"/>
  <c r="L555" i="6"/>
  <c r="C435" i="6"/>
  <c r="L435" i="6"/>
  <c r="C399" i="6"/>
  <c r="L399" i="6"/>
  <c r="C375" i="6"/>
  <c r="L375" i="6"/>
  <c r="D21" i="24"/>
  <c r="N43" i="1"/>
  <c r="D105" i="5"/>
  <c r="I105" i="5"/>
  <c r="C573" i="6"/>
  <c r="L573" i="6"/>
  <c r="C201" i="6"/>
  <c r="L201" i="6"/>
  <c r="C327" i="6"/>
  <c r="L327" i="6"/>
  <c r="C309" i="6"/>
  <c r="L309" i="6"/>
  <c r="C483" i="6"/>
  <c r="L483" i="6"/>
  <c r="C477" i="6"/>
  <c r="L477" i="6"/>
  <c r="C183" i="6"/>
  <c r="L183" i="6"/>
  <c r="D225" i="5"/>
  <c r="I225" i="5"/>
  <c r="C225" i="6"/>
  <c r="L225" i="6"/>
  <c r="C405" i="6"/>
  <c r="L405" i="6"/>
  <c r="C213" i="6"/>
  <c r="L213" i="6"/>
  <c r="C219" i="6"/>
  <c r="L219" i="6"/>
  <c r="C519" i="6"/>
  <c r="L519" i="6"/>
  <c r="C429" i="6"/>
  <c r="L429" i="6"/>
  <c r="D171" i="5"/>
  <c r="I171" i="5"/>
  <c r="D87" i="5"/>
  <c r="I87" i="5"/>
  <c r="D195" i="5"/>
  <c r="I195" i="5"/>
  <c r="C129" i="6"/>
  <c r="L129" i="6"/>
  <c r="C237" i="6"/>
  <c r="L237" i="6"/>
  <c r="D135" i="5"/>
  <c r="I135" i="5"/>
  <c r="C159" i="6"/>
  <c r="L159" i="6"/>
  <c r="C303" i="6"/>
  <c r="L303" i="6"/>
  <c r="C153" i="6"/>
  <c r="L153" i="6"/>
  <c r="D177" i="5"/>
  <c r="I177" i="5"/>
  <c r="C567" i="6"/>
  <c r="L567" i="6"/>
  <c r="C561" i="6"/>
  <c r="L561" i="6"/>
  <c r="AW147" i="24"/>
  <c r="AW233" i="24"/>
  <c r="X10" i="5"/>
  <c r="AW215" i="24"/>
  <c r="AW241" i="24"/>
  <c r="AW196" i="24"/>
  <c r="AW250" i="24"/>
  <c r="AW197" i="24"/>
  <c r="AW224" i="24"/>
  <c r="AW163" i="24"/>
  <c r="AW127" i="24"/>
  <c r="AW177" i="24"/>
  <c r="F33" i="16" a="1"/>
  <c r="F33" i="16"/>
  <c r="F34" i="16" a="1"/>
  <c r="F34" i="16"/>
  <c r="F35" i="16" a="1"/>
  <c r="F35" i="16"/>
  <c r="F36" i="16" a="1"/>
  <c r="F36" i="16"/>
  <c r="F37" i="16" a="1"/>
  <c r="F37" i="16"/>
  <c r="F38" i="16" a="1"/>
  <c r="F38" i="16"/>
  <c r="F39" i="16" a="1"/>
  <c r="F39" i="16"/>
  <c r="F40" i="16" a="1"/>
  <c r="F40" i="16"/>
  <c r="AW129" i="24"/>
  <c r="AW141" i="24"/>
  <c r="AW157" i="24"/>
  <c r="AW161" i="24"/>
  <c r="AW175" i="24"/>
  <c r="AW119" i="24"/>
  <c r="AW131" i="24"/>
  <c r="AW133" i="24"/>
  <c r="AW145" i="24"/>
  <c r="AW159" i="24"/>
  <c r="AW205" i="24"/>
  <c r="AW236" i="24"/>
  <c r="AW216" i="24"/>
  <c r="AW149" i="24"/>
  <c r="AW171" i="24"/>
  <c r="AW137" i="24"/>
  <c r="AW165" i="24"/>
  <c r="AW184" i="24"/>
  <c r="AW229" i="24"/>
  <c r="AW202" i="24"/>
  <c r="AW246" i="24"/>
  <c r="AW217" i="24"/>
  <c r="AW253" i="24"/>
  <c r="AW203" i="24"/>
  <c r="AW194" i="24"/>
  <c r="AW238" i="24"/>
  <c r="AW209" i="24"/>
  <c r="AW247" i="24"/>
  <c r="AW263" i="24"/>
  <c r="AW252" i="24"/>
  <c r="AW230" i="24"/>
  <c r="AW201" i="24"/>
  <c r="AW237" i="24"/>
  <c r="AW220" i="24"/>
  <c r="AW223" i="24"/>
  <c r="AW199" i="24"/>
  <c r="AW193" i="24"/>
  <c r="AW234" i="24"/>
  <c r="AW261" i="24"/>
  <c r="AW257" i="24"/>
  <c r="AW219" i="24"/>
  <c r="AW198" i="24"/>
  <c r="AW242" i="24"/>
  <c r="AW213" i="24"/>
  <c r="AW249" i="24"/>
  <c r="AW187" i="24"/>
  <c r="AW190" i="24"/>
  <c r="AW240" i="24"/>
  <c r="AW228" i="24"/>
  <c r="AW186" i="24"/>
  <c r="AW212" i="24"/>
  <c r="AW231" i="24"/>
  <c r="AW232" i="24"/>
  <c r="AW227" i="24"/>
  <c r="AW259" i="24"/>
  <c r="AW208" i="24"/>
  <c r="AW185" i="24"/>
  <c r="AW207" i="24"/>
  <c r="AW211" i="24"/>
  <c r="AW255" i="24"/>
  <c r="AW204" i="24"/>
  <c r="AW226" i="24"/>
  <c r="AW256" i="24"/>
  <c r="AW195" i="24"/>
  <c r="AW251" i="24"/>
  <c r="AW200" i="24"/>
  <c r="AW222" i="24"/>
  <c r="AW218" i="24"/>
  <c r="AW245" i="24"/>
  <c r="AW248" i="24"/>
  <c r="AW189" i="24"/>
  <c r="AW221" i="24"/>
  <c r="AW260" i="24"/>
  <c r="AW262" i="24"/>
  <c r="AW243" i="24"/>
  <c r="AW192" i="24"/>
  <c r="AW214" i="24"/>
  <c r="AW244" i="24"/>
  <c r="AW258" i="24"/>
  <c r="AW239" i="24"/>
  <c r="AW188" i="24"/>
  <c r="AW210" i="24"/>
  <c r="AW191" i="24"/>
  <c r="AW254" i="24"/>
  <c r="AW235" i="24"/>
  <c r="AW225" i="24"/>
  <c r="F10" i="16" a="1"/>
  <c r="F10" i="16"/>
  <c r="F11" i="16" a="1"/>
  <c r="F11" i="16"/>
  <c r="F12" i="16" a="1"/>
  <c r="F12" i="16"/>
  <c r="F13" i="16" a="1"/>
  <c r="F13" i="16"/>
  <c r="F14" i="16" a="1"/>
  <c r="F14" i="16"/>
  <c r="F15" i="16" a="1"/>
  <c r="F15" i="16"/>
  <c r="F16" i="16" a="1"/>
  <c r="F16" i="16"/>
  <c r="AW151" i="24"/>
  <c r="AW135" i="24"/>
  <c r="AW139" i="24"/>
  <c r="AW155" i="24"/>
  <c r="AW153" i="24"/>
  <c r="AW169" i="24"/>
  <c r="AW123" i="24"/>
  <c r="AW143" i="24"/>
  <c r="AW125" i="24"/>
  <c r="AW173" i="24"/>
  <c r="AW167" i="24"/>
  <c r="C24" i="19" a="1"/>
  <c r="C24" i="19"/>
  <c r="C3" i="19" a="1"/>
  <c r="C3" i="19"/>
  <c r="C25" i="19" a="1"/>
  <c r="C25" i="19"/>
  <c r="C26" i="19" a="1"/>
  <c r="C26" i="19"/>
  <c r="C4" i="19" a="1"/>
  <c r="C4" i="19"/>
  <c r="C5" i="19" a="1"/>
  <c r="C5" i="19"/>
  <c r="F17" i="16" a="1"/>
  <c r="F17" i="16"/>
  <c r="F18" i="16" a="1"/>
  <c r="F18" i="16"/>
  <c r="F19" i="16" a="1"/>
  <c r="F19" i="16"/>
  <c r="F20" i="16" a="1"/>
  <c r="F20" i="16"/>
  <c r="U10" i="10"/>
  <c r="I93" i="6"/>
  <c r="AC10" i="5"/>
  <c r="AA10" i="5"/>
  <c r="L45" i="5"/>
  <c r="S10" i="10"/>
  <c r="B167" i="9"/>
  <c r="V10" i="10"/>
  <c r="C27" i="19" a="1"/>
  <c r="C27" i="19"/>
  <c r="C6" i="19" a="1"/>
  <c r="C6" i="19"/>
  <c r="N167" i="9"/>
  <c r="C45" i="5"/>
  <c r="B30" i="10"/>
  <c r="Z119" i="1"/>
  <c r="G92" i="1"/>
  <c r="G68" i="1"/>
  <c r="G50" i="1"/>
  <c r="C28" i="19" a="1"/>
  <c r="C28" i="19"/>
  <c r="C29" i="19" a="1"/>
  <c r="C29" i="19"/>
  <c r="C7" i="19" a="1"/>
  <c r="C7" i="19"/>
  <c r="K167" i="9"/>
  <c r="K168" i="9"/>
  <c r="L167" i="9"/>
  <c r="C30" i="19" a="1"/>
  <c r="C30" i="19"/>
  <c r="C31" i="19" a="1"/>
  <c r="C31" i="19"/>
  <c r="C32" i="19" a="1"/>
  <c r="C32" i="19"/>
  <c r="K169" i="9"/>
  <c r="L168" i="9"/>
  <c r="L218" i="9"/>
  <c r="C8" i="19" a="1"/>
  <c r="C8" i="19"/>
  <c r="C9" i="19" a="1"/>
  <c r="C9" i="19"/>
  <c r="Y10" i="5"/>
  <c r="B326" i="9"/>
  <c r="K170" i="9"/>
  <c r="L169" i="9"/>
  <c r="L219" i="9"/>
  <c r="C10" i="19" a="1"/>
  <c r="C10" i="19"/>
  <c r="C11" i="19" a="1"/>
  <c r="C11" i="19"/>
  <c r="C12" i="19" a="1"/>
  <c r="C12" i="19"/>
  <c r="C13" i="19" a="1"/>
  <c r="C13" i="19"/>
  <c r="C14" i="19" a="1"/>
  <c r="C14" i="19"/>
  <c r="C15" i="19" a="1"/>
  <c r="C15" i="19"/>
  <c r="X326" i="9"/>
  <c r="V326" i="9" a="1"/>
  <c r="V326" i="9"/>
  <c r="Y326" i="9"/>
  <c r="Y327" i="9"/>
  <c r="Z326" i="9"/>
  <c r="AA326" i="9"/>
  <c r="A846" i="19" a="1"/>
  <c r="A846" i="19"/>
  <c r="A847" i="19" a="1"/>
  <c r="A847" i="19"/>
  <c r="A848" i="19" a="1"/>
  <c r="A848" i="19"/>
  <c r="A849" i="19" a="1"/>
  <c r="A849" i="19"/>
  <c r="C95" i="20"/>
  <c r="D95" i="20"/>
  <c r="C59" i="20"/>
  <c r="D59" i="20"/>
  <c r="C168" i="9" a="1"/>
  <c r="C168" i="9"/>
  <c r="C3" i="20"/>
  <c r="D3" i="20"/>
  <c r="C479" i="9" a="1"/>
  <c r="C479" i="9"/>
  <c r="D605" i="9" a="1"/>
  <c r="D605" i="9"/>
  <c r="D479" i="9" a="1"/>
  <c r="D479" i="9"/>
  <c r="C605" i="9" a="1"/>
  <c r="C605" i="9"/>
  <c r="AC562" i="9" a="1"/>
  <c r="AC562" i="9"/>
  <c r="AC398" i="9" a="1"/>
  <c r="AC398" i="9"/>
  <c r="D559" i="9" a="1"/>
  <c r="D559" i="9"/>
  <c r="AC403" i="9" a="1"/>
  <c r="AC403" i="9"/>
  <c r="C562" i="9" a="1"/>
  <c r="C562" i="9"/>
  <c r="C484" i="9" a="1"/>
  <c r="C484" i="9"/>
  <c r="AC523" i="9" a="1"/>
  <c r="AC523" i="9"/>
  <c r="AC606" i="9" a="1"/>
  <c r="AC606" i="9"/>
  <c r="D360" i="9" a="1"/>
  <c r="D360" i="9"/>
  <c r="AC479" i="9" a="1"/>
  <c r="AC479" i="9"/>
  <c r="D403" i="9" a="1"/>
  <c r="D403" i="9"/>
  <c r="D398" i="9" a="1"/>
  <c r="D398" i="9"/>
  <c r="AC471" i="9" a="1"/>
  <c r="AC471" i="9"/>
  <c r="D606" i="9" a="1"/>
  <c r="D606" i="9"/>
  <c r="AC360" i="9" a="1"/>
  <c r="AC360" i="9"/>
  <c r="AC559" i="9" a="1"/>
  <c r="AC559" i="9"/>
  <c r="C403" i="9" a="1"/>
  <c r="C403" i="9"/>
  <c r="C398" i="9" a="1"/>
  <c r="C398" i="9"/>
  <c r="D471" i="9" a="1"/>
  <c r="D471" i="9"/>
  <c r="C606" i="9" a="1"/>
  <c r="C606" i="9"/>
  <c r="C360" i="9" a="1"/>
  <c r="C360" i="9"/>
  <c r="AC605" i="9" a="1"/>
  <c r="AC605" i="9"/>
  <c r="C559" i="9" a="1"/>
  <c r="C559" i="9"/>
  <c r="D562" i="9" a="1"/>
  <c r="D562" i="9"/>
  <c r="C471" i="9" a="1"/>
  <c r="C471" i="9"/>
  <c r="C486" i="9" a="1"/>
  <c r="C486" i="9"/>
  <c r="D603" i="9" a="1"/>
  <c r="D603" i="9"/>
  <c r="D509" i="9" a="1"/>
  <c r="D509" i="9"/>
  <c r="D563" i="9" a="1"/>
  <c r="D563" i="9"/>
  <c r="C516" i="9" a="1"/>
  <c r="C516" i="9"/>
  <c r="C601" i="9" a="1"/>
  <c r="C601" i="9"/>
  <c r="AC512" i="9" a="1"/>
  <c r="AC512" i="9"/>
  <c r="AC349" i="9" a="1"/>
  <c r="AC349" i="9"/>
  <c r="C437" i="9" a="1"/>
  <c r="C437" i="9"/>
  <c r="C442" i="9" a="1"/>
  <c r="C442" i="9"/>
  <c r="C519" i="9" a="1"/>
  <c r="C519" i="9"/>
  <c r="C517" i="9" a="1"/>
  <c r="C517" i="9"/>
  <c r="D399" i="9" a="1"/>
  <c r="D399" i="9"/>
  <c r="C512" i="9" a="1"/>
  <c r="C512" i="9"/>
  <c r="D516" i="9" a="1"/>
  <c r="D516" i="9"/>
  <c r="D468" i="9" a="1"/>
  <c r="D468" i="9"/>
  <c r="D484" i="9" a="1"/>
  <c r="D484" i="9"/>
  <c r="D601" i="9" a="1"/>
  <c r="D601" i="9"/>
  <c r="C399" i="9" a="1"/>
  <c r="C399" i="9"/>
  <c r="C509" i="9" a="1"/>
  <c r="C509" i="9"/>
  <c r="AC511" i="9" a="1"/>
  <c r="AC511" i="9"/>
  <c r="D365" i="9" a="1"/>
  <c r="D365" i="9"/>
  <c r="AC405" i="9" a="1"/>
  <c r="AC405" i="9"/>
  <c r="C404" i="9" a="1"/>
  <c r="C404" i="9"/>
  <c r="AC484" i="9" a="1"/>
  <c r="AC484" i="9"/>
  <c r="C358" i="9" a="1"/>
  <c r="C358" i="9"/>
  <c r="AC558" i="9" a="1"/>
  <c r="AC558" i="9"/>
  <c r="D523" i="9" a="1"/>
  <c r="D523" i="9"/>
  <c r="D522" i="9" a="1"/>
  <c r="D522" i="9"/>
  <c r="C406" i="9" a="1"/>
  <c r="C406" i="9"/>
  <c r="AC522" i="9" a="1"/>
  <c r="AC522" i="9"/>
  <c r="C597" i="9" a="1"/>
  <c r="C597" i="9"/>
  <c r="AC509" i="9" a="1"/>
  <c r="AC509" i="9"/>
  <c r="D564" i="9" a="1"/>
  <c r="D564" i="9"/>
  <c r="AC365" i="9" a="1"/>
  <c r="AC365" i="9"/>
  <c r="D397" i="9" a="1"/>
  <c r="D397" i="9"/>
  <c r="AC526" i="9" a="1"/>
  <c r="AC526" i="9"/>
  <c r="AC444" i="9" a="1"/>
  <c r="AC444" i="9"/>
  <c r="AC361" i="9" a="1"/>
  <c r="AC361" i="9"/>
  <c r="AC599" i="9" a="1"/>
  <c r="AC599" i="9"/>
  <c r="D400" i="9" a="1"/>
  <c r="D400" i="9"/>
  <c r="AC468" i="9" a="1"/>
  <c r="AC468" i="9"/>
  <c r="AC472" i="9" a="1"/>
  <c r="AC472" i="9"/>
  <c r="AC357" i="9" a="1"/>
  <c r="AC357" i="9"/>
  <c r="C523" i="9" a="1"/>
  <c r="C523" i="9"/>
  <c r="D406" i="9" a="1"/>
  <c r="D406" i="9"/>
  <c r="AC597" i="9" a="1"/>
  <c r="AC597" i="9"/>
  <c r="AC519" i="9" a="1"/>
  <c r="AC519" i="9"/>
  <c r="C397" i="9" a="1"/>
  <c r="C397" i="9"/>
  <c r="AC404" i="9" a="1"/>
  <c r="AC404" i="9"/>
  <c r="D512" i="9" a="1"/>
  <c r="D512" i="9"/>
  <c r="D349" i="9" a="1"/>
  <c r="D349" i="9"/>
  <c r="AC604" i="9" a="1"/>
  <c r="AC604" i="9"/>
  <c r="AC399" i="9" a="1"/>
  <c r="AC399" i="9"/>
  <c r="AC401" i="9" a="1"/>
  <c r="AC401" i="9"/>
  <c r="D366" i="9" a="1"/>
  <c r="D366" i="9"/>
  <c r="D597" i="9" a="1"/>
  <c r="D597" i="9"/>
  <c r="C564" i="9" a="1"/>
  <c r="C564" i="9"/>
  <c r="AC402" i="9" a="1"/>
  <c r="AC402" i="9"/>
  <c r="AC515" i="9" a="1"/>
  <c r="AC515" i="9"/>
  <c r="C472" i="9" a="1"/>
  <c r="C472" i="9"/>
  <c r="AC516" i="9" a="1"/>
  <c r="AC516" i="9"/>
  <c r="AC601" i="9" a="1"/>
  <c r="AC601" i="9"/>
  <c r="D519" i="9" a="1"/>
  <c r="D519" i="9"/>
  <c r="AC397" i="9" a="1"/>
  <c r="AC397" i="9"/>
  <c r="C526" i="9" a="1"/>
  <c r="C526" i="9"/>
  <c r="AC358" i="9" a="1"/>
  <c r="AC358" i="9"/>
  <c r="C468" i="9" a="1"/>
  <c r="C468" i="9"/>
  <c r="C349" i="9" a="1"/>
  <c r="C349" i="9"/>
  <c r="C365" i="9" a="1"/>
  <c r="C365" i="9"/>
  <c r="D515" i="9" a="1"/>
  <c r="D515" i="9"/>
  <c r="D599" i="9" a="1"/>
  <c r="D599" i="9"/>
  <c r="C511" i="9" a="1"/>
  <c r="C511" i="9"/>
  <c r="AC406" i="9" a="1"/>
  <c r="AC406" i="9"/>
  <c r="D511" i="9" a="1"/>
  <c r="D511" i="9"/>
  <c r="AC442" i="9" a="1"/>
  <c r="AC442" i="9"/>
  <c r="C598" i="9" a="1"/>
  <c r="C598" i="9"/>
  <c r="AC486" i="9" a="1"/>
  <c r="AC486" i="9"/>
  <c r="D472" i="9" a="1"/>
  <c r="D472" i="9"/>
  <c r="C357" i="9" a="1"/>
  <c r="C357" i="9"/>
  <c r="C599" i="9" a="1"/>
  <c r="C599" i="9"/>
  <c r="C361" i="9" a="1"/>
  <c r="C361" i="9"/>
  <c r="D353" i="9" a="1"/>
  <c r="D353" i="9"/>
  <c r="AC563" i="9" a="1"/>
  <c r="AC563" i="9"/>
  <c r="AC564" i="9" a="1"/>
  <c r="AC564" i="9"/>
  <c r="C353" i="9" a="1"/>
  <c r="C353" i="9"/>
  <c r="D437" i="9" a="1"/>
  <c r="D437" i="9"/>
  <c r="D526" i="9" a="1"/>
  <c r="D526" i="9"/>
  <c r="C402" i="9" a="1"/>
  <c r="C402" i="9"/>
  <c r="D402" i="9" a="1"/>
  <c r="D402" i="9"/>
  <c r="C602" i="9" a="1"/>
  <c r="C602" i="9"/>
  <c r="D598" i="9" a="1"/>
  <c r="D598" i="9"/>
  <c r="D404" i="9" a="1"/>
  <c r="D404" i="9"/>
  <c r="C401" i="9" a="1"/>
  <c r="C401" i="9"/>
  <c r="C444" i="9" a="1"/>
  <c r="C444" i="9"/>
  <c r="AC603" i="9" a="1"/>
  <c r="AC603" i="9"/>
  <c r="D513" i="9" a="1"/>
  <c r="D513" i="9"/>
  <c r="AC437" i="9" a="1"/>
  <c r="AC437" i="9"/>
  <c r="C604" i="9" a="1"/>
  <c r="C604" i="9"/>
  <c r="C603" i="9" a="1"/>
  <c r="C603" i="9"/>
  <c r="D358" i="9" a="1"/>
  <c r="D358" i="9"/>
  <c r="D442" i="9" a="1"/>
  <c r="D442" i="9"/>
  <c r="D602" i="9" a="1"/>
  <c r="D602" i="9"/>
  <c r="C522" i="9" a="1"/>
  <c r="C522" i="9"/>
  <c r="AC602" i="9" a="1"/>
  <c r="AC602" i="9"/>
  <c r="D558" i="9" a="1"/>
  <c r="D558" i="9"/>
  <c r="C366" i="9" a="1"/>
  <c r="C366" i="9"/>
  <c r="AC400" i="9" a="1"/>
  <c r="AC400" i="9"/>
  <c r="D405" i="9" a="1"/>
  <c r="D405" i="9"/>
  <c r="D357" i="9" a="1"/>
  <c r="D357" i="9"/>
  <c r="C405" i="9" a="1"/>
  <c r="C405" i="9"/>
  <c r="AC366" i="9" a="1"/>
  <c r="AC366" i="9"/>
  <c r="AC517" i="9" a="1"/>
  <c r="AC517" i="9"/>
  <c r="C515" i="9" a="1"/>
  <c r="C515" i="9"/>
  <c r="D517" i="9" a="1"/>
  <c r="D517" i="9"/>
  <c r="AC598" i="9" a="1"/>
  <c r="AC598" i="9"/>
  <c r="C400" i="9" a="1"/>
  <c r="C400" i="9"/>
  <c r="D604" i="9" a="1"/>
  <c r="D604" i="9"/>
  <c r="D486" i="9" a="1"/>
  <c r="D486" i="9"/>
  <c r="D361" i="9" a="1"/>
  <c r="D361" i="9"/>
  <c r="AC353" i="9" a="1"/>
  <c r="AC353" i="9"/>
  <c r="C558" i="9" a="1"/>
  <c r="C558" i="9"/>
  <c r="D444" i="9" a="1"/>
  <c r="D444" i="9"/>
  <c r="D401" i="9" a="1"/>
  <c r="D401" i="9"/>
  <c r="C563" i="9" a="1"/>
  <c r="C563" i="9"/>
  <c r="AC560" i="9" a="1"/>
  <c r="AC560" i="9"/>
  <c r="C445" i="9" a="1"/>
  <c r="C445" i="9"/>
  <c r="C351" i="9" a="1"/>
  <c r="C351" i="9"/>
  <c r="C350" i="9" a="1"/>
  <c r="C350" i="9"/>
  <c r="AC525" i="9" a="1"/>
  <c r="AC525" i="9"/>
  <c r="D525" i="9" a="1"/>
  <c r="D525" i="9"/>
  <c r="C478" i="9" a="1"/>
  <c r="C478" i="9"/>
  <c r="D478" i="9" a="1"/>
  <c r="D478" i="9"/>
  <c r="AC600" i="9" a="1"/>
  <c r="AC600" i="9"/>
  <c r="AC362" i="9" a="1"/>
  <c r="AC362" i="9"/>
  <c r="C507" i="9" a="1"/>
  <c r="C507" i="9"/>
  <c r="D485" i="9" a="1"/>
  <c r="D485" i="9"/>
  <c r="D521" i="9" a="1"/>
  <c r="D521" i="9"/>
  <c r="AC510" i="9" a="1"/>
  <c r="AC510" i="9"/>
  <c r="AC364" i="9" a="1"/>
  <c r="AC364" i="9"/>
  <c r="D351" i="9" a="1"/>
  <c r="D351" i="9"/>
  <c r="D524" i="9" a="1"/>
  <c r="D524" i="9"/>
  <c r="C560" i="9" a="1"/>
  <c r="C560" i="9"/>
  <c r="D480" i="9" a="1"/>
  <c r="D480" i="9"/>
  <c r="AC483" i="9" a="1"/>
  <c r="AC483" i="9"/>
  <c r="D508" i="9" a="1"/>
  <c r="D508" i="9"/>
  <c r="D441" i="9" a="1"/>
  <c r="D441" i="9"/>
  <c r="D477" i="9" a="1"/>
  <c r="D477" i="9"/>
  <c r="C347" i="9" a="1"/>
  <c r="C347" i="9"/>
  <c r="AC521" i="9" a="1"/>
  <c r="AC521" i="9"/>
  <c r="D481" i="9" a="1"/>
  <c r="D481" i="9"/>
  <c r="D363" i="9" a="1"/>
  <c r="D363" i="9"/>
  <c r="AC440" i="9" a="1"/>
  <c r="AC440" i="9"/>
  <c r="D440" i="9" a="1"/>
  <c r="D440" i="9"/>
  <c r="D354" i="9" a="1"/>
  <c r="D354" i="9"/>
  <c r="C440" i="9" a="1"/>
  <c r="C440" i="9"/>
  <c r="C363" i="9" a="1"/>
  <c r="C363" i="9"/>
  <c r="AC481" i="9" a="1"/>
  <c r="AC481" i="9"/>
  <c r="C362" i="9" a="1"/>
  <c r="C362" i="9"/>
  <c r="D507" i="9" a="1"/>
  <c r="D507" i="9"/>
  <c r="C485" i="9" a="1"/>
  <c r="C485" i="9"/>
  <c r="AC467" i="9" a="1"/>
  <c r="AC467" i="9"/>
  <c r="AC445" i="9" a="1"/>
  <c r="AC445" i="9"/>
  <c r="D364" i="9" a="1"/>
  <c r="D364" i="9"/>
  <c r="AC351" i="9" a="1"/>
  <c r="AC351" i="9"/>
  <c r="D359" i="9" a="1"/>
  <c r="D359" i="9"/>
  <c r="AC359" i="9" a="1"/>
  <c r="AC359" i="9"/>
  <c r="D560" i="9" a="1"/>
  <c r="D560" i="9"/>
  <c r="AC473" i="9" a="1"/>
  <c r="AC473" i="9"/>
  <c r="C480" i="9" a="1"/>
  <c r="C480" i="9"/>
  <c r="C482" i="9" a="1"/>
  <c r="C482" i="9"/>
  <c r="C483" i="9" a="1"/>
  <c r="C483" i="9"/>
  <c r="C510" i="9" a="1"/>
  <c r="C510" i="9"/>
  <c r="C359" i="9" a="1"/>
  <c r="C359" i="9"/>
  <c r="C524" i="9" a="1"/>
  <c r="C524" i="9"/>
  <c r="C513" i="9" a="1"/>
  <c r="C513" i="9"/>
  <c r="AC478" i="9" a="1"/>
  <c r="AC478" i="9"/>
  <c r="D514" i="9" a="1"/>
  <c r="D514" i="9"/>
  <c r="C600" i="9" a="1"/>
  <c r="C600" i="9"/>
  <c r="AC350" i="9" a="1"/>
  <c r="AC350" i="9"/>
  <c r="AC363" i="9" a="1"/>
  <c r="AC363" i="9"/>
  <c r="D347" i="9" a="1"/>
  <c r="D347" i="9"/>
  <c r="C514" i="9" a="1"/>
  <c r="C514" i="9"/>
  <c r="C481" i="9" a="1"/>
  <c r="C481" i="9"/>
  <c r="AC507" i="9" a="1"/>
  <c r="AC507" i="9"/>
  <c r="D467" i="9" a="1"/>
  <c r="D467" i="9"/>
  <c r="AC513" i="9" a="1"/>
  <c r="AC513" i="9"/>
  <c r="C521" i="9" a="1"/>
  <c r="C521" i="9"/>
  <c r="D510" i="9" a="1"/>
  <c r="D510" i="9"/>
  <c r="AC524" i="9" a="1"/>
  <c r="AC524" i="9"/>
  <c r="AC477" i="9" a="1"/>
  <c r="AC477" i="9"/>
  <c r="AC441" i="9" a="1"/>
  <c r="AC441" i="9"/>
  <c r="D473" i="9" a="1"/>
  <c r="D473" i="9"/>
  <c r="AC482" i="9" a="1"/>
  <c r="AC482" i="9"/>
  <c r="D483" i="9" a="1"/>
  <c r="D483" i="9"/>
  <c r="C508" i="9" a="1"/>
  <c r="C508" i="9"/>
  <c r="AC520" i="9" a="1"/>
  <c r="AC520" i="9"/>
  <c r="AC439" i="9" a="1"/>
  <c r="AC439" i="9"/>
  <c r="D362" i="9" a="1"/>
  <c r="D362" i="9"/>
  <c r="C473" i="9" a="1"/>
  <c r="C473" i="9"/>
  <c r="C467" i="9" a="1"/>
  <c r="C467" i="9"/>
  <c r="AC354" i="9" a="1"/>
  <c r="AC354" i="9"/>
  <c r="D600" i="9" a="1"/>
  <c r="D600" i="9"/>
  <c r="C525" i="9" a="1"/>
  <c r="C525" i="9"/>
  <c r="D350" i="9" a="1"/>
  <c r="D350" i="9"/>
  <c r="AC347" i="9" a="1"/>
  <c r="AC347" i="9"/>
  <c r="C354" i="9" a="1"/>
  <c r="C354" i="9"/>
  <c r="AC514" i="9" a="1"/>
  <c r="AC514" i="9"/>
  <c r="AC485" i="9" a="1"/>
  <c r="AC485" i="9"/>
  <c r="D445" i="9" a="1"/>
  <c r="D445" i="9"/>
  <c r="C364" i="9" a="1"/>
  <c r="C364" i="9"/>
  <c r="C477" i="9" a="1"/>
  <c r="C477" i="9"/>
  <c r="C441" i="9" a="1"/>
  <c r="C441" i="9"/>
  <c r="AC480" i="9" a="1"/>
  <c r="AC480" i="9"/>
  <c r="D482" i="9" a="1"/>
  <c r="D482" i="9"/>
  <c r="D518" i="9" a="1"/>
  <c r="D518" i="9"/>
  <c r="C520" i="9" a="1"/>
  <c r="C520" i="9"/>
  <c r="D439" i="9" a="1"/>
  <c r="D439" i="9"/>
  <c r="AC565" i="9" a="1"/>
  <c r="AC565" i="9"/>
  <c r="D566" i="9" a="1"/>
  <c r="D566" i="9"/>
  <c r="AC557" i="9" a="1"/>
  <c r="AC557" i="9"/>
  <c r="AC476" i="9" a="1"/>
  <c r="AC476" i="9"/>
  <c r="AC474" i="9" a="1"/>
  <c r="AC474" i="9"/>
  <c r="D348" i="9" a="1"/>
  <c r="D348" i="9"/>
  <c r="C356" i="9" a="1"/>
  <c r="C356" i="9"/>
  <c r="D469" i="9" a="1"/>
  <c r="D469" i="9"/>
  <c r="C352" i="9" a="1"/>
  <c r="C352" i="9"/>
  <c r="AC438" i="9" a="1"/>
  <c r="AC438" i="9"/>
  <c r="D520" i="9" a="1"/>
  <c r="D520" i="9"/>
  <c r="C565" i="9" a="1"/>
  <c r="C565" i="9"/>
  <c r="D557" i="9" a="1"/>
  <c r="D557" i="9"/>
  <c r="AC475" i="9" a="1"/>
  <c r="AC475" i="9"/>
  <c r="C476" i="9" a="1"/>
  <c r="C476" i="9"/>
  <c r="AC356" i="9" a="1"/>
  <c r="AC356" i="9"/>
  <c r="D438" i="9" a="1"/>
  <c r="D438" i="9"/>
  <c r="AC443" i="9" a="1"/>
  <c r="AC443" i="9"/>
  <c r="D446" i="9" a="1"/>
  <c r="D446" i="9"/>
  <c r="C470" i="9" a="1"/>
  <c r="C470" i="9"/>
  <c r="C345" i="9" a="1"/>
  <c r="C345" i="9"/>
  <c r="C419" i="9" a="1"/>
  <c r="C419" i="9"/>
  <c r="D613" i="9" a="1"/>
  <c r="D613" i="9"/>
  <c r="D572" i="9" a="1"/>
  <c r="D572" i="9"/>
  <c r="AC367" i="9" a="1"/>
  <c r="AC367" i="9"/>
  <c r="C369" i="9" a="1"/>
  <c r="C369" i="9"/>
  <c r="D595" i="9" a="1"/>
  <c r="D595" i="9"/>
  <c r="AC623" i="9" a="1"/>
  <c r="AC623" i="9"/>
  <c r="D609" i="9" a="1"/>
  <c r="D609" i="9"/>
  <c r="AC576" i="9" a="1"/>
  <c r="AC576" i="9"/>
  <c r="D390" i="9" a="1"/>
  <c r="D390" i="9"/>
  <c r="C544" i="9" a="1"/>
  <c r="C544" i="9"/>
  <c r="AC529" i="9" a="1"/>
  <c r="AC529" i="9"/>
  <c r="D578" i="9" a="1"/>
  <c r="D578" i="9"/>
  <c r="AC424" i="9" a="1"/>
  <c r="AC424" i="9"/>
  <c r="AC464" i="9" a="1"/>
  <c r="AC464" i="9"/>
  <c r="AC508" i="9" a="1"/>
  <c r="AC508" i="9"/>
  <c r="C439" i="9" a="1"/>
  <c r="C439" i="9"/>
  <c r="D565" i="9" a="1"/>
  <c r="D565" i="9"/>
  <c r="C557" i="9" a="1"/>
  <c r="C557" i="9"/>
  <c r="AC561" i="9" a="1"/>
  <c r="AC561" i="9"/>
  <c r="C475" i="9" a="1"/>
  <c r="C475" i="9"/>
  <c r="D356" i="9" a="1"/>
  <c r="D356" i="9"/>
  <c r="AC469" i="9" a="1"/>
  <c r="AC469" i="9"/>
  <c r="C438" i="9" a="1"/>
  <c r="C438" i="9"/>
  <c r="AC355" i="9" a="1"/>
  <c r="AC355" i="9"/>
  <c r="D443" i="9" a="1"/>
  <c r="D443" i="9"/>
  <c r="C446" i="9" a="1"/>
  <c r="C446" i="9"/>
  <c r="AC470" i="9" a="1"/>
  <c r="AC470" i="9"/>
  <c r="C388" i="9" a="1"/>
  <c r="C388" i="9"/>
  <c r="C582" i="9" a="1"/>
  <c r="C582" i="9"/>
  <c r="D380" i="9" a="1"/>
  <c r="D380" i="9"/>
  <c r="D419" i="9" a="1"/>
  <c r="D419" i="9"/>
  <c r="AC613" i="9" a="1"/>
  <c r="AC613" i="9"/>
  <c r="C572" i="9" a="1"/>
  <c r="C572" i="9"/>
  <c r="C367" i="9" a="1"/>
  <c r="C367" i="9"/>
  <c r="AC369" i="9" a="1"/>
  <c r="AC369" i="9"/>
  <c r="C595" i="9" a="1"/>
  <c r="C595" i="9"/>
  <c r="D375" i="9" a="1"/>
  <c r="D375" i="9"/>
  <c r="C623" i="9" a="1"/>
  <c r="C623" i="9"/>
  <c r="C609" i="9" a="1"/>
  <c r="C609" i="9"/>
  <c r="AC466" i="9" a="1"/>
  <c r="AC466" i="9"/>
  <c r="C390" i="9" a="1"/>
  <c r="C390" i="9"/>
  <c r="AC544" i="9" a="1"/>
  <c r="AC544" i="9"/>
  <c r="C377" i="9" a="1"/>
  <c r="C377" i="9"/>
  <c r="AC611" i="9" a="1"/>
  <c r="AC611" i="9"/>
  <c r="D529" i="9" a="1"/>
  <c r="D529" i="9"/>
  <c r="AC578" i="9" a="1"/>
  <c r="AC578" i="9"/>
  <c r="AC528" i="9" a="1"/>
  <c r="AC528" i="9"/>
  <c r="AC416" i="9" a="1"/>
  <c r="AC416" i="9"/>
  <c r="D536" i="9" a="1"/>
  <c r="D536" i="9"/>
  <c r="AC624" i="9" a="1"/>
  <c r="AC624" i="9"/>
  <c r="D459" i="9" a="1"/>
  <c r="D459" i="9"/>
  <c r="AC518" i="9" a="1"/>
  <c r="AC518" i="9"/>
  <c r="AC566" i="9" a="1"/>
  <c r="AC566" i="9"/>
  <c r="D561" i="9" a="1"/>
  <c r="D561" i="9"/>
  <c r="D475" i="9" a="1"/>
  <c r="D475" i="9"/>
  <c r="C474" i="9" a="1"/>
  <c r="C474" i="9"/>
  <c r="C348" i="9" a="1"/>
  <c r="C348" i="9"/>
  <c r="C469" i="9" a="1"/>
  <c r="C469" i="9"/>
  <c r="AC352" i="9" a="1"/>
  <c r="AC352" i="9"/>
  <c r="D355" i="9" a="1"/>
  <c r="D355" i="9"/>
  <c r="C443" i="9" a="1"/>
  <c r="C443" i="9"/>
  <c r="AC446" i="9" a="1"/>
  <c r="AC446" i="9"/>
  <c r="AC345" i="9" a="1"/>
  <c r="AC345" i="9"/>
  <c r="D388" i="9" a="1"/>
  <c r="D388" i="9"/>
  <c r="D582" i="9" a="1"/>
  <c r="D582" i="9"/>
  <c r="AC380" i="9" a="1"/>
  <c r="AC380" i="9"/>
  <c r="AC419" i="9" a="1"/>
  <c r="AC419" i="9"/>
  <c r="C375" i="9" a="1"/>
  <c r="C375" i="9"/>
  <c r="D623" i="9" a="1"/>
  <c r="D623" i="9"/>
  <c r="D576" i="9" a="1"/>
  <c r="D576" i="9"/>
  <c r="D466" i="9" a="1"/>
  <c r="D466" i="9"/>
  <c r="D377" i="9" a="1"/>
  <c r="D377" i="9"/>
  <c r="D611" i="9" a="1"/>
  <c r="D611" i="9"/>
  <c r="C529" i="9" a="1"/>
  <c r="C529" i="9"/>
  <c r="D424" i="9" a="1"/>
  <c r="D424" i="9"/>
  <c r="C528" i="9" a="1"/>
  <c r="C528" i="9"/>
  <c r="C464" i="9" a="1"/>
  <c r="C464" i="9"/>
  <c r="AC412" i="9" a="1"/>
  <c r="AC412" i="9"/>
  <c r="AC536" i="9" a="1"/>
  <c r="AC536" i="9"/>
  <c r="C624" i="9" a="1"/>
  <c r="C624" i="9"/>
  <c r="C518" i="9" a="1"/>
  <c r="C518" i="9"/>
  <c r="C566" i="9" a="1"/>
  <c r="C566" i="9"/>
  <c r="C561" i="9" a="1"/>
  <c r="C561" i="9"/>
  <c r="D476" i="9" a="1"/>
  <c r="D476" i="9"/>
  <c r="D474" i="9" a="1"/>
  <c r="D474" i="9"/>
  <c r="AC348" i="9" a="1"/>
  <c r="AC348" i="9"/>
  <c r="D352" i="9" a="1"/>
  <c r="D352" i="9"/>
  <c r="C355" i="9" a="1"/>
  <c r="C355" i="9"/>
  <c r="D470" i="9" a="1"/>
  <c r="D470" i="9"/>
  <c r="D345" i="9" a="1"/>
  <c r="D345" i="9"/>
  <c r="AC388" i="9" a="1"/>
  <c r="AC388" i="9"/>
  <c r="AC582" i="9" a="1"/>
  <c r="AC582" i="9"/>
  <c r="C380" i="9" a="1"/>
  <c r="C380" i="9"/>
  <c r="C613" i="9" a="1"/>
  <c r="C613" i="9"/>
  <c r="AC572" i="9" a="1"/>
  <c r="AC572" i="9"/>
  <c r="D367" i="9" a="1"/>
  <c r="D367" i="9"/>
  <c r="D369" i="9" a="1"/>
  <c r="D369" i="9"/>
  <c r="AC595" i="9" a="1"/>
  <c r="AC595" i="9"/>
  <c r="AC375" i="9" a="1"/>
  <c r="AC375" i="9"/>
  <c r="AC609" i="9" a="1"/>
  <c r="AC609" i="9"/>
  <c r="C576" i="9" a="1"/>
  <c r="C576" i="9"/>
  <c r="C466" i="9" a="1"/>
  <c r="C466" i="9"/>
  <c r="AC390" i="9" a="1"/>
  <c r="AC390" i="9"/>
  <c r="D544" i="9" a="1"/>
  <c r="D544" i="9"/>
  <c r="AC377" i="9" a="1"/>
  <c r="AC377" i="9"/>
  <c r="C611" i="9" a="1"/>
  <c r="C611" i="9"/>
  <c r="C578" i="9" a="1"/>
  <c r="C578" i="9"/>
  <c r="C424" i="9" a="1"/>
  <c r="C424" i="9"/>
  <c r="D528" i="9" a="1"/>
  <c r="D528" i="9"/>
  <c r="D464" i="9" a="1"/>
  <c r="D464" i="9"/>
  <c r="D416" i="9" a="1"/>
  <c r="D416" i="9"/>
  <c r="D412" i="9" a="1"/>
  <c r="D412" i="9"/>
  <c r="C412" i="9" a="1"/>
  <c r="C412" i="9"/>
  <c r="D624" i="9" a="1"/>
  <c r="D624" i="9"/>
  <c r="C459" i="9" a="1"/>
  <c r="C459" i="9"/>
  <c r="C373" i="9" a="1"/>
  <c r="C373" i="9"/>
  <c r="AC580" i="9" a="1"/>
  <c r="AC580" i="9"/>
  <c r="AC540" i="9" a="1"/>
  <c r="AC540" i="9"/>
  <c r="C618" i="9" a="1"/>
  <c r="C618" i="9"/>
  <c r="AC455" i="9" a="1"/>
  <c r="AC455" i="9"/>
  <c r="C569" i="9" a="1"/>
  <c r="C569" i="9"/>
  <c r="C371" i="9" a="1"/>
  <c r="C371" i="9"/>
  <c r="C539" i="9" a="1"/>
  <c r="C539" i="9"/>
  <c r="AC343" i="9" a="1"/>
  <c r="AC343" i="9"/>
  <c r="C376" i="9" a="1"/>
  <c r="C376" i="9"/>
  <c r="C586" i="9" a="1"/>
  <c r="C586" i="9"/>
  <c r="C546" i="9" a="1"/>
  <c r="C546" i="9"/>
  <c r="D492" i="9" a="1"/>
  <c r="D492" i="9"/>
  <c r="D420" i="9" a="1"/>
  <c r="D420" i="9"/>
  <c r="D418" i="9" a="1"/>
  <c r="D418" i="9"/>
  <c r="AC532" i="9" a="1"/>
  <c r="AC532" i="9"/>
  <c r="C346" i="9" a="1"/>
  <c r="C346" i="9"/>
  <c r="AC342" i="9" a="1"/>
  <c r="AC342" i="9"/>
  <c r="AC395" i="9" a="1"/>
  <c r="AC395" i="9"/>
  <c r="D389" i="9" a="1"/>
  <c r="D389" i="9"/>
  <c r="C583" i="9" a="1"/>
  <c r="C583" i="9"/>
  <c r="D493" i="9" a="1"/>
  <c r="D493" i="9"/>
  <c r="AC414" i="9" a="1"/>
  <c r="AC414" i="9"/>
  <c r="C449" i="9" a="1"/>
  <c r="C449" i="9"/>
  <c r="D551" i="9" a="1"/>
  <c r="D551" i="9"/>
  <c r="D568" i="9" a="1"/>
  <c r="D568" i="9"/>
  <c r="D592" i="9" a="1"/>
  <c r="D592" i="9"/>
  <c r="AC457" i="9" a="1"/>
  <c r="AC457" i="9"/>
  <c r="AC393" i="9" a="1"/>
  <c r="AC393" i="9"/>
  <c r="C538" i="9" a="1"/>
  <c r="C538" i="9"/>
  <c r="D489" i="9" a="1"/>
  <c r="D489" i="9"/>
  <c r="C384" i="9" a="1"/>
  <c r="C384" i="9"/>
  <c r="C385" i="9" a="1"/>
  <c r="C385" i="9"/>
  <c r="AC456" i="9" a="1"/>
  <c r="AC456" i="9"/>
  <c r="D548" i="9" a="1"/>
  <c r="D548" i="9"/>
  <c r="C530" i="9" a="1"/>
  <c r="C530" i="9"/>
  <c r="C396" i="9" a="1"/>
  <c r="C396" i="9"/>
  <c r="D581" i="9" a="1"/>
  <c r="D581" i="9"/>
  <c r="C549" i="9" a="1"/>
  <c r="C549" i="9"/>
  <c r="D615" i="9" a="1"/>
  <c r="D615" i="9"/>
  <c r="C575" i="9" a="1"/>
  <c r="C575" i="9"/>
  <c r="D465" i="9" a="1"/>
  <c r="D465" i="9"/>
  <c r="AC452" i="9" a="1"/>
  <c r="AC452" i="9"/>
  <c r="AC553" i="9" a="1"/>
  <c r="AC553" i="9"/>
  <c r="D571" i="9" a="1"/>
  <c r="D571" i="9"/>
  <c r="C536" i="9" a="1"/>
  <c r="C536" i="9"/>
  <c r="AC459" i="9" a="1"/>
  <c r="AC459" i="9"/>
  <c r="C391" i="9" a="1"/>
  <c r="C391" i="9"/>
  <c r="D373" i="9" a="1"/>
  <c r="D373" i="9"/>
  <c r="C580" i="9" a="1"/>
  <c r="C580" i="9"/>
  <c r="D540" i="9" a="1"/>
  <c r="D540" i="9"/>
  <c r="AC618" i="9" a="1"/>
  <c r="AC618" i="9"/>
  <c r="D423" i="9" a="1"/>
  <c r="D423" i="9"/>
  <c r="D371" i="9" a="1"/>
  <c r="D371" i="9"/>
  <c r="D539" i="9" a="1"/>
  <c r="D539" i="9"/>
  <c r="AC338" i="9" a="1"/>
  <c r="AC338" i="9"/>
  <c r="AC376" i="9" a="1"/>
  <c r="AC376" i="9"/>
  <c r="AC543" i="9" a="1"/>
  <c r="AC543" i="9"/>
  <c r="D546" i="9" a="1"/>
  <c r="D546" i="9"/>
  <c r="D496" i="9" a="1"/>
  <c r="D496" i="9"/>
  <c r="AC492" i="9" a="1"/>
  <c r="AC492" i="9"/>
  <c r="C451" i="9" a="1"/>
  <c r="C451" i="9"/>
  <c r="AC556" i="9" a="1"/>
  <c r="AC556" i="9"/>
  <c r="AC420" i="9" a="1"/>
  <c r="AC420" i="9"/>
  <c r="AC418" i="9" a="1"/>
  <c r="AC418" i="9"/>
  <c r="C532" i="9" a="1"/>
  <c r="C532" i="9"/>
  <c r="AC346" i="9" a="1"/>
  <c r="AC346" i="9"/>
  <c r="C395" i="9" a="1"/>
  <c r="C395" i="9"/>
  <c r="AC389" i="9" a="1"/>
  <c r="AC389" i="9"/>
  <c r="D583" i="9" a="1"/>
  <c r="D583" i="9"/>
  <c r="AC411" i="9" a="1"/>
  <c r="AC411" i="9"/>
  <c r="C414" i="9" a="1"/>
  <c r="C414" i="9"/>
  <c r="AC453" i="9" a="1"/>
  <c r="AC453" i="9"/>
  <c r="D449" i="9" a="1"/>
  <c r="D449" i="9"/>
  <c r="C551" i="9" a="1"/>
  <c r="C551" i="9"/>
  <c r="AC568" i="9" a="1"/>
  <c r="AC568" i="9"/>
  <c r="AC588" i="9" a="1"/>
  <c r="AC588" i="9"/>
  <c r="C457" i="9" a="1"/>
  <c r="C457" i="9"/>
  <c r="AC538" i="9" a="1"/>
  <c r="AC538" i="9"/>
  <c r="C409" i="9" a="1"/>
  <c r="C409" i="9"/>
  <c r="D384" i="9" a="1"/>
  <c r="D384" i="9"/>
  <c r="AC385" i="9" a="1"/>
  <c r="AC385" i="9"/>
  <c r="AC548" i="9" a="1"/>
  <c r="AC548" i="9"/>
  <c r="C567" i="9" a="1"/>
  <c r="C567" i="9"/>
  <c r="C458" i="9" a="1"/>
  <c r="C458" i="9"/>
  <c r="AC396" i="9" a="1"/>
  <c r="AC396" i="9"/>
  <c r="AC581" i="9" a="1"/>
  <c r="AC581" i="9"/>
  <c r="AC454" i="9" a="1"/>
  <c r="AC454" i="9"/>
  <c r="D549" i="9" a="1"/>
  <c r="D549" i="9"/>
  <c r="AC615" i="9" a="1"/>
  <c r="AC615" i="9"/>
  <c r="C534" i="9" a="1"/>
  <c r="C534" i="9"/>
  <c r="D575" i="9" a="1"/>
  <c r="D575" i="9"/>
  <c r="AC465" i="9" a="1"/>
  <c r="AC465" i="9"/>
  <c r="D391" i="9" a="1"/>
  <c r="D391" i="9"/>
  <c r="AC373" i="9" a="1"/>
  <c r="AC373" i="9"/>
  <c r="C540" i="9" a="1"/>
  <c r="C540" i="9"/>
  <c r="C455" i="9" a="1"/>
  <c r="C455" i="9"/>
  <c r="C423" i="9" a="1"/>
  <c r="C423" i="9"/>
  <c r="D569" i="9" a="1"/>
  <c r="D569" i="9"/>
  <c r="D343" i="9" a="1"/>
  <c r="D343" i="9"/>
  <c r="C338" i="9" a="1"/>
  <c r="C338" i="9"/>
  <c r="AC586" i="9" a="1"/>
  <c r="AC586" i="9"/>
  <c r="C543" i="9" a="1"/>
  <c r="C543" i="9"/>
  <c r="AC546" i="9" a="1"/>
  <c r="AC546" i="9"/>
  <c r="C496" i="9" a="1"/>
  <c r="C496" i="9"/>
  <c r="C492" i="9" a="1"/>
  <c r="C492" i="9"/>
  <c r="AC451" i="9" a="1"/>
  <c r="AC451" i="9"/>
  <c r="C556" i="9" a="1"/>
  <c r="C556" i="9"/>
  <c r="C420" i="9" a="1"/>
  <c r="C420" i="9"/>
  <c r="C342" i="9" a="1"/>
  <c r="C342" i="9"/>
  <c r="D395" i="9" a="1"/>
  <c r="D395" i="9"/>
  <c r="AC493" i="9" a="1"/>
  <c r="AC493" i="9"/>
  <c r="C411" i="9" a="1"/>
  <c r="C411" i="9"/>
  <c r="D414" i="9" a="1"/>
  <c r="D414" i="9"/>
  <c r="D453" i="9" a="1"/>
  <c r="D453" i="9"/>
  <c r="AC449" i="9" a="1"/>
  <c r="AC449" i="9"/>
  <c r="AC551" i="9" a="1"/>
  <c r="AC551" i="9"/>
  <c r="AC592" i="9" a="1"/>
  <c r="AC592" i="9"/>
  <c r="C588" i="9" a="1"/>
  <c r="C588" i="9"/>
  <c r="D457" i="9" a="1"/>
  <c r="D457" i="9"/>
  <c r="C393" i="9" a="1"/>
  <c r="C393" i="9"/>
  <c r="AC489" i="9" a="1"/>
  <c r="AC489" i="9"/>
  <c r="D409" i="9" a="1"/>
  <c r="D409" i="9"/>
  <c r="AC384" i="9" a="1"/>
  <c r="AC384" i="9"/>
  <c r="D456" i="9" a="1"/>
  <c r="D456" i="9"/>
  <c r="C548" i="9" a="1"/>
  <c r="C548" i="9"/>
  <c r="AC530" i="9" a="1"/>
  <c r="AC530" i="9"/>
  <c r="AC567" i="9" a="1"/>
  <c r="AC567" i="9"/>
  <c r="D458" i="9" a="1"/>
  <c r="D458" i="9"/>
  <c r="C454" i="9" a="1"/>
  <c r="C454" i="9"/>
  <c r="AC549" i="9" a="1"/>
  <c r="AC549" i="9"/>
  <c r="C615" i="9" a="1"/>
  <c r="C615" i="9"/>
  <c r="D534" i="9" a="1"/>
  <c r="D534" i="9"/>
  <c r="AC575" i="9" a="1"/>
  <c r="AC575" i="9"/>
  <c r="C416" i="9" a="1"/>
  <c r="C416" i="9"/>
  <c r="AC391" i="9" a="1"/>
  <c r="AC391" i="9"/>
  <c r="D580" i="9" a="1"/>
  <c r="D580" i="9"/>
  <c r="D618" i="9" a="1"/>
  <c r="D618" i="9"/>
  <c r="D455" i="9" a="1"/>
  <c r="D455" i="9"/>
  <c r="AC423" i="9" a="1"/>
  <c r="AC423" i="9"/>
  <c r="AC569" i="9" a="1"/>
  <c r="AC569" i="9"/>
  <c r="AC371" i="9" a="1"/>
  <c r="AC371" i="9"/>
  <c r="AC539" i="9" a="1"/>
  <c r="AC539" i="9"/>
  <c r="C343" i="9" a="1"/>
  <c r="C343" i="9"/>
  <c r="D338" i="9" a="1"/>
  <c r="D338" i="9"/>
  <c r="D376" i="9" a="1"/>
  <c r="D376" i="9"/>
  <c r="D586" i="9" a="1"/>
  <c r="D586" i="9"/>
  <c r="D543" i="9" a="1"/>
  <c r="D543" i="9"/>
  <c r="AC496" i="9" a="1"/>
  <c r="AC496" i="9"/>
  <c r="D451" i="9" a="1"/>
  <c r="D451" i="9"/>
  <c r="D556" i="9" a="1"/>
  <c r="D556" i="9"/>
  <c r="C418" i="9" a="1"/>
  <c r="C418" i="9"/>
  <c r="D532" i="9" a="1"/>
  <c r="D532" i="9"/>
  <c r="D346" i="9" a="1"/>
  <c r="D346" i="9"/>
  <c r="D342" i="9" a="1"/>
  <c r="D342" i="9"/>
  <c r="C389" i="9" a="1"/>
  <c r="C389" i="9"/>
  <c r="AC583" i="9" a="1"/>
  <c r="AC583" i="9"/>
  <c r="C493" i="9" a="1"/>
  <c r="C493" i="9"/>
  <c r="D411" i="9" a="1"/>
  <c r="D411" i="9"/>
  <c r="C453" i="9" a="1"/>
  <c r="C453" i="9"/>
  <c r="C568" i="9" a="1"/>
  <c r="C568" i="9"/>
  <c r="C592" i="9" a="1"/>
  <c r="C592" i="9"/>
  <c r="D588" i="9" a="1"/>
  <c r="D588" i="9"/>
  <c r="D393" i="9" a="1"/>
  <c r="D393" i="9"/>
  <c r="D538" i="9" a="1"/>
  <c r="D538" i="9"/>
  <c r="C489" i="9" a="1"/>
  <c r="C489" i="9"/>
  <c r="AC409" i="9" a="1"/>
  <c r="AC409" i="9"/>
  <c r="D385" i="9" a="1"/>
  <c r="D385" i="9"/>
  <c r="C456" i="9" a="1"/>
  <c r="C456" i="9"/>
  <c r="D530" i="9" a="1"/>
  <c r="D530" i="9"/>
  <c r="D567" i="9" a="1"/>
  <c r="D567" i="9"/>
  <c r="AC458" i="9" a="1"/>
  <c r="AC458" i="9"/>
  <c r="D396" i="9" a="1"/>
  <c r="D396" i="9"/>
  <c r="C581" i="9" a="1"/>
  <c r="C581" i="9"/>
  <c r="D454" i="9" a="1"/>
  <c r="D454" i="9"/>
  <c r="AC534" i="9" a="1"/>
  <c r="AC534" i="9"/>
  <c r="C465" i="9" a="1"/>
  <c r="C465" i="9"/>
  <c r="D452" i="9" a="1"/>
  <c r="D452" i="9"/>
  <c r="D553" i="9" a="1"/>
  <c r="D553" i="9"/>
  <c r="AC571" i="9" a="1"/>
  <c r="AC571" i="9"/>
  <c r="C341" i="9" a="1"/>
  <c r="C341" i="9"/>
  <c r="AC579" i="9" a="1"/>
  <c r="AC579" i="9"/>
  <c r="C579" i="9" a="1"/>
  <c r="C579" i="9"/>
  <c r="D425" i="9" a="1"/>
  <c r="D425" i="9"/>
  <c r="C607" i="9" a="1"/>
  <c r="C607" i="9"/>
  <c r="D340" i="9" a="1"/>
  <c r="D340" i="9"/>
  <c r="C617" i="9" a="1"/>
  <c r="C617" i="9"/>
  <c r="C382" i="9" a="1"/>
  <c r="C382" i="9"/>
  <c r="AC422" i="9" a="1"/>
  <c r="AC422" i="9"/>
  <c r="AC527" i="9" a="1"/>
  <c r="AC527" i="9"/>
  <c r="AC573" i="9" a="1"/>
  <c r="AC573" i="9"/>
  <c r="D594" i="9" a="1"/>
  <c r="D594" i="9"/>
  <c r="C587" i="9" a="1"/>
  <c r="C587" i="9"/>
  <c r="AC585" i="9" a="1"/>
  <c r="AC585" i="9"/>
  <c r="AC408" i="9" a="1"/>
  <c r="AC408" i="9"/>
  <c r="C337" i="9" a="1"/>
  <c r="C337" i="9"/>
  <c r="AC461" i="9" a="1"/>
  <c r="AC461" i="9"/>
  <c r="D392" i="9" a="1"/>
  <c r="D392" i="9"/>
  <c r="C620" i="9" a="1"/>
  <c r="C620" i="9"/>
  <c r="C487" i="9" a="1"/>
  <c r="C487" i="9"/>
  <c r="C547" i="9" a="1"/>
  <c r="C547" i="9"/>
  <c r="AC591" i="9" a="1"/>
  <c r="AC591" i="9"/>
  <c r="C460" i="9" a="1"/>
  <c r="C460" i="9"/>
  <c r="D619" i="9" a="1"/>
  <c r="D619" i="9"/>
  <c r="AC488" i="9" a="1"/>
  <c r="AC488" i="9"/>
  <c r="D608" i="9" a="1"/>
  <c r="D608" i="9"/>
  <c r="AC387" i="9" a="1"/>
  <c r="AC387" i="9"/>
  <c r="D368" i="9" a="1"/>
  <c r="D368" i="9"/>
  <c r="D542" i="9" a="1"/>
  <c r="D542" i="9"/>
  <c r="AC626" i="9" a="1"/>
  <c r="AC626" i="9"/>
  <c r="C450" i="9" a="1"/>
  <c r="C450" i="9"/>
  <c r="AC554" i="9" a="1"/>
  <c r="AC554" i="9"/>
  <c r="D531" i="9" a="1"/>
  <c r="D531" i="9"/>
  <c r="D593" i="9" a="1"/>
  <c r="D593" i="9"/>
  <c r="AC463" i="9" a="1"/>
  <c r="AC463" i="9"/>
  <c r="AC374" i="9" a="1"/>
  <c r="AC374" i="9"/>
  <c r="C584" i="9" a="1"/>
  <c r="C584" i="9"/>
  <c r="AC625" i="9" a="1"/>
  <c r="AC625" i="9"/>
  <c r="D491" i="9" a="1"/>
  <c r="D491" i="9"/>
  <c r="AC494" i="9" a="1"/>
  <c r="AC494" i="9"/>
  <c r="D386" i="9" a="1"/>
  <c r="D386" i="9"/>
  <c r="D552" i="9" a="1"/>
  <c r="D552" i="9"/>
  <c r="AC421" i="9" a="1"/>
  <c r="AC421" i="9"/>
  <c r="C612" i="9" a="1"/>
  <c r="C612" i="9"/>
  <c r="D610" i="9" a="1"/>
  <c r="D610" i="9"/>
  <c r="AC533" i="9" a="1"/>
  <c r="AC533" i="9"/>
  <c r="D574" i="9" a="1"/>
  <c r="D574" i="9"/>
  <c r="C452" i="9" a="1"/>
  <c r="C452" i="9"/>
  <c r="C571" i="9" a="1"/>
  <c r="C571" i="9"/>
  <c r="D579" i="9" a="1"/>
  <c r="D579" i="9"/>
  <c r="C425" i="9" a="1"/>
  <c r="C425" i="9"/>
  <c r="AC340" i="9" a="1"/>
  <c r="AC340" i="9"/>
  <c r="AC541" i="9" a="1"/>
  <c r="AC541" i="9"/>
  <c r="AC617" i="9" a="1"/>
  <c r="AC617" i="9"/>
  <c r="D410" i="9" a="1"/>
  <c r="D410" i="9"/>
  <c r="AC381" i="9" a="1"/>
  <c r="AC381" i="9"/>
  <c r="D616" i="9" a="1"/>
  <c r="D616" i="9"/>
  <c r="D527" i="9" a="1"/>
  <c r="D527" i="9"/>
  <c r="C573" i="9" a="1"/>
  <c r="C573" i="9"/>
  <c r="AC594" i="9" a="1"/>
  <c r="AC594" i="9"/>
  <c r="C378" i="9" a="1"/>
  <c r="C378" i="9"/>
  <c r="C462" i="9" a="1"/>
  <c r="C462" i="9"/>
  <c r="C585" i="9" a="1"/>
  <c r="C585" i="9"/>
  <c r="D379" i="9" a="1"/>
  <c r="D379" i="9"/>
  <c r="D337" i="9" a="1"/>
  <c r="D337" i="9"/>
  <c r="C392" i="9" a="1"/>
  <c r="C392" i="9"/>
  <c r="D620" i="9" a="1"/>
  <c r="D620" i="9"/>
  <c r="AC487" i="9" a="1"/>
  <c r="AC487" i="9"/>
  <c r="AC535" i="9" a="1"/>
  <c r="AC535" i="9"/>
  <c r="D339" i="9" a="1"/>
  <c r="D339" i="9"/>
  <c r="C591" i="9" a="1"/>
  <c r="C591" i="9"/>
  <c r="AC460" i="9" a="1"/>
  <c r="AC460" i="9"/>
  <c r="C619" i="9" a="1"/>
  <c r="C619" i="9"/>
  <c r="D383" i="9" a="1"/>
  <c r="D383" i="9"/>
  <c r="C550" i="9" a="1"/>
  <c r="C550" i="9"/>
  <c r="C570" i="9" a="1"/>
  <c r="C570" i="9"/>
  <c r="D596" i="9" a="1"/>
  <c r="D596" i="9"/>
  <c r="C387" i="9" a="1"/>
  <c r="C387" i="9"/>
  <c r="C368" i="9" a="1"/>
  <c r="C368" i="9"/>
  <c r="D622" i="9" a="1"/>
  <c r="D622" i="9"/>
  <c r="D626" i="9" a="1"/>
  <c r="D626" i="9"/>
  <c r="C554" i="9" a="1"/>
  <c r="C554" i="9"/>
  <c r="AC531" i="9" a="1"/>
  <c r="AC531" i="9"/>
  <c r="C593" i="9" a="1"/>
  <c r="C593" i="9"/>
  <c r="D374" i="9" a="1"/>
  <c r="D374" i="9"/>
  <c r="D584" i="9" a="1"/>
  <c r="D584" i="9"/>
  <c r="AC545" i="9" a="1"/>
  <c r="AC545" i="9"/>
  <c r="D625" i="9" a="1"/>
  <c r="D625" i="9"/>
  <c r="C491" i="9" a="1"/>
  <c r="C491" i="9"/>
  <c r="C553" i="9" a="1"/>
  <c r="C553" i="9"/>
  <c r="D341" i="9" a="1"/>
  <c r="D341" i="9"/>
  <c r="AC607" i="9" a="1"/>
  <c r="AC607" i="9"/>
  <c r="D541" i="9" a="1"/>
  <c r="D541" i="9"/>
  <c r="D617" i="9" a="1"/>
  <c r="D617" i="9"/>
  <c r="AC410" i="9" a="1"/>
  <c r="AC410" i="9"/>
  <c r="AC382" i="9" a="1"/>
  <c r="AC382" i="9"/>
  <c r="C381" i="9" a="1"/>
  <c r="C381" i="9"/>
  <c r="D422" i="9" a="1"/>
  <c r="D422" i="9"/>
  <c r="C616" i="9" a="1"/>
  <c r="C616" i="9"/>
  <c r="C527" i="9" a="1"/>
  <c r="C527" i="9"/>
  <c r="D573" i="9" a="1"/>
  <c r="D573" i="9"/>
  <c r="D378" i="9" a="1"/>
  <c r="D378" i="9"/>
  <c r="AC587" i="9" a="1"/>
  <c r="AC587" i="9"/>
  <c r="AC462" i="9" a="1"/>
  <c r="AC462" i="9"/>
  <c r="D585" i="9" a="1"/>
  <c r="D585" i="9"/>
  <c r="D408" i="9" a="1"/>
  <c r="D408" i="9"/>
  <c r="AC379" i="9" a="1"/>
  <c r="AC379" i="9"/>
  <c r="C461" i="9" a="1"/>
  <c r="C461" i="9"/>
  <c r="AC392" i="9" a="1"/>
  <c r="AC392" i="9"/>
  <c r="AC620" i="9" a="1"/>
  <c r="AC620" i="9"/>
  <c r="AC547" i="9" a="1"/>
  <c r="AC547" i="9"/>
  <c r="D535" i="9" a="1"/>
  <c r="D535" i="9"/>
  <c r="AC339" i="9" a="1"/>
  <c r="AC339" i="9"/>
  <c r="D591" i="9" a="1"/>
  <c r="D591" i="9"/>
  <c r="C488" i="9" a="1"/>
  <c r="C488" i="9"/>
  <c r="C383" i="9" a="1"/>
  <c r="C383" i="9"/>
  <c r="D550" i="9" a="1"/>
  <c r="D550" i="9"/>
  <c r="C608" i="9" a="1"/>
  <c r="C608" i="9"/>
  <c r="D570" i="9" a="1"/>
  <c r="D570" i="9"/>
  <c r="AC596" i="9" a="1"/>
  <c r="AC596" i="9"/>
  <c r="D387" i="9" a="1"/>
  <c r="D387" i="9"/>
  <c r="AC542" i="9" a="1"/>
  <c r="AC542" i="9"/>
  <c r="C622" i="9" a="1"/>
  <c r="C622" i="9"/>
  <c r="C626" i="9" a="1"/>
  <c r="C626" i="9"/>
  <c r="AC450" i="9" a="1"/>
  <c r="AC450" i="9"/>
  <c r="D554" i="9" a="1"/>
  <c r="D554" i="9"/>
  <c r="D463" i="9" a="1"/>
  <c r="D463" i="9"/>
  <c r="C374" i="9" a="1"/>
  <c r="C374" i="9"/>
  <c r="AC584" i="9" a="1"/>
  <c r="AC584" i="9"/>
  <c r="D545" i="9" a="1"/>
  <c r="D545" i="9"/>
  <c r="C625" i="9" a="1"/>
  <c r="C625" i="9"/>
  <c r="C494" i="9" a="1"/>
  <c r="C494" i="9"/>
  <c r="C386" i="9" a="1"/>
  <c r="C386" i="9"/>
  <c r="C421" i="9" a="1"/>
  <c r="C421" i="9"/>
  <c r="C417" i="9" a="1"/>
  <c r="C417" i="9"/>
  <c r="AC612" i="9" a="1"/>
  <c r="AC612" i="9"/>
  <c r="AC341" i="9" a="1"/>
  <c r="AC341" i="9"/>
  <c r="AC425" i="9" a="1"/>
  <c r="AC425" i="9"/>
  <c r="D607" i="9" a="1"/>
  <c r="D607" i="9"/>
  <c r="C340" i="9" a="1"/>
  <c r="C340" i="9"/>
  <c r="C541" i="9" a="1"/>
  <c r="C541" i="9"/>
  <c r="C410" i="9" a="1"/>
  <c r="C410" i="9"/>
  <c r="D382" i="9" a="1"/>
  <c r="D382" i="9"/>
  <c r="D381" i="9" a="1"/>
  <c r="D381" i="9"/>
  <c r="C422" i="9" a="1"/>
  <c r="C422" i="9"/>
  <c r="AC616" i="9" a="1"/>
  <c r="AC616" i="9"/>
  <c r="C594" i="9" a="1"/>
  <c r="C594" i="9"/>
  <c r="AC378" i="9" a="1"/>
  <c r="AC378" i="9"/>
  <c r="D587" i="9" a="1"/>
  <c r="D587" i="9"/>
  <c r="D462" i="9" a="1"/>
  <c r="D462" i="9"/>
  <c r="C408" i="9" a="1"/>
  <c r="C408" i="9"/>
  <c r="C379" i="9" a="1"/>
  <c r="C379" i="9"/>
  <c r="AC337" i="9" a="1"/>
  <c r="AC337" i="9"/>
  <c r="D461" i="9" a="1"/>
  <c r="D461" i="9"/>
  <c r="D487" i="9" a="1"/>
  <c r="D487" i="9"/>
  <c r="D547" i="9" a="1"/>
  <c r="D547" i="9"/>
  <c r="C535" i="9" a="1"/>
  <c r="C535" i="9"/>
  <c r="C339" i="9" a="1"/>
  <c r="C339" i="9"/>
  <c r="D460" i="9" a="1"/>
  <c r="D460" i="9"/>
  <c r="AC619" i="9" a="1"/>
  <c r="AC619" i="9"/>
  <c r="D488" i="9" a="1"/>
  <c r="D488" i="9"/>
  <c r="AC383" i="9" a="1"/>
  <c r="AC383" i="9"/>
  <c r="AC550" i="9" a="1"/>
  <c r="AC550" i="9"/>
  <c r="AC608" i="9" a="1"/>
  <c r="AC608" i="9"/>
  <c r="AC570" i="9" a="1"/>
  <c r="AC570" i="9"/>
  <c r="C596" i="9" a="1"/>
  <c r="C596" i="9"/>
  <c r="AC368" i="9" a="1"/>
  <c r="AC368" i="9"/>
  <c r="C542" i="9" a="1"/>
  <c r="C542" i="9"/>
  <c r="AC622" i="9" a="1"/>
  <c r="AC622" i="9"/>
  <c r="D450" i="9" a="1"/>
  <c r="D450" i="9"/>
  <c r="C531" i="9" a="1"/>
  <c r="C531" i="9"/>
  <c r="AC593" i="9" a="1"/>
  <c r="AC593" i="9"/>
  <c r="C463" i="9" a="1"/>
  <c r="C463" i="9"/>
  <c r="AC417" i="9" a="1"/>
  <c r="AC417" i="9"/>
  <c r="AC610" i="9" a="1"/>
  <c r="AC610" i="9"/>
  <c r="C574" i="9" a="1"/>
  <c r="C574" i="9"/>
  <c r="D407" i="9" a="1"/>
  <c r="D407" i="9"/>
  <c r="D614" i="9" a="1"/>
  <c r="D614" i="9"/>
  <c r="AC344" i="9" a="1"/>
  <c r="AC344" i="9"/>
  <c r="AC589" i="9" a="1"/>
  <c r="AC589" i="9"/>
  <c r="AC394" i="9" a="1"/>
  <c r="AC394" i="9"/>
  <c r="D370" i="9" a="1"/>
  <c r="D370" i="9"/>
  <c r="D577" i="9" a="1"/>
  <c r="D577" i="9"/>
  <c r="AC537" i="9" a="1"/>
  <c r="AC537" i="9"/>
  <c r="AC621" i="9" a="1"/>
  <c r="AC621" i="9"/>
  <c r="AC490" i="9" a="1"/>
  <c r="AC490" i="9"/>
  <c r="C415" i="9" a="1"/>
  <c r="C415" i="9"/>
  <c r="AC413" i="9" a="1"/>
  <c r="AC413" i="9"/>
  <c r="AC555" i="9" a="1"/>
  <c r="AC555" i="9"/>
  <c r="AC426" i="9" a="1"/>
  <c r="AC426" i="9"/>
  <c r="AC491" i="9" a="1"/>
  <c r="AC491" i="9"/>
  <c r="AC386" i="9" a="1"/>
  <c r="AC386" i="9"/>
  <c r="C552" i="9" a="1"/>
  <c r="C552" i="9"/>
  <c r="D417" i="9" a="1"/>
  <c r="D417" i="9"/>
  <c r="C533" i="9" a="1"/>
  <c r="C533" i="9"/>
  <c r="C407" i="9" a="1"/>
  <c r="C407" i="9"/>
  <c r="AC448" i="9" a="1"/>
  <c r="AC448" i="9"/>
  <c r="D590" i="9" a="1"/>
  <c r="D590" i="9"/>
  <c r="D589" i="9" a="1"/>
  <c r="D589" i="9"/>
  <c r="C372" i="9" a="1"/>
  <c r="C372" i="9"/>
  <c r="C370" i="9" a="1"/>
  <c r="C370" i="9"/>
  <c r="C577" i="9" a="1"/>
  <c r="C577" i="9"/>
  <c r="D537" i="9" a="1"/>
  <c r="D537" i="9"/>
  <c r="D621" i="9" a="1"/>
  <c r="D621" i="9"/>
  <c r="AC495" i="9" a="1"/>
  <c r="AC495" i="9"/>
  <c r="D490" i="9" a="1"/>
  <c r="D490" i="9"/>
  <c r="AC415" i="9" a="1"/>
  <c r="AC415" i="9"/>
  <c r="D447" i="9" a="1"/>
  <c r="D447" i="9"/>
  <c r="D555" i="9" a="1"/>
  <c r="D555" i="9"/>
  <c r="C545" i="9" a="1"/>
  <c r="C545" i="9"/>
  <c r="D494" i="9" a="1"/>
  <c r="D494" i="9"/>
  <c r="AC552" i="9" a="1"/>
  <c r="AC552" i="9"/>
  <c r="D612" i="9" a="1"/>
  <c r="D612" i="9"/>
  <c r="D533" i="9" a="1"/>
  <c r="D533" i="9"/>
  <c r="C448" i="9" a="1"/>
  <c r="C448" i="9"/>
  <c r="AC614" i="9" a="1"/>
  <c r="AC614" i="9"/>
  <c r="D344" i="9" a="1"/>
  <c r="D344" i="9"/>
  <c r="C590" i="9" a="1"/>
  <c r="C590" i="9"/>
  <c r="C589" i="9" a="1"/>
  <c r="C589" i="9"/>
  <c r="C394" i="9" a="1"/>
  <c r="C394" i="9"/>
  <c r="AC372" i="9" a="1"/>
  <c r="AC372" i="9"/>
  <c r="AC370" i="9" a="1"/>
  <c r="AC370" i="9"/>
  <c r="C537" i="9" a="1"/>
  <c r="C537" i="9"/>
  <c r="C621" i="9" a="1"/>
  <c r="C621" i="9"/>
  <c r="D495" i="9" a="1"/>
  <c r="D495" i="9"/>
  <c r="C490" i="9" a="1"/>
  <c r="C490" i="9"/>
  <c r="D413" i="9" a="1"/>
  <c r="D413" i="9"/>
  <c r="C447" i="9" a="1"/>
  <c r="C447" i="9"/>
  <c r="D426" i="9" a="1"/>
  <c r="D426" i="9"/>
  <c r="D421" i="9" a="1"/>
  <c r="D421" i="9"/>
  <c r="C610" i="9" a="1"/>
  <c r="C610" i="9"/>
  <c r="AC574" i="9" a="1"/>
  <c r="AC574" i="9"/>
  <c r="AC407" i="9" a="1"/>
  <c r="AC407" i="9"/>
  <c r="D448" i="9" a="1"/>
  <c r="D448" i="9"/>
  <c r="C614" i="9" a="1"/>
  <c r="C614" i="9"/>
  <c r="C344" i="9" a="1"/>
  <c r="C344" i="9"/>
  <c r="AC590" i="9" a="1"/>
  <c r="AC590" i="9"/>
  <c r="D394" i="9" a="1"/>
  <c r="D394" i="9"/>
  <c r="D372" i="9" a="1"/>
  <c r="D372" i="9"/>
  <c r="AC577" i="9" a="1"/>
  <c r="AC577" i="9"/>
  <c r="C495" i="9" a="1"/>
  <c r="C495" i="9"/>
  <c r="D415" i="9" a="1"/>
  <c r="D415" i="9"/>
  <c r="C413" i="9" a="1"/>
  <c r="C413" i="9"/>
  <c r="AC447" i="9" a="1"/>
  <c r="AC447" i="9"/>
  <c r="C555" i="9" a="1"/>
  <c r="C555" i="9"/>
  <c r="C426" i="9" a="1"/>
  <c r="C426" i="9"/>
  <c r="D218" i="9" a="1"/>
  <c r="D218" i="9"/>
  <c r="C218" i="9" a="1"/>
  <c r="C218" i="9"/>
  <c r="I168" i="9" a="1"/>
  <c r="I168" i="9"/>
  <c r="I218" i="9" a="1"/>
  <c r="I218" i="9"/>
  <c r="I150" i="9" a="1"/>
  <c r="I150" i="9"/>
  <c r="C78" i="9" a="1"/>
  <c r="C78" i="9"/>
  <c r="D120" i="9" a="1"/>
  <c r="D120" i="9"/>
  <c r="I125" i="9" a="1"/>
  <c r="I125" i="9"/>
  <c r="D81" i="9" a="1"/>
  <c r="D81" i="9"/>
  <c r="I121" i="9" a="1"/>
  <c r="I121" i="9"/>
  <c r="C155" i="9" a="1"/>
  <c r="C155" i="9"/>
  <c r="I155" i="9" a="1"/>
  <c r="I155" i="9"/>
  <c r="C150" i="9" a="1"/>
  <c r="C150" i="9"/>
  <c r="D78" i="9" a="1"/>
  <c r="D78" i="9"/>
  <c r="C120" i="9" a="1"/>
  <c r="C120" i="9"/>
  <c r="I157" i="9" a="1"/>
  <c r="I157" i="9"/>
  <c r="D125" i="9" a="1"/>
  <c r="D125" i="9"/>
  <c r="C81" i="9" a="1"/>
  <c r="C81" i="9"/>
  <c r="D121" i="9" a="1"/>
  <c r="D121" i="9"/>
  <c r="D150" i="9" a="1"/>
  <c r="D150" i="9"/>
  <c r="C125" i="9" a="1"/>
  <c r="C125" i="9"/>
  <c r="C121" i="9" a="1"/>
  <c r="C121" i="9"/>
  <c r="D155" i="9" a="1"/>
  <c r="D155" i="9"/>
  <c r="C157" i="9" a="1"/>
  <c r="C157" i="9"/>
  <c r="D157" i="9" a="1"/>
  <c r="D157" i="9"/>
  <c r="I78" i="9" a="1"/>
  <c r="I78" i="9"/>
  <c r="I120" i="9" a="1"/>
  <c r="I120" i="9"/>
  <c r="I81" i="9" a="1"/>
  <c r="I81" i="9"/>
  <c r="I69" i="9" a="1"/>
  <c r="I69" i="9"/>
  <c r="D73" i="9" a="1"/>
  <c r="D73" i="9"/>
  <c r="I149" i="9" a="1"/>
  <c r="I149" i="9"/>
  <c r="C151" i="9" a="1"/>
  <c r="C151" i="9"/>
  <c r="D156" i="9" a="1"/>
  <c r="D156" i="9"/>
  <c r="I80" i="9" a="1"/>
  <c r="I80" i="9"/>
  <c r="I154" i="9" a="1"/>
  <c r="I154" i="9"/>
  <c r="I124" i="9" a="1"/>
  <c r="I124" i="9"/>
  <c r="D127" i="9" a="1"/>
  <c r="D127" i="9"/>
  <c r="D71" i="9" a="1"/>
  <c r="D71" i="9"/>
  <c r="I84" i="9" a="1"/>
  <c r="I84" i="9"/>
  <c r="I158" i="9" a="1"/>
  <c r="I158" i="9"/>
  <c r="I75" i="9" a="1"/>
  <c r="I75" i="9"/>
  <c r="D123" i="9" a="1"/>
  <c r="D123" i="9"/>
  <c r="C152" i="9" a="1"/>
  <c r="C152" i="9"/>
  <c r="I83" i="9" a="1"/>
  <c r="I83" i="9"/>
  <c r="C69" i="9" a="1"/>
  <c r="C69" i="9"/>
  <c r="C123" i="9" a="1"/>
  <c r="C123" i="9"/>
  <c r="D83" i="9" a="1"/>
  <c r="D83" i="9"/>
  <c r="C154" i="9" a="1"/>
  <c r="C154" i="9"/>
  <c r="I74" i="9" a="1"/>
  <c r="I74" i="9"/>
  <c r="D84" i="9" a="1"/>
  <c r="D84" i="9"/>
  <c r="I152" i="9" a="1"/>
  <c r="I152" i="9"/>
  <c r="D149" i="9" a="1"/>
  <c r="D149" i="9"/>
  <c r="I151" i="9" a="1"/>
  <c r="I151" i="9"/>
  <c r="I71" i="9" a="1"/>
  <c r="I71" i="9"/>
  <c r="D152" i="9" a="1"/>
  <c r="D152" i="9"/>
  <c r="D80" i="9" a="1"/>
  <c r="D80" i="9"/>
  <c r="C80" i="9" a="1"/>
  <c r="C80" i="9"/>
  <c r="C84" i="9" a="1"/>
  <c r="C84" i="9"/>
  <c r="I73" i="9" a="1"/>
  <c r="I73" i="9"/>
  <c r="C127" i="9" a="1"/>
  <c r="C127" i="9"/>
  <c r="C71" i="9" a="1"/>
  <c r="C71" i="9"/>
  <c r="C153" i="9" a="1"/>
  <c r="C153" i="9"/>
  <c r="D124" i="9" a="1"/>
  <c r="D124" i="9"/>
  <c r="C156" i="9" a="1"/>
  <c r="C156" i="9"/>
  <c r="I127" i="9" a="1"/>
  <c r="I127" i="9"/>
  <c r="D75" i="9" a="1"/>
  <c r="D75" i="9"/>
  <c r="C75" i="9" a="1"/>
  <c r="C75" i="9"/>
  <c r="C149" i="9" a="1"/>
  <c r="C149" i="9"/>
  <c r="D154" i="9" a="1"/>
  <c r="D154" i="9"/>
  <c r="I123" i="9" a="1"/>
  <c r="I123" i="9"/>
  <c r="C83" i="9" a="1"/>
  <c r="C83" i="9"/>
  <c r="I156" i="9" a="1"/>
  <c r="I156" i="9"/>
  <c r="D158" i="9" a="1"/>
  <c r="D158" i="9"/>
  <c r="C158" i="9" a="1"/>
  <c r="C158" i="9"/>
  <c r="C74" i="9" a="1"/>
  <c r="C74" i="9"/>
  <c r="D151" i="9" a="1"/>
  <c r="D151" i="9"/>
  <c r="C73" i="9" a="1"/>
  <c r="C73" i="9"/>
  <c r="C124" i="9" a="1"/>
  <c r="C124" i="9"/>
  <c r="D153" i="9" a="1"/>
  <c r="D153" i="9"/>
  <c r="D74" i="9" a="1"/>
  <c r="D74" i="9"/>
  <c r="D69" i="9" a="1"/>
  <c r="D69" i="9"/>
  <c r="I153" i="9" a="1"/>
  <c r="I153" i="9"/>
  <c r="D128" i="9" a="1"/>
  <c r="D128" i="9"/>
  <c r="D76" i="9" a="1"/>
  <c r="D76" i="9"/>
  <c r="C122" i="9" a="1"/>
  <c r="C122" i="9"/>
  <c r="I85" i="9" a="1"/>
  <c r="I85" i="9"/>
  <c r="D122" i="9" a="1"/>
  <c r="D122" i="9"/>
  <c r="I76" i="9" a="1"/>
  <c r="I76" i="9"/>
  <c r="I70" i="9" a="1"/>
  <c r="I70" i="9"/>
  <c r="C76" i="9" a="1"/>
  <c r="C76" i="9"/>
  <c r="C88" i="9" a="1"/>
  <c r="C88" i="9"/>
  <c r="D119" i="9" a="1"/>
  <c r="D119" i="9"/>
  <c r="I77" i="9" a="1"/>
  <c r="I77" i="9"/>
  <c r="D88" i="9" a="1"/>
  <c r="D88" i="9"/>
  <c r="D85" i="9" a="1"/>
  <c r="D85" i="9"/>
  <c r="C128" i="9" a="1"/>
  <c r="C128" i="9"/>
  <c r="I88" i="9" a="1"/>
  <c r="I88" i="9"/>
  <c r="I119" i="9" a="1"/>
  <c r="I119" i="9"/>
  <c r="C77" i="9" a="1"/>
  <c r="C77" i="9"/>
  <c r="C126" i="9" a="1"/>
  <c r="C126" i="9"/>
  <c r="I72" i="9" a="1"/>
  <c r="I72" i="9"/>
  <c r="I126" i="9" a="1"/>
  <c r="I126" i="9"/>
  <c r="I87" i="9" a="1"/>
  <c r="I87" i="9"/>
  <c r="C82" i="9" a="1"/>
  <c r="C82" i="9"/>
  <c r="I108" i="9" a="1"/>
  <c r="I108" i="9"/>
  <c r="C32" i="9" a="1"/>
  <c r="C32" i="9"/>
  <c r="D89" i="9" a="1"/>
  <c r="D89" i="9"/>
  <c r="I55" i="9" a="1"/>
  <c r="I55" i="9"/>
  <c r="D105" i="9" a="1"/>
  <c r="D105" i="9"/>
  <c r="C102" i="9" a="1"/>
  <c r="C102" i="9"/>
  <c r="D111" i="9" a="1"/>
  <c r="D111" i="9"/>
  <c r="D37" i="9" a="1"/>
  <c r="D37" i="9"/>
  <c r="C53" i="9" a="1"/>
  <c r="C53" i="9"/>
  <c r="I54" i="9" a="1"/>
  <c r="I54" i="9"/>
  <c r="C31" i="9" a="1"/>
  <c r="C31" i="9"/>
  <c r="D90" i="9" a="1"/>
  <c r="D90" i="9"/>
  <c r="I144" i="9" a="1"/>
  <c r="I144" i="9"/>
  <c r="D140" i="9" a="1"/>
  <c r="D140" i="9"/>
  <c r="I9" i="9" a="1"/>
  <c r="I9" i="9"/>
  <c r="D57" i="9" a="1"/>
  <c r="D57" i="9"/>
  <c r="D129" i="9" a="1"/>
  <c r="D129" i="9"/>
  <c r="I122" i="9" a="1"/>
  <c r="I122" i="9"/>
  <c r="C119" i="9" a="1"/>
  <c r="C119" i="9"/>
  <c r="C72" i="9" a="1"/>
  <c r="C72" i="9"/>
  <c r="C86" i="9" a="1"/>
  <c r="C86" i="9"/>
  <c r="C79" i="9" a="1"/>
  <c r="C79" i="9"/>
  <c r="C87" i="9" a="1"/>
  <c r="C87" i="9"/>
  <c r="D82" i="9" a="1"/>
  <c r="D82" i="9"/>
  <c r="D108" i="9" a="1"/>
  <c r="D108" i="9"/>
  <c r="C89" i="9" a="1"/>
  <c r="C89" i="9"/>
  <c r="C55" i="9" a="1"/>
  <c r="C55" i="9"/>
  <c r="I105" i="9" a="1"/>
  <c r="I105" i="9"/>
  <c r="D102" i="9" a="1"/>
  <c r="D102" i="9"/>
  <c r="D53" i="9" a="1"/>
  <c r="D53" i="9"/>
  <c r="C54" i="9" a="1"/>
  <c r="C54" i="9"/>
  <c r="D31" i="9" a="1"/>
  <c r="D31" i="9"/>
  <c r="I90" i="9" a="1"/>
  <c r="I90" i="9"/>
  <c r="D144" i="9" a="1"/>
  <c r="D144" i="9"/>
  <c r="C13" i="9" a="1"/>
  <c r="C13" i="9"/>
  <c r="D9" i="9" a="1"/>
  <c r="D9" i="9"/>
  <c r="I146" i="9" a="1"/>
  <c r="I146" i="9"/>
  <c r="I142" i="9" a="1"/>
  <c r="I142" i="9"/>
  <c r="I138" i="9" a="1"/>
  <c r="I138" i="9"/>
  <c r="I68" i="9" a="1"/>
  <c r="I68" i="9"/>
  <c r="D113" i="9" a="1"/>
  <c r="D113" i="9"/>
  <c r="I128" i="9" a="1"/>
  <c r="I128" i="9"/>
  <c r="D70" i="9" a="1"/>
  <c r="D70" i="9"/>
  <c r="D86" i="9" a="1"/>
  <c r="D86" i="9"/>
  <c r="D79" i="9" a="1"/>
  <c r="D79" i="9"/>
  <c r="I82" i="9" a="1"/>
  <c r="I82" i="9"/>
  <c r="I32" i="9" a="1"/>
  <c r="I32" i="9"/>
  <c r="I89" i="9" a="1"/>
  <c r="I89" i="9"/>
  <c r="D55" i="9" a="1"/>
  <c r="D55" i="9"/>
  <c r="C105" i="9" a="1"/>
  <c r="C105" i="9"/>
  <c r="I111" i="9" a="1"/>
  <c r="I111" i="9"/>
  <c r="I37" i="9" a="1"/>
  <c r="I37" i="9"/>
  <c r="I53" i="9" a="1"/>
  <c r="I53" i="9"/>
  <c r="I31" i="9" a="1"/>
  <c r="I31" i="9"/>
  <c r="C90" i="9" a="1"/>
  <c r="C90" i="9"/>
  <c r="C144" i="9" a="1"/>
  <c r="C144" i="9"/>
  <c r="I13" i="9" a="1"/>
  <c r="I13" i="9"/>
  <c r="C140" i="9" a="1"/>
  <c r="C140" i="9"/>
  <c r="C57" i="9" a="1"/>
  <c r="C57" i="9"/>
  <c r="I129" i="9" a="1"/>
  <c r="I129" i="9"/>
  <c r="C91" i="9" a="1"/>
  <c r="C91" i="9"/>
  <c r="D146" i="9" a="1"/>
  <c r="D146" i="9"/>
  <c r="C142" i="9" a="1"/>
  <c r="C142" i="9"/>
  <c r="C138" i="9" a="1"/>
  <c r="C138" i="9"/>
  <c r="I106" i="9" a="1"/>
  <c r="I106" i="9"/>
  <c r="D68" i="9" a="1"/>
  <c r="D68" i="9"/>
  <c r="C85" i="9" a="1"/>
  <c r="C85" i="9"/>
  <c r="D77" i="9" a="1"/>
  <c r="D77" i="9"/>
  <c r="C70" i="9" a="1"/>
  <c r="C70" i="9"/>
  <c r="D72" i="9" a="1"/>
  <c r="D72" i="9"/>
  <c r="D126" i="9" a="1"/>
  <c r="D126" i="9"/>
  <c r="I86" i="9" a="1"/>
  <c r="I86" i="9"/>
  <c r="I79" i="9" a="1"/>
  <c r="I79" i="9"/>
  <c r="D87" i="9" a="1"/>
  <c r="D87" i="9"/>
  <c r="C108" i="9" a="1"/>
  <c r="C108" i="9"/>
  <c r="D32" i="9" a="1"/>
  <c r="D32" i="9"/>
  <c r="I102" i="9" a="1"/>
  <c r="I102" i="9"/>
  <c r="C111" i="9" a="1"/>
  <c r="C111" i="9"/>
  <c r="C37" i="9" a="1"/>
  <c r="C37" i="9"/>
  <c r="D54" i="9" a="1"/>
  <c r="D54" i="9"/>
  <c r="D13" i="9" a="1"/>
  <c r="D13" i="9"/>
  <c r="I140" i="9" a="1"/>
  <c r="I140" i="9"/>
  <c r="C9" i="9" a="1"/>
  <c r="C9" i="9"/>
  <c r="I57" i="9" a="1"/>
  <c r="I57" i="9"/>
  <c r="C129" i="9" a="1"/>
  <c r="C129" i="9"/>
  <c r="D91" i="9" a="1"/>
  <c r="D91" i="9"/>
  <c r="C146" i="9" a="1"/>
  <c r="C146" i="9"/>
  <c r="I91" i="9" a="1"/>
  <c r="I91" i="9"/>
  <c r="I113" i="9" a="1"/>
  <c r="I113" i="9"/>
  <c r="C36" i="9" a="1"/>
  <c r="C36" i="9"/>
  <c r="C93" i="9" a="1"/>
  <c r="C93" i="9"/>
  <c r="D117" i="9" a="1"/>
  <c r="D117" i="9"/>
  <c r="C103" i="9" a="1"/>
  <c r="C103" i="9"/>
  <c r="C65" i="9" a="1"/>
  <c r="C65" i="9"/>
  <c r="C60" i="9" a="1"/>
  <c r="C60" i="9"/>
  <c r="I148" i="9" a="1"/>
  <c r="I148" i="9"/>
  <c r="I116" i="9" a="1"/>
  <c r="I116" i="9"/>
  <c r="I139" i="9" a="1"/>
  <c r="I139" i="9"/>
  <c r="I118" i="9" a="1"/>
  <c r="I118" i="9"/>
  <c r="I15" i="9" a="1"/>
  <c r="I15" i="9"/>
  <c r="C14" i="9" a="1"/>
  <c r="C14" i="9"/>
  <c r="I133" i="9" a="1"/>
  <c r="I133" i="9"/>
  <c r="C134" i="9" a="1"/>
  <c r="C134" i="9"/>
  <c r="C101" i="9" a="1"/>
  <c r="C101" i="9"/>
  <c r="I147" i="9" a="1"/>
  <c r="I147" i="9"/>
  <c r="C38" i="9" a="1"/>
  <c r="C38" i="9"/>
  <c r="D61" i="9" a="1"/>
  <c r="D61" i="9"/>
  <c r="I67" i="9" a="1"/>
  <c r="I67" i="9"/>
  <c r="C143" i="9" a="1"/>
  <c r="C143" i="9"/>
  <c r="C10" i="9" a="1"/>
  <c r="C10" i="9"/>
  <c r="D30" i="9" a="1"/>
  <c r="D30" i="9"/>
  <c r="C106" i="9" a="1"/>
  <c r="C106" i="9"/>
  <c r="C94" i="9" a="1"/>
  <c r="C94" i="9"/>
  <c r="D65" i="9" a="1"/>
  <c r="D65" i="9"/>
  <c r="C148" i="9" a="1"/>
  <c r="C148" i="9"/>
  <c r="I18" i="9" a="1"/>
  <c r="I18" i="9"/>
  <c r="D132" i="9" a="1"/>
  <c r="D132" i="9"/>
  <c r="C100" i="9" a="1"/>
  <c r="C100" i="9"/>
  <c r="D139" i="9" a="1"/>
  <c r="D139" i="9"/>
  <c r="C15" i="9" a="1"/>
  <c r="C15" i="9"/>
  <c r="C50" i="9" a="1"/>
  <c r="C50" i="9"/>
  <c r="D133" i="9" a="1"/>
  <c r="D133" i="9"/>
  <c r="D134" i="9" a="1"/>
  <c r="D134" i="9"/>
  <c r="D101" i="9" a="1"/>
  <c r="D101" i="9"/>
  <c r="C147" i="9" a="1"/>
  <c r="C147" i="9"/>
  <c r="C58" i="9" a="1"/>
  <c r="C58" i="9"/>
  <c r="I130" i="9" a="1"/>
  <c r="I130" i="9"/>
  <c r="I38" i="9" a="1"/>
  <c r="I38" i="9"/>
  <c r="C61" i="9" a="1"/>
  <c r="C61" i="9"/>
  <c r="I141" i="9" a="1"/>
  <c r="I141" i="9"/>
  <c r="I143" i="9" a="1"/>
  <c r="I143" i="9"/>
  <c r="I10" i="9" a="1"/>
  <c r="I10" i="9"/>
  <c r="D142" i="9" a="1"/>
  <c r="D142" i="9"/>
  <c r="D106" i="9" a="1"/>
  <c r="D106" i="9"/>
  <c r="I36" i="9" a="1"/>
  <c r="I36" i="9"/>
  <c r="I93" i="9" a="1"/>
  <c r="I93" i="9"/>
  <c r="D94" i="9" a="1"/>
  <c r="D94" i="9"/>
  <c r="C117" i="9" a="1"/>
  <c r="C117" i="9"/>
  <c r="I103" i="9" a="1"/>
  <c r="I103" i="9"/>
  <c r="D60" i="9" a="1"/>
  <c r="D60" i="9"/>
  <c r="D116" i="9" a="1"/>
  <c r="D116" i="9"/>
  <c r="C18" i="9" a="1"/>
  <c r="C18" i="9"/>
  <c r="C132" i="9" a="1"/>
  <c r="C132" i="9"/>
  <c r="I100" i="9" a="1"/>
  <c r="I100" i="9"/>
  <c r="C118" i="9" a="1"/>
  <c r="C118" i="9"/>
  <c r="D14" i="9" a="1"/>
  <c r="D14" i="9"/>
  <c r="I50" i="9" a="1"/>
  <c r="I50" i="9"/>
  <c r="C133" i="9" a="1"/>
  <c r="C133" i="9"/>
  <c r="D58" i="9" a="1"/>
  <c r="D58" i="9"/>
  <c r="C130" i="9" a="1"/>
  <c r="C130" i="9"/>
  <c r="D38" i="9" a="1"/>
  <c r="D38" i="9"/>
  <c r="D67" i="9" a="1"/>
  <c r="D67" i="9"/>
  <c r="D141" i="9" a="1"/>
  <c r="D141" i="9"/>
  <c r="D143" i="9" a="1"/>
  <c r="D143" i="9"/>
  <c r="D10" i="9" a="1"/>
  <c r="D10" i="9"/>
  <c r="C30" i="9" a="1"/>
  <c r="C30" i="9"/>
  <c r="D138" i="9" a="1"/>
  <c r="D138" i="9"/>
  <c r="C68" i="9" a="1"/>
  <c r="C68" i="9"/>
  <c r="C113" i="9" a="1"/>
  <c r="C113" i="9"/>
  <c r="D36" i="9" a="1"/>
  <c r="D36" i="9"/>
  <c r="D93" i="9" a="1"/>
  <c r="D93" i="9"/>
  <c r="I94" i="9" a="1"/>
  <c r="I94" i="9"/>
  <c r="I117" i="9" a="1"/>
  <c r="I117" i="9"/>
  <c r="D103" i="9" a="1"/>
  <c r="D103" i="9"/>
  <c r="I65" i="9" a="1"/>
  <c r="I65" i="9"/>
  <c r="I60" i="9" a="1"/>
  <c r="I60" i="9"/>
  <c r="D148" i="9" a="1"/>
  <c r="D148" i="9"/>
  <c r="C116" i="9" a="1"/>
  <c r="C116" i="9"/>
  <c r="D18" i="9" a="1"/>
  <c r="D18" i="9"/>
  <c r="I132" i="9" a="1"/>
  <c r="I132" i="9"/>
  <c r="D100" i="9" a="1"/>
  <c r="D100" i="9"/>
  <c r="C139" i="9" a="1"/>
  <c r="C139" i="9"/>
  <c r="D118" i="9" a="1"/>
  <c r="D118" i="9"/>
  <c r="D15" i="9" a="1"/>
  <c r="D15" i="9"/>
  <c r="I14" i="9" a="1"/>
  <c r="I14" i="9"/>
  <c r="D50" i="9" a="1"/>
  <c r="D50" i="9"/>
  <c r="I134" i="9" a="1"/>
  <c r="I134" i="9"/>
  <c r="I101" i="9" a="1"/>
  <c r="I101" i="9"/>
  <c r="D147" i="9" a="1"/>
  <c r="D147" i="9"/>
  <c r="I58" i="9" a="1"/>
  <c r="I58" i="9"/>
  <c r="D130" i="9" a="1"/>
  <c r="D130" i="9"/>
  <c r="I61" i="9" a="1"/>
  <c r="I61" i="9"/>
  <c r="C67" i="9" a="1"/>
  <c r="C67" i="9"/>
  <c r="C141" i="9" a="1"/>
  <c r="C141" i="9"/>
  <c r="I30" i="9" a="1"/>
  <c r="I30" i="9"/>
  <c r="C109" i="9" a="1"/>
  <c r="C109" i="9"/>
  <c r="I11" i="9" a="1"/>
  <c r="I11" i="9"/>
  <c r="D104" i="9" a="1"/>
  <c r="D104" i="9"/>
  <c r="I62" i="9" a="1"/>
  <c r="I62" i="9"/>
  <c r="C17" i="9" a="1"/>
  <c r="C17" i="9"/>
  <c r="C12" i="9" a="1"/>
  <c r="C12" i="9"/>
  <c r="I131" i="9" a="1"/>
  <c r="I131" i="9"/>
  <c r="D137" i="9" a="1"/>
  <c r="D137" i="9"/>
  <c r="D29" i="9" a="1"/>
  <c r="D29" i="9"/>
  <c r="I63" i="9" a="1"/>
  <c r="I63" i="9"/>
  <c r="D115" i="9" a="1"/>
  <c r="D115" i="9"/>
  <c r="C56" i="9" a="1"/>
  <c r="C56" i="9"/>
  <c r="I52" i="9" a="1"/>
  <c r="I52" i="9"/>
  <c r="D33" i="9" a="1"/>
  <c r="D33" i="9"/>
  <c r="C49" i="9" a="1"/>
  <c r="C49" i="9"/>
  <c r="I66" i="9" a="1"/>
  <c r="I66" i="9"/>
  <c r="I114" i="9" a="1"/>
  <c r="I114" i="9"/>
  <c r="C97" i="9" a="1"/>
  <c r="C97" i="9"/>
  <c r="C92" i="9" a="1"/>
  <c r="C92" i="9"/>
  <c r="I109" i="9" a="1"/>
  <c r="I109" i="9"/>
  <c r="C11" i="9" a="1"/>
  <c r="C11" i="9"/>
  <c r="D62" i="9" a="1"/>
  <c r="D62" i="9"/>
  <c r="I17" i="9" a="1"/>
  <c r="I17" i="9"/>
  <c r="D12" i="9" a="1"/>
  <c r="D12" i="9"/>
  <c r="C131" i="9" a="1"/>
  <c r="C131" i="9"/>
  <c r="I137" i="9" a="1"/>
  <c r="I137" i="9"/>
  <c r="I29" i="9" a="1"/>
  <c r="I29" i="9"/>
  <c r="C63" i="9" a="1"/>
  <c r="C63" i="9"/>
  <c r="C115" i="9" a="1"/>
  <c r="C115" i="9"/>
  <c r="I56" i="9" a="1"/>
  <c r="I56" i="9"/>
  <c r="D34" i="9" a="1"/>
  <c r="D34" i="9"/>
  <c r="I59" i="9" a="1"/>
  <c r="I59" i="9"/>
  <c r="C52" i="9" a="1"/>
  <c r="C52" i="9"/>
  <c r="D114" i="9" a="1"/>
  <c r="D114" i="9"/>
  <c r="I16" i="9" a="1"/>
  <c r="I16" i="9"/>
  <c r="I97" i="9" a="1"/>
  <c r="I97" i="9"/>
  <c r="D109" i="9" a="1"/>
  <c r="D109" i="9"/>
  <c r="C104" i="9" a="1"/>
  <c r="C104" i="9"/>
  <c r="C62" i="9" a="1"/>
  <c r="C62" i="9"/>
  <c r="D17" i="9" a="1"/>
  <c r="D17" i="9"/>
  <c r="D131" i="9" a="1"/>
  <c r="D131" i="9"/>
  <c r="C29" i="9" a="1"/>
  <c r="C29" i="9"/>
  <c r="D63" i="9" a="1"/>
  <c r="D63" i="9"/>
  <c r="D56" i="9" a="1"/>
  <c r="D56" i="9"/>
  <c r="I34" i="9" a="1"/>
  <c r="I34" i="9"/>
  <c r="C59" i="9" a="1"/>
  <c r="C59" i="9"/>
  <c r="C33" i="9" a="1"/>
  <c r="C33" i="9"/>
  <c r="D49" i="9" a="1"/>
  <c r="D49" i="9"/>
  <c r="C66" i="9" a="1"/>
  <c r="C66" i="9"/>
  <c r="D16" i="9" a="1"/>
  <c r="D16" i="9"/>
  <c r="I92" i="9" a="1"/>
  <c r="I92" i="9"/>
  <c r="D11" i="9" a="1"/>
  <c r="D11" i="9"/>
  <c r="I104" i="9" a="1"/>
  <c r="I104" i="9"/>
  <c r="I12" i="9" a="1"/>
  <c r="I12" i="9"/>
  <c r="C137" i="9" a="1"/>
  <c r="C137" i="9"/>
  <c r="I115" i="9" a="1"/>
  <c r="I115" i="9"/>
  <c r="C34" i="9" a="1"/>
  <c r="C34" i="9"/>
  <c r="D59" i="9" a="1"/>
  <c r="D59" i="9"/>
  <c r="D52" i="9" a="1"/>
  <c r="D52" i="9"/>
  <c r="I33" i="9" a="1"/>
  <c r="I33" i="9"/>
  <c r="I49" i="9" a="1"/>
  <c r="I49" i="9"/>
  <c r="D66" i="9" a="1"/>
  <c r="D66" i="9"/>
  <c r="C114" i="9" a="1"/>
  <c r="C114" i="9"/>
  <c r="C16" i="9" a="1"/>
  <c r="C16" i="9"/>
  <c r="D97" i="9" a="1"/>
  <c r="D97" i="9"/>
  <c r="D107" i="9" a="1"/>
  <c r="D107" i="9"/>
  <c r="D95" i="9" a="1"/>
  <c r="D95" i="9"/>
  <c r="D64" i="9" a="1"/>
  <c r="D64" i="9"/>
  <c r="C145" i="9" a="1"/>
  <c r="C145" i="9"/>
  <c r="I99" i="9" a="1"/>
  <c r="I99" i="9"/>
  <c r="D35" i="9" a="1"/>
  <c r="D35" i="9"/>
  <c r="C96" i="9" a="1"/>
  <c r="C96" i="9"/>
  <c r="C112" i="9" a="1"/>
  <c r="C112" i="9"/>
  <c r="D110" i="9" a="1"/>
  <c r="D110" i="9"/>
  <c r="D51" i="9" a="1"/>
  <c r="D51" i="9"/>
  <c r="D92" i="9" a="1"/>
  <c r="D92" i="9"/>
  <c r="D135" i="9" a="1"/>
  <c r="D135" i="9"/>
  <c r="I95" i="9" a="1"/>
  <c r="I95" i="9"/>
  <c r="C64" i="9" a="1"/>
  <c r="C64" i="9"/>
  <c r="I145" i="9" a="1"/>
  <c r="I145" i="9"/>
  <c r="D136" i="9" a="1"/>
  <c r="D136" i="9"/>
  <c r="C99" i="9" a="1"/>
  <c r="C99" i="9"/>
  <c r="C35" i="9" a="1"/>
  <c r="C35" i="9"/>
  <c r="C98" i="9" a="1"/>
  <c r="C98" i="9"/>
  <c r="I112" i="9" a="1"/>
  <c r="I112" i="9"/>
  <c r="I51" i="9" a="1"/>
  <c r="I51" i="9"/>
  <c r="I135" i="9" a="1"/>
  <c r="I135" i="9"/>
  <c r="C107" i="9" a="1"/>
  <c r="C107" i="9"/>
  <c r="C95" i="9" a="1"/>
  <c r="C95" i="9"/>
  <c r="I64" i="9" a="1"/>
  <c r="I64" i="9"/>
  <c r="I136" i="9" a="1"/>
  <c r="I136" i="9"/>
  <c r="D99" i="9" a="1"/>
  <c r="D99" i="9"/>
  <c r="I96" i="9" a="1"/>
  <c r="I96" i="9"/>
  <c r="D98" i="9" a="1"/>
  <c r="D98" i="9"/>
  <c r="I110" i="9" a="1"/>
  <c r="I110" i="9"/>
  <c r="C51" i="9" a="1"/>
  <c r="C51" i="9"/>
  <c r="C135" i="9" a="1"/>
  <c r="C135" i="9"/>
  <c r="I107" i="9" a="1"/>
  <c r="I107" i="9"/>
  <c r="D145" i="9" a="1"/>
  <c r="D145" i="9"/>
  <c r="C136" i="9" a="1"/>
  <c r="C136" i="9"/>
  <c r="I35" i="9" a="1"/>
  <c r="I35" i="9"/>
  <c r="D96" i="9" a="1"/>
  <c r="D96" i="9"/>
  <c r="I98" i="9" a="1"/>
  <c r="I98" i="9"/>
  <c r="D112" i="9" a="1"/>
  <c r="D112" i="9"/>
  <c r="C110" i="9" a="1"/>
  <c r="C110" i="9"/>
  <c r="I306" i="9" a="1"/>
  <c r="I306" i="9"/>
  <c r="D266" i="9" a="1"/>
  <c r="D266" i="9"/>
  <c r="I285" i="9" a="1"/>
  <c r="I285" i="9"/>
  <c r="D259" i="9" a="1"/>
  <c r="D259" i="9"/>
  <c r="C285" i="9" a="1"/>
  <c r="C285" i="9"/>
  <c r="C306" i="9" a="1"/>
  <c r="C306" i="9"/>
  <c r="I215" i="9" a="1"/>
  <c r="I215" i="9"/>
  <c r="I266" i="9" a="1"/>
  <c r="I266" i="9"/>
  <c r="I179" i="9" a="1"/>
  <c r="I179" i="9"/>
  <c r="C259" i="9" a="1"/>
  <c r="C259" i="9"/>
  <c r="I258" i="9" a="1"/>
  <c r="I258" i="9"/>
  <c r="C317" i="9" a="1"/>
  <c r="C317" i="9"/>
  <c r="D306" i="9" a="1"/>
  <c r="D306" i="9"/>
  <c r="D311" i="9" a="1"/>
  <c r="D311" i="9"/>
  <c r="C266" i="9" a="1"/>
  <c r="C266" i="9"/>
  <c r="C247" i="9" a="1"/>
  <c r="C247" i="9"/>
  <c r="I314" i="9" a="1"/>
  <c r="I314" i="9"/>
  <c r="I259" i="9" a="1"/>
  <c r="I259" i="9"/>
  <c r="C179" i="9" a="1"/>
  <c r="C179" i="9"/>
  <c r="C215" i="9" a="1"/>
  <c r="C215" i="9"/>
  <c r="D179" i="9" a="1"/>
  <c r="D179" i="9"/>
  <c r="C311" i="9" a="1"/>
  <c r="C311" i="9"/>
  <c r="D258" i="9" a="1"/>
  <c r="D258" i="9"/>
  <c r="I287" i="9" a="1"/>
  <c r="I287" i="9"/>
  <c r="D317" i="9" a="1"/>
  <c r="D317" i="9"/>
  <c r="I267" i="9" a="1"/>
  <c r="I267" i="9"/>
  <c r="D285" i="9" a="1"/>
  <c r="D285" i="9"/>
  <c r="I317" i="9" a="1"/>
  <c r="I317" i="9"/>
  <c r="C267" i="9" a="1"/>
  <c r="C267" i="9"/>
  <c r="D267" i="9" a="1"/>
  <c r="D267" i="9"/>
  <c r="D202" i="9" a="1"/>
  <c r="D202" i="9"/>
  <c r="C303" i="9" a="1"/>
  <c r="C303" i="9"/>
  <c r="C231" i="9" a="1"/>
  <c r="C231" i="9"/>
  <c r="C309" i="9" a="1"/>
  <c r="C309" i="9"/>
  <c r="D302" i="9" a="1"/>
  <c r="D302" i="9"/>
  <c r="D190" i="9" a="1"/>
  <c r="D190" i="9"/>
  <c r="D296" i="9" a="1"/>
  <c r="D296" i="9"/>
  <c r="I252" i="9" a="1"/>
  <c r="I252" i="9"/>
  <c r="C314" i="9" a="1"/>
  <c r="C314" i="9"/>
  <c r="C291" i="9" a="1"/>
  <c r="C291" i="9"/>
  <c r="I273" i="9" a="1"/>
  <c r="I273" i="9"/>
  <c r="I257" i="9" a="1"/>
  <c r="I257" i="9"/>
  <c r="I209" i="9" a="1"/>
  <c r="I209" i="9"/>
  <c r="C193" i="9" a="1"/>
  <c r="C193" i="9"/>
  <c r="I289" i="9" a="1"/>
  <c r="I289" i="9"/>
  <c r="C261" i="9" a="1"/>
  <c r="C261" i="9"/>
  <c r="D278" i="9" a="1"/>
  <c r="D278" i="9"/>
  <c r="I245" i="9" a="1"/>
  <c r="I245" i="9"/>
  <c r="D213" i="9" a="1"/>
  <c r="D213" i="9"/>
  <c r="D262" i="9" a="1"/>
  <c r="D262" i="9"/>
  <c r="C316" i="9" a="1"/>
  <c r="C316" i="9"/>
  <c r="D299" i="9" a="1"/>
  <c r="D299" i="9"/>
  <c r="C281" i="9" a="1"/>
  <c r="C281" i="9"/>
  <c r="D265" i="9" a="1"/>
  <c r="D265" i="9"/>
  <c r="D230" i="9" a="1"/>
  <c r="D230" i="9"/>
  <c r="C292" i="9" a="1"/>
  <c r="C292" i="9"/>
  <c r="I261" i="9" a="1"/>
  <c r="I261" i="9"/>
  <c r="I229" i="9" a="1"/>
  <c r="I229" i="9"/>
  <c r="C198" i="9" a="1"/>
  <c r="C198" i="9"/>
  <c r="C304" i="9" a="1"/>
  <c r="C304" i="9"/>
  <c r="D293" i="9" a="1"/>
  <c r="D293" i="9"/>
  <c r="I251" i="9" a="1"/>
  <c r="I251" i="9"/>
  <c r="C254" i="9" a="1"/>
  <c r="C254" i="9"/>
  <c r="D309" i="9" a="1"/>
  <c r="D309" i="9"/>
  <c r="D261" i="9" a="1"/>
  <c r="D261" i="9"/>
  <c r="C245" i="9" a="1"/>
  <c r="C245" i="9"/>
  <c r="I300" i="9" a="1"/>
  <c r="I300" i="9"/>
  <c r="D188" i="9" a="1"/>
  <c r="D188" i="9"/>
  <c r="C265" i="9" a="1"/>
  <c r="C265" i="9"/>
  <c r="C264" i="9" a="1"/>
  <c r="C264" i="9"/>
  <c r="I303" i="9" a="1"/>
  <c r="I303" i="9"/>
  <c r="I297" i="9" a="1"/>
  <c r="I297" i="9"/>
  <c r="I302" i="9" a="1"/>
  <c r="I302" i="9"/>
  <c r="C190" i="9" a="1"/>
  <c r="C190" i="9"/>
  <c r="C252" i="9" a="1"/>
  <c r="C252" i="9"/>
  <c r="I311" i="9" a="1"/>
  <c r="I311" i="9"/>
  <c r="I301" i="9" a="1"/>
  <c r="I301" i="9"/>
  <c r="C273" i="9" a="1"/>
  <c r="C273" i="9"/>
  <c r="C257" i="9" a="1"/>
  <c r="C257" i="9"/>
  <c r="C209" i="9" a="1"/>
  <c r="C209" i="9"/>
  <c r="D193" i="9" a="1"/>
  <c r="D193" i="9"/>
  <c r="I288" i="9" a="1"/>
  <c r="I288" i="9"/>
  <c r="I256" i="9" a="1"/>
  <c r="I256" i="9"/>
  <c r="D289" i="9" a="1"/>
  <c r="D289" i="9"/>
  <c r="C278" i="9" a="1"/>
  <c r="C278" i="9"/>
  <c r="D229" i="9" a="1"/>
  <c r="D229" i="9"/>
  <c r="I181" i="9" a="1"/>
  <c r="I181" i="9"/>
  <c r="C262" i="9" a="1"/>
  <c r="C262" i="9"/>
  <c r="D198" i="9" a="1"/>
  <c r="D198" i="9"/>
  <c r="D316" i="9" a="1"/>
  <c r="D316" i="9"/>
  <c r="I262" i="9" a="1"/>
  <c r="I262" i="9"/>
  <c r="C299" i="9" a="1"/>
  <c r="C299" i="9"/>
  <c r="D281" i="9" a="1"/>
  <c r="D281" i="9"/>
  <c r="D294" i="9" a="1"/>
  <c r="D294" i="9"/>
  <c r="D254" i="9" a="1"/>
  <c r="D254" i="9"/>
  <c r="I280" i="9" a="1"/>
  <c r="I280" i="9"/>
  <c r="I264" i="9" a="1"/>
  <c r="I264" i="9"/>
  <c r="I248" i="9" a="1"/>
  <c r="I248" i="9"/>
  <c r="C256" i="9" a="1"/>
  <c r="C256" i="9"/>
  <c r="D181" i="9" a="1"/>
  <c r="D181" i="9"/>
  <c r="C216" i="9" a="1"/>
  <c r="C216" i="9"/>
  <c r="I198" i="9" a="1"/>
  <c r="I198" i="9"/>
  <c r="D280" i="9" a="1"/>
  <c r="D280" i="9"/>
  <c r="D264" i="9" a="1"/>
  <c r="D264" i="9"/>
  <c r="D248" i="9" a="1"/>
  <c r="D248" i="9"/>
  <c r="I247" i="9" a="1"/>
  <c r="I247" i="9"/>
  <c r="I193" i="9" a="1"/>
  <c r="I193" i="9"/>
  <c r="D256" i="9" a="1"/>
  <c r="D256" i="9"/>
  <c r="C289" i="9" a="1"/>
  <c r="C289" i="9"/>
  <c r="C181" i="9" a="1"/>
  <c r="C181" i="9"/>
  <c r="D251" i="9" a="1"/>
  <c r="D251" i="9"/>
  <c r="D314" i="9" a="1"/>
  <c r="D314" i="9"/>
  <c r="I309" i="9" a="1"/>
  <c r="I309" i="9"/>
  <c r="D297" i="9" a="1"/>
  <c r="D297" i="9"/>
  <c r="C269" i="9" a="1"/>
  <c r="C269" i="9"/>
  <c r="C302" i="9" a="1"/>
  <c r="C302" i="9"/>
  <c r="I190" i="9" a="1"/>
  <c r="I190" i="9"/>
  <c r="C196" i="9" a="1"/>
  <c r="C196" i="9"/>
  <c r="I295" i="9" a="1"/>
  <c r="I295" i="9"/>
  <c r="I291" i="9" a="1"/>
  <c r="I291" i="9"/>
  <c r="D273" i="9" a="1"/>
  <c r="D273" i="9"/>
  <c r="D257" i="9" a="1"/>
  <c r="D257" i="9"/>
  <c r="D209" i="9" a="1"/>
  <c r="D209" i="9"/>
  <c r="I265" i="9" a="1"/>
  <c r="I265" i="9"/>
  <c r="D196" i="9" a="1"/>
  <c r="D196" i="9"/>
  <c r="D291" i="9" a="1"/>
  <c r="D291" i="9"/>
  <c r="C229" i="9" a="1"/>
  <c r="C229" i="9"/>
  <c r="I281" i="9" a="1"/>
  <c r="I281" i="9"/>
  <c r="C280" i="9" a="1"/>
  <c r="C280" i="9"/>
  <c r="C248" i="9" a="1"/>
  <c r="C248" i="9"/>
  <c r="C258" i="9" a="1"/>
  <c r="C258" i="9"/>
  <c r="I203" i="9" a="1"/>
  <c r="I203" i="9"/>
  <c r="I316" i="9" a="1"/>
  <c r="I316" i="9"/>
  <c r="I254" i="9" a="1"/>
  <c r="I254" i="9"/>
  <c r="I232" i="9" a="1"/>
  <c r="I232" i="9"/>
  <c r="I305" i="9" a="1"/>
  <c r="I305" i="9"/>
  <c r="D304" i="9" a="1"/>
  <c r="D304" i="9"/>
  <c r="I242" i="9" a="1"/>
  <c r="I242" i="9"/>
  <c r="C251" i="9" a="1"/>
  <c r="C251" i="9"/>
  <c r="C202" i="9" a="1"/>
  <c r="C202" i="9"/>
  <c r="C288" i="9" a="1"/>
  <c r="C288" i="9"/>
  <c r="D300" i="9" a="1"/>
  <c r="D300" i="9"/>
  <c r="I260" i="9" a="1"/>
  <c r="I260" i="9"/>
  <c r="I286" i="9" a="1"/>
  <c r="I286" i="9"/>
  <c r="D231" i="9" a="1"/>
  <c r="D231" i="9"/>
  <c r="C183" i="9" a="1"/>
  <c r="C183" i="9"/>
  <c r="I299" i="9" a="1"/>
  <c r="I299" i="9"/>
  <c r="I310" i="9" a="1"/>
  <c r="I310" i="9"/>
  <c r="I196" i="9" a="1"/>
  <c r="I196" i="9"/>
  <c r="D200" i="9" a="1"/>
  <c r="D200" i="9"/>
  <c r="C293" i="9" a="1"/>
  <c r="C293" i="9"/>
  <c r="D312" i="9" a="1"/>
  <c r="D312" i="9"/>
  <c r="C290" i="9" a="1"/>
  <c r="C290" i="9"/>
  <c r="D203" i="9" a="1"/>
  <c r="D203" i="9"/>
  <c r="I182" i="9" a="1"/>
  <c r="I182" i="9"/>
  <c r="D303" i="9" a="1"/>
  <c r="D303" i="9"/>
  <c r="C272" i="9" a="1"/>
  <c r="C272" i="9"/>
  <c r="I250" i="9" a="1"/>
  <c r="I250" i="9"/>
  <c r="D207" i="9" a="1"/>
  <c r="D207" i="9"/>
  <c r="D245" i="9" a="1"/>
  <c r="D245" i="9"/>
  <c r="D252" i="9" a="1"/>
  <c r="D252" i="9"/>
  <c r="C297" i="9" a="1"/>
  <c r="C297" i="9"/>
  <c r="C315" i="9" a="1"/>
  <c r="C315" i="9"/>
  <c r="I216" i="9" a="1"/>
  <c r="I216" i="9"/>
  <c r="C239" i="9" a="1"/>
  <c r="C239" i="9"/>
  <c r="D215" i="9" a="1"/>
  <c r="D215" i="9"/>
  <c r="I269" i="9" a="1"/>
  <c r="I269" i="9"/>
  <c r="D270" i="9" a="1"/>
  <c r="D270" i="9"/>
  <c r="D178" i="9" a="1"/>
  <c r="D178" i="9"/>
  <c r="I199" i="9" a="1"/>
  <c r="I199" i="9"/>
  <c r="I292" i="9" a="1"/>
  <c r="I292" i="9"/>
  <c r="C213" i="9" a="1"/>
  <c r="C213" i="9"/>
  <c r="C296" i="9" a="1"/>
  <c r="C296" i="9"/>
  <c r="I308" i="9" a="1"/>
  <c r="I308" i="9"/>
  <c r="C192" i="9" a="1"/>
  <c r="C192" i="9"/>
  <c r="C195" i="9" a="1"/>
  <c r="C195" i="9"/>
  <c r="C307" i="9" a="1"/>
  <c r="C307" i="9"/>
  <c r="D279" i="9" a="1"/>
  <c r="D279" i="9"/>
  <c r="I230" i="9" a="1"/>
  <c r="I230" i="9"/>
  <c r="I188" i="9" a="1"/>
  <c r="I188" i="9"/>
  <c r="I278" i="9" a="1"/>
  <c r="I278" i="9"/>
  <c r="C313" i="9" a="1"/>
  <c r="C313" i="9"/>
  <c r="D287" i="9" a="1"/>
  <c r="D287" i="9"/>
  <c r="C301" i="9" a="1"/>
  <c r="C301" i="9"/>
  <c r="D263" i="9" a="1"/>
  <c r="D263" i="9"/>
  <c r="C271" i="9" a="1"/>
  <c r="C271" i="9"/>
  <c r="C206" i="9" a="1"/>
  <c r="C206" i="9"/>
  <c r="D247" i="9" a="1"/>
  <c r="D247" i="9"/>
  <c r="C203" i="9" a="1"/>
  <c r="C203" i="9"/>
  <c r="D216" i="9" a="1"/>
  <c r="D216" i="9"/>
  <c r="I192" i="9" a="1"/>
  <c r="I192" i="9"/>
  <c r="C310" i="9" a="1"/>
  <c r="C310" i="9"/>
  <c r="I200" i="9" a="1"/>
  <c r="I200" i="9"/>
  <c r="I194" i="9" a="1"/>
  <c r="I194" i="9"/>
  <c r="I293" i="9" a="1"/>
  <c r="I293" i="9"/>
  <c r="I313" i="9" a="1"/>
  <c r="I313" i="9"/>
  <c r="I202" i="9" a="1"/>
  <c r="I202" i="9"/>
  <c r="I213" i="9" a="1"/>
  <c r="I213" i="9"/>
  <c r="I307" i="9" a="1"/>
  <c r="I307" i="9"/>
  <c r="D244" i="9" a="1"/>
  <c r="D244" i="9"/>
  <c r="D275" i="9" a="1"/>
  <c r="D275" i="9"/>
  <c r="D298" i="9" a="1"/>
  <c r="D298" i="9"/>
  <c r="C295" i="9" a="1"/>
  <c r="C295" i="9"/>
  <c r="I294" i="9" a="1"/>
  <c r="I294" i="9"/>
  <c r="D212" i="9" a="1"/>
  <c r="D212" i="9"/>
  <c r="C305" i="9" a="1"/>
  <c r="C305" i="9"/>
  <c r="I263" i="9" a="1"/>
  <c r="I263" i="9"/>
  <c r="D292" i="9" a="1"/>
  <c r="D292" i="9"/>
  <c r="C260" i="9" a="1"/>
  <c r="C260" i="9"/>
  <c r="I312" i="9" a="1"/>
  <c r="I312" i="9"/>
  <c r="D183" i="9" a="1"/>
  <c r="D183" i="9"/>
  <c r="I315" i="9" a="1"/>
  <c r="I315" i="9"/>
  <c r="D238" i="9" a="1"/>
  <c r="D238" i="9"/>
  <c r="D268" i="9" a="1"/>
  <c r="D268" i="9"/>
  <c r="C250" i="9" a="1"/>
  <c r="C250" i="9"/>
  <c r="C268" i="9" a="1"/>
  <c r="C268" i="9"/>
  <c r="D260" i="9" a="1"/>
  <c r="D260" i="9"/>
  <c r="D199" i="9" a="1"/>
  <c r="D199" i="9"/>
  <c r="I290" i="9" a="1"/>
  <c r="I290" i="9"/>
  <c r="D301" i="9" a="1"/>
  <c r="D301" i="9"/>
  <c r="D195" i="9" a="1"/>
  <c r="D195" i="9"/>
  <c r="D242" i="9" a="1"/>
  <c r="D242" i="9"/>
  <c r="C199" i="9" a="1"/>
  <c r="C199" i="9"/>
  <c r="C207" i="9" a="1"/>
  <c r="C207" i="9"/>
  <c r="D192" i="9" a="1"/>
  <c r="D192" i="9"/>
  <c r="I296" i="9" a="1"/>
  <c r="I296" i="9"/>
  <c r="D310" i="9" a="1"/>
  <c r="D310" i="9"/>
  <c r="I207" i="9" a="1"/>
  <c r="I207" i="9"/>
  <c r="C194" i="9" a="1"/>
  <c r="C194" i="9"/>
  <c r="D315" i="9" a="1"/>
  <c r="D315" i="9"/>
  <c r="I238" i="9" a="1"/>
  <c r="I238" i="9"/>
  <c r="I208" i="9" a="1"/>
  <c r="I208" i="9"/>
  <c r="D271" i="9" a="1"/>
  <c r="D271" i="9"/>
  <c r="C275" i="9" a="1"/>
  <c r="C275" i="9"/>
  <c r="C298" i="9" a="1"/>
  <c r="C298" i="9"/>
  <c r="C294" i="9" a="1"/>
  <c r="C294" i="9"/>
  <c r="I239" i="9" a="1"/>
  <c r="I239" i="9"/>
  <c r="I212" i="9" a="1"/>
  <c r="I212" i="9"/>
  <c r="I195" i="9" a="1"/>
  <c r="I195" i="9"/>
  <c r="D308" i="9" a="1"/>
  <c r="D308" i="9"/>
  <c r="C244" i="9" a="1"/>
  <c r="C244" i="9"/>
  <c r="C308" i="9" a="1"/>
  <c r="C308" i="9"/>
  <c r="D232" i="9" a="1"/>
  <c r="D232" i="9"/>
  <c r="C300" i="9" a="1"/>
  <c r="C300" i="9"/>
  <c r="C182" i="9" a="1"/>
  <c r="C182" i="9"/>
  <c r="D182" i="9" a="1"/>
  <c r="D182" i="9"/>
  <c r="C287" i="9" a="1"/>
  <c r="C287" i="9"/>
  <c r="D313" i="9" a="1"/>
  <c r="D313" i="9"/>
  <c r="I279" i="9" a="1"/>
  <c r="I279" i="9"/>
  <c r="C279" i="9" a="1"/>
  <c r="C279" i="9"/>
  <c r="D194" i="9" a="1"/>
  <c r="D194" i="9"/>
  <c r="C188" i="9" a="1"/>
  <c r="C188" i="9"/>
  <c r="D272" i="9" a="1"/>
  <c r="D272" i="9"/>
  <c r="I270" i="9" a="1"/>
  <c r="I270" i="9"/>
  <c r="I272" i="9" a="1"/>
  <c r="I272" i="9"/>
  <c r="D307" i="9" a="1"/>
  <c r="D307" i="9"/>
  <c r="D208" i="9" a="1"/>
  <c r="D208" i="9"/>
  <c r="I271" i="9" a="1"/>
  <c r="I271" i="9"/>
  <c r="I275" i="9" a="1"/>
  <c r="I275" i="9"/>
  <c r="D239" i="9" a="1"/>
  <c r="D239" i="9"/>
  <c r="D288" i="9" a="1"/>
  <c r="D288" i="9"/>
  <c r="D286" i="9" a="1"/>
  <c r="D286" i="9"/>
  <c r="D250" i="9" a="1"/>
  <c r="D250" i="9"/>
  <c r="D290" i="9" a="1"/>
  <c r="D290" i="9"/>
  <c r="D206" i="9" a="1"/>
  <c r="D206" i="9"/>
  <c r="I304" i="9" a="1"/>
  <c r="I304" i="9"/>
  <c r="I206" i="9" a="1"/>
  <c r="I206" i="9"/>
  <c r="I231" i="9" a="1"/>
  <c r="I231" i="9"/>
  <c r="C200" i="9" a="1"/>
  <c r="C200" i="9"/>
  <c r="C270" i="9" a="1"/>
  <c r="C270" i="9"/>
  <c r="D201" i="9" a="1"/>
  <c r="D201" i="9"/>
  <c r="D305" i="9" a="1"/>
  <c r="D305" i="9"/>
  <c r="C230" i="9" a="1"/>
  <c r="C230" i="9"/>
  <c r="I244" i="9" a="1"/>
  <c r="I244" i="9"/>
  <c r="C208" i="9" a="1"/>
  <c r="C208" i="9"/>
  <c r="I298" i="9" a="1"/>
  <c r="I298" i="9"/>
  <c r="D295" i="9" a="1"/>
  <c r="D295" i="9"/>
  <c r="D269" i="9" a="1"/>
  <c r="D269" i="9"/>
  <c r="C263" i="9" a="1"/>
  <c r="C263" i="9"/>
  <c r="I183" i="9" a="1"/>
  <c r="I183" i="9"/>
  <c r="C212" i="9" a="1"/>
  <c r="C212" i="9"/>
  <c r="C286" i="9" a="1"/>
  <c r="C286" i="9"/>
  <c r="C178" i="9" a="1"/>
  <c r="C178" i="9"/>
  <c r="C232" i="9" a="1"/>
  <c r="C232" i="9"/>
  <c r="C312" i="9" a="1"/>
  <c r="C312" i="9"/>
  <c r="I178" i="9" a="1"/>
  <c r="I178" i="9"/>
  <c r="C242" i="9" a="1"/>
  <c r="C242" i="9"/>
  <c r="I180" i="9" a="1"/>
  <c r="I180" i="9"/>
  <c r="I268" i="9" a="1"/>
  <c r="I268" i="9"/>
  <c r="D249" i="9" a="1"/>
  <c r="D249" i="9"/>
  <c r="I201" i="9" a="1"/>
  <c r="I201" i="9"/>
  <c r="I284" i="9" a="1"/>
  <c r="I284" i="9"/>
  <c r="C201" i="9" a="1"/>
  <c r="C201" i="9"/>
  <c r="C187" i="9" a="1"/>
  <c r="C187" i="9"/>
  <c r="D186" i="9" a="1"/>
  <c r="D186" i="9"/>
  <c r="I204" i="9" a="1"/>
  <c r="I204" i="9"/>
  <c r="D189" i="9" a="1"/>
  <c r="D189" i="9"/>
  <c r="I205" i="9" a="1"/>
  <c r="I205" i="9"/>
  <c r="D241" i="9" a="1"/>
  <c r="D241" i="9"/>
  <c r="D184" i="9" a="1"/>
  <c r="D184" i="9"/>
  <c r="D197" i="9" a="1"/>
  <c r="D197" i="9"/>
  <c r="C234" i="9" a="1"/>
  <c r="C234" i="9"/>
  <c r="C185" i="9" a="1"/>
  <c r="C185" i="9"/>
  <c r="I211" i="9" a="1"/>
  <c r="I211" i="9"/>
  <c r="D274" i="9" a="1"/>
  <c r="D274" i="9"/>
  <c r="C228" i="9" a="1"/>
  <c r="C228" i="9"/>
  <c r="D211" i="9" a="1"/>
  <c r="D211" i="9"/>
  <c r="C238" i="9" a="1"/>
  <c r="C238" i="9"/>
  <c r="I282" i="9" a="1"/>
  <c r="I282" i="9"/>
  <c r="C283" i="9" a="1"/>
  <c r="C283" i="9"/>
  <c r="D180" i="9" a="1"/>
  <c r="D180" i="9"/>
  <c r="I249" i="9" a="1"/>
  <c r="I249" i="9"/>
  <c r="I187" i="9" a="1"/>
  <c r="I187" i="9"/>
  <c r="C186" i="9" a="1"/>
  <c r="C186" i="9"/>
  <c r="D204" i="9" a="1"/>
  <c r="D204" i="9"/>
  <c r="C191" i="9" a="1"/>
  <c r="C191" i="9"/>
  <c r="I189" i="9" a="1"/>
  <c r="I189" i="9"/>
  <c r="D205" i="9" a="1"/>
  <c r="D205" i="9"/>
  <c r="D255" i="9" a="1"/>
  <c r="D255" i="9"/>
  <c r="I184" i="9" a="1"/>
  <c r="I184" i="9"/>
  <c r="I197" i="9" a="1"/>
  <c r="I197" i="9"/>
  <c r="C282" i="9" a="1"/>
  <c r="C282" i="9"/>
  <c r="D284" i="9" a="1"/>
  <c r="D284" i="9"/>
  <c r="I283" i="9" a="1"/>
  <c r="I283" i="9"/>
  <c r="C180" i="9" a="1"/>
  <c r="C180" i="9"/>
  <c r="D253" i="9" a="1"/>
  <c r="D253" i="9"/>
  <c r="C249" i="9" a="1"/>
  <c r="C249" i="9"/>
  <c r="I186" i="9" a="1"/>
  <c r="I186" i="9"/>
  <c r="C204" i="9" a="1"/>
  <c r="C204" i="9"/>
  <c r="D191" i="9" a="1"/>
  <c r="D191" i="9"/>
  <c r="C189" i="9" a="1"/>
  <c r="C189" i="9"/>
  <c r="C241" i="9" a="1"/>
  <c r="C241" i="9"/>
  <c r="C255" i="9" a="1"/>
  <c r="C255" i="9"/>
  <c r="C184" i="9" a="1"/>
  <c r="C184" i="9"/>
  <c r="I234" i="9" a="1"/>
  <c r="I234" i="9"/>
  <c r="I253" i="9" a="1"/>
  <c r="I253" i="9"/>
  <c r="D282" i="9" a="1"/>
  <c r="D282" i="9"/>
  <c r="C284" i="9" a="1"/>
  <c r="C284" i="9"/>
  <c r="D283" i="9" a="1"/>
  <c r="D283" i="9"/>
  <c r="C253" i="9" a="1"/>
  <c r="C253" i="9"/>
  <c r="D187" i="9" a="1"/>
  <c r="D187" i="9"/>
  <c r="I191" i="9" a="1"/>
  <c r="I191" i="9"/>
  <c r="C205" i="9" a="1"/>
  <c r="C205" i="9"/>
  <c r="I241" i="9" a="1"/>
  <c r="I241" i="9"/>
  <c r="I255" i="9" a="1"/>
  <c r="I255" i="9"/>
  <c r="C197" i="9" a="1"/>
  <c r="C197" i="9"/>
  <c r="D234" i="9" a="1"/>
  <c r="D234" i="9"/>
  <c r="I185" i="9" a="1"/>
  <c r="I185" i="9"/>
  <c r="C211" i="9" a="1"/>
  <c r="C211" i="9"/>
  <c r="I274" i="9" a="1"/>
  <c r="I274" i="9"/>
  <c r="C277" i="9" a="1"/>
  <c r="C277" i="9"/>
  <c r="D276" i="9" a="1"/>
  <c r="D276" i="9"/>
  <c r="D228" i="9" a="1"/>
  <c r="D228" i="9"/>
  <c r="C210" i="9" a="1"/>
  <c r="C210" i="9"/>
  <c r="D240" i="9" a="1"/>
  <c r="D240" i="9"/>
  <c r="C243" i="9" a="1"/>
  <c r="C243" i="9"/>
  <c r="I233" i="9" a="1"/>
  <c r="I233" i="9"/>
  <c r="I246" i="9" a="1"/>
  <c r="I246" i="9"/>
  <c r="I235" i="9" a="1"/>
  <c r="I235" i="9"/>
  <c r="D236" i="9" a="1"/>
  <c r="D236" i="9"/>
  <c r="I277" i="9" a="1"/>
  <c r="I277" i="9"/>
  <c r="I228" i="9" a="1"/>
  <c r="I228" i="9"/>
  <c r="C240" i="9" a="1"/>
  <c r="C240" i="9"/>
  <c r="C233" i="9" a="1"/>
  <c r="C233" i="9"/>
  <c r="I217" i="9" a="1"/>
  <c r="I217" i="9"/>
  <c r="I236" i="9" a="1"/>
  <c r="I236" i="9"/>
  <c r="D214" i="9" a="1"/>
  <c r="D214" i="9"/>
  <c r="C274" i="9" a="1"/>
  <c r="C274" i="9"/>
  <c r="I210" i="9" a="1"/>
  <c r="I210" i="9"/>
  <c r="I243" i="9" a="1"/>
  <c r="I243" i="9"/>
  <c r="D233" i="9" a="1"/>
  <c r="D233" i="9"/>
  <c r="C217" i="9" a="1"/>
  <c r="C217" i="9"/>
  <c r="C236" i="9" a="1"/>
  <c r="C236" i="9"/>
  <c r="I237" i="9" a="1"/>
  <c r="I237" i="9"/>
  <c r="C214" i="9" a="1"/>
  <c r="C214" i="9"/>
  <c r="D185" i="9" a="1"/>
  <c r="D185" i="9"/>
  <c r="I276" i="9" a="1"/>
  <c r="I276" i="9"/>
  <c r="D210" i="9" a="1"/>
  <c r="D210" i="9"/>
  <c r="D243" i="9" a="1"/>
  <c r="D243" i="9"/>
  <c r="D246" i="9" a="1"/>
  <c r="D246" i="9"/>
  <c r="C235" i="9" a="1"/>
  <c r="C235" i="9"/>
  <c r="D217" i="9" a="1"/>
  <c r="D217" i="9"/>
  <c r="D237" i="9" a="1"/>
  <c r="D237" i="9"/>
  <c r="D277" i="9" a="1"/>
  <c r="D277" i="9"/>
  <c r="C276" i="9" a="1"/>
  <c r="C276" i="9"/>
  <c r="I240" i="9" a="1"/>
  <c r="I240" i="9"/>
  <c r="C246" i="9" a="1"/>
  <c r="C246" i="9"/>
  <c r="D235" i="9" a="1"/>
  <c r="D235" i="9"/>
  <c r="C237" i="9" a="1"/>
  <c r="C237" i="9"/>
  <c r="I214" i="9" a="1"/>
  <c r="I214" i="9"/>
  <c r="D168" i="9" a="1"/>
  <c r="D168" i="9"/>
  <c r="M168" i="9"/>
  <c r="Y328" i="9"/>
  <c r="Z327" i="9"/>
  <c r="D169" i="9" a="1"/>
  <c r="D169" i="9"/>
  <c r="C169" i="9" a="1"/>
  <c r="C169" i="9"/>
  <c r="I169" i="9" a="1"/>
  <c r="I169" i="9"/>
  <c r="K171" i="9"/>
  <c r="L170" i="9"/>
  <c r="Z427" i="9"/>
  <c r="M218" i="9"/>
  <c r="G218" i="9" a="1"/>
  <c r="G218" i="9"/>
  <c r="I219" i="9" a="1"/>
  <c r="I219" i="9"/>
  <c r="D219" i="9" a="1"/>
  <c r="D219" i="9"/>
  <c r="C219" i="9" a="1"/>
  <c r="C219" i="9"/>
  <c r="L220" i="9"/>
  <c r="E326" i="9" a="1"/>
  <c r="E326" i="9"/>
  <c r="H326" i="9" a="1"/>
  <c r="H326" i="9"/>
  <c r="U326" i="9" a="1"/>
  <c r="U326" i="9"/>
  <c r="F326" i="9" a="1"/>
  <c r="F326" i="9"/>
  <c r="D167" i="9" a="1"/>
  <c r="D167" i="9"/>
  <c r="C167" i="9" a="1"/>
  <c r="C167" i="9"/>
  <c r="C326" i="9" a="1"/>
  <c r="C326" i="9"/>
  <c r="D326" i="9" a="1"/>
  <c r="D326" i="9"/>
  <c r="I167" i="9" a="1"/>
  <c r="I167" i="9"/>
  <c r="AC326" i="9" a="1"/>
  <c r="AC326" i="9"/>
  <c r="M167" i="9"/>
  <c r="B846" i="19"/>
  <c r="B847" i="19"/>
  <c r="B848" i="19"/>
  <c r="B849" i="19"/>
  <c r="E168" i="9" a="1"/>
  <c r="E168" i="9"/>
  <c r="H168" i="9" a="1"/>
  <c r="H168" i="9"/>
  <c r="F168" i="9" a="1"/>
  <c r="F168" i="9"/>
  <c r="G168" i="9" a="1"/>
  <c r="G168" i="9"/>
  <c r="C327" i="9" a="1"/>
  <c r="C327" i="9"/>
  <c r="AC327" i="9" a="1"/>
  <c r="AC327" i="9"/>
  <c r="D327" i="9" a="1"/>
  <c r="D327" i="9"/>
  <c r="Y329" i="9"/>
  <c r="Z328" i="9"/>
  <c r="K172" i="9"/>
  <c r="L171" i="9"/>
  <c r="M169" i="9"/>
  <c r="I170" i="9" a="1"/>
  <c r="I170" i="9"/>
  <c r="C170" i="9" a="1"/>
  <c r="C170" i="9"/>
  <c r="D170" i="9" a="1"/>
  <c r="D170" i="9"/>
  <c r="H218" i="9" a="1"/>
  <c r="H218" i="9"/>
  <c r="E218" i="9" a="1"/>
  <c r="E218" i="9"/>
  <c r="F218" i="9" a="1"/>
  <c r="F218" i="9"/>
  <c r="D427" i="9" a="1"/>
  <c r="D427" i="9"/>
  <c r="C427" i="9" a="1"/>
  <c r="C427" i="9"/>
  <c r="X427" i="9"/>
  <c r="AC427" i="9" a="1"/>
  <c r="AC427" i="9"/>
  <c r="Z428" i="9"/>
  <c r="M219" i="9"/>
  <c r="G219" i="9" a="1"/>
  <c r="G219" i="9"/>
  <c r="L221" i="9"/>
  <c r="C220" i="9" a="1"/>
  <c r="C220" i="9"/>
  <c r="D220" i="9" a="1"/>
  <c r="D220" i="9"/>
  <c r="I220" i="9" a="1"/>
  <c r="I220" i="9"/>
  <c r="G326" i="9" a="1"/>
  <c r="G326" i="9"/>
  <c r="F167" i="9" a="1"/>
  <c r="F167" i="9"/>
  <c r="G167" i="9" a="1"/>
  <c r="G167" i="9"/>
  <c r="E167" i="9" a="1"/>
  <c r="E167" i="9"/>
  <c r="H167" i="9" a="1"/>
  <c r="H167" i="9"/>
  <c r="T9" i="12"/>
  <c r="V9" i="12"/>
  <c r="S9" i="12"/>
  <c r="B8" i="9"/>
  <c r="X327" i="9"/>
  <c r="F327" i="9" a="1"/>
  <c r="F327" i="9"/>
  <c r="Y330" i="9"/>
  <c r="Z329" i="9"/>
  <c r="D328" i="9" a="1"/>
  <c r="D328" i="9"/>
  <c r="C328" i="9" a="1"/>
  <c r="C328" i="9"/>
  <c r="AC328" i="9" a="1"/>
  <c r="AC328" i="9"/>
  <c r="E169" i="9" a="1"/>
  <c r="E169" i="9"/>
  <c r="G169" i="9" a="1"/>
  <c r="G169" i="9"/>
  <c r="H169" i="9" a="1"/>
  <c r="H169" i="9"/>
  <c r="F169" i="9" a="1"/>
  <c r="F169" i="9"/>
  <c r="E219" i="9" a="1"/>
  <c r="E219" i="9"/>
  <c r="C171" i="9" a="1"/>
  <c r="C171" i="9"/>
  <c r="D171" i="9" a="1"/>
  <c r="D171" i="9"/>
  <c r="I171" i="9" a="1"/>
  <c r="I171" i="9"/>
  <c r="M170" i="9"/>
  <c r="K173" i="9"/>
  <c r="L172" i="9"/>
  <c r="F219" i="9" a="1"/>
  <c r="F219" i="9"/>
  <c r="H219" i="9" a="1"/>
  <c r="H219" i="9"/>
  <c r="M220" i="9"/>
  <c r="G220" i="9" a="1"/>
  <c r="G220" i="9"/>
  <c r="C428" i="9" a="1"/>
  <c r="C428" i="9"/>
  <c r="D428" i="9" a="1"/>
  <c r="D428" i="9"/>
  <c r="AC428" i="9" a="1"/>
  <c r="AC428" i="9"/>
  <c r="Z429" i="9"/>
  <c r="F427" i="9" a="1"/>
  <c r="F427" i="9"/>
  <c r="V427" i="9" a="1"/>
  <c r="V427" i="9"/>
  <c r="U427" i="9" a="1"/>
  <c r="U427" i="9"/>
  <c r="H427" i="9" a="1"/>
  <c r="H427" i="9"/>
  <c r="E427" i="9" a="1"/>
  <c r="E427" i="9"/>
  <c r="I221" i="9" a="1"/>
  <c r="I221" i="9"/>
  <c r="C221" i="9" a="1"/>
  <c r="C221" i="9"/>
  <c r="D221" i="9" a="1"/>
  <c r="D221" i="9"/>
  <c r="L222" i="9"/>
  <c r="B29" i="12"/>
  <c r="L8" i="9"/>
  <c r="K8" i="9"/>
  <c r="K9" i="9"/>
  <c r="K10" i="9"/>
  <c r="K11" i="9"/>
  <c r="K12" i="9"/>
  <c r="K13" i="9"/>
  <c r="K14" i="9"/>
  <c r="K15" i="9"/>
  <c r="K16" i="9"/>
  <c r="K17" i="9"/>
  <c r="K18" i="9"/>
  <c r="K19" i="9"/>
  <c r="N8" i="9"/>
  <c r="F220" i="9" a="1"/>
  <c r="F220" i="9"/>
  <c r="E220" i="9" a="1"/>
  <c r="E220" i="9"/>
  <c r="E327" i="9" a="1"/>
  <c r="E327" i="9"/>
  <c r="G327" i="9" a="1"/>
  <c r="G327" i="9"/>
  <c r="H327" i="9" a="1"/>
  <c r="H327" i="9"/>
  <c r="U327" i="9" a="1"/>
  <c r="U327" i="9"/>
  <c r="G427" i="9" a="1"/>
  <c r="G427" i="9"/>
  <c r="X328" i="9"/>
  <c r="U328" i="9" a="1"/>
  <c r="U328" i="9"/>
  <c r="D329" i="9" a="1"/>
  <c r="D329" i="9"/>
  <c r="C329" i="9" a="1"/>
  <c r="C329" i="9"/>
  <c r="AC329" i="9" a="1"/>
  <c r="AC329" i="9"/>
  <c r="Y331" i="9"/>
  <c r="Z330" i="9"/>
  <c r="I172" i="9" a="1"/>
  <c r="I172" i="9"/>
  <c r="D172" i="9" a="1"/>
  <c r="D172" i="9"/>
  <c r="C172" i="9" a="1"/>
  <c r="C172" i="9"/>
  <c r="M172" i="9"/>
  <c r="K174" i="9"/>
  <c r="L173" i="9"/>
  <c r="M171" i="9"/>
  <c r="G170" i="9" a="1"/>
  <c r="G170" i="9"/>
  <c r="E170" i="9" a="1"/>
  <c r="E170" i="9"/>
  <c r="F170" i="9" a="1"/>
  <c r="F170" i="9"/>
  <c r="H170" i="9" a="1"/>
  <c r="H170" i="9"/>
  <c r="H220" i="9" a="1"/>
  <c r="H220" i="9"/>
  <c r="K20" i="9"/>
  <c r="L19" i="9"/>
  <c r="X428" i="9"/>
  <c r="V428" i="9" a="1"/>
  <c r="V428" i="9"/>
  <c r="Z430" i="9"/>
  <c r="AC429" i="9" a="1"/>
  <c r="AC429" i="9"/>
  <c r="D429" i="9" a="1"/>
  <c r="D429" i="9"/>
  <c r="C429" i="9" a="1"/>
  <c r="C429" i="9"/>
  <c r="M221" i="9"/>
  <c r="L223" i="9"/>
  <c r="C222" i="9" a="1"/>
  <c r="C222" i="9"/>
  <c r="D222" i="9" a="1"/>
  <c r="D222" i="9"/>
  <c r="I222" i="9" a="1"/>
  <c r="I222" i="9"/>
  <c r="D8" i="9" a="1"/>
  <c r="D8" i="9"/>
  <c r="C8" i="9" a="1"/>
  <c r="C8" i="9"/>
  <c r="I8" i="9" a="1"/>
  <c r="I8" i="9"/>
  <c r="M8" i="9"/>
  <c r="X119" i="1"/>
  <c r="H328" i="9" a="1"/>
  <c r="H328" i="9"/>
  <c r="E328" i="9" a="1"/>
  <c r="E328" i="9"/>
  <c r="F328" i="9" a="1"/>
  <c r="F328" i="9"/>
  <c r="X329" i="9"/>
  <c r="U428" i="9" a="1"/>
  <c r="U428" i="9"/>
  <c r="F428" i="9" a="1"/>
  <c r="F428" i="9"/>
  <c r="H428" i="9" a="1"/>
  <c r="H428" i="9"/>
  <c r="E428" i="9" a="1"/>
  <c r="E428" i="9"/>
  <c r="D330" i="9" a="1"/>
  <c r="D330" i="9"/>
  <c r="C330" i="9" a="1"/>
  <c r="C330" i="9"/>
  <c r="AC330" i="9" a="1"/>
  <c r="AC330" i="9"/>
  <c r="Y332" i="9"/>
  <c r="Z331" i="9"/>
  <c r="E172" i="9" a="1"/>
  <c r="E172" i="9"/>
  <c r="G172" i="9" a="1"/>
  <c r="G172" i="9"/>
  <c r="F172" i="9" a="1"/>
  <c r="F172" i="9"/>
  <c r="H172" i="9" a="1"/>
  <c r="H172" i="9"/>
  <c r="H171" i="9" a="1"/>
  <c r="H171" i="9"/>
  <c r="F171" i="9" a="1"/>
  <c r="F171" i="9"/>
  <c r="E171" i="9" a="1"/>
  <c r="E171" i="9"/>
  <c r="G171" i="9" a="1"/>
  <c r="G171" i="9"/>
  <c r="K175" i="9"/>
  <c r="L174" i="9"/>
  <c r="D173" i="9" a="1"/>
  <c r="D173" i="9"/>
  <c r="I173" i="9" a="1"/>
  <c r="I173" i="9"/>
  <c r="C173" i="9" a="1"/>
  <c r="C173" i="9"/>
  <c r="M173" i="9"/>
  <c r="I19" i="9" a="1"/>
  <c r="I19" i="9"/>
  <c r="C19" i="9" a="1"/>
  <c r="C19" i="9"/>
  <c r="D19" i="9" a="1"/>
  <c r="D19" i="9"/>
  <c r="K21" i="9"/>
  <c r="L20" i="9"/>
  <c r="AC430" i="9" a="1"/>
  <c r="AC430" i="9"/>
  <c r="C430" i="9" a="1"/>
  <c r="C430" i="9"/>
  <c r="X430" i="9"/>
  <c r="D430" i="9" a="1"/>
  <c r="D430" i="9"/>
  <c r="X429" i="9"/>
  <c r="Z431" i="9"/>
  <c r="M222" i="9"/>
  <c r="D223" i="9" a="1"/>
  <c r="D223" i="9"/>
  <c r="I223" i="9" a="1"/>
  <c r="I223" i="9"/>
  <c r="C223" i="9" a="1"/>
  <c r="C223" i="9"/>
  <c r="L224" i="9"/>
  <c r="F221" i="9" a="1"/>
  <c r="F221" i="9"/>
  <c r="G221" i="9" a="1"/>
  <c r="G221" i="9"/>
  <c r="H221" i="9" a="1"/>
  <c r="H221" i="9"/>
  <c r="E221" i="9" a="1"/>
  <c r="E221" i="9"/>
  <c r="H8" i="9" a="1"/>
  <c r="H8" i="9"/>
  <c r="E8" i="9" a="1"/>
  <c r="E8" i="9"/>
  <c r="G8" i="9" a="1"/>
  <c r="G8" i="9"/>
  <c r="F8" i="9" a="1"/>
  <c r="F8" i="9"/>
  <c r="C93" i="6"/>
  <c r="L93" i="6"/>
  <c r="L29" i="12"/>
  <c r="D45" i="5"/>
  <c r="I45" i="5"/>
  <c r="M30" i="10"/>
  <c r="N37" i="1"/>
  <c r="G428" i="9" a="1"/>
  <c r="G428" i="9"/>
  <c r="X330" i="9"/>
  <c r="H329" i="9" a="1"/>
  <c r="H329" i="9"/>
  <c r="G328" i="9" a="1"/>
  <c r="G328" i="9"/>
  <c r="F329" i="9" a="1"/>
  <c r="F329" i="9"/>
  <c r="E329" i="9" a="1"/>
  <c r="E329" i="9"/>
  <c r="U329" i="9" a="1"/>
  <c r="U329" i="9"/>
  <c r="Y333" i="9"/>
  <c r="Z332" i="9"/>
  <c r="F330" i="9" a="1"/>
  <c r="F330" i="9"/>
  <c r="E330" i="9" a="1"/>
  <c r="E330" i="9"/>
  <c r="U330" i="9" a="1"/>
  <c r="U330" i="9"/>
  <c r="H330" i="9" a="1"/>
  <c r="H330" i="9"/>
  <c r="D331" i="9" a="1"/>
  <c r="D331" i="9"/>
  <c r="AC331" i="9" a="1"/>
  <c r="AC331" i="9"/>
  <c r="C331" i="9" a="1"/>
  <c r="C331" i="9"/>
  <c r="I174" i="9" a="1"/>
  <c r="I174" i="9"/>
  <c r="D174" i="9" a="1"/>
  <c r="D174" i="9"/>
  <c r="C174" i="9" a="1"/>
  <c r="C174" i="9"/>
  <c r="H173" i="9" a="1"/>
  <c r="H173" i="9"/>
  <c r="G173" i="9" a="1"/>
  <c r="G173" i="9"/>
  <c r="E173" i="9" a="1"/>
  <c r="E173" i="9"/>
  <c r="F173" i="9" a="1"/>
  <c r="F173" i="9"/>
  <c r="K176" i="9"/>
  <c r="L175" i="9"/>
  <c r="M19" i="9"/>
  <c r="K22" i="9"/>
  <c r="L21" i="9"/>
  <c r="I20" i="9" a="1"/>
  <c r="I20" i="9"/>
  <c r="C20" i="9" a="1"/>
  <c r="C20" i="9"/>
  <c r="D20" i="9" a="1"/>
  <c r="D20" i="9"/>
  <c r="M223" i="9"/>
  <c r="G223" i="9" a="1"/>
  <c r="G223" i="9"/>
  <c r="V430" i="9" a="1"/>
  <c r="V430" i="9"/>
  <c r="H430" i="9" a="1"/>
  <c r="H430" i="9"/>
  <c r="F430" i="9" a="1"/>
  <c r="F430" i="9"/>
  <c r="U430" i="9" a="1"/>
  <c r="U430" i="9"/>
  <c r="E430" i="9" a="1"/>
  <c r="E430" i="9"/>
  <c r="Z432" i="9"/>
  <c r="U429" i="9" a="1"/>
  <c r="U429" i="9"/>
  <c r="E429" i="9" a="1"/>
  <c r="E429" i="9"/>
  <c r="V429" i="9" a="1"/>
  <c r="V429" i="9"/>
  <c r="F429" i="9" a="1"/>
  <c r="F429" i="9"/>
  <c r="H429" i="9" a="1"/>
  <c r="H429" i="9"/>
  <c r="D431" i="9" a="1"/>
  <c r="D431" i="9"/>
  <c r="C431" i="9" a="1"/>
  <c r="C431" i="9"/>
  <c r="AC431" i="9" a="1"/>
  <c r="AC431" i="9"/>
  <c r="F223" i="9" a="1"/>
  <c r="F223" i="9"/>
  <c r="I224" i="9" a="1"/>
  <c r="I224" i="9"/>
  <c r="C224" i="9" a="1"/>
  <c r="C224" i="9"/>
  <c r="M224" i="9"/>
  <c r="D224" i="9" a="1"/>
  <c r="D224" i="9"/>
  <c r="L225" i="9"/>
  <c r="G222" i="9" a="1"/>
  <c r="G222" i="9"/>
  <c r="H222" i="9" a="1"/>
  <c r="H222" i="9"/>
  <c r="E222" i="9" a="1"/>
  <c r="E222" i="9"/>
  <c r="F222" i="9" a="1"/>
  <c r="F222" i="9"/>
  <c r="G185" i="24"/>
  <c r="AR187" i="24"/>
  <c r="O185" i="24"/>
  <c r="W185" i="24"/>
  <c r="AE185" i="24"/>
  <c r="O186" i="24"/>
  <c r="W186" i="24"/>
  <c r="AE186" i="24"/>
  <c r="O187" i="24"/>
  <c r="W187" i="24"/>
  <c r="AE187" i="24"/>
  <c r="O188" i="24"/>
  <c r="W188" i="24"/>
  <c r="AE188" i="24"/>
  <c r="O189" i="24"/>
  <c r="W189" i="24"/>
  <c r="AE189" i="24"/>
  <c r="O190" i="24"/>
  <c r="W190" i="24"/>
  <c r="AE190" i="24"/>
  <c r="O191" i="24"/>
  <c r="W191" i="24"/>
  <c r="AE191" i="24"/>
  <c r="O192" i="24"/>
  <c r="W192" i="24"/>
  <c r="AE192" i="24"/>
  <c r="O193" i="24"/>
  <c r="W193" i="24"/>
  <c r="AE193" i="24"/>
  <c r="O194" i="24"/>
  <c r="W194" i="24"/>
  <c r="AE194" i="24"/>
  <c r="O195" i="24"/>
  <c r="W195" i="24"/>
  <c r="AE195" i="24"/>
  <c r="O196" i="24"/>
  <c r="W196" i="24"/>
  <c r="AE196" i="24"/>
  <c r="O197" i="24"/>
  <c r="W197" i="24"/>
  <c r="AE197" i="24"/>
  <c r="O198" i="24"/>
  <c r="W198" i="24"/>
  <c r="AE198" i="24"/>
  <c r="O199" i="24"/>
  <c r="W199" i="24"/>
  <c r="AE199" i="24"/>
  <c r="O200" i="24"/>
  <c r="W200" i="24"/>
  <c r="AE200" i="24"/>
  <c r="O201" i="24"/>
  <c r="W201" i="24"/>
  <c r="AE201" i="24"/>
  <c r="O202" i="24"/>
  <c r="W202" i="24"/>
  <c r="AE202" i="24"/>
  <c r="O203" i="24"/>
  <c r="W203" i="24"/>
  <c r="AE203" i="24"/>
  <c r="O204" i="24"/>
  <c r="W204" i="24"/>
  <c r="AE204" i="24"/>
  <c r="O205" i="24"/>
  <c r="W205" i="24"/>
  <c r="AE205" i="24"/>
  <c r="I185" i="24"/>
  <c r="Q185" i="24"/>
  <c r="Y185" i="24"/>
  <c r="AG185" i="24"/>
  <c r="Q186" i="24"/>
  <c r="Y186" i="24"/>
  <c r="AG186" i="24"/>
  <c r="Q187" i="24"/>
  <c r="Y187" i="24"/>
  <c r="AG187" i="24"/>
  <c r="Q188" i="24"/>
  <c r="Y188" i="24"/>
  <c r="AG188" i="24"/>
  <c r="Q189" i="24"/>
  <c r="Y189" i="24"/>
  <c r="AG189" i="24"/>
  <c r="Q190" i="24"/>
  <c r="Y190" i="24"/>
  <c r="AG190" i="24"/>
  <c r="Q191" i="24"/>
  <c r="Y191" i="24"/>
  <c r="AG191" i="24"/>
  <c r="Q192" i="24"/>
  <c r="Y192" i="24"/>
  <c r="AG192" i="24"/>
  <c r="Q193" i="24"/>
  <c r="Y193" i="24"/>
  <c r="AG193" i="24"/>
  <c r="Q194" i="24"/>
  <c r="Y194" i="24"/>
  <c r="AG194" i="24"/>
  <c r="Q195" i="24"/>
  <c r="Y195" i="24"/>
  <c r="AG195" i="24"/>
  <c r="Q196" i="24"/>
  <c r="Y196" i="24"/>
  <c r="AG196" i="24"/>
  <c r="Q197" i="24"/>
  <c r="Y197" i="24"/>
  <c r="AG197" i="24"/>
  <c r="Q198" i="24"/>
  <c r="Y198" i="24"/>
  <c r="AG198" i="24"/>
  <c r="Q199" i="24"/>
  <c r="Y199" i="24"/>
  <c r="AG199" i="24"/>
  <c r="Q200" i="24"/>
  <c r="Y200" i="24"/>
  <c r="AG200" i="24"/>
  <c r="Q201" i="24"/>
  <c r="Y201" i="24"/>
  <c r="AG201" i="24"/>
  <c r="Q202" i="24"/>
  <c r="Y202" i="24"/>
  <c r="AG202" i="24"/>
  <c r="Q203" i="24"/>
  <c r="Y203" i="24"/>
  <c r="AG203" i="24"/>
  <c r="Q204" i="24"/>
  <c r="Y204" i="24"/>
  <c r="AG204" i="24"/>
  <c r="Q205" i="24"/>
  <c r="Y205" i="24"/>
  <c r="AG205" i="24"/>
  <c r="K185" i="24"/>
  <c r="AA185" i="24"/>
  <c r="K186" i="24"/>
  <c r="AA186" i="24"/>
  <c r="K187" i="24"/>
  <c r="AA187" i="24"/>
  <c r="K188" i="24"/>
  <c r="AA188" i="24"/>
  <c r="K189" i="24"/>
  <c r="AA189" i="24"/>
  <c r="K190" i="24"/>
  <c r="AA190" i="24"/>
  <c r="K191" i="24"/>
  <c r="AA191" i="24"/>
  <c r="K192" i="24"/>
  <c r="AA192" i="24"/>
  <c r="K193" i="24"/>
  <c r="AA193" i="24"/>
  <c r="K194" i="24"/>
  <c r="AA194" i="24"/>
  <c r="K195" i="24"/>
  <c r="AA195" i="24"/>
  <c r="K196" i="24"/>
  <c r="AA196" i="24"/>
  <c r="K197" i="24"/>
  <c r="AA197" i="24"/>
  <c r="K198" i="24"/>
  <c r="AA198" i="24"/>
  <c r="K199" i="24"/>
  <c r="AA199" i="24"/>
  <c r="K200" i="24"/>
  <c r="AA200" i="24"/>
  <c r="K201" i="24"/>
  <c r="AA201" i="24"/>
  <c r="K202" i="24"/>
  <c r="AA202" i="24"/>
  <c r="K203" i="24"/>
  <c r="AA203" i="24"/>
  <c r="K204" i="24"/>
  <c r="AA204" i="24"/>
  <c r="K205" i="24"/>
  <c r="AA205" i="24"/>
  <c r="K206" i="24"/>
  <c r="S206" i="24"/>
  <c r="AA206" i="24"/>
  <c r="AI206" i="24"/>
  <c r="K207" i="24"/>
  <c r="S207" i="24"/>
  <c r="AA207" i="24"/>
  <c r="AI207" i="24"/>
  <c r="K208" i="24"/>
  <c r="S208" i="24"/>
  <c r="AA208" i="24"/>
  <c r="AI208" i="24"/>
  <c r="K209" i="24"/>
  <c r="S209" i="24"/>
  <c r="AA209" i="24"/>
  <c r="AI209" i="24"/>
  <c r="K210" i="24"/>
  <c r="S210" i="24"/>
  <c r="AA210" i="24"/>
  <c r="AI210" i="24"/>
  <c r="K211" i="24"/>
  <c r="S211" i="24"/>
  <c r="AA211" i="24"/>
  <c r="AI211" i="24"/>
  <c r="K212" i="24"/>
  <c r="S212" i="24"/>
  <c r="AA212" i="24"/>
  <c r="AI212" i="24"/>
  <c r="K213" i="24"/>
  <c r="S213" i="24"/>
  <c r="AA213" i="24"/>
  <c r="AI213" i="24"/>
  <c r="K214" i="24"/>
  <c r="S214" i="24"/>
  <c r="AA214" i="24"/>
  <c r="AI214" i="24"/>
  <c r="K215" i="24"/>
  <c r="S215" i="24"/>
  <c r="AA215" i="24"/>
  <c r="AI215" i="24"/>
  <c r="K216" i="24"/>
  <c r="S185" i="24"/>
  <c r="AI185" i="24"/>
  <c r="S186" i="24"/>
  <c r="AI186" i="24"/>
  <c r="S187" i="24"/>
  <c r="AI187" i="24"/>
  <c r="S188" i="24"/>
  <c r="AI188" i="24"/>
  <c r="S189" i="24"/>
  <c r="AI189" i="24"/>
  <c r="S190" i="24"/>
  <c r="AI190" i="24"/>
  <c r="S191" i="24"/>
  <c r="AI191" i="24"/>
  <c r="S192" i="24"/>
  <c r="AI192" i="24"/>
  <c r="S193" i="24"/>
  <c r="AI193" i="24"/>
  <c r="S194" i="24"/>
  <c r="AI194" i="24"/>
  <c r="S195" i="24"/>
  <c r="AI195" i="24"/>
  <c r="S196" i="24"/>
  <c r="AI196" i="24"/>
  <c r="S197" i="24"/>
  <c r="AI197" i="24"/>
  <c r="S198" i="24"/>
  <c r="AI198" i="24"/>
  <c r="S199" i="24"/>
  <c r="AI199" i="24"/>
  <c r="S200" i="24"/>
  <c r="AI200" i="24"/>
  <c r="S201" i="24"/>
  <c r="AI201" i="24"/>
  <c r="S202" i="24"/>
  <c r="AI202" i="24"/>
  <c r="S203" i="24"/>
  <c r="AI203" i="24"/>
  <c r="S204" i="24"/>
  <c r="AI204" i="24"/>
  <c r="S205" i="24"/>
  <c r="AI205" i="24"/>
  <c r="O206" i="24"/>
  <c r="W206" i="24"/>
  <c r="AE206" i="24"/>
  <c r="O207" i="24"/>
  <c r="W207" i="24"/>
  <c r="AE207" i="24"/>
  <c r="O208" i="24"/>
  <c r="W208" i="24"/>
  <c r="AE208" i="24"/>
  <c r="O209" i="24"/>
  <c r="W209" i="24"/>
  <c r="AE209" i="24"/>
  <c r="O210" i="24"/>
  <c r="W210" i="24"/>
  <c r="AE210" i="24"/>
  <c r="O211" i="24"/>
  <c r="W211" i="24"/>
  <c r="AE211" i="24"/>
  <c r="O212" i="24"/>
  <c r="W212" i="24"/>
  <c r="AE212" i="24"/>
  <c r="O213" i="24"/>
  <c r="W213" i="24"/>
  <c r="AE213" i="24"/>
  <c r="O214" i="24"/>
  <c r="W214" i="24"/>
  <c r="AE214" i="24"/>
  <c r="O215" i="24"/>
  <c r="W215" i="24"/>
  <c r="AE215" i="24"/>
  <c r="O216" i="24"/>
  <c r="W216" i="24"/>
  <c r="AE216" i="24"/>
  <c r="M185" i="24"/>
  <c r="M186" i="24"/>
  <c r="M187" i="24"/>
  <c r="M188" i="24"/>
  <c r="M189" i="24"/>
  <c r="M190" i="24"/>
  <c r="M191" i="24"/>
  <c r="M192" i="24"/>
  <c r="M193" i="24"/>
  <c r="M194" i="24"/>
  <c r="M195" i="24"/>
  <c r="M196" i="24"/>
  <c r="M197" i="24"/>
  <c r="M198" i="24"/>
  <c r="M199" i="24"/>
  <c r="M200" i="24"/>
  <c r="M201" i="24"/>
  <c r="M202" i="24"/>
  <c r="M203" i="24"/>
  <c r="M204" i="24"/>
  <c r="M205" i="24"/>
  <c r="M206" i="24"/>
  <c r="AC206" i="24"/>
  <c r="M207" i="24"/>
  <c r="AC207" i="24"/>
  <c r="M208" i="24"/>
  <c r="AC208" i="24"/>
  <c r="M209" i="24"/>
  <c r="AC209" i="24"/>
  <c r="M210" i="24"/>
  <c r="AC210" i="24"/>
  <c r="M211" i="24"/>
  <c r="AC211" i="24"/>
  <c r="M212" i="24"/>
  <c r="AC212" i="24"/>
  <c r="M213" i="24"/>
  <c r="AC213" i="24"/>
  <c r="M214" i="24"/>
  <c r="AC214" i="24"/>
  <c r="M215" i="24"/>
  <c r="AC215" i="24"/>
  <c r="M216" i="24"/>
  <c r="Y216" i="24"/>
  <c r="AI216" i="24"/>
  <c r="K217" i="24"/>
  <c r="S217" i="24"/>
  <c r="AA217" i="24"/>
  <c r="AI217" i="24"/>
  <c r="K218" i="24"/>
  <c r="S218" i="24"/>
  <c r="AA218" i="24"/>
  <c r="AI218" i="24"/>
  <c r="K219" i="24"/>
  <c r="S219" i="24"/>
  <c r="AA219" i="24"/>
  <c r="AI219" i="24"/>
  <c r="K220" i="24"/>
  <c r="S220" i="24"/>
  <c r="AA220" i="24"/>
  <c r="AI220" i="24"/>
  <c r="K221" i="24"/>
  <c r="S221" i="24"/>
  <c r="AA221" i="24"/>
  <c r="AI221" i="24"/>
  <c r="K222" i="24"/>
  <c r="S222" i="24"/>
  <c r="AA222" i="24"/>
  <c r="AI222" i="24"/>
  <c r="K223" i="24"/>
  <c r="S223" i="24"/>
  <c r="AA223" i="24"/>
  <c r="AI223" i="24"/>
  <c r="K224" i="24"/>
  <c r="S224" i="24"/>
  <c r="AA224" i="24"/>
  <c r="AI224" i="24"/>
  <c r="K225" i="24"/>
  <c r="S225" i="24"/>
  <c r="AA225" i="24"/>
  <c r="AI225" i="24"/>
  <c r="K226" i="24"/>
  <c r="S226" i="24"/>
  <c r="AA226" i="24"/>
  <c r="AI226" i="24"/>
  <c r="K227" i="24"/>
  <c r="S227" i="24"/>
  <c r="U185" i="24"/>
  <c r="U186" i="24"/>
  <c r="U187" i="24"/>
  <c r="U188" i="24"/>
  <c r="U189" i="24"/>
  <c r="U190" i="24"/>
  <c r="U191" i="24"/>
  <c r="U192" i="24"/>
  <c r="U193" i="24"/>
  <c r="U194" i="24"/>
  <c r="U195" i="24"/>
  <c r="U196" i="24"/>
  <c r="U197" i="24"/>
  <c r="U198" i="24"/>
  <c r="U199" i="24"/>
  <c r="U200" i="24"/>
  <c r="U201" i="24"/>
  <c r="U202" i="24"/>
  <c r="U203" i="24"/>
  <c r="U204" i="24"/>
  <c r="U205" i="24"/>
  <c r="Q206" i="24"/>
  <c r="AG206" i="24"/>
  <c r="Q207" i="24"/>
  <c r="AG207" i="24"/>
  <c r="Q208" i="24"/>
  <c r="AG208" i="24"/>
  <c r="Q209" i="24"/>
  <c r="AG209" i="24"/>
  <c r="Q210" i="24"/>
  <c r="AG210" i="24"/>
  <c r="Q211" i="24"/>
  <c r="AG211" i="24"/>
  <c r="Q212" i="24"/>
  <c r="AG212" i="24"/>
  <c r="Q213" i="24"/>
  <c r="AG213" i="24"/>
  <c r="Q214" i="24"/>
  <c r="AG214" i="24"/>
  <c r="Q215" i="24"/>
  <c r="AG215" i="24"/>
  <c r="Q216" i="24"/>
  <c r="AA216" i="24"/>
  <c r="AK216" i="24"/>
  <c r="M217" i="24"/>
  <c r="U217" i="24"/>
  <c r="AC217" i="24"/>
  <c r="AK217" i="24"/>
  <c r="M218" i="24"/>
  <c r="U218" i="24"/>
  <c r="AC218" i="24"/>
  <c r="AK218" i="24"/>
  <c r="M219" i="24"/>
  <c r="U219" i="24"/>
  <c r="AC219" i="24"/>
  <c r="AK219" i="24"/>
  <c r="M220" i="24"/>
  <c r="U220" i="24"/>
  <c r="AC220" i="24"/>
  <c r="AK220" i="24"/>
  <c r="M221" i="24"/>
  <c r="U221" i="24"/>
  <c r="AC221" i="24"/>
  <c r="AK221" i="24"/>
  <c r="M222" i="24"/>
  <c r="U222" i="24"/>
  <c r="AC222" i="24"/>
  <c r="AK222" i="24"/>
  <c r="M223" i="24"/>
  <c r="U223" i="24"/>
  <c r="AC223" i="24"/>
  <c r="AK223" i="24"/>
  <c r="M224" i="24"/>
  <c r="U224" i="24"/>
  <c r="AC224" i="24"/>
  <c r="AK224" i="24"/>
  <c r="M225" i="24"/>
  <c r="U225" i="24"/>
  <c r="AC225" i="24"/>
  <c r="AK225" i="24"/>
  <c r="M226" i="24"/>
  <c r="U226" i="24"/>
  <c r="AC226" i="24"/>
  <c r="AK226" i="24"/>
  <c r="M227" i="24"/>
  <c r="AC185" i="24"/>
  <c r="AC187" i="24"/>
  <c r="AC189" i="24"/>
  <c r="AC191" i="24"/>
  <c r="AC193" i="24"/>
  <c r="AC195" i="24"/>
  <c r="AC197" i="24"/>
  <c r="AC199" i="24"/>
  <c r="AC201" i="24"/>
  <c r="AC203" i="24"/>
  <c r="AC205" i="24"/>
  <c r="AK206" i="24"/>
  <c r="AK207" i="24"/>
  <c r="AK208" i="24"/>
  <c r="AK209" i="24"/>
  <c r="AK210" i="24"/>
  <c r="AK211" i="24"/>
  <c r="AK212" i="24"/>
  <c r="AK213" i="24"/>
  <c r="AK214" i="24"/>
  <c r="AK215" i="24"/>
  <c r="AC216" i="24"/>
  <c r="O217" i="24"/>
  <c r="AE217" i="24"/>
  <c r="O218" i="24"/>
  <c r="AE218" i="24"/>
  <c r="O219" i="24"/>
  <c r="AE219" i="24"/>
  <c r="O220" i="24"/>
  <c r="AE220" i="24"/>
  <c r="O221" i="24"/>
  <c r="AE221" i="24"/>
  <c r="O222" i="24"/>
  <c r="AE222" i="24"/>
  <c r="O223" i="24"/>
  <c r="AE223" i="24"/>
  <c r="O224" i="24"/>
  <c r="AE224" i="24"/>
  <c r="O225" i="24"/>
  <c r="AE225" i="24"/>
  <c r="O226" i="24"/>
  <c r="AE226" i="24"/>
  <c r="O227" i="24"/>
  <c r="Y227" i="24"/>
  <c r="AG227" i="24"/>
  <c r="Q228" i="24"/>
  <c r="Y228" i="24"/>
  <c r="AG228" i="24"/>
  <c r="Q229" i="24"/>
  <c r="Y229" i="24"/>
  <c r="AG229" i="24"/>
  <c r="Q230" i="24"/>
  <c r="Y230" i="24"/>
  <c r="AG230" i="24"/>
  <c r="Q231" i="24"/>
  <c r="Y231" i="24"/>
  <c r="AG231" i="24"/>
  <c r="Q232" i="24"/>
  <c r="Y232" i="24"/>
  <c r="AG232" i="24"/>
  <c r="Q233" i="24"/>
  <c r="Y233" i="24"/>
  <c r="AG233" i="24"/>
  <c r="Q234" i="24"/>
  <c r="Y234" i="24"/>
  <c r="AG234" i="24"/>
  <c r="Q235" i="24"/>
  <c r="Y235" i="24"/>
  <c r="AG235" i="24"/>
  <c r="Q236" i="24"/>
  <c r="Y236" i="24"/>
  <c r="AG236" i="24"/>
  <c r="Q237" i="24"/>
  <c r="Y237" i="24"/>
  <c r="AG237" i="24"/>
  <c r="Q238" i="24"/>
  <c r="Y238" i="24"/>
  <c r="AG238" i="24"/>
  <c r="Q239" i="24"/>
  <c r="Y239" i="24"/>
  <c r="AG239" i="24"/>
  <c r="Q240" i="24"/>
  <c r="Y240" i="24"/>
  <c r="AG240" i="24"/>
  <c r="Q241" i="24"/>
  <c r="Y241" i="24"/>
  <c r="AG241" i="24"/>
  <c r="Q242" i="24"/>
  <c r="Y242" i="24"/>
  <c r="AG242" i="24"/>
  <c r="Q243" i="24"/>
  <c r="Y243" i="24"/>
  <c r="AG243" i="24"/>
  <c r="Q244" i="24"/>
  <c r="Y244" i="24"/>
  <c r="AG244" i="24"/>
  <c r="Q245" i="24"/>
  <c r="Y245" i="24"/>
  <c r="AG245" i="24"/>
  <c r="Q246" i="24"/>
  <c r="Y246" i="24"/>
  <c r="AG246" i="24"/>
  <c r="Q247" i="24"/>
  <c r="Y247" i="24"/>
  <c r="AG247" i="24"/>
  <c r="Q248" i="24"/>
  <c r="Y248" i="24"/>
  <c r="AG248" i="24"/>
  <c r="Q249" i="24"/>
  <c r="Y249" i="24"/>
  <c r="AG249" i="24"/>
  <c r="Q250" i="24"/>
  <c r="Y250" i="24"/>
  <c r="AG250" i="24"/>
  <c r="Q251" i="24"/>
  <c r="Y251" i="24"/>
  <c r="AG251" i="24"/>
  <c r="Q252" i="24"/>
  <c r="Y252" i="24"/>
  <c r="AG252" i="24"/>
  <c r="Q253" i="24"/>
  <c r="Y253" i="24"/>
  <c r="AG253" i="24"/>
  <c r="Q254" i="24"/>
  <c r="Y254" i="24"/>
  <c r="AG254" i="24"/>
  <c r="Q255" i="24"/>
  <c r="Y255" i="24"/>
  <c r="AG255" i="24"/>
  <c r="Q256" i="24"/>
  <c r="Y256" i="24"/>
  <c r="AG256" i="24"/>
  <c r="Q257" i="24"/>
  <c r="Y257" i="24"/>
  <c r="AG257" i="24"/>
  <c r="Q258" i="24"/>
  <c r="Y258" i="24"/>
  <c r="AG258" i="24"/>
  <c r="AK185" i="24"/>
  <c r="AK187" i="24"/>
  <c r="AK189" i="24"/>
  <c r="AK191" i="24"/>
  <c r="AK193" i="24"/>
  <c r="AK195" i="24"/>
  <c r="AK197" i="24"/>
  <c r="AK199" i="24"/>
  <c r="AK201" i="24"/>
  <c r="AK203" i="24"/>
  <c r="AK205" i="24"/>
  <c r="AG216" i="24"/>
  <c r="Q217" i="24"/>
  <c r="AG217" i="24"/>
  <c r="Q218" i="24"/>
  <c r="AG218" i="24"/>
  <c r="Q219" i="24"/>
  <c r="AG219" i="24"/>
  <c r="Q220" i="24"/>
  <c r="AG220" i="24"/>
  <c r="Q221" i="24"/>
  <c r="AG221" i="24"/>
  <c r="Q222" i="24"/>
  <c r="AG222" i="24"/>
  <c r="Q223" i="24"/>
  <c r="AG223" i="24"/>
  <c r="Q224" i="24"/>
  <c r="AG224" i="24"/>
  <c r="Q225" i="24"/>
  <c r="AG225" i="24"/>
  <c r="Q226" i="24"/>
  <c r="AG226" i="24"/>
  <c r="Q227" i="24"/>
  <c r="AA227" i="24"/>
  <c r="AI227" i="24"/>
  <c r="K228" i="24"/>
  <c r="S228" i="24"/>
  <c r="AA228" i="24"/>
  <c r="AI228" i="24"/>
  <c r="K229" i="24"/>
  <c r="S229" i="24"/>
  <c r="AA229" i="24"/>
  <c r="AI229" i="24"/>
  <c r="K230" i="24"/>
  <c r="S230" i="24"/>
  <c r="AA230" i="24"/>
  <c r="AI230" i="24"/>
  <c r="K231" i="24"/>
  <c r="S231" i="24"/>
  <c r="AA231" i="24"/>
  <c r="AI231" i="24"/>
  <c r="K232" i="24"/>
  <c r="S232" i="24"/>
  <c r="AA232" i="24"/>
  <c r="AI232" i="24"/>
  <c r="K233" i="24"/>
  <c r="S233" i="24"/>
  <c r="AA233" i="24"/>
  <c r="AI233" i="24"/>
  <c r="K234" i="24"/>
  <c r="S234" i="24"/>
  <c r="AA234" i="24"/>
  <c r="AI234" i="24"/>
  <c r="K235" i="24"/>
  <c r="S235" i="24"/>
  <c r="AA235" i="24"/>
  <c r="AI235" i="24"/>
  <c r="K236" i="24"/>
  <c r="S236" i="24"/>
  <c r="AA236" i="24"/>
  <c r="AI236" i="24"/>
  <c r="K237" i="24"/>
  <c r="S237" i="24"/>
  <c r="AA237" i="24"/>
  <c r="AI237" i="24"/>
  <c r="K238" i="24"/>
  <c r="S238" i="24"/>
  <c r="AA238" i="24"/>
  <c r="AI238" i="24"/>
  <c r="K239" i="24"/>
  <c r="S239" i="24"/>
  <c r="AA239" i="24"/>
  <c r="AI239" i="24"/>
  <c r="K240" i="24"/>
  <c r="S240" i="24"/>
  <c r="AA240" i="24"/>
  <c r="AI240" i="24"/>
  <c r="K241" i="24"/>
  <c r="S241" i="24"/>
  <c r="AA241" i="24"/>
  <c r="AI241" i="24"/>
  <c r="K242" i="24"/>
  <c r="S242" i="24"/>
  <c r="AA242" i="24"/>
  <c r="AI242" i="24"/>
  <c r="K243" i="24"/>
  <c r="S243" i="24"/>
  <c r="AA243" i="24"/>
  <c r="AI243" i="24"/>
  <c r="K244" i="24"/>
  <c r="S244" i="24"/>
  <c r="AA244" i="24"/>
  <c r="AI244" i="24"/>
  <c r="K245" i="24"/>
  <c r="S245" i="24"/>
  <c r="AA245" i="24"/>
  <c r="AI245" i="24"/>
  <c r="K246" i="24"/>
  <c r="S246" i="24"/>
  <c r="AA246" i="24"/>
  <c r="AI246" i="24"/>
  <c r="K247" i="24"/>
  <c r="S247" i="24"/>
  <c r="AA247" i="24"/>
  <c r="AI247" i="24"/>
  <c r="K248" i="24"/>
  <c r="S248" i="24"/>
  <c r="AA248" i="24"/>
  <c r="AI248" i="24"/>
  <c r="K249" i="24"/>
  <c r="S249" i="24"/>
  <c r="AA249" i="24"/>
  <c r="AI249" i="24"/>
  <c r="K250" i="24"/>
  <c r="S250" i="24"/>
  <c r="AA250" i="24"/>
  <c r="AI250" i="24"/>
  <c r="K251" i="24"/>
  <c r="S251" i="24"/>
  <c r="AA251" i="24"/>
  <c r="AI251" i="24"/>
  <c r="K252" i="24"/>
  <c r="S252" i="24"/>
  <c r="AA252" i="24"/>
  <c r="AI252" i="24"/>
  <c r="K253" i="24"/>
  <c r="S253" i="24"/>
  <c r="AA253" i="24"/>
  <c r="AI253" i="24"/>
  <c r="K254" i="24"/>
  <c r="S254" i="24"/>
  <c r="AA254" i="24"/>
  <c r="AI254" i="24"/>
  <c r="K255" i="24"/>
  <c r="S255" i="24"/>
  <c r="AA255" i="24"/>
  <c r="AI255" i="24"/>
  <c r="K256" i="24"/>
  <c r="S256" i="24"/>
  <c r="AA256" i="24"/>
  <c r="AI256" i="24"/>
  <c r="K257" i="24"/>
  <c r="S257" i="24"/>
  <c r="AA257" i="24"/>
  <c r="AI257" i="24"/>
  <c r="AK186" i="24"/>
  <c r="AK190" i="24"/>
  <c r="AK194" i="24"/>
  <c r="AK198" i="24"/>
  <c r="AK202" i="24"/>
  <c r="Y206" i="24"/>
  <c r="Y208" i="24"/>
  <c r="Y210" i="24"/>
  <c r="Y212" i="24"/>
  <c r="Y214" i="24"/>
  <c r="U216" i="24"/>
  <c r="Y217" i="24"/>
  <c r="Y218" i="24"/>
  <c r="Y219" i="24"/>
  <c r="Y220" i="24"/>
  <c r="Y221" i="24"/>
  <c r="Y222" i="24"/>
  <c r="Y223" i="24"/>
  <c r="Y224" i="24"/>
  <c r="Y225" i="24"/>
  <c r="Y226" i="24"/>
  <c r="W227" i="24"/>
  <c r="W228" i="24"/>
  <c r="W229" i="24"/>
  <c r="W230" i="24"/>
  <c r="W231" i="24"/>
  <c r="W232" i="24"/>
  <c r="W233" i="24"/>
  <c r="W234" i="24"/>
  <c r="W235" i="24"/>
  <c r="W236" i="24"/>
  <c r="W237" i="24"/>
  <c r="W238" i="24"/>
  <c r="W239" i="24"/>
  <c r="W240" i="24"/>
  <c r="W241" i="24"/>
  <c r="W242" i="24"/>
  <c r="W243" i="24"/>
  <c r="W244" i="24"/>
  <c r="W245" i="24"/>
  <c r="W246" i="24"/>
  <c r="W247" i="24"/>
  <c r="W248" i="24"/>
  <c r="W249" i="24"/>
  <c r="W250" i="24"/>
  <c r="W251" i="24"/>
  <c r="W252" i="24"/>
  <c r="W253" i="24"/>
  <c r="W254" i="24"/>
  <c r="W255" i="24"/>
  <c r="W256" i="24"/>
  <c r="W257" i="24"/>
  <c r="S258" i="24"/>
  <c r="AC258" i="24"/>
  <c r="Q259" i="24"/>
  <c r="Y259" i="24"/>
  <c r="AG259" i="24"/>
  <c r="Q260" i="24"/>
  <c r="Y260" i="24"/>
  <c r="AG260" i="24"/>
  <c r="Q261" i="24"/>
  <c r="Y261" i="24"/>
  <c r="AG261" i="24"/>
  <c r="Q262" i="24"/>
  <c r="Y262" i="24"/>
  <c r="AG262" i="24"/>
  <c r="AC188" i="24"/>
  <c r="AC192" i="24"/>
  <c r="AC196" i="24"/>
  <c r="AC200" i="24"/>
  <c r="AC204" i="24"/>
  <c r="U207" i="24"/>
  <c r="U209" i="24"/>
  <c r="U211" i="24"/>
  <c r="U213" i="24"/>
  <c r="U215" i="24"/>
  <c r="AC227" i="24"/>
  <c r="M228" i="24"/>
  <c r="AC228" i="24"/>
  <c r="M229" i="24"/>
  <c r="AC229" i="24"/>
  <c r="M230" i="24"/>
  <c r="AC230" i="24"/>
  <c r="M231" i="24"/>
  <c r="AC231" i="24"/>
  <c r="M232" i="24"/>
  <c r="AC232" i="24"/>
  <c r="M233" i="24"/>
  <c r="AC233" i="24"/>
  <c r="M234" i="24"/>
  <c r="AC234" i="24"/>
  <c r="M235" i="24"/>
  <c r="AC235" i="24"/>
  <c r="M236" i="24"/>
  <c r="AC236" i="24"/>
  <c r="M237" i="24"/>
  <c r="AC237" i="24"/>
  <c r="M238" i="24"/>
  <c r="AC238" i="24"/>
  <c r="M239" i="24"/>
  <c r="AC239" i="24"/>
  <c r="M240" i="24"/>
  <c r="AC240" i="24"/>
  <c r="M241" i="24"/>
  <c r="AC241" i="24"/>
  <c r="M242" i="24"/>
  <c r="AC242" i="24"/>
  <c r="M243" i="24"/>
  <c r="AC243" i="24"/>
  <c r="M244" i="24"/>
  <c r="AC244" i="24"/>
  <c r="M245" i="24"/>
  <c r="AC245" i="24"/>
  <c r="M246" i="24"/>
  <c r="AC246" i="24"/>
  <c r="M247" i="24"/>
  <c r="AC247" i="24"/>
  <c r="M248" i="24"/>
  <c r="AC248" i="24"/>
  <c r="M249" i="24"/>
  <c r="AC249" i="24"/>
  <c r="M250" i="24"/>
  <c r="AC250" i="24"/>
  <c r="M251" i="24"/>
  <c r="AC251" i="24"/>
  <c r="M252" i="24"/>
  <c r="AC252" i="24"/>
  <c r="M253" i="24"/>
  <c r="AC253" i="24"/>
  <c r="M254" i="24"/>
  <c r="AC254" i="24"/>
  <c r="M255" i="24"/>
  <c r="AC255" i="24"/>
  <c r="M256" i="24"/>
  <c r="AC256" i="24"/>
  <c r="M257" i="24"/>
  <c r="AK188" i="24"/>
  <c r="AK192" i="24"/>
  <c r="AK196" i="24"/>
  <c r="AK200" i="24"/>
  <c r="AK204" i="24"/>
  <c r="Y207" i="24"/>
  <c r="Y209" i="24"/>
  <c r="Y211" i="24"/>
  <c r="Y213" i="24"/>
  <c r="Y215" i="24"/>
  <c r="AE227" i="24"/>
  <c r="O228" i="24"/>
  <c r="AE228" i="24"/>
  <c r="O229" i="24"/>
  <c r="AE229" i="24"/>
  <c r="O230" i="24"/>
  <c r="AE230" i="24"/>
  <c r="O231" i="24"/>
  <c r="AE231" i="24"/>
  <c r="O232" i="24"/>
  <c r="AE232" i="24"/>
  <c r="O233" i="24"/>
  <c r="AE233" i="24"/>
  <c r="O234" i="24"/>
  <c r="AE234" i="24"/>
  <c r="O235" i="24"/>
  <c r="AE235" i="24"/>
  <c r="O236" i="24"/>
  <c r="AE236" i="24"/>
  <c r="O237" i="24"/>
  <c r="AE237" i="24"/>
  <c r="O238" i="24"/>
  <c r="AE238" i="24"/>
  <c r="O239" i="24"/>
  <c r="AE239" i="24"/>
  <c r="O240" i="24"/>
  <c r="AE240" i="24"/>
  <c r="O241" i="24"/>
  <c r="AE241" i="24"/>
  <c r="O242" i="24"/>
  <c r="AE242" i="24"/>
  <c r="O243" i="24"/>
  <c r="AE243" i="24"/>
  <c r="O244" i="24"/>
  <c r="AE244" i="24"/>
  <c r="O245" i="24"/>
  <c r="AE245" i="24"/>
  <c r="O246" i="24"/>
  <c r="AE246" i="24"/>
  <c r="O247" i="24"/>
  <c r="AE247" i="24"/>
  <c r="O248" i="24"/>
  <c r="AE248" i="24"/>
  <c r="O249" i="24"/>
  <c r="AE249" i="24"/>
  <c r="O250" i="24"/>
  <c r="AE250" i="24"/>
  <c r="O251" i="24"/>
  <c r="AE251" i="24"/>
  <c r="O252" i="24"/>
  <c r="AE252" i="24"/>
  <c r="O253" i="24"/>
  <c r="AE253" i="24"/>
  <c r="O254" i="24"/>
  <c r="AE254" i="24"/>
  <c r="O255" i="24"/>
  <c r="AE255" i="24"/>
  <c r="O256" i="24"/>
  <c r="AE256" i="24"/>
  <c r="O257" i="24"/>
  <c r="AE257" i="24"/>
  <c r="M258" i="24"/>
  <c r="W258" i="24"/>
  <c r="AI258" i="24"/>
  <c r="AC186" i="24"/>
  <c r="AC202" i="24"/>
  <c r="U212" i="24"/>
  <c r="W218" i="24"/>
  <c r="W222" i="24"/>
  <c r="W226" i="24"/>
  <c r="AK228" i="24"/>
  <c r="AK230" i="24"/>
  <c r="AK232" i="24"/>
  <c r="AK234" i="24"/>
  <c r="AK236" i="24"/>
  <c r="AK238" i="24"/>
  <c r="AK240" i="24"/>
  <c r="AK242" i="24"/>
  <c r="AK244" i="24"/>
  <c r="AK246" i="24"/>
  <c r="AK248" i="24"/>
  <c r="AK250" i="24"/>
  <c r="AK252" i="24"/>
  <c r="AK254" i="24"/>
  <c r="AK256" i="24"/>
  <c r="K258" i="24"/>
  <c r="AE258" i="24"/>
  <c r="O259" i="24"/>
  <c r="AA259" i="24"/>
  <c r="AK259" i="24"/>
  <c r="O260" i="24"/>
  <c r="AA260" i="24"/>
  <c r="AK260" i="24"/>
  <c r="O261" i="24"/>
  <c r="AA261" i="24"/>
  <c r="AK261" i="24"/>
  <c r="O262" i="24"/>
  <c r="AA262" i="24"/>
  <c r="AK262" i="24"/>
  <c r="M263" i="24"/>
  <c r="U263" i="24"/>
  <c r="AC263" i="24"/>
  <c r="AK263" i="24"/>
  <c r="W220" i="24"/>
  <c r="AK227" i="24"/>
  <c r="AK231" i="24"/>
  <c r="AK235" i="24"/>
  <c r="AK239" i="24"/>
  <c r="AK243" i="24"/>
  <c r="AK247" i="24"/>
  <c r="AK251" i="24"/>
  <c r="AC257" i="24"/>
  <c r="K259" i="24"/>
  <c r="AE259" i="24"/>
  <c r="U260" i="24"/>
  <c r="AE260" i="24"/>
  <c r="U261" i="24"/>
  <c r="K262" i="24"/>
  <c r="AE262" i="24"/>
  <c r="AG263" i="24"/>
  <c r="U210" i="24"/>
  <c r="W217" i="24"/>
  <c r="W225" i="24"/>
  <c r="U230" i="24"/>
  <c r="U234" i="24"/>
  <c r="U238" i="24"/>
  <c r="U242" i="24"/>
  <c r="U246" i="24"/>
  <c r="U250" i="24"/>
  <c r="U254" i="24"/>
  <c r="AK257" i="24"/>
  <c r="M259" i="24"/>
  <c r="AI259" i="24"/>
  <c r="W260" i="24"/>
  <c r="M261" i="24"/>
  <c r="AI261" i="24"/>
  <c r="W262" i="24"/>
  <c r="K263" i="24"/>
  <c r="AA263" i="24"/>
  <c r="AC190" i="24"/>
  <c r="U206" i="24"/>
  <c r="U214" i="24"/>
  <c r="W219" i="24"/>
  <c r="W223" i="24"/>
  <c r="U227" i="24"/>
  <c r="U229" i="24"/>
  <c r="U231" i="24"/>
  <c r="U233" i="24"/>
  <c r="U235" i="24"/>
  <c r="U237" i="24"/>
  <c r="U239" i="24"/>
  <c r="U241" i="24"/>
  <c r="U243" i="24"/>
  <c r="U245" i="24"/>
  <c r="U247" i="24"/>
  <c r="U249" i="24"/>
  <c r="U251" i="24"/>
  <c r="U253" i="24"/>
  <c r="U255" i="24"/>
  <c r="U257" i="24"/>
  <c r="O258" i="24"/>
  <c r="AK258" i="24"/>
  <c r="S259" i="24"/>
  <c r="AC259" i="24"/>
  <c r="S260" i="24"/>
  <c r="AC260" i="24"/>
  <c r="S261" i="24"/>
  <c r="AC261" i="24"/>
  <c r="S262" i="24"/>
  <c r="AC262" i="24"/>
  <c r="O263" i="24"/>
  <c r="W263" i="24"/>
  <c r="AE263" i="24"/>
  <c r="AC194" i="24"/>
  <c r="U208" i="24"/>
  <c r="S216" i="24"/>
  <c r="W224" i="24"/>
  <c r="AK229" i="24"/>
  <c r="AK233" i="24"/>
  <c r="AK237" i="24"/>
  <c r="AK241" i="24"/>
  <c r="AK245" i="24"/>
  <c r="AK249" i="24"/>
  <c r="AK253" i="24"/>
  <c r="AK255" i="24"/>
  <c r="U258" i="24"/>
  <c r="U259" i="24"/>
  <c r="K260" i="24"/>
  <c r="K261" i="24"/>
  <c r="AE261" i="24"/>
  <c r="U262" i="24"/>
  <c r="Q263" i="24"/>
  <c r="Y263" i="24"/>
  <c r="AC198" i="24"/>
  <c r="W221" i="24"/>
  <c r="U228" i="24"/>
  <c r="U232" i="24"/>
  <c r="U236" i="24"/>
  <c r="U240" i="24"/>
  <c r="U244" i="24"/>
  <c r="U248" i="24"/>
  <c r="U252" i="24"/>
  <c r="U256" i="24"/>
  <c r="AA258" i="24"/>
  <c r="W259" i="24"/>
  <c r="M260" i="24"/>
  <c r="AI260" i="24"/>
  <c r="W261" i="24"/>
  <c r="M262" i="24"/>
  <c r="AI262" i="24"/>
  <c r="S263" i="24"/>
  <c r="AI263" i="24"/>
  <c r="AI184" i="24"/>
  <c r="AK184" i="24"/>
  <c r="AE184" i="24"/>
  <c r="AG184" i="24"/>
  <c r="AA184" i="24"/>
  <c r="AC184" i="24"/>
  <c r="W184" i="24"/>
  <c r="Y184" i="24"/>
  <c r="S184" i="24"/>
  <c r="U184" i="24"/>
  <c r="O184" i="24"/>
  <c r="Q184" i="24"/>
  <c r="K184" i="24"/>
  <c r="M184" i="24"/>
  <c r="G184" i="24"/>
  <c r="AR186" i="24"/>
  <c r="I184" i="24"/>
  <c r="AG121" i="24"/>
  <c r="AG123" i="24"/>
  <c r="AG125" i="24"/>
  <c r="AG127" i="24"/>
  <c r="AG129" i="24"/>
  <c r="AG131" i="24"/>
  <c r="AG133" i="24"/>
  <c r="AG135" i="24"/>
  <c r="AG137" i="24"/>
  <c r="AG139" i="24"/>
  <c r="AG141" i="24"/>
  <c r="AG143" i="24"/>
  <c r="AG145" i="24"/>
  <c r="AG147" i="24"/>
  <c r="AG149" i="24"/>
  <c r="AG151" i="24"/>
  <c r="AG153" i="24"/>
  <c r="AG155" i="24"/>
  <c r="AG157" i="24"/>
  <c r="AG159" i="24"/>
  <c r="AG161" i="24"/>
  <c r="AG163" i="24"/>
  <c r="AG165" i="24"/>
  <c r="AG167" i="24"/>
  <c r="AG169" i="24"/>
  <c r="AG171" i="24"/>
  <c r="AG173" i="24"/>
  <c r="AG175" i="24"/>
  <c r="AG177" i="24"/>
  <c r="AH121" i="24"/>
  <c r="AF122" i="24"/>
  <c r="AH123" i="24"/>
  <c r="AF124" i="24"/>
  <c r="AH125" i="24"/>
  <c r="AF126" i="24"/>
  <c r="AH127" i="24"/>
  <c r="AF128" i="24"/>
  <c r="AH129" i="24"/>
  <c r="AF130" i="24"/>
  <c r="AH131" i="24"/>
  <c r="AF132" i="24"/>
  <c r="AH133" i="24"/>
  <c r="AF134" i="24"/>
  <c r="AH135" i="24"/>
  <c r="AF136" i="24"/>
  <c r="AH137" i="24"/>
  <c r="AF138" i="24"/>
  <c r="AH139" i="24"/>
  <c r="AF140" i="24"/>
  <c r="AH141" i="24"/>
  <c r="AF142" i="24"/>
  <c r="AH143" i="24"/>
  <c r="AF144" i="24"/>
  <c r="AH145" i="24"/>
  <c r="AF146" i="24"/>
  <c r="AH147" i="24"/>
  <c r="AF149" i="24"/>
  <c r="AF150" i="24"/>
  <c r="AF153" i="24"/>
  <c r="AF154" i="24"/>
  <c r="AF157" i="24"/>
  <c r="AF158" i="24"/>
  <c r="AF161" i="24"/>
  <c r="AF162" i="24"/>
  <c r="AF165" i="24"/>
  <c r="AF166" i="24"/>
  <c r="AF169" i="24"/>
  <c r="AF170" i="24"/>
  <c r="AF173" i="24"/>
  <c r="AF174" i="24"/>
  <c r="AF177" i="24"/>
  <c r="AF178" i="24"/>
  <c r="AH149" i="24"/>
  <c r="AH153" i="24"/>
  <c r="AH157" i="24"/>
  <c r="AH161" i="24"/>
  <c r="AH165" i="24"/>
  <c r="AH169" i="24"/>
  <c r="AH173" i="24"/>
  <c r="AH177" i="24"/>
  <c r="AF148" i="24"/>
  <c r="AF151" i="24"/>
  <c r="AF152" i="24"/>
  <c r="AF155" i="24"/>
  <c r="AF156" i="24"/>
  <c r="AF159" i="24"/>
  <c r="AF160" i="24"/>
  <c r="AF163" i="24"/>
  <c r="AF164" i="24"/>
  <c r="AF167" i="24"/>
  <c r="AF168" i="24"/>
  <c r="AF171" i="24"/>
  <c r="AF172" i="24"/>
  <c r="AF175" i="24"/>
  <c r="AF176" i="24"/>
  <c r="AF121" i="24"/>
  <c r="AF123" i="24"/>
  <c r="AF125" i="24"/>
  <c r="AF127" i="24"/>
  <c r="AF129" i="24"/>
  <c r="AF131" i="24"/>
  <c r="AF133" i="24"/>
  <c r="AF135" i="24"/>
  <c r="AF137" i="24"/>
  <c r="AF139" i="24"/>
  <c r="AF141" i="24"/>
  <c r="AF143" i="24"/>
  <c r="AF145" i="24"/>
  <c r="AF147" i="24"/>
  <c r="AH151" i="24"/>
  <c r="AH155" i="24"/>
  <c r="AH159" i="24"/>
  <c r="AH163" i="24"/>
  <c r="AH167" i="24"/>
  <c r="AH171" i="24"/>
  <c r="AH175" i="24"/>
  <c r="AJ119" i="24"/>
  <c r="AK119" i="24"/>
  <c r="AI119" i="24"/>
  <c r="AI120" i="24"/>
  <c r="AG119" i="24"/>
  <c r="AH119" i="24"/>
  <c r="AF119" i="24"/>
  <c r="AF120" i="24"/>
  <c r="AC119" i="24"/>
  <c r="AC178" i="24"/>
  <c r="Q178" i="24"/>
  <c r="AC177" i="24"/>
  <c r="Y177" i="24"/>
  <c r="U177" i="24"/>
  <c r="Q177" i="24"/>
  <c r="AC176" i="24"/>
  <c r="Q176" i="24"/>
  <c r="AC175" i="24"/>
  <c r="Y175" i="24"/>
  <c r="U175" i="24"/>
  <c r="Q175" i="24"/>
  <c r="AC174" i="24"/>
  <c r="Q174" i="24"/>
  <c r="AC173" i="24"/>
  <c r="Y173" i="24"/>
  <c r="U173" i="24"/>
  <c r="Q173" i="24"/>
  <c r="AC172" i="24"/>
  <c r="Q172" i="24"/>
  <c r="AC171" i="24"/>
  <c r="Y171" i="24"/>
  <c r="U171" i="24"/>
  <c r="Q171" i="24"/>
  <c r="AC170" i="24"/>
  <c r="Q170" i="24"/>
  <c r="AC169" i="24"/>
  <c r="Y169" i="24"/>
  <c r="U169" i="24"/>
  <c r="Q169" i="24"/>
  <c r="AC168" i="24"/>
  <c r="Q168" i="24"/>
  <c r="AC167" i="24"/>
  <c r="Y167" i="24"/>
  <c r="U167" i="24"/>
  <c r="Q167" i="24"/>
  <c r="AC166" i="24"/>
  <c r="Q166" i="24"/>
  <c r="AC165" i="24"/>
  <c r="Y165" i="24"/>
  <c r="U165" i="24"/>
  <c r="Q165" i="24"/>
  <c r="AC164" i="24"/>
  <c r="Q164" i="24"/>
  <c r="AC163" i="24"/>
  <c r="Y163" i="24"/>
  <c r="U163" i="24"/>
  <c r="Q163" i="24"/>
  <c r="AC162" i="24"/>
  <c r="Q162" i="24"/>
  <c r="AC161" i="24"/>
  <c r="Y161" i="24"/>
  <c r="U161" i="24"/>
  <c r="Q161" i="24"/>
  <c r="AC160" i="24"/>
  <c r="Q160" i="24"/>
  <c r="AC159" i="24"/>
  <c r="Y159" i="24"/>
  <c r="U159" i="24"/>
  <c r="Q159" i="24"/>
  <c r="AC158" i="24"/>
  <c r="Q158" i="24"/>
  <c r="AC157" i="24"/>
  <c r="Y157" i="24"/>
  <c r="U157" i="24"/>
  <c r="Q157" i="24"/>
  <c r="AC156" i="24"/>
  <c r="Q156" i="24"/>
  <c r="AC155" i="24"/>
  <c r="Y155" i="24"/>
  <c r="U155" i="24"/>
  <c r="Q155" i="24"/>
  <c r="AC154" i="24"/>
  <c r="Q154" i="24"/>
  <c r="AC153" i="24"/>
  <c r="Y153" i="24"/>
  <c r="U153" i="24"/>
  <c r="Q153" i="24"/>
  <c r="AC152" i="24"/>
  <c r="Q152" i="24"/>
  <c r="AC151" i="24"/>
  <c r="Y151" i="24"/>
  <c r="U151" i="24"/>
  <c r="Q151" i="24"/>
  <c r="AC150" i="24"/>
  <c r="Z178" i="24"/>
  <c r="AE177" i="24"/>
  <c r="Z177" i="24"/>
  <c r="T177" i="24"/>
  <c r="O177" i="24"/>
  <c r="T176" i="24"/>
  <c r="AB175" i="24"/>
  <c r="W175" i="24"/>
  <c r="R175" i="24"/>
  <c r="Z174" i="24"/>
  <c r="AE173" i="24"/>
  <c r="Z173" i="24"/>
  <c r="T173" i="24"/>
  <c r="O173" i="24"/>
  <c r="T172" i="24"/>
  <c r="AB171" i="24"/>
  <c r="W171" i="24"/>
  <c r="R171" i="24"/>
  <c r="Z170" i="24"/>
  <c r="AE169" i="24"/>
  <c r="Z169" i="24"/>
  <c r="T169" i="24"/>
  <c r="O169" i="24"/>
  <c r="T168" i="24"/>
  <c r="AB167" i="24"/>
  <c r="W167" i="24"/>
  <c r="R167" i="24"/>
  <c r="Z166" i="24"/>
  <c r="AE165" i="24"/>
  <c r="Z165" i="24"/>
  <c r="T165" i="24"/>
  <c r="O165" i="24"/>
  <c r="T164" i="24"/>
  <c r="AB163" i="24"/>
  <c r="W163" i="24"/>
  <c r="R163" i="24"/>
  <c r="Z162" i="24"/>
  <c r="AE161" i="24"/>
  <c r="Z161" i="24"/>
  <c r="T161" i="24"/>
  <c r="O161" i="24"/>
  <c r="T160" i="24"/>
  <c r="AB159" i="24"/>
  <c r="W159" i="24"/>
  <c r="R159" i="24"/>
  <c r="Z158" i="24"/>
  <c r="AE157" i="24"/>
  <c r="Z157" i="24"/>
  <c r="T157" i="24"/>
  <c r="O157" i="24"/>
  <c r="T156" i="24"/>
  <c r="AB155" i="24"/>
  <c r="W155" i="24"/>
  <c r="R155" i="24"/>
  <c r="Z154" i="24"/>
  <c r="AE153" i="24"/>
  <c r="Z153" i="24"/>
  <c r="T153" i="24"/>
  <c r="O153" i="24"/>
  <c r="T152" i="24"/>
  <c r="AB151" i="24"/>
  <c r="W151" i="24"/>
  <c r="R151" i="24"/>
  <c r="Z150" i="24"/>
  <c r="N150" i="24"/>
  <c r="AB149" i="24"/>
  <c r="X149" i="24"/>
  <c r="T149" i="24"/>
  <c r="P149" i="24"/>
  <c r="Z148" i="24"/>
  <c r="N148" i="24"/>
  <c r="AB147" i="24"/>
  <c r="X147" i="24"/>
  <c r="T147" i="24"/>
  <c r="P147" i="24"/>
  <c r="Z146" i="24"/>
  <c r="N146" i="24"/>
  <c r="AB145" i="24"/>
  <c r="X145" i="24"/>
  <c r="T145" i="24"/>
  <c r="P145" i="24"/>
  <c r="Z144" i="24"/>
  <c r="N144" i="24"/>
  <c r="AB143" i="24"/>
  <c r="X143" i="24"/>
  <c r="T143" i="24"/>
  <c r="P143" i="24"/>
  <c r="Z142" i="24"/>
  <c r="N142" i="24"/>
  <c r="AB141" i="24"/>
  <c r="X141" i="24"/>
  <c r="T141" i="24"/>
  <c r="P141" i="24"/>
  <c r="Z140" i="24"/>
  <c r="N140" i="24"/>
  <c r="AB139" i="24"/>
  <c r="X139" i="24"/>
  <c r="T139" i="24"/>
  <c r="P139" i="24"/>
  <c r="Z138" i="24"/>
  <c r="N138" i="24"/>
  <c r="AB137" i="24"/>
  <c r="X137" i="24"/>
  <c r="T137" i="24"/>
  <c r="P137" i="24"/>
  <c r="Z136" i="24"/>
  <c r="N136" i="24"/>
  <c r="AB135" i="24"/>
  <c r="X135" i="24"/>
  <c r="T135" i="24"/>
  <c r="P135" i="24"/>
  <c r="Z134" i="24"/>
  <c r="N134" i="24"/>
  <c r="AB133" i="24"/>
  <c r="X133" i="24"/>
  <c r="T133" i="24"/>
  <c r="P133" i="24"/>
  <c r="Z132" i="24"/>
  <c r="N132" i="24"/>
  <c r="AB131" i="24"/>
  <c r="X131" i="24"/>
  <c r="T131" i="24"/>
  <c r="P131" i="24"/>
  <c r="Z130" i="24"/>
  <c r="N130" i="24"/>
  <c r="AB129" i="24"/>
  <c r="X129" i="24"/>
  <c r="T129" i="24"/>
  <c r="P129" i="24"/>
  <c r="Z128" i="24"/>
  <c r="N128" i="24"/>
  <c r="AB127" i="24"/>
  <c r="X127" i="24"/>
  <c r="T127" i="24"/>
  <c r="P127" i="24"/>
  <c r="Z126" i="24"/>
  <c r="N126" i="24"/>
  <c r="AB125" i="24"/>
  <c r="X125" i="24"/>
  <c r="T125" i="24"/>
  <c r="P125" i="24"/>
  <c r="Z124" i="24"/>
  <c r="N124" i="24"/>
  <c r="AB123" i="24"/>
  <c r="X123" i="24"/>
  <c r="T123" i="24"/>
  <c r="P123" i="24"/>
  <c r="Z122" i="24"/>
  <c r="N122" i="24"/>
  <c r="AB121" i="24"/>
  <c r="X121" i="24"/>
  <c r="T121" i="24"/>
  <c r="P121" i="24"/>
  <c r="Z120" i="24"/>
  <c r="N120" i="24"/>
  <c r="AB119" i="24"/>
  <c r="X119" i="24"/>
  <c r="T119" i="24"/>
  <c r="P119" i="24"/>
  <c r="W178" i="24"/>
  <c r="AD177" i="24"/>
  <c r="X177" i="24"/>
  <c r="S177" i="24"/>
  <c r="N177" i="24"/>
  <c r="N176" i="24"/>
  <c r="AA175" i="24"/>
  <c r="V175" i="24"/>
  <c r="P175" i="24"/>
  <c r="W174" i="24"/>
  <c r="AD173" i="24"/>
  <c r="T178" i="24"/>
  <c r="W177" i="24"/>
  <c r="Z176" i="24"/>
  <c r="Z175" i="24"/>
  <c r="O175" i="24"/>
  <c r="AB173" i="24"/>
  <c r="V173" i="24"/>
  <c r="N173" i="24"/>
  <c r="AE171" i="24"/>
  <c r="X171" i="24"/>
  <c r="P171" i="24"/>
  <c r="T170" i="24"/>
  <c r="AA169" i="24"/>
  <c r="S169" i="24"/>
  <c r="Z168" i="24"/>
  <c r="AD167" i="24"/>
  <c r="V167" i="24"/>
  <c r="O167" i="24"/>
  <c r="N166" i="24"/>
  <c r="X165" i="24"/>
  <c r="R165" i="24"/>
  <c r="W164" i="24"/>
  <c r="AA163" i="24"/>
  <c r="T163" i="24"/>
  <c r="N163" i="24"/>
  <c r="AD161" i="24"/>
  <c r="W161" i="24"/>
  <c r="P161" i="24"/>
  <c r="N160" i="24"/>
  <c r="Z159" i="24"/>
  <c r="S159" i="24"/>
  <c r="W158" i="24"/>
  <c r="AB157" i="24"/>
  <c r="V157" i="24"/>
  <c r="N157" i="24"/>
  <c r="AE155" i="24"/>
  <c r="X155" i="24"/>
  <c r="P155" i="24"/>
  <c r="T154" i="24"/>
  <c r="AA153" i="24"/>
  <c r="S153" i="24"/>
  <c r="Z152" i="24"/>
  <c r="AD151" i="24"/>
  <c r="V151" i="24"/>
  <c r="O151" i="24"/>
  <c r="Q150" i="24"/>
  <c r="AA149" i="24"/>
  <c r="V149" i="24"/>
  <c r="Q149" i="24"/>
  <c r="W148" i="24"/>
  <c r="AD147" i="24"/>
  <c r="Y147" i="24"/>
  <c r="S147" i="24"/>
  <c r="N147" i="24"/>
  <c r="Q146" i="24"/>
  <c r="AA145" i="24"/>
  <c r="V145" i="24"/>
  <c r="Q145" i="24"/>
  <c r="W144" i="24"/>
  <c r="AD143" i="24"/>
  <c r="Y143" i="24"/>
  <c r="S143" i="24"/>
  <c r="N143" i="24"/>
  <c r="Q142" i="24"/>
  <c r="AA141" i="24"/>
  <c r="V141" i="24"/>
  <c r="Q141" i="24"/>
  <c r="W140" i="24"/>
  <c r="AD139" i="24"/>
  <c r="Y139" i="24"/>
  <c r="S139" i="24"/>
  <c r="N139" i="24"/>
  <c r="Q138" i="24"/>
  <c r="AA137" i="24"/>
  <c r="V137" i="24"/>
  <c r="Q137" i="24"/>
  <c r="W136" i="24"/>
  <c r="AD135" i="24"/>
  <c r="Y135" i="24"/>
  <c r="S135" i="24"/>
  <c r="N135" i="24"/>
  <c r="Q134" i="24"/>
  <c r="AA133" i="24"/>
  <c r="V133" i="24"/>
  <c r="Q133" i="24"/>
  <c r="W132" i="24"/>
  <c r="AD131" i="24"/>
  <c r="Y131" i="24"/>
  <c r="S131" i="24"/>
  <c r="N131" i="24"/>
  <c r="Q130" i="24"/>
  <c r="AA129" i="24"/>
  <c r="V129" i="24"/>
  <c r="Q129" i="24"/>
  <c r="W128" i="24"/>
  <c r="AD127" i="24"/>
  <c r="Y127" i="24"/>
  <c r="S127" i="24"/>
  <c r="N127" i="24"/>
  <c r="Q126" i="24"/>
  <c r="AA125" i="24"/>
  <c r="V125" i="24"/>
  <c r="Q125" i="24"/>
  <c r="W124" i="24"/>
  <c r="AD123" i="24"/>
  <c r="Y123" i="24"/>
  <c r="S123" i="24"/>
  <c r="N123" i="24"/>
  <c r="Q122" i="24"/>
  <c r="AA121" i="24"/>
  <c r="V121" i="24"/>
  <c r="Q121" i="24"/>
  <c r="W120" i="24"/>
  <c r="AD119" i="24"/>
  <c r="Y119" i="24"/>
  <c r="S119" i="24"/>
  <c r="N119" i="24"/>
  <c r="N178" i="24"/>
  <c r="V177" i="24"/>
  <c r="W176" i="24"/>
  <c r="X175" i="24"/>
  <c r="N175" i="24"/>
  <c r="AA173" i="24"/>
  <c r="S173" i="24"/>
  <c r="Z172" i="24"/>
  <c r="AD171" i="24"/>
  <c r="V171" i="24"/>
  <c r="O171" i="24"/>
  <c r="N170" i="24"/>
  <c r="X169" i="24"/>
  <c r="R169" i="24"/>
  <c r="W168" i="24"/>
  <c r="AA167" i="24"/>
  <c r="T167" i="24"/>
  <c r="N167" i="24"/>
  <c r="AD165" i="24"/>
  <c r="W165" i="24"/>
  <c r="P165" i="24"/>
  <c r="N164" i="24"/>
  <c r="Z163" i="24"/>
  <c r="S163" i="24"/>
  <c r="W162" i="24"/>
  <c r="AB161" i="24"/>
  <c r="V161" i="24"/>
  <c r="N161" i="24"/>
  <c r="AE159" i="24"/>
  <c r="X159" i="24"/>
  <c r="P159" i="24"/>
  <c r="T158" i="24"/>
  <c r="AA157" i="24"/>
  <c r="S157" i="24"/>
  <c r="Z156" i="24"/>
  <c r="AD155" i="24"/>
  <c r="V155" i="24"/>
  <c r="O155" i="24"/>
  <c r="N154" i="24"/>
  <c r="X153" i="24"/>
  <c r="R153" i="24"/>
  <c r="W152" i="24"/>
  <c r="AA151" i="24"/>
  <c r="T151" i="24"/>
  <c r="N151" i="24"/>
  <c r="AE149" i="24"/>
  <c r="Z149" i="24"/>
  <c r="U149" i="24"/>
  <c r="O149" i="24"/>
  <c r="T148" i="24"/>
  <c r="AC147" i="24"/>
  <c r="W147" i="24"/>
  <c r="R147" i="24"/>
  <c r="AC146" i="24"/>
  <c r="AE145" i="24"/>
  <c r="Z145" i="24"/>
  <c r="U145" i="24"/>
  <c r="O145" i="24"/>
  <c r="T144" i="24"/>
  <c r="AC143" i="24"/>
  <c r="W143" i="24"/>
  <c r="R143" i="24"/>
  <c r="AC142" i="24"/>
  <c r="AE141" i="24"/>
  <c r="Z141" i="24"/>
  <c r="U141" i="24"/>
  <c r="O141" i="24"/>
  <c r="T140" i="24"/>
  <c r="AC139" i="24"/>
  <c r="W139" i="24"/>
  <c r="R139" i="24"/>
  <c r="AC138" i="24"/>
  <c r="AE137" i="24"/>
  <c r="Z137" i="24"/>
  <c r="U137" i="24"/>
  <c r="O137" i="24"/>
  <c r="T136" i="24"/>
  <c r="AC135" i="24"/>
  <c r="W135" i="24"/>
  <c r="R135" i="24"/>
  <c r="AC134" i="24"/>
  <c r="AE133" i="24"/>
  <c r="Z133" i="24"/>
  <c r="U133" i="24"/>
  <c r="O133" i="24"/>
  <c r="T132" i="24"/>
  <c r="AC131" i="24"/>
  <c r="W131" i="24"/>
  <c r="R131" i="24"/>
  <c r="AC130" i="24"/>
  <c r="AE129" i="24"/>
  <c r="Z129" i="24"/>
  <c r="U129" i="24"/>
  <c r="O129" i="24"/>
  <c r="T128" i="24"/>
  <c r="AC127" i="24"/>
  <c r="W127" i="24"/>
  <c r="R127" i="24"/>
  <c r="AC126" i="24"/>
  <c r="AE125" i="24"/>
  <c r="Z125" i="24"/>
  <c r="U125" i="24"/>
  <c r="O125" i="24"/>
  <c r="T124" i="24"/>
  <c r="AC123" i="24"/>
  <c r="W123" i="24"/>
  <c r="R123" i="24"/>
  <c r="AC122" i="24"/>
  <c r="AE121" i="24"/>
  <c r="Z121" i="24"/>
  <c r="U121" i="24"/>
  <c r="O121" i="24"/>
  <c r="T120" i="24"/>
  <c r="W119" i="24"/>
  <c r="R119" i="24"/>
  <c r="AB177" i="24"/>
  <c r="R177" i="24"/>
  <c r="AE175" i="24"/>
  <c r="T175" i="24"/>
  <c r="T174" i="24"/>
  <c r="X173" i="24"/>
  <c r="R173" i="24"/>
  <c r="W172" i="24"/>
  <c r="AA171" i="24"/>
  <c r="T171" i="24"/>
  <c r="N171" i="24"/>
  <c r="AD169" i="24"/>
  <c r="W169" i="24"/>
  <c r="P169" i="24"/>
  <c r="N168" i="24"/>
  <c r="Z167" i="24"/>
  <c r="S167" i="24"/>
  <c r="W166" i="24"/>
  <c r="AB165" i="24"/>
  <c r="V165" i="24"/>
  <c r="N165" i="24"/>
  <c r="AE163" i="24"/>
  <c r="X163" i="24"/>
  <c r="P163" i="24"/>
  <c r="T162" i="24"/>
  <c r="AA161" i="24"/>
  <c r="S161" i="24"/>
  <c r="Z160" i="24"/>
  <c r="AD159" i="24"/>
  <c r="V159" i="24"/>
  <c r="O159" i="24"/>
  <c r="N158" i="24"/>
  <c r="X157" i="24"/>
  <c r="R157" i="24"/>
  <c r="W156" i="24"/>
  <c r="AA155" i="24"/>
  <c r="T155" i="24"/>
  <c r="N155" i="24"/>
  <c r="AD153" i="24"/>
  <c r="W153" i="24"/>
  <c r="P153" i="24"/>
  <c r="N152" i="24"/>
  <c r="Z151" i="24"/>
  <c r="S151" i="24"/>
  <c r="W150" i="24"/>
  <c r="AD149" i="24"/>
  <c r="Y149" i="24"/>
  <c r="S149" i="24"/>
  <c r="N149" i="24"/>
  <c r="Q148" i="24"/>
  <c r="AA147" i="24"/>
  <c r="V147" i="24"/>
  <c r="Q147" i="24"/>
  <c r="W146" i="24"/>
  <c r="AD145" i="24"/>
  <c r="Y145" i="24"/>
  <c r="S145" i="24"/>
  <c r="N145" i="24"/>
  <c r="Q144" i="24"/>
  <c r="AA143" i="24"/>
  <c r="V143" i="24"/>
  <c r="Q143" i="24"/>
  <c r="W142" i="24"/>
  <c r="AD141" i="24"/>
  <c r="Y141" i="24"/>
  <c r="S141" i="24"/>
  <c r="N141" i="24"/>
  <c r="Q140" i="24"/>
  <c r="AA139" i="24"/>
  <c r="V139" i="24"/>
  <c r="Q139" i="24"/>
  <c r="W138" i="24"/>
  <c r="AD137" i="24"/>
  <c r="Y137" i="24"/>
  <c r="S137" i="24"/>
  <c r="N137" i="24"/>
  <c r="Q136" i="24"/>
  <c r="AA135" i="24"/>
  <c r="V135" i="24"/>
  <c r="Q135" i="24"/>
  <c r="W134" i="24"/>
  <c r="AD133" i="24"/>
  <c r="Y133" i="24"/>
  <c r="S133" i="24"/>
  <c r="N133" i="24"/>
  <c r="Q132" i="24"/>
  <c r="AA131" i="24"/>
  <c r="V131" i="24"/>
  <c r="Q131" i="24"/>
  <c r="W130" i="24"/>
  <c r="AD129" i="24"/>
  <c r="Y129" i="24"/>
  <c r="S129" i="24"/>
  <c r="N129" i="24"/>
  <c r="Q128" i="24"/>
  <c r="AA127" i="24"/>
  <c r="V127" i="24"/>
  <c r="Q127" i="24"/>
  <c r="W126" i="24"/>
  <c r="AD125" i="24"/>
  <c r="Y125" i="24"/>
  <c r="S125" i="24"/>
  <c r="N125" i="24"/>
  <c r="Q124" i="24"/>
  <c r="AA123" i="24"/>
  <c r="V123" i="24"/>
  <c r="Q123" i="24"/>
  <c r="W122" i="24"/>
  <c r="AA177" i="24"/>
  <c r="N174" i="24"/>
  <c r="Z171" i="24"/>
  <c r="V169" i="24"/>
  <c r="P167" i="24"/>
  <c r="Z164" i="24"/>
  <c r="N162" i="24"/>
  <c r="AA159" i="24"/>
  <c r="W157" i="24"/>
  <c r="S155" i="24"/>
  <c r="N153" i="24"/>
  <c r="T150" i="24"/>
  <c r="AC148" i="24"/>
  <c r="O147" i="24"/>
  <c r="R145" i="24"/>
  <c r="U143" i="24"/>
  <c r="W141" i="24"/>
  <c r="Z139" i="24"/>
  <c r="AC137" i="24"/>
  <c r="AE135" i="24"/>
  <c r="T134" i="24"/>
  <c r="AC132" i="24"/>
  <c r="O131" i="24"/>
  <c r="R129" i="24"/>
  <c r="U127" i="24"/>
  <c r="W125" i="24"/>
  <c r="Z123" i="24"/>
  <c r="AD121" i="24"/>
  <c r="S121" i="24"/>
  <c r="Q120" i="24"/>
  <c r="V119" i="24"/>
  <c r="P177" i="24"/>
  <c r="W173" i="24"/>
  <c r="S171" i="24"/>
  <c r="N169" i="24"/>
  <c r="T166" i="24"/>
  <c r="AD163" i="24"/>
  <c r="X161" i="24"/>
  <c r="T159" i="24"/>
  <c r="P157" i="24"/>
  <c r="W154" i="24"/>
  <c r="AE151" i="24"/>
  <c r="AC149" i="24"/>
  <c r="AE147" i="24"/>
  <c r="T146" i="24"/>
  <c r="AC144" i="24"/>
  <c r="O143" i="24"/>
  <c r="R141" i="24"/>
  <c r="U139" i="24"/>
  <c r="W137" i="24"/>
  <c r="Z135" i="24"/>
  <c r="AC133" i="24"/>
  <c r="AE131" i="24"/>
  <c r="T130" i="24"/>
  <c r="AC128" i="24"/>
  <c r="O127" i="24"/>
  <c r="R125" i="24"/>
  <c r="U123" i="24"/>
  <c r="AC121" i="24"/>
  <c r="R121" i="24"/>
  <c r="AE119" i="24"/>
  <c r="U119" i="24"/>
  <c r="AD175" i="24"/>
  <c r="P173" i="24"/>
  <c r="W170" i="24"/>
  <c r="AE167" i="24"/>
  <c r="AA165" i="24"/>
  <c r="V163" i="24"/>
  <c r="R161" i="24"/>
  <c r="N159" i="24"/>
  <c r="N156" i="24"/>
  <c r="AB153" i="24"/>
  <c r="X151" i="24"/>
  <c r="W149" i="24"/>
  <c r="Z147" i="24"/>
  <c r="AC145" i="24"/>
  <c r="AE143" i="24"/>
  <c r="T142" i="24"/>
  <c r="AC140" i="24"/>
  <c r="O139" i="24"/>
  <c r="R137" i="24"/>
  <c r="U135" i="24"/>
  <c r="W133" i="24"/>
  <c r="Z131" i="24"/>
  <c r="AC129" i="24"/>
  <c r="AE127" i="24"/>
  <c r="T126" i="24"/>
  <c r="AC124" i="24"/>
  <c r="O123" i="24"/>
  <c r="Y121" i="24"/>
  <c r="N121" i="24"/>
  <c r="AA119" i="24"/>
  <c r="Q119" i="24"/>
  <c r="S175" i="24"/>
  <c r="N172" i="24"/>
  <c r="AB169" i="24"/>
  <c r="X167" i="24"/>
  <c r="S165" i="24"/>
  <c r="O163" i="24"/>
  <c r="W160" i="24"/>
  <c r="AD157" i="24"/>
  <c r="Z155" i="24"/>
  <c r="V153" i="24"/>
  <c r="P151" i="24"/>
  <c r="R149" i="24"/>
  <c r="U147" i="24"/>
  <c r="W145" i="24"/>
  <c r="Z143" i="24"/>
  <c r="AC141" i="24"/>
  <c r="AE139" i="24"/>
  <c r="T138" i="24"/>
  <c r="AC136" i="24"/>
  <c r="O135" i="24"/>
  <c r="R133" i="24"/>
  <c r="U131" i="24"/>
  <c r="W129" i="24"/>
  <c r="Z127" i="24"/>
  <c r="AC125" i="24"/>
  <c r="AE123" i="24"/>
  <c r="T122" i="24"/>
  <c r="W121" i="24"/>
  <c r="AC120" i="24"/>
  <c r="Z119" i="24"/>
  <c r="O119" i="24"/>
  <c r="G329" i="9" a="1"/>
  <c r="G329" i="9"/>
  <c r="X331" i="9"/>
  <c r="F331" i="9" a="1"/>
  <c r="F331" i="9"/>
  <c r="G330" i="9" a="1"/>
  <c r="G330" i="9"/>
  <c r="G429" i="9" a="1"/>
  <c r="G429" i="9"/>
  <c r="AC332" i="9" a="1"/>
  <c r="AC332" i="9"/>
  <c r="C332" i="9" a="1"/>
  <c r="C332" i="9"/>
  <c r="D332" i="9" a="1"/>
  <c r="D332" i="9"/>
  <c r="Y334" i="9"/>
  <c r="Z333" i="9"/>
  <c r="K177" i="9"/>
  <c r="L176" i="9"/>
  <c r="M174" i="9"/>
  <c r="H223" i="9" a="1"/>
  <c r="H223" i="9"/>
  <c r="I175" i="9" a="1"/>
  <c r="I175" i="9"/>
  <c r="C175" i="9" a="1"/>
  <c r="C175" i="9"/>
  <c r="D175" i="9" a="1"/>
  <c r="D175" i="9"/>
  <c r="E223" i="9" a="1"/>
  <c r="E223" i="9"/>
  <c r="M20" i="9"/>
  <c r="F20" i="9" a="1"/>
  <c r="F20" i="9"/>
  <c r="I21" i="9" a="1"/>
  <c r="I21" i="9"/>
  <c r="C21" i="9" a="1"/>
  <c r="C21" i="9"/>
  <c r="D21" i="9" a="1"/>
  <c r="D21" i="9"/>
  <c r="K23" i="9"/>
  <c r="L22" i="9"/>
  <c r="H20" i="9" a="1"/>
  <c r="H20" i="9"/>
  <c r="H19" i="9" a="1"/>
  <c r="H19" i="9"/>
  <c r="G19" i="9" a="1"/>
  <c r="G19" i="9"/>
  <c r="F19" i="9" a="1"/>
  <c r="F19" i="9"/>
  <c r="E19" i="9" a="1"/>
  <c r="E19" i="9"/>
  <c r="G430" i="9" a="1"/>
  <c r="G430" i="9"/>
  <c r="X431" i="9"/>
  <c r="C432" i="9" a="1"/>
  <c r="C432" i="9"/>
  <c r="D432" i="9" a="1"/>
  <c r="D432" i="9"/>
  <c r="AC432" i="9" a="1"/>
  <c r="AC432" i="9"/>
  <c r="Z433" i="9"/>
  <c r="L226" i="9"/>
  <c r="E224" i="9" a="1"/>
  <c r="E224" i="9"/>
  <c r="G224" i="9" a="1"/>
  <c r="G224" i="9"/>
  <c r="H224" i="9" a="1"/>
  <c r="H224" i="9"/>
  <c r="F224" i="9" a="1"/>
  <c r="F224" i="9"/>
  <c r="C225" i="9" a="1"/>
  <c r="C225" i="9"/>
  <c r="D225" i="9" a="1"/>
  <c r="D225" i="9"/>
  <c r="I225" i="9" a="1"/>
  <c r="I225" i="9"/>
  <c r="G186" i="24"/>
  <c r="AR188" i="24"/>
  <c r="I186" i="24"/>
  <c r="G187" i="24"/>
  <c r="AR189" i="24"/>
  <c r="I187" i="24"/>
  <c r="AK121" i="24"/>
  <c r="AI121" i="24"/>
  <c r="AJ121" i="24"/>
  <c r="AI122" i="24"/>
  <c r="E20" i="9" a="1"/>
  <c r="E20" i="9"/>
  <c r="G20" i="9" a="1"/>
  <c r="G20" i="9"/>
  <c r="H331" i="9" a="1"/>
  <c r="H331" i="9"/>
  <c r="U331" i="9" a="1"/>
  <c r="U331" i="9"/>
  <c r="E331" i="9" a="1"/>
  <c r="E331" i="9"/>
  <c r="G331" i="9" a="1"/>
  <c r="G331" i="9"/>
  <c r="X332" i="9"/>
  <c r="D333" i="9" a="1"/>
  <c r="D333" i="9"/>
  <c r="AC333" i="9" a="1"/>
  <c r="AC333" i="9"/>
  <c r="C333" i="9" a="1"/>
  <c r="C333" i="9"/>
  <c r="Y335" i="9"/>
  <c r="Z334" i="9"/>
  <c r="M175" i="9"/>
  <c r="G175" i="9" a="1"/>
  <c r="G175"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L177" i="9"/>
  <c r="E174" i="9" a="1"/>
  <c r="E174" i="9"/>
  <c r="H174" i="9" a="1"/>
  <c r="H174" i="9"/>
  <c r="G174" i="9" a="1"/>
  <c r="G174" i="9"/>
  <c r="F174" i="9" a="1"/>
  <c r="F174" i="9"/>
  <c r="E175" i="9" a="1"/>
  <c r="E175" i="9"/>
  <c r="F175" i="9" a="1"/>
  <c r="F175" i="9"/>
  <c r="H175" i="9" a="1"/>
  <c r="H175" i="9"/>
  <c r="C176" i="9" a="1"/>
  <c r="C176" i="9"/>
  <c r="I176" i="9" a="1"/>
  <c r="I176" i="9"/>
  <c r="D176" i="9" a="1"/>
  <c r="D176" i="9"/>
  <c r="M21" i="9"/>
  <c r="H21" i="9" a="1"/>
  <c r="H21" i="9"/>
  <c r="K24" i="9"/>
  <c r="L23" i="9"/>
  <c r="D22" i="9" a="1"/>
  <c r="D22" i="9"/>
  <c r="C22" i="9" a="1"/>
  <c r="C22" i="9"/>
  <c r="I22" i="9" a="1"/>
  <c r="I22" i="9"/>
  <c r="X432" i="9"/>
  <c r="H432" i="9" a="1"/>
  <c r="H432" i="9"/>
  <c r="D433" i="9" a="1"/>
  <c r="D433" i="9"/>
  <c r="C433" i="9" a="1"/>
  <c r="C433" i="9"/>
  <c r="X433" i="9"/>
  <c r="AC433" i="9" a="1"/>
  <c r="AC433" i="9"/>
  <c r="Z434" i="9"/>
  <c r="V431" i="9" a="1"/>
  <c r="V431" i="9"/>
  <c r="H431" i="9" a="1"/>
  <c r="H431" i="9"/>
  <c r="U431" i="9" a="1"/>
  <c r="U431" i="9"/>
  <c r="E431" i="9" a="1"/>
  <c r="E431" i="9"/>
  <c r="F431" i="9" a="1"/>
  <c r="F431" i="9"/>
  <c r="M225" i="9"/>
  <c r="F225" i="9" a="1"/>
  <c r="F225" i="9"/>
  <c r="D226" i="9" a="1"/>
  <c r="D226" i="9"/>
  <c r="I226" i="9" a="1"/>
  <c r="I226" i="9"/>
  <c r="C226" i="9" a="1"/>
  <c r="C226"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L227" i="9"/>
  <c r="G189" i="24"/>
  <c r="AR191" i="24"/>
  <c r="I189" i="24"/>
  <c r="G188" i="24"/>
  <c r="AR190" i="24"/>
  <c r="I188" i="24"/>
  <c r="AK123" i="24"/>
  <c r="AI123" i="24"/>
  <c r="AJ123" i="24"/>
  <c r="AI124" i="24"/>
  <c r="X333" i="9"/>
  <c r="E333" i="9" a="1"/>
  <c r="E333" i="9"/>
  <c r="AC334" i="9" a="1"/>
  <c r="AC334" i="9"/>
  <c r="C334" i="9" a="1"/>
  <c r="C334" i="9"/>
  <c r="D334" i="9" a="1"/>
  <c r="D334" i="9"/>
  <c r="G431" i="9" a="1"/>
  <c r="G431" i="9"/>
  <c r="Y336" i="9"/>
  <c r="Z335" i="9"/>
  <c r="E332" i="9" a="1"/>
  <c r="E332" i="9"/>
  <c r="H332" i="9" a="1"/>
  <c r="H332" i="9"/>
  <c r="F332" i="9" a="1"/>
  <c r="F332" i="9"/>
  <c r="U332" i="9" a="1"/>
  <c r="U332" i="9"/>
  <c r="V432" i="9" a="1"/>
  <c r="V432" i="9"/>
  <c r="E432" i="9" a="1"/>
  <c r="E432" i="9"/>
  <c r="U432" i="9" a="1"/>
  <c r="U432" i="9"/>
  <c r="F432" i="9" a="1"/>
  <c r="F432" i="9"/>
  <c r="M176" i="9"/>
  <c r="H176" i="9" a="1"/>
  <c r="H176" i="9"/>
  <c r="C177" i="9" a="1"/>
  <c r="C177" i="9"/>
  <c r="D177" i="9" a="1"/>
  <c r="D177" i="9"/>
  <c r="I177" i="9" a="1"/>
  <c r="I177" i="9"/>
  <c r="E225" i="9" a="1"/>
  <c r="E225" i="9"/>
  <c r="G21" i="9" a="1"/>
  <c r="G21" i="9"/>
  <c r="E21" i="9" a="1"/>
  <c r="E21" i="9"/>
  <c r="F21" i="9" a="1"/>
  <c r="F21" i="9"/>
  <c r="M22" i="9"/>
  <c r="F22" i="9" a="1"/>
  <c r="F22" i="9"/>
  <c r="C23" i="9" a="1"/>
  <c r="C23" i="9"/>
  <c r="D23" i="9" a="1"/>
  <c r="D23" i="9"/>
  <c r="I23" i="9" a="1"/>
  <c r="I23" i="9"/>
  <c r="K25" i="9"/>
  <c r="L24" i="9"/>
  <c r="F433" i="9" a="1"/>
  <c r="F433" i="9"/>
  <c r="U433" i="9" a="1"/>
  <c r="U433" i="9"/>
  <c r="E433" i="9" a="1"/>
  <c r="E433" i="9"/>
  <c r="V433" i="9" a="1"/>
  <c r="V433" i="9"/>
  <c r="H433" i="9" a="1"/>
  <c r="H433" i="9"/>
  <c r="D434" i="9" a="1"/>
  <c r="D434" i="9"/>
  <c r="AC434" i="9" a="1"/>
  <c r="AC434" i="9"/>
  <c r="C434" i="9" a="1"/>
  <c r="C434" i="9"/>
  <c r="X434" i="9"/>
  <c r="Z435" i="9"/>
  <c r="M226" i="9"/>
  <c r="E226" i="9" a="1"/>
  <c r="E226" i="9"/>
  <c r="G225" i="9" a="1"/>
  <c r="G225" i="9"/>
  <c r="H225" i="9" a="1"/>
  <c r="H225" i="9"/>
  <c r="H226" i="9" a="1"/>
  <c r="H226" i="9"/>
  <c r="I227" i="9" a="1"/>
  <c r="I227" i="9"/>
  <c r="C227" i="9" a="1"/>
  <c r="C227" i="9"/>
  <c r="D227" i="9" a="1"/>
  <c r="D227" i="9"/>
  <c r="G190" i="24"/>
  <c r="AR192" i="24"/>
  <c r="I190" i="24"/>
  <c r="G191" i="24"/>
  <c r="AR193" i="24"/>
  <c r="I191" i="24"/>
  <c r="AK125" i="24"/>
  <c r="AI125" i="24"/>
  <c r="AJ125" i="24"/>
  <c r="AI126" i="24"/>
  <c r="G332" i="9" a="1"/>
  <c r="G332" i="9"/>
  <c r="F333" i="9" a="1"/>
  <c r="F333" i="9"/>
  <c r="G333" i="9" a="1"/>
  <c r="G333" i="9"/>
  <c r="H333" i="9" a="1"/>
  <c r="H333" i="9"/>
  <c r="U333" i="9" a="1"/>
  <c r="U333" i="9"/>
  <c r="X334" i="9"/>
  <c r="E334" i="9" a="1"/>
  <c r="E334" i="9"/>
  <c r="G433" i="9" a="1"/>
  <c r="G433" i="9"/>
  <c r="Y337" i="9"/>
  <c r="Y338" i="9"/>
  <c r="Y339" i="9"/>
  <c r="Y340" i="9"/>
  <c r="Y341" i="9"/>
  <c r="Y342" i="9"/>
  <c r="Y343" i="9"/>
  <c r="Y344" i="9"/>
  <c r="Y345" i="9"/>
  <c r="Y346" i="9"/>
  <c r="Y347" i="9"/>
  <c r="Y348" i="9"/>
  <c r="Y349" i="9"/>
  <c r="Y350" i="9"/>
  <c r="Y351" i="9"/>
  <c r="Y352" i="9"/>
  <c r="Y353" i="9"/>
  <c r="Y354" i="9"/>
  <c r="Y355" i="9"/>
  <c r="Y356" i="9"/>
  <c r="Y357" i="9"/>
  <c r="Y358" i="9"/>
  <c r="Y359" i="9"/>
  <c r="Y360" i="9"/>
  <c r="Y361" i="9"/>
  <c r="Y362" i="9"/>
  <c r="Y363" i="9"/>
  <c r="Y364" i="9"/>
  <c r="Y365" i="9"/>
  <c r="Y366" i="9"/>
  <c r="Y367" i="9"/>
  <c r="Y368" i="9"/>
  <c r="Y369" i="9"/>
  <c r="Y370" i="9"/>
  <c r="Y371" i="9"/>
  <c r="Y372" i="9"/>
  <c r="Y373" i="9"/>
  <c r="Y374" i="9"/>
  <c r="Y375" i="9"/>
  <c r="Y376" i="9"/>
  <c r="Y377" i="9"/>
  <c r="Y378" i="9"/>
  <c r="Y379" i="9"/>
  <c r="Y380" i="9"/>
  <c r="Y381" i="9"/>
  <c r="Y382" i="9"/>
  <c r="Y383" i="9"/>
  <c r="Y384" i="9"/>
  <c r="Y385" i="9"/>
  <c r="Y386" i="9"/>
  <c r="Y387" i="9"/>
  <c r="Y388" i="9"/>
  <c r="Y389" i="9"/>
  <c r="Y390" i="9"/>
  <c r="Y391" i="9"/>
  <c r="Y392" i="9"/>
  <c r="Y393" i="9"/>
  <c r="Y394" i="9"/>
  <c r="Y395" i="9"/>
  <c r="Y396" i="9"/>
  <c r="Y397" i="9"/>
  <c r="Y398" i="9"/>
  <c r="Y399" i="9"/>
  <c r="Y400" i="9"/>
  <c r="Y401" i="9"/>
  <c r="Y402" i="9"/>
  <c r="Y403" i="9"/>
  <c r="Y404" i="9"/>
  <c r="Y405" i="9"/>
  <c r="Y406" i="9"/>
  <c r="Y407" i="9"/>
  <c r="Y408" i="9"/>
  <c r="Y409" i="9"/>
  <c r="Y410" i="9"/>
  <c r="Y411" i="9"/>
  <c r="Y412" i="9"/>
  <c r="Y413" i="9"/>
  <c r="Y414" i="9"/>
  <c r="Y415" i="9"/>
  <c r="Y416" i="9"/>
  <c r="Y417" i="9"/>
  <c r="Y418" i="9"/>
  <c r="Y419" i="9"/>
  <c r="Y420" i="9"/>
  <c r="Y421" i="9"/>
  <c r="Y422" i="9"/>
  <c r="Y423" i="9"/>
  <c r="Y424" i="9"/>
  <c r="Y425" i="9"/>
  <c r="Y426" i="9"/>
  <c r="Y427" i="9"/>
  <c r="Y428" i="9"/>
  <c r="Y429" i="9"/>
  <c r="Y430" i="9"/>
  <c r="Y431" i="9"/>
  <c r="Y432" i="9"/>
  <c r="Y433" i="9"/>
  <c r="Y434" i="9"/>
  <c r="Y435" i="9"/>
  <c r="Y436" i="9"/>
  <c r="Y437" i="9"/>
  <c r="Y438" i="9"/>
  <c r="Y439" i="9"/>
  <c r="Y440" i="9"/>
  <c r="Y441" i="9"/>
  <c r="Y442" i="9"/>
  <c r="Y443" i="9"/>
  <c r="Y444" i="9"/>
  <c r="Y445" i="9"/>
  <c r="Y446" i="9"/>
  <c r="Y447" i="9"/>
  <c r="Y448" i="9"/>
  <c r="Y449" i="9"/>
  <c r="Y450" i="9"/>
  <c r="Y451" i="9"/>
  <c r="Y452" i="9"/>
  <c r="Y453" i="9"/>
  <c r="Y454" i="9"/>
  <c r="Y455" i="9"/>
  <c r="Y456" i="9"/>
  <c r="Y457" i="9"/>
  <c r="Y458" i="9"/>
  <c r="Y459" i="9"/>
  <c r="Y460" i="9"/>
  <c r="Y461" i="9"/>
  <c r="Y462" i="9"/>
  <c r="Y463" i="9"/>
  <c r="Y464" i="9"/>
  <c r="Y465" i="9"/>
  <c r="Y466" i="9"/>
  <c r="Y467" i="9"/>
  <c r="Y468" i="9"/>
  <c r="Y469" i="9"/>
  <c r="Y470" i="9"/>
  <c r="Y471" i="9"/>
  <c r="Y472" i="9"/>
  <c r="Y473" i="9"/>
  <c r="Y474" i="9"/>
  <c r="Y475" i="9"/>
  <c r="Y476" i="9"/>
  <c r="Y477" i="9"/>
  <c r="Y478" i="9"/>
  <c r="Y479" i="9"/>
  <c r="Y480" i="9"/>
  <c r="Y481" i="9"/>
  <c r="Y482" i="9"/>
  <c r="Y483" i="9"/>
  <c r="Y484" i="9"/>
  <c r="Y485" i="9"/>
  <c r="Y486" i="9"/>
  <c r="Y487" i="9"/>
  <c r="Y488" i="9"/>
  <c r="Y489" i="9"/>
  <c r="Y490" i="9"/>
  <c r="Y491" i="9"/>
  <c r="Y492" i="9"/>
  <c r="Y493" i="9"/>
  <c r="Y494" i="9"/>
  <c r="Y495" i="9"/>
  <c r="Y496" i="9"/>
  <c r="Y497" i="9"/>
  <c r="Z336" i="9"/>
  <c r="D335" i="9" a="1"/>
  <c r="D335" i="9"/>
  <c r="AC335" i="9" a="1"/>
  <c r="AC335" i="9"/>
  <c r="C335" i="9" a="1"/>
  <c r="C335" i="9"/>
  <c r="G432" i="9" a="1"/>
  <c r="G432" i="9"/>
  <c r="E176" i="9" a="1"/>
  <c r="E176" i="9"/>
  <c r="F226" i="9" a="1"/>
  <c r="F226" i="9"/>
  <c r="F176" i="9" a="1"/>
  <c r="F176" i="9"/>
  <c r="G176" i="9" a="1"/>
  <c r="G176" i="9"/>
  <c r="M177" i="9"/>
  <c r="G226" i="9" a="1"/>
  <c r="G226" i="9"/>
  <c r="G22" i="9" a="1"/>
  <c r="G22" i="9"/>
  <c r="E22" i="9" a="1"/>
  <c r="E22" i="9"/>
  <c r="H22" i="9" a="1"/>
  <c r="H22" i="9"/>
  <c r="K26" i="9"/>
  <c r="L25" i="9"/>
  <c r="C24" i="9" a="1"/>
  <c r="C24" i="9"/>
  <c r="D24" i="9" a="1"/>
  <c r="D24" i="9"/>
  <c r="I24" i="9" a="1"/>
  <c r="I24" i="9"/>
  <c r="M23" i="9"/>
  <c r="C435" i="9" a="1"/>
  <c r="C435" i="9"/>
  <c r="AC435" i="9" a="1"/>
  <c r="AC435" i="9"/>
  <c r="D435" i="9" a="1"/>
  <c r="D435" i="9"/>
  <c r="Z436" i="9"/>
  <c r="E434" i="9" a="1"/>
  <c r="E434" i="9"/>
  <c r="V434" i="9" a="1"/>
  <c r="V434" i="9"/>
  <c r="F434" i="9" a="1"/>
  <c r="F434" i="9"/>
  <c r="U434" i="9" a="1"/>
  <c r="U434" i="9"/>
  <c r="H434" i="9" a="1"/>
  <c r="H434" i="9"/>
  <c r="M227" i="9"/>
  <c r="G193" i="24"/>
  <c r="AR195" i="24"/>
  <c r="I193" i="24"/>
  <c r="G192" i="24"/>
  <c r="AR194" i="24"/>
  <c r="I192" i="24"/>
  <c r="AK127" i="24"/>
  <c r="AI127" i="24"/>
  <c r="AJ127" i="24"/>
  <c r="AI128" i="24"/>
  <c r="G434" i="9" a="1"/>
  <c r="G434" i="9"/>
  <c r="X335" i="9"/>
  <c r="F335" i="9" a="1"/>
  <c r="F335" i="9"/>
  <c r="F334" i="9" a="1"/>
  <c r="F334" i="9"/>
  <c r="G334" i="9" a="1"/>
  <c r="G334" i="9"/>
  <c r="U334" i="9" a="1"/>
  <c r="U334" i="9"/>
  <c r="H334" i="9" a="1"/>
  <c r="H334" i="9"/>
  <c r="U335" i="9" a="1"/>
  <c r="U335" i="9"/>
  <c r="C336" i="9" a="1"/>
  <c r="C336" i="9"/>
  <c r="D336" i="9" a="1"/>
  <c r="D336" i="9"/>
  <c r="AC336" i="9" a="1"/>
  <c r="AC336" i="9"/>
  <c r="G177" i="9" a="1"/>
  <c r="G177" i="9"/>
  <c r="F177" i="9" a="1"/>
  <c r="F177" i="9"/>
  <c r="E177" i="9" a="1"/>
  <c r="E177" i="9"/>
  <c r="H177" i="9" a="1"/>
  <c r="H177" i="9"/>
  <c r="M24" i="9"/>
  <c r="F23" i="9" a="1"/>
  <c r="F23" i="9"/>
  <c r="E23" i="9" a="1"/>
  <c r="E23" i="9"/>
  <c r="H23" i="9" a="1"/>
  <c r="H23" i="9"/>
  <c r="G23" i="9" a="1"/>
  <c r="G23" i="9"/>
  <c r="I25" i="9" a="1"/>
  <c r="I25" i="9"/>
  <c r="C25" i="9" a="1"/>
  <c r="C25" i="9"/>
  <c r="D25" i="9" a="1"/>
  <c r="D25" i="9"/>
  <c r="K27" i="9"/>
  <c r="L26" i="9"/>
  <c r="Y498" i="9"/>
  <c r="Z497" i="9"/>
  <c r="C436" i="9" a="1"/>
  <c r="C436" i="9"/>
  <c r="AC436" i="9" a="1"/>
  <c r="AC436" i="9"/>
  <c r="D436" i="9" a="1"/>
  <c r="D436" i="9"/>
  <c r="X435" i="9"/>
  <c r="H227" i="9" a="1"/>
  <c r="H227" i="9"/>
  <c r="F227" i="9" a="1"/>
  <c r="F227" i="9"/>
  <c r="E227" i="9" a="1"/>
  <c r="E227" i="9"/>
  <c r="G227" i="9" a="1"/>
  <c r="G227" i="9"/>
  <c r="G194" i="24"/>
  <c r="AR196" i="24"/>
  <c r="I194" i="24"/>
  <c r="G195" i="24"/>
  <c r="AR197" i="24"/>
  <c r="I195" i="24"/>
  <c r="AK129" i="24"/>
  <c r="AI129" i="24"/>
  <c r="AJ129" i="24"/>
  <c r="AI130" i="24"/>
  <c r="H335" i="9" a="1"/>
  <c r="H335" i="9"/>
  <c r="E335" i="9" a="1"/>
  <c r="E335" i="9"/>
  <c r="G335" i="9" a="1"/>
  <c r="G335" i="9"/>
  <c r="X336" i="9"/>
  <c r="M25" i="9"/>
  <c r="D26" i="9" a="1"/>
  <c r="D26" i="9"/>
  <c r="C26" i="9" a="1"/>
  <c r="C26" i="9"/>
  <c r="I26" i="9" a="1"/>
  <c r="I26" i="9"/>
  <c r="K28" i="9"/>
  <c r="L27" i="9"/>
  <c r="E24" i="9" a="1"/>
  <c r="E24" i="9"/>
  <c r="H24" i="9" a="1"/>
  <c r="H24" i="9"/>
  <c r="F24" i="9" a="1"/>
  <c r="F24" i="9"/>
  <c r="G24" i="9" a="1"/>
  <c r="G24" i="9"/>
  <c r="X436" i="9"/>
  <c r="U436" i="9" a="1"/>
  <c r="U436" i="9"/>
  <c r="H435" i="9" a="1"/>
  <c r="H435" i="9"/>
  <c r="F435" i="9" a="1"/>
  <c r="F435" i="9"/>
  <c r="E435" i="9" a="1"/>
  <c r="E435" i="9"/>
  <c r="V435" i="9" a="1"/>
  <c r="V435" i="9"/>
  <c r="U435" i="9" a="1"/>
  <c r="U435" i="9"/>
  <c r="AC497" i="9" a="1"/>
  <c r="AC497" i="9"/>
  <c r="C497" i="9" a="1"/>
  <c r="C497" i="9"/>
  <c r="D497" i="9" a="1"/>
  <c r="D497" i="9"/>
  <c r="Y499" i="9"/>
  <c r="Z498" i="9"/>
  <c r="G197" i="24"/>
  <c r="AR199" i="24"/>
  <c r="I197" i="24"/>
  <c r="G196" i="24"/>
  <c r="AR198" i="24"/>
  <c r="I196" i="24"/>
  <c r="AK131" i="24"/>
  <c r="AI131" i="24"/>
  <c r="AJ131" i="24"/>
  <c r="AI132" i="24"/>
  <c r="G435" i="9" a="1"/>
  <c r="G435" i="9"/>
  <c r="H336" i="9" a="1"/>
  <c r="H336" i="9"/>
  <c r="U336" i="9" a="1"/>
  <c r="U336" i="9"/>
  <c r="F336" i="9" a="1"/>
  <c r="F336" i="9"/>
  <c r="E336" i="9" a="1"/>
  <c r="E336" i="9"/>
  <c r="V436" i="9" a="1"/>
  <c r="V436" i="9"/>
  <c r="H436" i="9" a="1"/>
  <c r="H436" i="9"/>
  <c r="M26" i="9"/>
  <c r="E26" i="9" a="1"/>
  <c r="E26" i="9"/>
  <c r="D27" i="9" a="1"/>
  <c r="D27" i="9"/>
  <c r="C27" i="9" a="1"/>
  <c r="C27" i="9"/>
  <c r="I27" i="9" a="1"/>
  <c r="I27" i="9"/>
  <c r="K29" i="9"/>
  <c r="K30" i="9"/>
  <c r="K31" i="9"/>
  <c r="K32" i="9"/>
  <c r="K33" i="9"/>
  <c r="K34" i="9"/>
  <c r="K35" i="9"/>
  <c r="K36" i="9"/>
  <c r="K37" i="9"/>
  <c r="K38" i="9"/>
  <c r="K39" i="9"/>
  <c r="L28" i="9"/>
  <c r="H25" i="9" a="1"/>
  <c r="H25" i="9"/>
  <c r="F25" i="9" a="1"/>
  <c r="F25" i="9"/>
  <c r="G25" i="9" a="1"/>
  <c r="G25" i="9"/>
  <c r="E25" i="9" a="1"/>
  <c r="E25" i="9"/>
  <c r="E436" i="9" a="1"/>
  <c r="E436" i="9"/>
  <c r="F436" i="9" a="1"/>
  <c r="F436" i="9"/>
  <c r="X497" i="9"/>
  <c r="AC498" i="9" a="1"/>
  <c r="AC498" i="9"/>
  <c r="D498" i="9" a="1"/>
  <c r="D498" i="9"/>
  <c r="C498" i="9" a="1"/>
  <c r="C498" i="9"/>
  <c r="Y500" i="9"/>
  <c r="Z499" i="9"/>
  <c r="G198" i="24"/>
  <c r="AR200" i="24"/>
  <c r="I198" i="24"/>
  <c r="G199" i="24"/>
  <c r="AR201" i="24"/>
  <c r="I199" i="24"/>
  <c r="AK133" i="24"/>
  <c r="AI133" i="24"/>
  <c r="AJ133" i="24"/>
  <c r="AI134" i="24"/>
  <c r="G336" i="9" a="1"/>
  <c r="G336" i="9"/>
  <c r="G436" i="9" a="1"/>
  <c r="G436" i="9"/>
  <c r="F26" i="9" a="1"/>
  <c r="F26" i="9"/>
  <c r="H26" i="9" a="1"/>
  <c r="H26" i="9"/>
  <c r="M27" i="9"/>
  <c r="E27" i="9" a="1"/>
  <c r="E27" i="9"/>
  <c r="G26" i="9" a="1"/>
  <c r="G26" i="9"/>
  <c r="K40" i="9"/>
  <c r="L39" i="9"/>
  <c r="H27" i="9" a="1"/>
  <c r="H27" i="9"/>
  <c r="D28" i="9" a="1"/>
  <c r="D28" i="9"/>
  <c r="C28" i="9" a="1"/>
  <c r="C28" i="9"/>
  <c r="I28" i="9" a="1"/>
  <c r="I28" i="9"/>
  <c r="X498" i="9"/>
  <c r="F498" i="9" a="1"/>
  <c r="F498" i="9"/>
  <c r="C499" i="9" a="1"/>
  <c r="C499" i="9"/>
  <c r="AC499" i="9" a="1"/>
  <c r="AC499" i="9"/>
  <c r="D499" i="9" a="1"/>
  <c r="D499" i="9"/>
  <c r="Y501" i="9"/>
  <c r="Z500" i="9"/>
  <c r="U497" i="9" a="1"/>
  <c r="U497" i="9"/>
  <c r="E497" i="9" a="1"/>
  <c r="E497" i="9"/>
  <c r="F497" i="9" a="1"/>
  <c r="F497" i="9"/>
  <c r="H497" i="9" a="1"/>
  <c r="H497" i="9"/>
  <c r="V497" i="9" a="1"/>
  <c r="V497" i="9"/>
  <c r="G201" i="24"/>
  <c r="AR203" i="24"/>
  <c r="I201" i="24"/>
  <c r="G200" i="24"/>
  <c r="AR202" i="24"/>
  <c r="I200" i="24"/>
  <c r="AK135" i="24"/>
  <c r="AI135" i="24"/>
  <c r="AJ135" i="24"/>
  <c r="AI136" i="24"/>
  <c r="F27" i="9" a="1"/>
  <c r="F27" i="9"/>
  <c r="M28" i="9"/>
  <c r="E28" i="9" a="1"/>
  <c r="E28" i="9"/>
  <c r="G27" i="9" a="1"/>
  <c r="G27" i="9"/>
  <c r="U498" i="9" a="1"/>
  <c r="U498" i="9"/>
  <c r="G497" i="9" a="1"/>
  <c r="G497" i="9"/>
  <c r="F28" i="9" a="1"/>
  <c r="F28" i="9"/>
  <c r="G28" i="9" a="1"/>
  <c r="G28" i="9"/>
  <c r="D39" i="9" a="1"/>
  <c r="D39" i="9"/>
  <c r="C39" i="9" a="1"/>
  <c r="C39" i="9"/>
  <c r="M39" i="9"/>
  <c r="I39" i="9" a="1"/>
  <c r="I39" i="9"/>
  <c r="K41" i="9"/>
  <c r="L40" i="9"/>
  <c r="H498" i="9" a="1"/>
  <c r="H498" i="9"/>
  <c r="V498" i="9" a="1"/>
  <c r="V498" i="9"/>
  <c r="E498" i="9" a="1"/>
  <c r="E498" i="9"/>
  <c r="G498" i="9" a="1"/>
  <c r="G498" i="9"/>
  <c r="AC500" i="9" a="1"/>
  <c r="AC500" i="9"/>
  <c r="C500" i="9" a="1"/>
  <c r="C500" i="9"/>
  <c r="D500" i="9" a="1"/>
  <c r="D500" i="9"/>
  <c r="X499" i="9"/>
  <c r="Y502" i="9"/>
  <c r="Z501" i="9"/>
  <c r="G202" i="24"/>
  <c r="AR204" i="24"/>
  <c r="I202" i="24"/>
  <c r="G203" i="24"/>
  <c r="AR205" i="24"/>
  <c r="I203" i="24"/>
  <c r="AK137" i="24"/>
  <c r="AI137" i="24"/>
  <c r="AJ137" i="24"/>
  <c r="AI138" i="24"/>
  <c r="H28" i="9" a="1"/>
  <c r="H28" i="9"/>
  <c r="G39" i="9" a="1"/>
  <c r="G39" i="9"/>
  <c r="H39" i="9" a="1"/>
  <c r="H39" i="9"/>
  <c r="E39" i="9" a="1"/>
  <c r="E39" i="9"/>
  <c r="F39" i="9" a="1"/>
  <c r="F39" i="9"/>
  <c r="K42" i="9"/>
  <c r="L41" i="9"/>
  <c r="C40" i="9" a="1"/>
  <c r="C40" i="9"/>
  <c r="M40" i="9"/>
  <c r="I40" i="9" a="1"/>
  <c r="I40" i="9"/>
  <c r="D40" i="9" a="1"/>
  <c r="D40" i="9"/>
  <c r="X500" i="9"/>
  <c r="F500" i="9" a="1"/>
  <c r="F500" i="9"/>
  <c r="C501" i="9" a="1"/>
  <c r="C501" i="9"/>
  <c r="X501" i="9"/>
  <c r="D501" i="9" a="1"/>
  <c r="D501" i="9"/>
  <c r="AC501" i="9" a="1"/>
  <c r="AC501" i="9"/>
  <c r="Y503" i="9"/>
  <c r="Z502" i="9"/>
  <c r="V499" i="9" a="1"/>
  <c r="V499" i="9"/>
  <c r="E499" i="9" a="1"/>
  <c r="E499" i="9"/>
  <c r="U499" i="9" a="1"/>
  <c r="U499" i="9"/>
  <c r="H499" i="9" a="1"/>
  <c r="H499" i="9"/>
  <c r="F499" i="9" a="1"/>
  <c r="F499" i="9"/>
  <c r="V500" i="9" a="1"/>
  <c r="V500" i="9"/>
  <c r="E500" i="9" a="1"/>
  <c r="E500" i="9"/>
  <c r="U500" i="9" a="1"/>
  <c r="U500" i="9"/>
  <c r="G205" i="24"/>
  <c r="AR207" i="24"/>
  <c r="I205" i="24"/>
  <c r="G204" i="24"/>
  <c r="AR206" i="24"/>
  <c r="I204" i="24"/>
  <c r="AK139" i="24"/>
  <c r="AI139" i="24"/>
  <c r="AJ139" i="24"/>
  <c r="AI140" i="24"/>
  <c r="G499" i="9" a="1"/>
  <c r="G499" i="9"/>
  <c r="G500" i="9" a="1"/>
  <c r="G500" i="9"/>
  <c r="H500" i="9" a="1"/>
  <c r="H500" i="9"/>
  <c r="G40" i="9" a="1"/>
  <c r="G40" i="9"/>
  <c r="E40" i="9" a="1"/>
  <c r="E40" i="9"/>
  <c r="F40" i="9" a="1"/>
  <c r="F40" i="9"/>
  <c r="H40" i="9" a="1"/>
  <c r="H40" i="9"/>
  <c r="C41" i="9" a="1"/>
  <c r="C41" i="9"/>
  <c r="I41" i="9" a="1"/>
  <c r="I41" i="9"/>
  <c r="D41" i="9" a="1"/>
  <c r="D41" i="9"/>
  <c r="L42" i="9"/>
  <c r="K43" i="9"/>
  <c r="Y504" i="9"/>
  <c r="Z503" i="9"/>
  <c r="C502" i="9" a="1"/>
  <c r="C502" i="9"/>
  <c r="X502" i="9"/>
  <c r="AC502" i="9" a="1"/>
  <c r="AC502" i="9"/>
  <c r="D502" i="9" a="1"/>
  <c r="D502" i="9"/>
  <c r="H501" i="9" a="1"/>
  <c r="H501" i="9"/>
  <c r="F501" i="9" a="1"/>
  <c r="F501" i="9"/>
  <c r="U501" i="9" a="1"/>
  <c r="U501" i="9"/>
  <c r="V501" i="9" a="1"/>
  <c r="V501" i="9"/>
  <c r="E501" i="9" a="1"/>
  <c r="E501" i="9"/>
  <c r="G207" i="24"/>
  <c r="AR209" i="24"/>
  <c r="I207" i="24"/>
  <c r="G206" i="24"/>
  <c r="AR208" i="24"/>
  <c r="I206" i="24"/>
  <c r="AK141" i="24"/>
  <c r="AI141" i="24"/>
  <c r="AJ141" i="24"/>
  <c r="AI142" i="24"/>
  <c r="G501" i="9" a="1"/>
  <c r="G501" i="9"/>
  <c r="I42" i="9" a="1"/>
  <c r="I42" i="9"/>
  <c r="C42" i="9" a="1"/>
  <c r="C42" i="9"/>
  <c r="D42" i="9" a="1"/>
  <c r="D42" i="9"/>
  <c r="K44" i="9"/>
  <c r="L43" i="9"/>
  <c r="M41" i="9"/>
  <c r="D503" i="9" a="1"/>
  <c r="D503" i="9"/>
  <c r="C503" i="9" a="1"/>
  <c r="C503" i="9"/>
  <c r="X503" i="9"/>
  <c r="AC503" i="9" a="1"/>
  <c r="AC503" i="9"/>
  <c r="E502" i="9" a="1"/>
  <c r="E502" i="9"/>
  <c r="U502" i="9" a="1"/>
  <c r="U502" i="9"/>
  <c r="F502" i="9" a="1"/>
  <c r="F502" i="9"/>
  <c r="V502" i="9" a="1"/>
  <c r="V502" i="9"/>
  <c r="H502" i="9" a="1"/>
  <c r="H502" i="9"/>
  <c r="Y505" i="9"/>
  <c r="Z504" i="9"/>
  <c r="G208" i="24"/>
  <c r="AR210" i="24"/>
  <c r="I208" i="24"/>
  <c r="G209" i="24"/>
  <c r="AR211" i="24"/>
  <c r="I209" i="24"/>
  <c r="AK143" i="24"/>
  <c r="AI143" i="24"/>
  <c r="AJ143" i="24"/>
  <c r="AI144" i="24"/>
  <c r="G502" i="9" a="1"/>
  <c r="G502" i="9"/>
  <c r="L44" i="9"/>
  <c r="K45" i="9"/>
  <c r="H41" i="9" a="1"/>
  <c r="H41" i="9"/>
  <c r="G41" i="9" a="1"/>
  <c r="G41" i="9"/>
  <c r="E41" i="9" a="1"/>
  <c r="E41" i="9"/>
  <c r="F41" i="9" a="1"/>
  <c r="F41" i="9"/>
  <c r="M42" i="9"/>
  <c r="I43" i="9" a="1"/>
  <c r="I43" i="9"/>
  <c r="D43" i="9" a="1"/>
  <c r="D43" i="9"/>
  <c r="C43" i="9" a="1"/>
  <c r="C43" i="9"/>
  <c r="D504" i="9" a="1"/>
  <c r="D504" i="9"/>
  <c r="AC504" i="9" a="1"/>
  <c r="AC504" i="9"/>
  <c r="C504" i="9" a="1"/>
  <c r="C504" i="9"/>
  <c r="X504" i="9"/>
  <c r="Y506" i="9"/>
  <c r="Z505" i="9"/>
  <c r="H503" i="9" a="1"/>
  <c r="H503" i="9"/>
  <c r="F503" i="9" a="1"/>
  <c r="F503" i="9"/>
  <c r="E503" i="9" a="1"/>
  <c r="E503" i="9"/>
  <c r="U503" i="9" a="1"/>
  <c r="U503" i="9"/>
  <c r="V503" i="9" a="1"/>
  <c r="V503" i="9"/>
  <c r="G211" i="24"/>
  <c r="AR213" i="24"/>
  <c r="I211" i="24"/>
  <c r="G210" i="24"/>
  <c r="AR212" i="24"/>
  <c r="I210" i="24"/>
  <c r="AK145" i="24"/>
  <c r="AI145" i="24"/>
  <c r="AJ145" i="24"/>
  <c r="AI146" i="24"/>
  <c r="G503" i="9" a="1"/>
  <c r="G503" i="9"/>
  <c r="F42" i="9" a="1"/>
  <c r="F42" i="9"/>
  <c r="H42" i="9" a="1"/>
  <c r="H42" i="9"/>
  <c r="E42" i="9" a="1"/>
  <c r="E42" i="9"/>
  <c r="G42" i="9" a="1"/>
  <c r="G42" i="9"/>
  <c r="M43" i="9"/>
  <c r="K46" i="9"/>
  <c r="L45" i="9"/>
  <c r="C44" i="9" a="1"/>
  <c r="C44" i="9"/>
  <c r="M44" i="9"/>
  <c r="I44" i="9" a="1"/>
  <c r="I44" i="9"/>
  <c r="D44" i="9" a="1"/>
  <c r="D44" i="9"/>
  <c r="V504" i="9" a="1"/>
  <c r="V504" i="9"/>
  <c r="H504" i="9" a="1"/>
  <c r="H504" i="9"/>
  <c r="E504" i="9" a="1"/>
  <c r="E504" i="9"/>
  <c r="F504" i="9" a="1"/>
  <c r="F504" i="9"/>
  <c r="U504" i="9" a="1"/>
  <c r="U504" i="9"/>
  <c r="Y507" i="9"/>
  <c r="Y508" i="9"/>
  <c r="Y509" i="9"/>
  <c r="Y510" i="9"/>
  <c r="Y511" i="9"/>
  <c r="Y512" i="9"/>
  <c r="Y513" i="9"/>
  <c r="Y514" i="9"/>
  <c r="Y515" i="9"/>
  <c r="Y516" i="9"/>
  <c r="Y517" i="9"/>
  <c r="Y518" i="9"/>
  <c r="Y519" i="9"/>
  <c r="Y520" i="9"/>
  <c r="Y521" i="9"/>
  <c r="Y522" i="9"/>
  <c r="Y523" i="9"/>
  <c r="Y524" i="9"/>
  <c r="Y525" i="9"/>
  <c r="Y526" i="9"/>
  <c r="Y527" i="9"/>
  <c r="Y528" i="9"/>
  <c r="Y529" i="9"/>
  <c r="Y530" i="9"/>
  <c r="Y531" i="9"/>
  <c r="Y532" i="9"/>
  <c r="Y533" i="9"/>
  <c r="Y534" i="9"/>
  <c r="Y535" i="9"/>
  <c r="Y536" i="9"/>
  <c r="Y537" i="9"/>
  <c r="Y538" i="9"/>
  <c r="Y539" i="9"/>
  <c r="Y540" i="9"/>
  <c r="Y541" i="9"/>
  <c r="Y542" i="9"/>
  <c r="Y543" i="9"/>
  <c r="Y544" i="9"/>
  <c r="Y545" i="9"/>
  <c r="Y546" i="9"/>
  <c r="Y547" i="9"/>
  <c r="Y548" i="9"/>
  <c r="Y549" i="9"/>
  <c r="Y550" i="9"/>
  <c r="Y551" i="9"/>
  <c r="Y552" i="9"/>
  <c r="Y553" i="9"/>
  <c r="Y554" i="9"/>
  <c r="Y555" i="9"/>
  <c r="Y556" i="9"/>
  <c r="Y557" i="9"/>
  <c r="Y558" i="9"/>
  <c r="Y559" i="9"/>
  <c r="Y560" i="9"/>
  <c r="Y561" i="9"/>
  <c r="Y562" i="9"/>
  <c r="Y563" i="9"/>
  <c r="Y564" i="9"/>
  <c r="Y565" i="9"/>
  <c r="Y566" i="9"/>
  <c r="Y567" i="9"/>
  <c r="Y568" i="9"/>
  <c r="Y569" i="9"/>
  <c r="Y570" i="9"/>
  <c r="Y571" i="9"/>
  <c r="Y572" i="9"/>
  <c r="Y573" i="9"/>
  <c r="Y574" i="9"/>
  <c r="Y575" i="9"/>
  <c r="Y576" i="9"/>
  <c r="Y577" i="9"/>
  <c r="Y578" i="9"/>
  <c r="Y579" i="9"/>
  <c r="Y580" i="9"/>
  <c r="Y581" i="9"/>
  <c r="Y582" i="9"/>
  <c r="Y583" i="9"/>
  <c r="Y584" i="9"/>
  <c r="Y585" i="9"/>
  <c r="Y586" i="9"/>
  <c r="Y587" i="9"/>
  <c r="Y588" i="9"/>
  <c r="Y589" i="9"/>
  <c r="Y590" i="9"/>
  <c r="Y591" i="9"/>
  <c r="Y592" i="9"/>
  <c r="Y593" i="9"/>
  <c r="Y594" i="9"/>
  <c r="Y595" i="9"/>
  <c r="Y596" i="9"/>
  <c r="Y597" i="9"/>
  <c r="Y598" i="9"/>
  <c r="Y599" i="9"/>
  <c r="Y600" i="9"/>
  <c r="Y601" i="9"/>
  <c r="Y602" i="9"/>
  <c r="Y603" i="9"/>
  <c r="Y604" i="9"/>
  <c r="Y605" i="9"/>
  <c r="Y606" i="9"/>
  <c r="Y607" i="9"/>
  <c r="Y608" i="9"/>
  <c r="Y609" i="9"/>
  <c r="Y610" i="9"/>
  <c r="Y611" i="9"/>
  <c r="Y612" i="9"/>
  <c r="Y613" i="9"/>
  <c r="Y614" i="9"/>
  <c r="Y615" i="9"/>
  <c r="Y616" i="9"/>
  <c r="Y617" i="9"/>
  <c r="Y618" i="9"/>
  <c r="Y619" i="9"/>
  <c r="Y620" i="9"/>
  <c r="Y621" i="9"/>
  <c r="Y622" i="9"/>
  <c r="Y623" i="9"/>
  <c r="Y624" i="9"/>
  <c r="Y625" i="9"/>
  <c r="Y626" i="9"/>
  <c r="Z506" i="9"/>
  <c r="C505" i="9" a="1"/>
  <c r="C505" i="9"/>
  <c r="AC505" i="9" a="1"/>
  <c r="AC505" i="9"/>
  <c r="D505" i="9" a="1"/>
  <c r="D505" i="9"/>
  <c r="G212" i="24"/>
  <c r="AR214" i="24"/>
  <c r="I212" i="24"/>
  <c r="G213" i="24"/>
  <c r="AR215" i="24"/>
  <c r="I213" i="24"/>
  <c r="AK147" i="24"/>
  <c r="AI147" i="24"/>
  <c r="AJ147" i="24"/>
  <c r="AI148" i="24"/>
  <c r="G504" i="9" a="1"/>
  <c r="G504" i="9"/>
  <c r="F44" i="9" a="1"/>
  <c r="F44" i="9"/>
  <c r="G44" i="9" a="1"/>
  <c r="G44" i="9"/>
  <c r="H44" i="9" a="1"/>
  <c r="H44" i="9"/>
  <c r="E44" i="9" a="1"/>
  <c r="E44" i="9"/>
  <c r="D45" i="9" a="1"/>
  <c r="D45" i="9"/>
  <c r="I45" i="9" a="1"/>
  <c r="I45" i="9"/>
  <c r="C45" i="9" a="1"/>
  <c r="C45" i="9"/>
  <c r="M45" i="9"/>
  <c r="L46" i="9"/>
  <c r="K47" i="9"/>
  <c r="F43" i="9" a="1"/>
  <c r="F43" i="9"/>
  <c r="H43" i="9" a="1"/>
  <c r="H43" i="9"/>
  <c r="G43" i="9" a="1"/>
  <c r="G43" i="9"/>
  <c r="E43" i="9" a="1"/>
  <c r="E43" i="9"/>
  <c r="X505" i="9"/>
  <c r="AC506" i="9" a="1"/>
  <c r="AC506" i="9"/>
  <c r="C506" i="9" a="1"/>
  <c r="C506" i="9"/>
  <c r="D506" i="9" a="1"/>
  <c r="D506" i="9"/>
  <c r="G215" i="24"/>
  <c r="AR217" i="24"/>
  <c r="I215" i="24"/>
  <c r="G214" i="24"/>
  <c r="AR216" i="24"/>
  <c r="I214" i="24"/>
  <c r="AK149" i="24"/>
  <c r="AI150" i="24"/>
  <c r="AI149" i="24"/>
  <c r="AJ149" i="24"/>
  <c r="G45" i="9" a="1"/>
  <c r="G45" i="9"/>
  <c r="F45" i="9" a="1"/>
  <c r="F45" i="9"/>
  <c r="E45" i="9" a="1"/>
  <c r="E45" i="9"/>
  <c r="H45" i="9" a="1"/>
  <c r="H45" i="9"/>
  <c r="I46" i="9" a="1"/>
  <c r="I46" i="9"/>
  <c r="D46" i="9" a="1"/>
  <c r="D46" i="9"/>
  <c r="C46" i="9" a="1"/>
  <c r="C46" i="9"/>
  <c r="M46" i="9"/>
  <c r="L47" i="9"/>
  <c r="K48" i="9"/>
  <c r="X506" i="9"/>
  <c r="V506" i="9" a="1"/>
  <c r="V506" i="9"/>
  <c r="E505" i="9" a="1"/>
  <c r="E505" i="9"/>
  <c r="H505" i="9" a="1"/>
  <c r="H505" i="9"/>
  <c r="U505" i="9" a="1"/>
  <c r="U505" i="9"/>
  <c r="V505" i="9" a="1"/>
  <c r="V505" i="9"/>
  <c r="F505" i="9" a="1"/>
  <c r="F505" i="9"/>
  <c r="G216" i="24"/>
  <c r="AR218" i="24"/>
  <c r="I216" i="24"/>
  <c r="G217" i="24"/>
  <c r="AR219" i="24"/>
  <c r="I217" i="24"/>
  <c r="AK151" i="24"/>
  <c r="AI151" i="24"/>
  <c r="AJ151" i="24"/>
  <c r="AI152" i="24"/>
  <c r="F506" i="9" a="1"/>
  <c r="F506" i="9"/>
  <c r="H506" i="9" a="1"/>
  <c r="H506" i="9"/>
  <c r="L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C47" i="9" a="1"/>
  <c r="C47" i="9"/>
  <c r="D47" i="9" a="1"/>
  <c r="D47" i="9"/>
  <c r="I47" i="9" a="1"/>
  <c r="I47" i="9"/>
  <c r="G46" i="9" a="1"/>
  <c r="G46" i="9"/>
  <c r="E46" i="9" a="1"/>
  <c r="E46" i="9"/>
  <c r="H46" i="9" a="1"/>
  <c r="H46" i="9"/>
  <c r="F46" i="9" a="1"/>
  <c r="F46" i="9"/>
  <c r="I48" i="9" a="1"/>
  <c r="I48" i="9"/>
  <c r="C48" i="9" a="1"/>
  <c r="C48" i="9"/>
  <c r="M48" i="9"/>
  <c r="D48" i="9" a="1"/>
  <c r="D48" i="9"/>
  <c r="G505" i="9" a="1"/>
  <c r="G505" i="9"/>
  <c r="U506" i="9" a="1"/>
  <c r="U506" i="9"/>
  <c r="E506" i="9" a="1"/>
  <c r="E506" i="9"/>
  <c r="G506" i="9" a="1"/>
  <c r="G506" i="9"/>
  <c r="G219" i="24"/>
  <c r="AR221" i="24"/>
  <c r="I219" i="24"/>
  <c r="G218" i="24"/>
  <c r="AR220" i="24"/>
  <c r="I218" i="24"/>
  <c r="AK153" i="24"/>
  <c r="AI154" i="24"/>
  <c r="AI153" i="24"/>
  <c r="AJ153" i="24"/>
  <c r="H48" i="9" a="1"/>
  <c r="H48" i="9"/>
  <c r="E48" i="9" a="1"/>
  <c r="E48" i="9"/>
  <c r="F48" i="9" a="1"/>
  <c r="F48" i="9"/>
  <c r="G48" i="9" a="1"/>
  <c r="G48" i="9"/>
  <c r="M47" i="9"/>
  <c r="G220" i="24"/>
  <c r="AR222" i="24"/>
  <c r="I220" i="24"/>
  <c r="G221" i="24"/>
  <c r="AR223" i="24"/>
  <c r="I221" i="24"/>
  <c r="AK155" i="24"/>
  <c r="AI155" i="24"/>
  <c r="AJ155" i="24"/>
  <c r="AI156" i="24"/>
  <c r="H47" i="9" a="1"/>
  <c r="H47" i="9"/>
  <c r="G47" i="9" a="1"/>
  <c r="G47" i="9"/>
  <c r="F47" i="9" a="1"/>
  <c r="F47" i="9"/>
  <c r="E47" i="9" a="1"/>
  <c r="E47" i="9"/>
  <c r="G223" i="24"/>
  <c r="AR225" i="24"/>
  <c r="I223" i="24"/>
  <c r="G222" i="24"/>
  <c r="AR224" i="24"/>
  <c r="I222" i="24"/>
  <c r="AK157" i="24"/>
  <c r="AI158" i="24"/>
  <c r="AI157" i="24"/>
  <c r="AJ157" i="24"/>
  <c r="G224" i="24"/>
  <c r="AR226" i="24"/>
  <c r="I224" i="24"/>
  <c r="G225" i="24"/>
  <c r="AR227" i="24"/>
  <c r="I225" i="24"/>
  <c r="AK159" i="24"/>
  <c r="AI159" i="24"/>
  <c r="AJ159" i="24"/>
  <c r="AI160" i="24"/>
  <c r="G227" i="24"/>
  <c r="AR229" i="24"/>
  <c r="I227" i="24"/>
  <c r="G226" i="24"/>
  <c r="AR228" i="24"/>
  <c r="I226" i="24"/>
  <c r="AK161" i="24"/>
  <c r="AI162" i="24"/>
  <c r="AI161" i="24"/>
  <c r="AJ161" i="24"/>
  <c r="I228" i="24"/>
  <c r="G228" i="24"/>
  <c r="AR230" i="24"/>
  <c r="I229" i="24"/>
  <c r="G229" i="24"/>
  <c r="AR231" i="24"/>
  <c r="AK163" i="24"/>
  <c r="AI163" i="24"/>
  <c r="AJ163" i="24"/>
  <c r="AI164" i="24"/>
  <c r="I231" i="24"/>
  <c r="G231" i="24"/>
  <c r="AR233" i="24"/>
  <c r="I230" i="24"/>
  <c r="G230" i="24"/>
  <c r="AR232" i="24"/>
  <c r="AK165" i="24"/>
  <c r="AI166" i="24"/>
  <c r="AI165" i="24"/>
  <c r="AJ165" i="24"/>
  <c r="I232" i="24"/>
  <c r="G232" i="24"/>
  <c r="AR234" i="24"/>
  <c r="I233" i="24"/>
  <c r="G233" i="24"/>
  <c r="AR235" i="24"/>
  <c r="AK167" i="24"/>
  <c r="AI167" i="24"/>
  <c r="AJ167" i="24"/>
  <c r="AI168" i="24"/>
  <c r="I235" i="24"/>
  <c r="G235" i="24"/>
  <c r="AR237" i="24"/>
  <c r="I234" i="24"/>
  <c r="G234" i="24"/>
  <c r="AR236" i="24"/>
  <c r="AK169" i="24"/>
  <c r="AI170" i="24"/>
  <c r="AI169" i="24"/>
  <c r="AJ169" i="24"/>
  <c r="I237" i="24"/>
  <c r="G237" i="24"/>
  <c r="AR239" i="24"/>
  <c r="I236" i="24"/>
  <c r="G236" i="24"/>
  <c r="AR238" i="24"/>
  <c r="AK171" i="24"/>
  <c r="AI171" i="24"/>
  <c r="AJ171" i="24"/>
  <c r="AI172" i="24"/>
  <c r="I238" i="24"/>
  <c r="G238" i="24"/>
  <c r="AR240" i="24"/>
  <c r="I239" i="24"/>
  <c r="G239" i="24"/>
  <c r="AR241" i="24"/>
  <c r="AK173" i="24"/>
  <c r="AI174" i="24"/>
  <c r="AI173" i="24"/>
  <c r="AJ173" i="24"/>
  <c r="I241" i="24"/>
  <c r="G241" i="24"/>
  <c r="AR243" i="24"/>
  <c r="I240" i="24"/>
  <c r="G240" i="24"/>
  <c r="AR242" i="24"/>
  <c r="AK175" i="24"/>
  <c r="AI175" i="24"/>
  <c r="AJ175" i="24"/>
  <c r="AI176" i="24"/>
  <c r="I242" i="24"/>
  <c r="G242" i="24"/>
  <c r="AR244" i="24"/>
  <c r="I243" i="24"/>
  <c r="G243" i="24"/>
  <c r="AR245" i="24"/>
  <c r="AK177" i="24"/>
  <c r="AI178" i="24"/>
  <c r="AI177" i="24"/>
  <c r="AJ177" i="24"/>
  <c r="I245" i="24"/>
  <c r="G245" i="24"/>
  <c r="AR247" i="24"/>
  <c r="I244" i="24"/>
  <c r="G244" i="24"/>
  <c r="AR246" i="24"/>
  <c r="I246" i="24"/>
  <c r="G246" i="24"/>
  <c r="AR248" i="24"/>
  <c r="I247" i="24"/>
  <c r="G247" i="24"/>
  <c r="AR249" i="24"/>
  <c r="I248" i="24"/>
  <c r="G248" i="24"/>
  <c r="AR250" i="24"/>
  <c r="I249" i="24"/>
  <c r="G249" i="24"/>
  <c r="AR251" i="24"/>
  <c r="I250" i="24"/>
  <c r="G250" i="24"/>
  <c r="AR252" i="24"/>
  <c r="I251" i="24"/>
  <c r="G251" i="24"/>
  <c r="AR253" i="24"/>
  <c r="I253" i="24"/>
  <c r="G253" i="24"/>
  <c r="AR255" i="24"/>
  <c r="I252" i="24"/>
  <c r="G252" i="24"/>
  <c r="AR254" i="24"/>
  <c r="I254" i="24"/>
  <c r="G254" i="24"/>
  <c r="AR256" i="24"/>
  <c r="I255" i="24"/>
  <c r="G255" i="24"/>
  <c r="AR257" i="24"/>
  <c r="I257" i="24"/>
  <c r="G257" i="24"/>
  <c r="AR259" i="24"/>
  <c r="I256" i="24"/>
  <c r="G256" i="24"/>
  <c r="AR258" i="24"/>
  <c r="I258" i="24"/>
  <c r="G258" i="24"/>
  <c r="AR260" i="24"/>
  <c r="I259" i="24"/>
  <c r="G259" i="24"/>
  <c r="AR261" i="24"/>
  <c r="I261" i="24"/>
  <c r="G261" i="24"/>
  <c r="AR263" i="24"/>
  <c r="I260" i="24"/>
  <c r="G260" i="24"/>
  <c r="AR262" i="24"/>
  <c r="I262" i="24"/>
  <c r="G262" i="24"/>
  <c r="G263" i="24"/>
  <c r="I263" i="24"/>
</calcChain>
</file>

<file path=xl/sharedStrings.xml><?xml version="1.0" encoding="utf-8"?>
<sst xmlns="http://schemas.openxmlformats.org/spreadsheetml/2006/main" count="9996" uniqueCount="4234">
  <si>
    <t>Reporting Period End Date</t>
  </si>
  <si>
    <t>Module</t>
  </si>
  <si>
    <t>Baseline N#</t>
  </si>
  <si>
    <t>Baseline D#</t>
  </si>
  <si>
    <t>Baseline %</t>
  </si>
  <si>
    <t>Objectives</t>
  </si>
  <si>
    <t>Target N#</t>
  </si>
  <si>
    <t>Target D#</t>
  </si>
  <si>
    <t>Target %</t>
  </si>
  <si>
    <t>Comments</t>
  </si>
  <si>
    <t>Custom Indicator</t>
  </si>
  <si>
    <t>Country</t>
  </si>
  <si>
    <t>Goal Number</t>
  </si>
  <si>
    <t>Goals</t>
  </si>
  <si>
    <t>Objective Number</t>
  </si>
  <si>
    <t>Impact Indicators</t>
  </si>
  <si>
    <t>Modules</t>
  </si>
  <si>
    <t>Module Number</t>
  </si>
  <si>
    <t>Baseline Source</t>
  </si>
  <si>
    <t>Required Disaggregation</t>
  </si>
  <si>
    <t>Subset of another indicator (when applicable)</t>
  </si>
  <si>
    <t>Impact Indicator Number</t>
  </si>
  <si>
    <t>Outcome Indicators</t>
  </si>
  <si>
    <t>Outcome Indicator Number</t>
  </si>
  <si>
    <t>Coverage Indicators</t>
  </si>
  <si>
    <t>Intervention Number</t>
  </si>
  <si>
    <t>Coverage Indicator Number</t>
  </si>
  <si>
    <t>Report Due Date</t>
  </si>
  <si>
    <t>Impact Indicator Targets</t>
  </si>
  <si>
    <t>Outcome Indicator Targets</t>
  </si>
  <si>
    <t>Coverage Indicator Targets</t>
  </si>
  <si>
    <t>Disaggregation</t>
  </si>
  <si>
    <t>Baseline Value</t>
  </si>
  <si>
    <t>Baseline Year</t>
  </si>
  <si>
    <t xml:space="preserve">Impact </t>
  </si>
  <si>
    <t xml:space="preserve">Outcome </t>
  </si>
  <si>
    <t>Coverage</t>
  </si>
  <si>
    <t>Page Navigation</t>
  </si>
  <si>
    <t>Interventions</t>
  </si>
  <si>
    <t>Only required if you have Work plan Tracking Measures</t>
  </si>
  <si>
    <t>Principal Recipients</t>
  </si>
  <si>
    <t xml:space="preserve"> Category</t>
  </si>
  <si>
    <t>Category</t>
  </si>
  <si>
    <t>Performance Framework  - Overview - Section A</t>
  </si>
  <si>
    <t>Performance Framework - Impact Indicators - Section B</t>
  </si>
  <si>
    <t>Performance Framework - Outcome Indicators - Section C</t>
  </si>
  <si>
    <t xml:space="preserve"> </t>
  </si>
  <si>
    <t>[Reporting Period End Date]</t>
  </si>
  <si>
    <t>Country (Name)</t>
  </si>
  <si>
    <t>[Custom Impact Indicator]</t>
  </si>
  <si>
    <t>[Baseline Value]</t>
  </si>
  <si>
    <t>[Baseline Year]</t>
  </si>
  <si>
    <t>[Baseline Source]</t>
  </si>
  <si>
    <t>[Comment]</t>
  </si>
  <si>
    <t>[Target N#]</t>
  </si>
  <si>
    <t>[Target D#]</t>
  </si>
  <si>
    <t>[Report Due Date]</t>
  </si>
  <si>
    <t>Name</t>
  </si>
  <si>
    <t>[Disaggregation Categories]</t>
  </si>
  <si>
    <t>Disaggregation Categories</t>
  </si>
  <si>
    <t>Allow creation from PF</t>
  </si>
  <si>
    <t>[Record ID]</t>
  </si>
  <si>
    <t>Record ID</t>
  </si>
  <si>
    <t>[Custom Outcome Indicator]</t>
  </si>
  <si>
    <t>Account (Name)</t>
  </si>
  <si>
    <t>[Account Role ID]</t>
  </si>
  <si>
    <t>Account Role ID</t>
  </si>
  <si>
    <t>--Select--</t>
  </si>
  <si>
    <t>[Goal Name]</t>
  </si>
  <si>
    <t>[Objective Name]</t>
  </si>
  <si>
    <t>Impact Indicators - Section B'!A4</t>
  </si>
  <si>
    <t>Outcome Indicator Name</t>
  </si>
  <si>
    <t>[Baseline N#]</t>
  </si>
  <si>
    <t>[Baseline D#]</t>
  </si>
  <si>
    <t>[Year]</t>
  </si>
  <si>
    <t>Module-Coverage-Intervention Reference - Intervention</t>
  </si>
  <si>
    <t>Module Name</t>
  </si>
  <si>
    <t>Standard Indicator</t>
  </si>
  <si>
    <t>[Account Role Number]</t>
  </si>
  <si>
    <t>[Goal Number]</t>
  </si>
  <si>
    <t>[Objective Number]</t>
  </si>
  <si>
    <t>[Module Number]</t>
  </si>
  <si>
    <t>[Impact Indicator Number]</t>
  </si>
  <si>
    <t>[Coverage Indicator Number]</t>
  </si>
  <si>
    <t>[Outcome Indicator Number]</t>
  </si>
  <si>
    <t>Outcome Indicators - Section C'!A4</t>
  </si>
  <si>
    <t>Coverage Indicators - Section D'!A4</t>
  </si>
  <si>
    <t>[Name]</t>
  </si>
  <si>
    <t>Intervention</t>
  </si>
  <si>
    <t>Key Activity</t>
  </si>
  <si>
    <t>[Key Activity]</t>
  </si>
  <si>
    <t>[Comments]</t>
  </si>
  <si>
    <t>Module ID</t>
  </si>
  <si>
    <t>[Key Activity Milestone Number]</t>
  </si>
  <si>
    <t>[Milestone / Target Description]</t>
  </si>
  <si>
    <t>[Criterion for Completion]</t>
  </si>
  <si>
    <t>Allow Field Update</t>
  </si>
  <si>
    <t>Key Activity-Milestone ID</t>
  </si>
  <si>
    <t>Intervention ID</t>
  </si>
  <si>
    <t>Impact Data - Indicator-Disaggregation Reference</t>
  </si>
  <si>
    <t>[Impact-Outcome Indicator  Reference (Name)]</t>
  </si>
  <si>
    <t>Impact-Outcome Indicator  Reference (Name)</t>
  </si>
  <si>
    <t>[Disaggregation]</t>
  </si>
  <si>
    <t>[Category]</t>
  </si>
  <si>
    <t>Module Reference</t>
  </si>
  <si>
    <t>[Name ID]</t>
  </si>
  <si>
    <t>Standard Intervention</t>
  </si>
  <si>
    <t>[Account]</t>
  </si>
  <si>
    <t>Account</t>
  </si>
  <si>
    <t>Concatenated Name</t>
  </si>
  <si>
    <t>Concatenated Indicator Name</t>
  </si>
  <si>
    <t>Outcome Data - Indicator-Disaggregation Reference</t>
  </si>
  <si>
    <t>Coverage Data - Indicator-Disaggregation Reference</t>
  </si>
  <si>
    <t>[Coverage Indicator  Reference (Name)]</t>
  </si>
  <si>
    <t>Coverage Indicator  Reference (Name)</t>
  </si>
  <si>
    <t>Concatenation for Disaggregation</t>
  </si>
  <si>
    <t>[Impact Outcome Reference (Name)]</t>
  </si>
  <si>
    <t>Impact Outcome Reference (Name)</t>
  </si>
  <si>
    <t>[Component (Name)]</t>
  </si>
  <si>
    <t>Component (Name)</t>
  </si>
  <si>
    <t>Impact Data - Component - Indicator Reference</t>
  </si>
  <si>
    <t>Outcome Data - Component - Indicator Reference</t>
  </si>
  <si>
    <t>[Module-Coverage-Intervention Reference (Name)]</t>
  </si>
  <si>
    <t>Impact Indicator Name</t>
  </si>
  <si>
    <t xml:space="preserve">Impact Indicator Name </t>
  </si>
  <si>
    <t xml:space="preserve">Outcome Indicator Name </t>
  </si>
  <si>
    <t xml:space="preserve">Coverage Indicator Name </t>
  </si>
  <si>
    <t>Coverage Indicator Name</t>
  </si>
  <si>
    <t>Milestone Target Number</t>
  </si>
  <si>
    <t>Key Activity Number</t>
  </si>
  <si>
    <t xml:space="preserve"> Disaggregation - Section E'!A4</t>
  </si>
  <si>
    <t>WPTM - Section F'!A4</t>
  </si>
  <si>
    <t>Overview - Section A'!A13</t>
  </si>
  <si>
    <t>Criterion for Completion</t>
  </si>
  <si>
    <t>Module Data - Component - Indicator Reference</t>
  </si>
  <si>
    <t>[Module (Name)]</t>
  </si>
  <si>
    <t>Column1</t>
  </si>
  <si>
    <t>Column2</t>
  </si>
  <si>
    <t>Column3</t>
  </si>
  <si>
    <t>Column4</t>
  </si>
  <si>
    <t>Name ID</t>
  </si>
  <si>
    <t>Target Year</t>
  </si>
  <si>
    <t>Milestone / Target Description</t>
  </si>
  <si>
    <t>[Mark if target is TBD?]</t>
  </si>
  <si>
    <t>Mark if target is TBD?</t>
  </si>
  <si>
    <t>[Geographic Coverage]</t>
  </si>
  <si>
    <t>[Rating Cumulation Type]</t>
  </si>
  <si>
    <t>Geographic Coverage (if sub-national specify in Comments)</t>
  </si>
  <si>
    <t>Concatenation of Names</t>
  </si>
  <si>
    <t>Record ID2</t>
  </si>
  <si>
    <t>Reference Record Id</t>
  </si>
  <si>
    <t>'Concatenation for Disaggregation</t>
  </si>
  <si>
    <t>Concatenation of names</t>
  </si>
  <si>
    <t xml:space="preserve"> Concatenation of Names</t>
  </si>
  <si>
    <t>Column5</t>
  </si>
  <si>
    <t>Column6</t>
  </si>
  <si>
    <t>Column7</t>
  </si>
  <si>
    <t>Concatenation Indicator Name</t>
  </si>
  <si>
    <t>Objective Description</t>
  </si>
  <si>
    <t>Querying Account Role for Group of countries</t>
  </si>
  <si>
    <t>Quering Account Role for Single Country</t>
  </si>
  <si>
    <t>[Account (Name)]</t>
  </si>
  <si>
    <t>Key Activity to be used for allow creation field</t>
  </si>
  <si>
    <t>Impact Reference</t>
  </si>
  <si>
    <t>Outcome Reference</t>
  </si>
  <si>
    <t>Coverage Indicator Reference ID</t>
  </si>
  <si>
    <t>[Component Name]</t>
  </si>
  <si>
    <t>Component Name</t>
  </si>
  <si>
    <t>Programmatic Report Period Frequency</t>
  </si>
  <si>
    <t>Cumulation type</t>
  </si>
  <si>
    <t>Key Activities</t>
  </si>
  <si>
    <t>WPTM/Targets</t>
  </si>
  <si>
    <t>Coverage Data - Module-Coverage-Intervention Reference</t>
  </si>
  <si>
    <t>Column8</t>
  </si>
  <si>
    <t>Column10</t>
  </si>
  <si>
    <t>Column11</t>
  </si>
  <si>
    <t>Column12</t>
  </si>
  <si>
    <t>Column13</t>
  </si>
  <si>
    <t>Country Id</t>
  </si>
  <si>
    <t>Performance Framework - Coverage Indicators - Section D</t>
  </si>
  <si>
    <t>Performance Framework - Disaggregation - Section E</t>
  </si>
  <si>
    <t>Performance Framework - WPTM - Section E</t>
  </si>
  <si>
    <t>Period</t>
  </si>
  <si>
    <t>Performance Framework</t>
  </si>
  <si>
    <t>No.</t>
  </si>
  <si>
    <t>Country/Geography</t>
  </si>
  <si>
    <t>Implementation Period Start Date</t>
  </si>
  <si>
    <t>Implementation Period End Date</t>
  </si>
  <si>
    <t>Principal Recipient Name</t>
  </si>
  <si>
    <t>PUDR Due</t>
  </si>
  <si>
    <t>Submission date</t>
  </si>
  <si>
    <t>Goal Description</t>
  </si>
  <si>
    <t>[Module Reference (Name)]</t>
  </si>
  <si>
    <t>Module Reference (Name)</t>
  </si>
  <si>
    <t>[Intervention ID (Name)]</t>
  </si>
  <si>
    <t>Reporting Periods</t>
  </si>
  <si>
    <t>[Impact Reference (Name)]</t>
  </si>
  <si>
    <t>Impact Reference (Name)</t>
  </si>
  <si>
    <t>[Country (Name)]</t>
  </si>
  <si>
    <t>Custom Impact Indicator</t>
  </si>
  <si>
    <t>[Outcome Reference (Name)]</t>
  </si>
  <si>
    <t>Outcome Reference (Name)</t>
  </si>
  <si>
    <t>[Custom Coverage Indicator Name - EN]</t>
  </si>
  <si>
    <t>Year</t>
  </si>
  <si>
    <t>[Coverage Indicator Reference ID (Name)]</t>
  </si>
  <si>
    <t>Coverage Indicator Reference ID (Name)</t>
  </si>
  <si>
    <t>Intervention ID (Name)</t>
  </si>
  <si>
    <t>[Target %]</t>
  </si>
  <si>
    <t>Year of Target</t>
  </si>
  <si>
    <t>Reporting Period Record ID</t>
  </si>
  <si>
    <t>Reporting Period ID</t>
  </si>
  <si>
    <t>[Impact Disaggregation ID]</t>
  </si>
  <si>
    <t>Impact Disaggregation ID</t>
  </si>
  <si>
    <t>[Impact Indicator ID (Name)]</t>
  </si>
  <si>
    <t>Impact Indicator ID (Name)</t>
  </si>
  <si>
    <t>[Impact Indicator Name]</t>
  </si>
  <si>
    <t>Concatenation</t>
  </si>
  <si>
    <t>concatenated name for fetching sfdc data</t>
  </si>
  <si>
    <t>Impact Disaggregation</t>
  </si>
  <si>
    <t>Outcome Disaggregation</t>
  </si>
  <si>
    <t>[Outcome Disaggregation ID]</t>
  </si>
  <si>
    <t>Outcome Disaggregation ID</t>
  </si>
  <si>
    <t>[Outcome Indicator ID (Name)]</t>
  </si>
  <si>
    <t>Outcome Indicator ID (Name)</t>
  </si>
  <si>
    <t>[Outcome Indicator Name]</t>
  </si>
  <si>
    <t>Coverage Disaggregation</t>
  </si>
  <si>
    <t>[Coverage Disaggregation ID]</t>
  </si>
  <si>
    <t>Coverage Disaggregation ID</t>
  </si>
  <si>
    <t>[Coverage Indicator (Name)]</t>
  </si>
  <si>
    <t>Coverage Indicator (Name)</t>
  </si>
  <si>
    <t>[Baseline %]</t>
  </si>
  <si>
    <t>Target % from sfdc</t>
  </si>
  <si>
    <t>Baseline % from sfdc</t>
  </si>
  <si>
    <t>[IP (Name)]</t>
  </si>
  <si>
    <t>IP (Name)</t>
  </si>
  <si>
    <t>[Coverage Indicator Name]</t>
  </si>
  <si>
    <t>[Year of Target]</t>
  </si>
  <si>
    <t>Indicator-Disaggregation Reference</t>
  </si>
  <si>
    <t>T</t>
  </si>
  <si>
    <t>[Geography (Name)]</t>
  </si>
  <si>
    <t>Geography (Name)</t>
  </si>
  <si>
    <t>[Alternative Account]</t>
  </si>
  <si>
    <t>Dummy Account Id</t>
  </si>
  <si>
    <t>Temporary Placeholder for Account Id</t>
  </si>
  <si>
    <r>
      <t xml:space="preserve">Principal Recipient Name </t>
    </r>
    <r>
      <rPr>
        <sz val="12"/>
        <color theme="1"/>
        <rFont val="Calibri"/>
        <family val="2"/>
        <scheme val="minor"/>
      </rPr>
      <t>(Select PRs that have previously had Grants with the Global Fund)</t>
    </r>
  </si>
  <si>
    <r>
      <t>New Principal Recipient Name</t>
    </r>
    <r>
      <rPr>
        <sz val="12"/>
        <color theme="1"/>
        <rFont val="Calibri"/>
        <family val="2"/>
        <scheme val="minor"/>
      </rPr>
      <t xml:space="preserve"> (use if the entity has never been a Global Fund PR or does not appear in dropdown list in previous column)</t>
    </r>
  </si>
  <si>
    <t>Funding Request</t>
  </si>
  <si>
    <t>Funding Request Name</t>
  </si>
  <si>
    <t>Group of Countries (Name)</t>
  </si>
  <si>
    <t>Grant</t>
  </si>
  <si>
    <t>Grant Name</t>
  </si>
  <si>
    <t>IP Countries</t>
  </si>
  <si>
    <t>Grant Countries</t>
  </si>
  <si>
    <t>[Project (Name)]</t>
  </si>
  <si>
    <t>Project (Name)</t>
  </si>
  <si>
    <t>Geography ID</t>
  </si>
  <si>
    <t>Grant Name/Funding Request Name</t>
  </si>
  <si>
    <t>[Responsible PR]</t>
  </si>
  <si>
    <t>Responsible PR</t>
  </si>
  <si>
    <t>Reponsible PR</t>
  </si>
  <si>
    <t>Responsible PR(on indicator)</t>
  </si>
  <si>
    <t>PRName from overview page</t>
  </si>
  <si>
    <t>Column9</t>
  </si>
  <si>
    <t>Standard Intervention2</t>
  </si>
  <si>
    <t>Principal Recipient Number</t>
  </si>
  <si>
    <t>IP Record Type</t>
  </si>
  <si>
    <t>hi</t>
  </si>
  <si>
    <t>Module-Coverage-Intervention Reference (Name)</t>
  </si>
  <si>
    <t>Name used on Overview Page for display</t>
  </si>
  <si>
    <t>IP End Date</t>
  </si>
  <si>
    <t>Grant Revision</t>
  </si>
  <si>
    <t>Type of Revision</t>
  </si>
  <si>
    <t>[Reporting Period Start Date]</t>
  </si>
  <si>
    <t>Reporting Period Start Date</t>
  </si>
  <si>
    <t>IP Record ID</t>
  </si>
  <si>
    <t>Impact Indicator Record ID</t>
  </si>
  <si>
    <t>Outcome Indicator Record ID</t>
  </si>
  <si>
    <t xml:space="preserve">Reporting Period </t>
  </si>
  <si>
    <t>Custom Intervention (only if "Other" intervention is chosen)</t>
  </si>
  <si>
    <t>Target N# &amp; Target D#</t>
  </si>
  <si>
    <t>Target N#  Target D#</t>
  </si>
  <si>
    <t>[De-activate indicator]</t>
  </si>
  <si>
    <t>De-activate indicator</t>
  </si>
  <si>
    <t>[Deactivate Indicator]</t>
  </si>
  <si>
    <t>[De-activate Key Activity]</t>
  </si>
  <si>
    <t>De-activate Key Activity</t>
  </si>
  <si>
    <t>Period Start Date</t>
  </si>
  <si>
    <t>Period End Date</t>
  </si>
  <si>
    <t>Allocation Utilization Period Start Date</t>
  </si>
  <si>
    <t>Allocation Utilization Period End Date</t>
  </si>
  <si>
    <t>Disbursement Request</t>
  </si>
  <si>
    <t>This sheet queries Component - Indicator Reference object to bring all the reference data without filter of Soft Delete</t>
  </si>
  <si>
    <t>Module Data - Module-Coverage-Intervention Reference</t>
  </si>
  <si>
    <t>Intervention Data - Module-Coverage-Intervention Reference</t>
  </si>
  <si>
    <t>Disbursement Request(Display)</t>
  </si>
  <si>
    <t>[Disbursement Request]</t>
  </si>
  <si>
    <t>Target N# /
Target D#</t>
  </si>
  <si>
    <t>Country /
Geographic Coverage</t>
  </si>
  <si>
    <t>Baseline N# /
Baseline D#</t>
  </si>
  <si>
    <t>New Principal Recipient Name (use if the entity has never been a Global Fund PR or does not appear in dropdown list in previous column)</t>
  </si>
  <si>
    <t>Principal Recipient Name (Select PRs that have previously had Grants with the Global Fund)</t>
  </si>
  <si>
    <t>Free Comments 1</t>
  </si>
  <si>
    <t>Free Comments 2</t>
  </si>
  <si>
    <t>Free Comments 3</t>
  </si>
  <si>
    <t>Workplan Tracking Measures</t>
  </si>
  <si>
    <t>Being uploaded from PF</t>
  </si>
  <si>
    <t>Being uploaded from PF(IP)</t>
  </si>
  <si>
    <t>AUP1 Start Date</t>
  </si>
  <si>
    <t>AUP1 End Date</t>
  </si>
  <si>
    <t>Not linked to other tabs</t>
  </si>
  <si>
    <t>Version 5 - 29-Aug-17</t>
  </si>
  <si>
    <t>[Component Indicator Reference ID]</t>
  </si>
  <si>
    <t>Component Indicator Reference ID</t>
  </si>
  <si>
    <t>unique Id</t>
  </si>
  <si>
    <t>unique name list</t>
  </si>
  <si>
    <t>Unique Name-Not in use</t>
  </si>
  <si>
    <t>Name-Not in use</t>
  </si>
  <si>
    <t>unique id</t>
  </si>
  <si>
    <t>[Data Type Target]</t>
  </si>
  <si>
    <t>Data Type Target</t>
  </si>
  <si>
    <t>[Data Type]</t>
  </si>
  <si>
    <t>Data Type</t>
  </si>
  <si>
    <t>Data Type from Reference</t>
  </si>
  <si>
    <t>formula to format based on data type</t>
  </si>
  <si>
    <t>Guiding messages</t>
  </si>
  <si>
    <t>[Intervention ID]</t>
  </si>
  <si>
    <t>Intervention ID--no use(for putting formula)</t>
  </si>
  <si>
    <t>Formula to sort module name</t>
  </si>
  <si>
    <t>formula to fetch intervention based on module name-used in WPTM sheet</t>
  </si>
  <si>
    <t>eaecce67-0a5c-4176-a780-8e362b5b3f29</t>
  </si>
  <si>
    <t>sheet name</t>
  </si>
  <si>
    <t xml:space="preserve">     </t>
  </si>
  <si>
    <t>AIM_Key_Activity_Milestone__c.AIM_De_activate_Key_Activity__c</t>
  </si>
  <si>
    <t>Deactivate</t>
  </si>
  <si>
    <t>AIM_Coverage_Indicator__c.AIM_Geographic_Coverage__c</t>
  </si>
  <si>
    <t>National</t>
  </si>
  <si>
    <t>AIM_Coverage_Indicator__c.AIM_Rating_Cumulation_Type__c</t>
  </si>
  <si>
    <t>Y- Cumulative annually</t>
  </si>
  <si>
    <t>N-Non-cumulative</t>
  </si>
  <si>
    <t>N-Non -cumulative (other)</t>
  </si>
  <si>
    <t>N-Non -cumulative (special)</t>
  </si>
  <si>
    <t>AIM_Coverage_Indicator__c.AIM_Year__c</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</si>
  <si>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</si>
  <si>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</si>
  <si>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</si>
  <si>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</si>
  <si>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</si>
  <si>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</si>
  <si>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</si>
  <si>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</si>
  <si>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</si>
  <si>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</si>
  <si>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</si>
  <si>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</si>
  <si>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</si>
  <si>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</si>
  <si>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</si>
  <si>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</si>
  <si>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</si>
  <si>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</si>
  <si>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</si>
  <si>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</si>
  <si>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</si>
  <si>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</si>
  <si>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</si>
  <si>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</si>
  <si>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AIM_Coverage_Indicator__c.AIM_Deactivate_Indicator__c</t>
  </si>
  <si>
    <t>AIM_Coverage_Indicator_Targets_Results__c.AIM_Mark_if_target_is_TBD__c</t>
  </si>
  <si>
    <t>TBD</t>
  </si>
  <si>
    <t>AIM_Coverage_Disaggregation__c.AIM_Year__c</t>
  </si>
  <si>
    <t>AIM_Impact_Indicator__c.AIM_Baseline_Year__c</t>
  </si>
  <si>
    <t>AIM_Impact_Indicator__c.AIM_Deactivate_indicator__c</t>
  </si>
  <si>
    <t>AIM_Impact_Indicator_Targets_Results__c.AIM_Year_of_Target__c</t>
  </si>
  <si>
    <t>AIM_Impact_Indicator_Targets_Results__c.AIM_Mark_if_target_is_TBD__c</t>
  </si>
  <si>
    <t>AIM_Impact_Disaggregation__c.AIM_Baseline_Year__c</t>
  </si>
  <si>
    <t>AIM_Outcome_Indicator__c.AIM_Baseline_Year__c</t>
  </si>
  <si>
    <t>AIM_Outcome_Indicator__c.AIM_Deactivate_indicator__c</t>
  </si>
  <si>
    <t>AIM_Outcome_Disaggregation__c.AIM_Baseline_Year__c</t>
  </si>
  <si>
    <t>AIM_Outcome_Indicator_Targets_Result__c.AIM_Year_of_Target__c</t>
  </si>
  <si>
    <t>AIM_Outcome_Indicator_Targets_Result__c.AIM_Mark_if_target_is_TBD__c</t>
  </si>
  <si>
    <t>AIM_Grant_Revision__c.aim_revision_type__c</t>
  </si>
  <si>
    <t>End-Date Revision</t>
  </si>
  <si>
    <t>Additional Funding</t>
  </si>
  <si>
    <t>Admin Revision</t>
  </si>
  <si>
    <t>AIM_Impact_Outcome_References__c.AIM_Data_Type_Target__c</t>
  </si>
  <si>
    <t>Number</t>
  </si>
  <si>
    <t>Percent</t>
  </si>
  <si>
    <t>Number and Percent</t>
  </si>
  <si>
    <t>AIM_Module_Coverage_Interventio_Comp_Ref__c.AIM_Data_Type__c</t>
  </si>
  <si>
    <t>Numerator and Denominator</t>
  </si>
  <si>
    <t>PickListValue</t>
  </si>
  <si>
    <t>PickListKey</t>
  </si>
  <si>
    <t>Subnational</t>
  </si>
  <si>
    <t>Other Revision</t>
  </si>
  <si>
    <t>AIM_Module_Coverage_Interventio_Comp_Ref__c.Coverage.AIM_Data_Type__c</t>
  </si>
  <si>
    <t>AIM_Module_Coverage_Interventio_Comp_Ref__c.Intervention.AIM_Data_Type__c</t>
  </si>
  <si>
    <t>AIM_Module_Coverage_Interventio_Comp_Ref__c.Module.AIM_Data_Type__c</t>
  </si>
  <si>
    <t>AIM_Module_Coverage_Interventio_Comp_Ref__c.Master.AIM_Data_Type__c</t>
  </si>
  <si>
    <t>Master</t>
  </si>
  <si>
    <t>Grant Making</t>
  </si>
  <si>
    <t>a1K3600000CC8XTEA1</t>
  </si>
  <si>
    <t>FR258-AGO-C</t>
  </si>
  <si>
    <t>Angola</t>
  </si>
  <si>
    <t>a1A360000013M2pEAE</t>
  </si>
  <si>
    <t>AGO-H-UNDP</t>
  </si>
  <si>
    <t>a1I36000006h8ghEAA</t>
  </si>
  <si>
    <t>IOR-00047</t>
  </si>
  <si>
    <t>a1236000008JVNSAA4</t>
  </si>
  <si>
    <t>a1I36000006h8giEAA</t>
  </si>
  <si>
    <t>IOR-00039</t>
  </si>
  <si>
    <t>Spectrum, 2016</t>
  </si>
  <si>
    <t>a1I36000006h8gjEAA</t>
  </si>
  <si>
    <t>a1J36000002m4EVEAY</t>
  </si>
  <si>
    <t>IOR-00033</t>
  </si>
  <si>
    <t>a1I36000006h8gkEAA</t>
  </si>
  <si>
    <t>a1J36000003YBIAEA4</t>
  </si>
  <si>
    <t>IOR-00076</t>
  </si>
  <si>
    <t>a1I36000006h8glEAA</t>
  </si>
  <si>
    <t>a1I36000006h8gmEAA</t>
  </si>
  <si>
    <t>a1I36000006h8gnEAA</t>
  </si>
  <si>
    <t>a1I36000006h8goEAA</t>
  </si>
  <si>
    <t>a1I36000006h8gpEAA</t>
  </si>
  <si>
    <t>a1I36000006h8gqEAA</t>
  </si>
  <si>
    <t>a1I36000006h8grEAA</t>
  </si>
  <si>
    <t>a1I36000006h8gsEAA</t>
  </si>
  <si>
    <t>a1I36000006h8gtEAA</t>
  </si>
  <si>
    <t>a1I36000006h8guEAA</t>
  </si>
  <si>
    <t>a1I36000006h8gvEAA</t>
  </si>
  <si>
    <t>a1Y360000032BCFEA2</t>
  </si>
  <si>
    <t>a1W36000003zwQCEAY</t>
  </si>
  <si>
    <t>a1Y360000032BCGEA2</t>
  </si>
  <si>
    <t>a1W36000003zwQREAY</t>
  </si>
  <si>
    <t>a1Y360000032BCHEA2</t>
  </si>
  <si>
    <t>a1W36000003zwQgEAI</t>
  </si>
  <si>
    <t>a1Y360000032BCIEA2</t>
  </si>
  <si>
    <t>a1W36000003zwQvEAI</t>
  </si>
  <si>
    <t>a1Y360000032BCJEA2</t>
  </si>
  <si>
    <t>a1W36000003zwRAEAY</t>
  </si>
  <si>
    <t>a1Y360000032BCKEA2</t>
  </si>
  <si>
    <t>a1W36000003zwRPEAY</t>
  </si>
  <si>
    <t>a1W36000003zwQDEAY</t>
  </si>
  <si>
    <t>a1W36000003zwQSEAY</t>
  </si>
  <si>
    <t>a1W36000003zwQhEAI</t>
  </si>
  <si>
    <t>a1W36000003zwQwEAI</t>
  </si>
  <si>
    <t>a1W36000003zwRBEAY</t>
  </si>
  <si>
    <t>a1W36000003zwRQEAY</t>
  </si>
  <si>
    <t>a1W36000003zwQEEAY</t>
  </si>
  <si>
    <t>a1W36000003zwQTEAY</t>
  </si>
  <si>
    <t>a1W36000003zwQiEAI</t>
  </si>
  <si>
    <t>a1W36000003zwQxEAI</t>
  </si>
  <si>
    <t>a1W36000003zwRCEAY</t>
  </si>
  <si>
    <t>a1W36000003zwRREAY</t>
  </si>
  <si>
    <t>a1W36000003zwQFEAY</t>
  </si>
  <si>
    <t>a1W36000003zwQUEAY</t>
  </si>
  <si>
    <t>a1W36000003zwQjEAI</t>
  </si>
  <si>
    <t>a1W36000003zwQyEAI</t>
  </si>
  <si>
    <t>a1W36000003zwRDEAY</t>
  </si>
  <si>
    <t>a1W36000003zwRSEAY</t>
  </si>
  <si>
    <t>a1W36000003zwQGEAY</t>
  </si>
  <si>
    <t>a1W36000003zwQVEAY</t>
  </si>
  <si>
    <t>a1W36000003zwQkEAI</t>
  </si>
  <si>
    <t>a1W36000003zwQzEAI</t>
  </si>
  <si>
    <t>a1W36000003zwREEAY</t>
  </si>
  <si>
    <t>a1W36000003zwRTEAY</t>
  </si>
  <si>
    <t>a1W36000003zwQHEAY</t>
  </si>
  <si>
    <t>a1W36000003zwQWEAY</t>
  </si>
  <si>
    <t>a1W36000003zwQlEAI</t>
  </si>
  <si>
    <t>a1W36000003zwR0EAI</t>
  </si>
  <si>
    <t>a1W36000003zwRFEAY</t>
  </si>
  <si>
    <t>a1W36000003zwRUEAY</t>
  </si>
  <si>
    <t>a1W36000003zwQIEAY</t>
  </si>
  <si>
    <t>a1W36000003zwQXEAY</t>
  </si>
  <si>
    <t>a1W36000003zwQmEAI</t>
  </si>
  <si>
    <t>a1W36000003zwR1EAI</t>
  </si>
  <si>
    <t>a1W36000003zwRGEAY</t>
  </si>
  <si>
    <t>a1W36000003zwRVEAY</t>
  </si>
  <si>
    <t>a1W36000003zwQJEAY</t>
  </si>
  <si>
    <t>a1W36000003zwQYEAY</t>
  </si>
  <si>
    <t>a1W36000003zwQnEAI</t>
  </si>
  <si>
    <t>a1W36000003zwR2EAI</t>
  </si>
  <si>
    <t>a1W36000003zwRHEAY</t>
  </si>
  <si>
    <t>a1W36000003zwRWEAY</t>
  </si>
  <si>
    <t>a1W36000003zwQKEAY</t>
  </si>
  <si>
    <t>a1W36000003zwQZEAY</t>
  </si>
  <si>
    <t>a1W36000003zwQoEAI</t>
  </si>
  <si>
    <t>a1W36000003zwR3EAI</t>
  </si>
  <si>
    <t>a1W36000003zwRIEAY</t>
  </si>
  <si>
    <t>a1W36000003zwRXEAY</t>
  </si>
  <si>
    <t>a1W36000003zwQLEAY</t>
  </si>
  <si>
    <t>a1W36000003zwQaEAI</t>
  </si>
  <si>
    <t>a1W36000003zwQpEAI</t>
  </si>
  <si>
    <t>a1W36000003zwR4EAI</t>
  </si>
  <si>
    <t>a1W36000003zwRJEAY</t>
  </si>
  <si>
    <t>a1W36000003zwRYEAY</t>
  </si>
  <si>
    <t>a1W36000003zwQMEAY</t>
  </si>
  <si>
    <t>a1W36000003zwQbEAI</t>
  </si>
  <si>
    <t>a1W36000003zwQqEAI</t>
  </si>
  <si>
    <t>a1W36000003zwR5EAI</t>
  </si>
  <si>
    <t>a1W36000003zwRKEAY</t>
  </si>
  <si>
    <t>a1W36000003zwRZEAY</t>
  </si>
  <si>
    <t>a1W36000003zwQNEAY</t>
  </si>
  <si>
    <t>a1W36000003zwQcEAI</t>
  </si>
  <si>
    <t>a1W36000003zwQrEAI</t>
  </si>
  <si>
    <t>a1W36000003zwR6EAI</t>
  </si>
  <si>
    <t>a1W36000003zwRLEAY</t>
  </si>
  <si>
    <t>a1W36000003zwRaEAI</t>
  </si>
  <si>
    <t>a1W36000003zwQOEAY</t>
  </si>
  <si>
    <t>a1W36000003zwQdEAI</t>
  </si>
  <si>
    <t>a1W36000003zwQsEAI</t>
  </si>
  <si>
    <t>a1W36000003zwR7EAI</t>
  </si>
  <si>
    <t>a1W36000003zwRMEAY</t>
  </si>
  <si>
    <t>a1W36000003zwRbEAI</t>
  </si>
  <si>
    <t>a1W36000003zwQPEAY</t>
  </si>
  <si>
    <t>a1W36000003zwQeEAI</t>
  </si>
  <si>
    <t>a1W36000003zwQtEAI</t>
  </si>
  <si>
    <t>a1W36000003zwR8EAI</t>
  </si>
  <si>
    <t>a1W36000003zwRNEAY</t>
  </si>
  <si>
    <t>a1W36000003zwRcEAI</t>
  </si>
  <si>
    <t>a1W36000003zwQQEAY</t>
  </si>
  <si>
    <t>a1W36000003zwQfEAI</t>
  </si>
  <si>
    <t>a1W36000003zwQuEAI</t>
  </si>
  <si>
    <t>a1W36000003zwR9EAI</t>
  </si>
  <si>
    <t>a1W36000003zwROEAY</t>
  </si>
  <si>
    <t>a1W36000003zwRdEAI</t>
  </si>
  <si>
    <t>United Nations Development Programme</t>
  </si>
  <si>
    <t>a1236000007WBb7AAG</t>
  </si>
  <si>
    <t>Reduce Morbidity and Mortality from  Tuberculosis by 2022</t>
  </si>
  <si>
    <t>a1C36000006dfHvEAI</t>
  </si>
  <si>
    <t>Strengthening the national response for the control of STI/HIV and viral Hepatitis to ensure an HIV prevalence rate of less than 3% by 2022</t>
  </si>
  <si>
    <t>a1C36000006dfHwEAI</t>
  </si>
  <si>
    <t>a1C36000006dfHxEAI</t>
  </si>
  <si>
    <t>a1C36000006dfHyEAI</t>
  </si>
  <si>
    <t>a1C36000006dfHzEAI</t>
  </si>
  <si>
    <t>a1C36000006dfI0EAI</t>
  </si>
  <si>
    <t>a1C36000006dfI1EAI</t>
  </si>
  <si>
    <t>a1C36000006dfI2EAI</t>
  </si>
  <si>
    <t>a1C36000006dfI3EAI</t>
  </si>
  <si>
    <t>a1C36000006dfI4EAI</t>
  </si>
  <si>
    <t>a1C36000006dfI5EAI</t>
  </si>
  <si>
    <t>a1C36000006dfI6EAI</t>
  </si>
  <si>
    <t>Detect 85% of estimated new cases of smear positive TB and achieve a treatment success rate of 85% of all forms smear positive TB cases by 2022</t>
  </si>
  <si>
    <t>a1R36000002Pdd7EAC</t>
  </si>
  <si>
    <t>Increase the detection rate of MDR TB and treat 100% of diagnosed MDR TB cases by 2022</t>
  </si>
  <si>
    <t>a1R36000002Pdd8EAC</t>
  </si>
  <si>
    <t>Ensure 90% of people living with HIV including key and vulnerable populations knows their status by 2022</t>
  </si>
  <si>
    <t>a1R36000002Pdd9EAC</t>
  </si>
  <si>
    <t>Increase PMTCT coverage from 39% to 90% of HIV positive pregnant women by 2018</t>
  </si>
  <si>
    <t>a1R36000002PddAEAS</t>
  </si>
  <si>
    <t>Ensure 90% of all people diagnosed with HIV including key and vulnerable populations,  are enrolled, followed and receive timely and efficacious highly active antiretroviral therapy by 2022</t>
  </si>
  <si>
    <t>a1R36000002PddBEAS</t>
  </si>
  <si>
    <t>Ensure 90% of all people receiving the antiretroviral therapy including key and vulnerable populations ,attain sustainable viral suppression by 2022</t>
  </si>
  <si>
    <t>a1R36000002PddCEAS</t>
  </si>
  <si>
    <t>Expand TB/HIV collaborative activities by ensuring that  90% of notified  TB patients are tested for HIV and  100%   who test HIV positive are put on ART promptly and managed</t>
  </si>
  <si>
    <t>a1R36000002PddDEAS</t>
  </si>
  <si>
    <t>Strengthen management of a decentralised national TB/HIV response and institute an efficient and integrated M&amp;E system that ensures all indicators listed are tracked and reported timely.</t>
  </si>
  <si>
    <t>a1R36000002PddEEAS</t>
  </si>
  <si>
    <t>a1R36000002PddFEAS</t>
  </si>
  <si>
    <t>a1R36000002PddGEAS</t>
  </si>
  <si>
    <t>a1R36000002PddHEAS</t>
  </si>
  <si>
    <t>a1R36000002PddIEAS</t>
  </si>
  <si>
    <t>a1P36000002OW96EAG</t>
  </si>
  <si>
    <t>a1P36000002OW97EAG</t>
  </si>
  <si>
    <t>a1P36000002OW98EAG</t>
  </si>
  <si>
    <t>a1P36000002OW99EAG</t>
  </si>
  <si>
    <t>a1P36000002OW9AEAW</t>
  </si>
  <si>
    <t>a1P36000002OW9BEAW</t>
  </si>
  <si>
    <t>a1P36000002OW9CEAW</t>
  </si>
  <si>
    <t>a1P36000002OW9DEAW</t>
  </si>
  <si>
    <t>a1P36000002OW9EEAW</t>
  </si>
  <si>
    <t>a1P36000002OW9FEAW</t>
  </si>
  <si>
    <t>a1P36000002OW9GEAW</t>
  </si>
  <si>
    <t>a1P36000002OW9HEAW</t>
  </si>
  <si>
    <t>a1P36000002OW9IEAW</t>
  </si>
  <si>
    <t>a1P36000002OW9JEAW</t>
  </si>
  <si>
    <t>a1P36000002OW9KEAW</t>
  </si>
  <si>
    <t>a1M36000005Fd7KEAS</t>
  </si>
  <si>
    <t>INT-40662</t>
  </si>
  <si>
    <t>a1M36000005Fd7LEAS</t>
  </si>
  <si>
    <t>INT-40663</t>
  </si>
  <si>
    <t>a1M36000005Fd7MEAS</t>
  </si>
  <si>
    <t>INT-40664</t>
  </si>
  <si>
    <t>a1M36000005Fd7NEAS</t>
  </si>
  <si>
    <t>INT-40665</t>
  </si>
  <si>
    <t>a1M36000005Fd7OEAS</t>
  </si>
  <si>
    <t>INT-40666</t>
  </si>
  <si>
    <t>a1M36000005Fd7PEAS</t>
  </si>
  <si>
    <t>INT-40667</t>
  </si>
  <si>
    <t>a1M36000005Fd7QEAS</t>
  </si>
  <si>
    <t>INT-40668</t>
  </si>
  <si>
    <t>a1M36000005Fd7REAS</t>
  </si>
  <si>
    <t>INT-40669</t>
  </si>
  <si>
    <t>a1M36000005Fd7SEAS</t>
  </si>
  <si>
    <t>INT-40670</t>
  </si>
  <si>
    <t>a1M36000005Fd7TEAS</t>
  </si>
  <si>
    <t>INT-40671</t>
  </si>
  <si>
    <t>a1M36000005Fd7UEAS</t>
  </si>
  <si>
    <t>INT-40672</t>
  </si>
  <si>
    <t>a1M36000005Fd7VEAS</t>
  </si>
  <si>
    <t>INT-40673</t>
  </si>
  <si>
    <t>a1M36000005Fd7WEAS</t>
  </si>
  <si>
    <t>INT-40674</t>
  </si>
  <si>
    <t>a1M36000005Fd7XEAS</t>
  </si>
  <si>
    <t>INT-40675</t>
  </si>
  <si>
    <t>a1M36000005Fd7YEAS</t>
  </si>
  <si>
    <t>INT-40676</t>
  </si>
  <si>
    <t>a1M36000005Fd7ZEAS</t>
  </si>
  <si>
    <t>INT-40677</t>
  </si>
  <si>
    <t>a1M36000005Fd7aEAC</t>
  </si>
  <si>
    <t>INT-40678</t>
  </si>
  <si>
    <t>a1M36000005Fd7bEAC</t>
  </si>
  <si>
    <t>INT-40679</t>
  </si>
  <si>
    <t>a1M36000005Fd7cEAC</t>
  </si>
  <si>
    <t>INT-40680</t>
  </si>
  <si>
    <t>a1M36000005Fd7dEAC</t>
  </si>
  <si>
    <t>INT-40681</t>
  </si>
  <si>
    <t>a1M36000005Fd7eEAC</t>
  </si>
  <si>
    <t>INT-40682</t>
  </si>
  <si>
    <t>a1M36000005Fd7fEAC</t>
  </si>
  <si>
    <t>INT-40683</t>
  </si>
  <si>
    <t>a1M36000005Fd7gEAC</t>
  </si>
  <si>
    <t>INT-40684</t>
  </si>
  <si>
    <t>a1M36000005Fd7hEAC</t>
  </si>
  <si>
    <t>INT-40685</t>
  </si>
  <si>
    <t>a1M36000005Fd7iEAC</t>
  </si>
  <si>
    <t>INT-40686</t>
  </si>
  <si>
    <t>a1M36000005Fd7jEAC</t>
  </si>
  <si>
    <t>INT-40687</t>
  </si>
  <si>
    <t>a1M36000005Fd7kEAC</t>
  </si>
  <si>
    <t>INT-40688</t>
  </si>
  <si>
    <t>a1M36000005Fd7lEAC</t>
  </si>
  <si>
    <t>INT-40689</t>
  </si>
  <si>
    <t>a1M36000005Fd7mEAC</t>
  </si>
  <si>
    <t>INT-40690</t>
  </si>
  <si>
    <t>a1M36000005Fd7nEAC</t>
  </si>
  <si>
    <t>INT-40691</t>
  </si>
  <si>
    <t>a1M36000005Fd7oEAC</t>
  </si>
  <si>
    <t>INT-40692</t>
  </si>
  <si>
    <t>a1M36000005Fd7pEAC</t>
  </si>
  <si>
    <t>INT-40693</t>
  </si>
  <si>
    <t>a1M36000005Fd7qEAC</t>
  </si>
  <si>
    <t>INT-40694</t>
  </si>
  <si>
    <t>a1M36000005Fd7rEAC</t>
  </si>
  <si>
    <t>INT-40695</t>
  </si>
  <si>
    <t>a1M36000005Fd7sEAC</t>
  </si>
  <si>
    <t>INT-40696</t>
  </si>
  <si>
    <t>a1M36000005Fd7tEAC</t>
  </si>
  <si>
    <t>INT-40697</t>
  </si>
  <si>
    <t>a1M36000005Fd7uEAC</t>
  </si>
  <si>
    <t>INT-40698</t>
  </si>
  <si>
    <t>a1M36000005Fd7vEAC</t>
  </si>
  <si>
    <t>INT-40699</t>
  </si>
  <si>
    <t>a1M36000005Fd7wEAC</t>
  </si>
  <si>
    <t>INT-40700</t>
  </si>
  <si>
    <t>a1M36000005Fd7xEAC</t>
  </si>
  <si>
    <t>INT-40701</t>
  </si>
  <si>
    <t>a1M36000005Fd7yEAC</t>
  </si>
  <si>
    <t>INT-40702</t>
  </si>
  <si>
    <t>a1M36000005Fd7zEAC</t>
  </si>
  <si>
    <t>INT-40703</t>
  </si>
  <si>
    <t>a1M36000005Fd80EAC</t>
  </si>
  <si>
    <t>INT-40704</t>
  </si>
  <si>
    <t>a1M36000005Fd81EAC</t>
  </si>
  <si>
    <t>INT-40705</t>
  </si>
  <si>
    <t>a1M36000005Fd82EAC</t>
  </si>
  <si>
    <t>INT-40706</t>
  </si>
  <si>
    <t>a1M36000005Fd83EAC</t>
  </si>
  <si>
    <t>INT-40707</t>
  </si>
  <si>
    <t>a1M36000005Fd84EAC</t>
  </si>
  <si>
    <t>INT-40708</t>
  </si>
  <si>
    <t>a1M36000005Fd85EAC</t>
  </si>
  <si>
    <t>INT-40709</t>
  </si>
  <si>
    <t>a1M36000005Fd86EAC</t>
  </si>
  <si>
    <t>INT-40710</t>
  </si>
  <si>
    <t>a1M36000005Fd87EAC</t>
  </si>
  <si>
    <t>INT-40711</t>
  </si>
  <si>
    <t>a1H36000008aXipEAE</t>
  </si>
  <si>
    <t>a1H36000008aXj4EAE</t>
  </si>
  <si>
    <t>a1H36000008aXjJEAU</t>
  </si>
  <si>
    <t>a1H36000008aXjYEAU</t>
  </si>
  <si>
    <t>a1H36000008aXjnEAE</t>
  </si>
  <si>
    <t>a1H36000008aXk2EAE</t>
  </si>
  <si>
    <t>a1H36000008aXiqEAE</t>
  </si>
  <si>
    <t>a1H36000008aXj5EAE</t>
  </si>
  <si>
    <t>a1H36000008aXjKEAU</t>
  </si>
  <si>
    <t>a1H36000008aXjZEAU</t>
  </si>
  <si>
    <t>a1H36000008aXjoEAE</t>
  </si>
  <si>
    <t>a1H36000008aXk3EAE</t>
  </si>
  <si>
    <t>a1H36000008aXirEAE</t>
  </si>
  <si>
    <t>a1H36000008aXj6EAE</t>
  </si>
  <si>
    <t>a1H36000008aXjLEAU</t>
  </si>
  <si>
    <t>a1H36000008aXjaEAE</t>
  </si>
  <si>
    <t>a1H36000008aXjpEAE</t>
  </si>
  <si>
    <t>a1H36000008aXk4EAE</t>
  </si>
  <si>
    <t>a1H36000008aXisEAE</t>
  </si>
  <si>
    <t>a1H36000008aXj7EAE</t>
  </si>
  <si>
    <t>a1H36000008aXjMEAU</t>
  </si>
  <si>
    <t>a1H36000008aXjbEAE</t>
  </si>
  <si>
    <t>a1H36000008aXjqEAE</t>
  </si>
  <si>
    <t>a1H36000008aXk5EAE</t>
  </si>
  <si>
    <t>a1H36000008aXitEAE</t>
  </si>
  <si>
    <t>a1H36000008aXj8EAE</t>
  </si>
  <si>
    <t>a1H36000008aXjNEAU</t>
  </si>
  <si>
    <t>a1H36000008aXjcEAE</t>
  </si>
  <si>
    <t>a1H36000008aXjrEAE</t>
  </si>
  <si>
    <t>a1H36000008aXk6EAE</t>
  </si>
  <si>
    <t>a1H36000008aXiuEAE</t>
  </si>
  <si>
    <t>a1H36000008aXj9EAE</t>
  </si>
  <si>
    <t>a1H36000008aXjOEAU</t>
  </si>
  <si>
    <t>a1H36000008aXjdEAE</t>
  </si>
  <si>
    <t>a1H36000008aXjsEAE</t>
  </si>
  <si>
    <t>a1H36000008aXk7EAE</t>
  </si>
  <si>
    <t>a1H36000008aXivEAE</t>
  </si>
  <si>
    <t>a1H36000008aXjAEAU</t>
  </si>
  <si>
    <t>a1H36000008aXjPEAU</t>
  </si>
  <si>
    <t>a1H36000008aXjeEAE</t>
  </si>
  <si>
    <t>a1H36000008aXjtEAE</t>
  </si>
  <si>
    <t>a1H36000008aXk8EAE</t>
  </si>
  <si>
    <t>a1H36000008aXiwEAE</t>
  </si>
  <si>
    <t>a1H36000008aXjBEAU</t>
  </si>
  <si>
    <t>a1H36000008aXjQEAU</t>
  </si>
  <si>
    <t>a1H36000008aXjfEAE</t>
  </si>
  <si>
    <t>a1H36000008aXjuEAE</t>
  </si>
  <si>
    <t>a1H36000008aXk9EAE</t>
  </si>
  <si>
    <t>a1H36000008aXixEAE</t>
  </si>
  <si>
    <t>a1H36000008aXjCEAU</t>
  </si>
  <si>
    <t>a1H36000008aXjREAU</t>
  </si>
  <si>
    <t>a1H36000008aXjgEAE</t>
  </si>
  <si>
    <t>a1H36000008aXjvEAE</t>
  </si>
  <si>
    <t>a1H36000008aXkAEAU</t>
  </si>
  <si>
    <t>a1H36000008aXiyEAE</t>
  </si>
  <si>
    <t>a1H36000008aXjDEAU</t>
  </si>
  <si>
    <t>a1H36000008aXjSEAU</t>
  </si>
  <si>
    <t>a1H36000008aXjhEAE</t>
  </si>
  <si>
    <t>a1H36000008aXjwEAE</t>
  </si>
  <si>
    <t>a1H36000008aXkBEAU</t>
  </si>
  <si>
    <t>a1H36000008aXizEAE</t>
  </si>
  <si>
    <t>a1H36000008aXjEEAU</t>
  </si>
  <si>
    <t>a1H36000008aXjTEAU</t>
  </si>
  <si>
    <t>a1H36000008aXjiEAE</t>
  </si>
  <si>
    <t>a1H36000008aXjxEAE</t>
  </si>
  <si>
    <t>a1H36000008aXkCEAU</t>
  </si>
  <si>
    <t>a1H36000008aXj0EAE</t>
  </si>
  <si>
    <t>a1H36000008aXjFEAU</t>
  </si>
  <si>
    <t>a1H36000008aXjUEAU</t>
  </si>
  <si>
    <t>a1H36000008aXjjEAE</t>
  </si>
  <si>
    <t>a1H36000008aXjyEAE</t>
  </si>
  <si>
    <t>a1H36000008aXkDEAU</t>
  </si>
  <si>
    <t>a1H36000008aXj1EAE</t>
  </si>
  <si>
    <t>a1H36000008aXjGEAU</t>
  </si>
  <si>
    <t>a1H36000008aXjVEAU</t>
  </si>
  <si>
    <t>a1H36000008aXjkEAE</t>
  </si>
  <si>
    <t>a1H36000008aXjzEAE</t>
  </si>
  <si>
    <t>a1H36000008aXkEEAU</t>
  </si>
  <si>
    <t>a1H36000008aXj2EAE</t>
  </si>
  <si>
    <t>a1H36000008aXjHEAU</t>
  </si>
  <si>
    <t>a1H36000008aXjWEAU</t>
  </si>
  <si>
    <t>a1H36000008aXjlEAE</t>
  </si>
  <si>
    <t>a1H36000008aXk0EAE</t>
  </si>
  <si>
    <t>a1H36000008aXkFEAU</t>
  </si>
  <si>
    <t>a1H36000008aXj3EAE</t>
  </si>
  <si>
    <t>a1H36000008aXjIEAU</t>
  </si>
  <si>
    <t>a1H36000008aXjXEAU</t>
  </si>
  <si>
    <t>a1H36000008aXjmEAE</t>
  </si>
  <si>
    <t>a1H36000008aXk1EAE</t>
  </si>
  <si>
    <t>a1H36000008aXkGEAU</t>
  </si>
  <si>
    <t>a1X36000003FnC5EAK</t>
  </si>
  <si>
    <t>IOR-00024</t>
  </si>
  <si>
    <t>a1236000008JVNQAA4</t>
  </si>
  <si>
    <t>a1X36000003FnC6EAK</t>
  </si>
  <si>
    <t>IOR-00010</t>
  </si>
  <si>
    <t>a1X36000003FnC7EAK</t>
  </si>
  <si>
    <t>IOR-00078</t>
  </si>
  <si>
    <t>a1X36000003FnC8EAK</t>
  </si>
  <si>
    <t>IOR-00077</t>
  </si>
  <si>
    <t>a1X36000003FnC9EAK</t>
  </si>
  <si>
    <t>IOR-00013</t>
  </si>
  <si>
    <t>GARPR, 2016</t>
  </si>
  <si>
    <t>a1X36000003FnCAEA0</t>
  </si>
  <si>
    <t>a1J36000002m4E0EAI</t>
  </si>
  <si>
    <t>IOR-00002</t>
  </si>
  <si>
    <t>a1236000008JVNRAA4</t>
  </si>
  <si>
    <t>INLS program data, 2017</t>
  </si>
  <si>
    <t>a1X36000003FnCBEA0</t>
  </si>
  <si>
    <t>a1J36000003YBHyEAO</t>
  </si>
  <si>
    <t>IOR-00069</t>
  </si>
  <si>
    <t>a1X36000003FnCCEA0</t>
  </si>
  <si>
    <t>a1X36000003FnCDEA0</t>
  </si>
  <si>
    <t>a1X36000003FnCEEA0</t>
  </si>
  <si>
    <t>a1X36000003FnCFEA0</t>
  </si>
  <si>
    <t>a1X36000003FnCGEA0</t>
  </si>
  <si>
    <t>a1X36000003FnCHEA0</t>
  </si>
  <si>
    <t>a1X36000003FnCIEA0</t>
  </si>
  <si>
    <t>a1X36000003FnCJEA0</t>
  </si>
  <si>
    <t>a18360000031zOhAAI</t>
  </si>
  <si>
    <t>MCI-00243</t>
  </si>
  <si>
    <t>a18360000031zOiAAI</t>
  </si>
  <si>
    <t>MCI-00245</t>
  </si>
  <si>
    <t>a18360000031zOjAAI</t>
  </si>
  <si>
    <t>MCI-00626</t>
  </si>
  <si>
    <t>a18360000031zOkAAI</t>
  </si>
  <si>
    <t>a18360000031zOmAAI</t>
  </si>
  <si>
    <t>MCI-00037</t>
  </si>
  <si>
    <t>a18360000031zOnAAI</t>
  </si>
  <si>
    <t>MCI-00038</t>
  </si>
  <si>
    <t>a18360000031zOoAAI</t>
  </si>
  <si>
    <t>MCI-00039</t>
  </si>
  <si>
    <t>a18360000031zOlAAI</t>
  </si>
  <si>
    <t>MCI-00026</t>
  </si>
  <si>
    <t>a18360000031zOpAAI</t>
  </si>
  <si>
    <t>a1O36000001qZ9LEAU</t>
  </si>
  <si>
    <t>MCI-00622</t>
  </si>
  <si>
    <t>a18360000031zOqAAI</t>
  </si>
  <si>
    <t>a18360000031zOsAAI</t>
  </si>
  <si>
    <t>a1O36000001EGJ0EAO</t>
  </si>
  <si>
    <t>MCI-00238</t>
  </si>
  <si>
    <t>a18360000031zOuAAI</t>
  </si>
  <si>
    <t>a1O36000001qZ9fEAE</t>
  </si>
  <si>
    <t>MCI-00642</t>
  </si>
  <si>
    <t>a18360000031zOwAAI</t>
  </si>
  <si>
    <t>a1O36000001EGIlEAO</t>
  </si>
  <si>
    <t>MCI-00223</t>
  </si>
  <si>
    <t>a18360000031zOvAAI</t>
  </si>
  <si>
    <t>a1O36000001qZ9bEAE</t>
  </si>
  <si>
    <t>MCI-00638</t>
  </si>
  <si>
    <t>a18360000031zOrAAI</t>
  </si>
  <si>
    <t>a1O36000001qZ9gEAE</t>
  </si>
  <si>
    <t>MCI-00643</t>
  </si>
  <si>
    <t>a18360000031zOxAAI</t>
  </si>
  <si>
    <t>a18360000031zOyAAI</t>
  </si>
  <si>
    <t>a1O36000001EGItEAO</t>
  </si>
  <si>
    <t>MCI-00231</t>
  </si>
  <si>
    <t>a18360000031zOtAAI</t>
  </si>
  <si>
    <t>a1O36000001qZ9aEAE</t>
  </si>
  <si>
    <t>MCI-00637</t>
  </si>
  <si>
    <t>a18360000031zOzAAI</t>
  </si>
  <si>
    <t>a18360000031zP0AAI</t>
  </si>
  <si>
    <t>a18360000031zP1AAI</t>
  </si>
  <si>
    <t>a18360000031zP2AAI</t>
  </si>
  <si>
    <t>a18360000031zP3AAI</t>
  </si>
  <si>
    <t>a18360000031zP4AAI</t>
  </si>
  <si>
    <t>a18360000031zP5AAI</t>
  </si>
  <si>
    <t>a18360000031zP6AAI</t>
  </si>
  <si>
    <t>a18360000031zP7AAI</t>
  </si>
  <si>
    <t>a18360000031zP8AAI</t>
  </si>
  <si>
    <t>a18360000031zP9AAI</t>
  </si>
  <si>
    <t>a18360000031zPAAAY</t>
  </si>
  <si>
    <t>a173600000HNgyrAAD</t>
  </si>
  <si>
    <t>a173600000HNgzLAAT</t>
  </si>
  <si>
    <t>a173600000HNgzpAAD</t>
  </si>
  <si>
    <t>a173600000HNh0JAAT</t>
  </si>
  <si>
    <t>a173600000HNh0nAAD</t>
  </si>
  <si>
    <t>a173600000HNh1HAAT</t>
  </si>
  <si>
    <t>a173600000HNgysAAD</t>
  </si>
  <si>
    <t>a173600000HNgzMAAT</t>
  </si>
  <si>
    <t>a173600000HNgzqAAD</t>
  </si>
  <si>
    <t>a173600000HNh0KAAT</t>
  </si>
  <si>
    <t>a173600000HNh0oAAD</t>
  </si>
  <si>
    <t>a173600000HNh1IAAT</t>
  </si>
  <si>
    <t>a173600000HNgytAAD</t>
  </si>
  <si>
    <t>a173600000HNgzNAAT</t>
  </si>
  <si>
    <t>a173600000HNgzrAAD</t>
  </si>
  <si>
    <t>a173600000HNh0LAAT</t>
  </si>
  <si>
    <t>a173600000HNh0pAAD</t>
  </si>
  <si>
    <t>a173600000HNh1JAAT</t>
  </si>
  <si>
    <t>a173600000HNgyuAAD</t>
  </si>
  <si>
    <t>a173600000HNgzOAAT</t>
  </si>
  <si>
    <t>a173600000HNgzsAAD</t>
  </si>
  <si>
    <t>a173600000HNh0MAAT</t>
  </si>
  <si>
    <t>a173600000HNh0qAAD</t>
  </si>
  <si>
    <t>a173600000HNh1KAAT</t>
  </si>
  <si>
    <t>a173600000HNgyvAAD</t>
  </si>
  <si>
    <t>a173600000HNgzPAAT</t>
  </si>
  <si>
    <t>a173600000HNgztAAD</t>
  </si>
  <si>
    <t>a173600000HNh0NAAT</t>
  </si>
  <si>
    <t>a173600000HNh0rAAD</t>
  </si>
  <si>
    <t>a173600000HNh1LAAT</t>
  </si>
  <si>
    <t>a173600000HNgywAAD</t>
  </si>
  <si>
    <t>a173600000HNgzQAAT</t>
  </si>
  <si>
    <t>a173600000HNgzuAAD</t>
  </si>
  <si>
    <t>a173600000HNh0OAAT</t>
  </si>
  <si>
    <t>a173600000HNh0sAAD</t>
  </si>
  <si>
    <t>a173600000HNh1MAAT</t>
  </si>
  <si>
    <t>a173600000HNgyxAAD</t>
  </si>
  <si>
    <t>a173600000HNgzRAAT</t>
  </si>
  <si>
    <t>a173600000HNgzvAAD</t>
  </si>
  <si>
    <t>a173600000HNh0PAAT</t>
  </si>
  <si>
    <t>a173600000HNh0tAAD</t>
  </si>
  <si>
    <t>a173600000HNh1NAAT</t>
  </si>
  <si>
    <t>a173600000HNgyyAAD</t>
  </si>
  <si>
    <t>a173600000HNgzSAAT</t>
  </si>
  <si>
    <t>a173600000HNgzwAAD</t>
  </si>
  <si>
    <t>a173600000HNh0QAAT</t>
  </si>
  <si>
    <t>a173600000HNh0uAAD</t>
  </si>
  <si>
    <t>a173600000HNh1OAAT</t>
  </si>
  <si>
    <t>a173600000HNgyzAAD</t>
  </si>
  <si>
    <t>a173600000HNgzTAAT</t>
  </si>
  <si>
    <t>a173600000HNgzxAAD</t>
  </si>
  <si>
    <t>a173600000HNh0RAAT</t>
  </si>
  <si>
    <t>a173600000HNh0vAAD</t>
  </si>
  <si>
    <t>a173600000HNh1PAAT</t>
  </si>
  <si>
    <t>a173600000HNgz0AAD</t>
  </si>
  <si>
    <t>a173600000HNgzUAAT</t>
  </si>
  <si>
    <t>a173600000HNgzyAAD</t>
  </si>
  <si>
    <t>a173600000HNh0SAAT</t>
  </si>
  <si>
    <t>a173600000HNh0wAAD</t>
  </si>
  <si>
    <t>a173600000HNh1QAAT</t>
  </si>
  <si>
    <t>a173600000HNgz1AAD</t>
  </si>
  <si>
    <t>a173600000HNgzVAAT</t>
  </si>
  <si>
    <t>a173600000HNgzzAAD</t>
  </si>
  <si>
    <t>a173600000HNh0TAAT</t>
  </si>
  <si>
    <t>a173600000HNh0xAAD</t>
  </si>
  <si>
    <t>a173600000HNh1RAAT</t>
  </si>
  <si>
    <t>a173600000HNgz2AAD</t>
  </si>
  <si>
    <t>a173600000HNgzWAAT</t>
  </si>
  <si>
    <t>a173600000HNh00AAD</t>
  </si>
  <si>
    <t>a173600000HNh0UAAT</t>
  </si>
  <si>
    <t>a173600000HNh0yAAD</t>
  </si>
  <si>
    <t>a173600000HNh1SAAT</t>
  </si>
  <si>
    <t>a173600000HNgz3AAD</t>
  </si>
  <si>
    <t>a173600000HNgzXAAT</t>
  </si>
  <si>
    <t>a173600000HNh01AAD</t>
  </si>
  <si>
    <t>a173600000HNh0VAAT</t>
  </si>
  <si>
    <t>a173600000HNh0zAAD</t>
  </si>
  <si>
    <t>a173600000HNh1TAAT</t>
  </si>
  <si>
    <t>a173600000HNgz4AAD</t>
  </si>
  <si>
    <t>a173600000HNgzYAAT</t>
  </si>
  <si>
    <t>a173600000HNh02AAD</t>
  </si>
  <si>
    <t>a173600000HNh0WAAT</t>
  </si>
  <si>
    <t>a173600000HNh10AAD</t>
  </si>
  <si>
    <t>a173600000HNh1UAAT</t>
  </si>
  <si>
    <t>a173600000HNgz5AAD</t>
  </si>
  <si>
    <t>a173600000HNgzZAAT</t>
  </si>
  <si>
    <t>a173600000HNh03AAD</t>
  </si>
  <si>
    <t>a173600000HNh0XAAT</t>
  </si>
  <si>
    <t>a173600000HNh11AAD</t>
  </si>
  <si>
    <t>a173600000HNh1VAAT</t>
  </si>
  <si>
    <t>a173600000HNgz6AAD</t>
  </si>
  <si>
    <t>a173600000HNgzaAAD</t>
  </si>
  <si>
    <t>a173600000HNh04AAD</t>
  </si>
  <si>
    <t>a173600000HNh0YAAT</t>
  </si>
  <si>
    <t>a173600000HNh12AAD</t>
  </si>
  <si>
    <t>a173600000HNh1WAAT</t>
  </si>
  <si>
    <t>a173600000HNgz7AAD</t>
  </si>
  <si>
    <t>a173600000HNgzbAAD</t>
  </si>
  <si>
    <t>a173600000HNh05AAD</t>
  </si>
  <si>
    <t>a173600000HNh0ZAAT</t>
  </si>
  <si>
    <t>a173600000HNh13AAD</t>
  </si>
  <si>
    <t>a173600000HNh1XAAT</t>
  </si>
  <si>
    <t>a173600000HNgz8AAD</t>
  </si>
  <si>
    <t>a173600000HNgzcAAD</t>
  </si>
  <si>
    <t>a173600000HNh06AAD</t>
  </si>
  <si>
    <t>a173600000HNh0aAAD</t>
  </si>
  <si>
    <t>a173600000HNh14AAD</t>
  </si>
  <si>
    <t>a173600000HNh1YAAT</t>
  </si>
  <si>
    <t>a173600000HNgz9AAD</t>
  </si>
  <si>
    <t>a173600000HNgzdAAD</t>
  </si>
  <si>
    <t>a173600000HNh07AAD</t>
  </si>
  <si>
    <t>a173600000HNh0bAAD</t>
  </si>
  <si>
    <t>a173600000HNh15AAD</t>
  </si>
  <si>
    <t>a173600000HNh1ZAAT</t>
  </si>
  <si>
    <t>a173600000HNgzAAAT</t>
  </si>
  <si>
    <t>a173600000HNgzeAAD</t>
  </si>
  <si>
    <t>a173600000HNh08AAD</t>
  </si>
  <si>
    <t>a173600000HNh0cAAD</t>
  </si>
  <si>
    <t>a173600000HNh16AAD</t>
  </si>
  <si>
    <t>a173600000HNh1aAAD</t>
  </si>
  <si>
    <t>a173600000HNgzBAAT</t>
  </si>
  <si>
    <t>a173600000HNgzfAAD</t>
  </si>
  <si>
    <t>a173600000HNh09AAD</t>
  </si>
  <si>
    <t>a173600000HNh0dAAD</t>
  </si>
  <si>
    <t>a173600000HNh17AAD</t>
  </si>
  <si>
    <t>a173600000HNh1bAAD</t>
  </si>
  <si>
    <t>a173600000HNgzCAAT</t>
  </si>
  <si>
    <t>a173600000HNgzgAAD</t>
  </si>
  <si>
    <t>a173600000HNh0AAAT</t>
  </si>
  <si>
    <t>a173600000HNh0eAAD</t>
  </si>
  <si>
    <t>a173600000HNh18AAD</t>
  </si>
  <si>
    <t>a173600000HNh1cAAD</t>
  </si>
  <si>
    <t>a173600000HNgzDAAT</t>
  </si>
  <si>
    <t>a173600000HNgzhAAD</t>
  </si>
  <si>
    <t>a173600000HNh0BAAT</t>
  </si>
  <si>
    <t>a173600000HNh0fAAD</t>
  </si>
  <si>
    <t>a173600000HNh19AAD</t>
  </si>
  <si>
    <t>a173600000HNh1dAAD</t>
  </si>
  <si>
    <t>a173600000HNgzEAAT</t>
  </si>
  <si>
    <t>a173600000HNgziAAD</t>
  </si>
  <si>
    <t>a173600000HNh0CAAT</t>
  </si>
  <si>
    <t>a173600000HNh0gAAD</t>
  </si>
  <si>
    <t>a173600000HNh1AAAT</t>
  </si>
  <si>
    <t>a173600000HNh1eAAD</t>
  </si>
  <si>
    <t>a173600000HNgzFAAT</t>
  </si>
  <si>
    <t>a173600000HNgzjAAD</t>
  </si>
  <si>
    <t>a173600000HNh0DAAT</t>
  </si>
  <si>
    <t>a173600000HNh0hAAD</t>
  </si>
  <si>
    <t>a173600000HNh1BAAT</t>
  </si>
  <si>
    <t>a173600000HNh1fAAD</t>
  </si>
  <si>
    <t>a173600000HNgzGAAT</t>
  </si>
  <si>
    <t>a173600000HNgzkAAD</t>
  </si>
  <si>
    <t>a173600000HNh0EAAT</t>
  </si>
  <si>
    <t>a173600000HNh0iAAD</t>
  </si>
  <si>
    <t>a173600000HNh1CAAT</t>
  </si>
  <si>
    <t>a173600000HNh1gAAD</t>
  </si>
  <si>
    <t>a173600000HNgzHAAT</t>
  </si>
  <si>
    <t>a173600000HNgzlAAD</t>
  </si>
  <si>
    <t>a173600000HNh0FAAT</t>
  </si>
  <si>
    <t>a173600000HNh0jAAD</t>
  </si>
  <si>
    <t>a173600000HNh1DAAT</t>
  </si>
  <si>
    <t>a173600000HNh1hAAD</t>
  </si>
  <si>
    <t>a173600000HNgzIAAT</t>
  </si>
  <si>
    <t>a173600000HNgzmAAD</t>
  </si>
  <si>
    <t>a173600000HNh0GAAT</t>
  </si>
  <si>
    <t>a173600000HNh0kAAD</t>
  </si>
  <si>
    <t>a173600000HNh1EAAT</t>
  </si>
  <si>
    <t>a173600000HNh1iAAD</t>
  </si>
  <si>
    <t>a173600000HNgzJAAT</t>
  </si>
  <si>
    <t>a173600000HNgznAAD</t>
  </si>
  <si>
    <t>a173600000HNh0HAAT</t>
  </si>
  <si>
    <t>a173600000HNh0lAAD</t>
  </si>
  <si>
    <t>a173600000HNh1FAAT</t>
  </si>
  <si>
    <t>a173600000HNh1jAAD</t>
  </si>
  <si>
    <t>a173600000HNgzKAAT</t>
  </si>
  <si>
    <t>a173600000HNgzoAAD</t>
  </si>
  <si>
    <t>a173600000HNh0IAAT</t>
  </si>
  <si>
    <t>a173600000HNh0mAAD</t>
  </si>
  <si>
    <t>a173600000HNh1GAAT</t>
  </si>
  <si>
    <t>a173600000HNh1kAAD</t>
  </si>
  <si>
    <t>a1N36000007n774EAA</t>
  </si>
  <si>
    <t>a1N36000007n775EAA</t>
  </si>
  <si>
    <t>a1N36000007n776EAA</t>
  </si>
  <si>
    <t>a1N36000007n777EAA</t>
  </si>
  <si>
    <t>a1N36000007n778EAA</t>
  </si>
  <si>
    <t>a1N36000007n779EAA</t>
  </si>
  <si>
    <t>a1N36000007n77AEAQ</t>
  </si>
  <si>
    <t>a1N36000007n77BEAQ</t>
  </si>
  <si>
    <t>a1N36000007n77CEAQ</t>
  </si>
  <si>
    <t>a1N36000007n77DEAQ</t>
  </si>
  <si>
    <t>a1N36000007n77EEAQ</t>
  </si>
  <si>
    <t>a1N36000007n77FEAQ</t>
  </si>
  <si>
    <t>a1N36000007n77GEAQ</t>
  </si>
  <si>
    <t>a1N36000007n77HEAQ</t>
  </si>
  <si>
    <t>a1N36000007n77IEAQ</t>
  </si>
  <si>
    <t>a1N36000007n77JEAQ</t>
  </si>
  <si>
    <t>a1N36000007n77KEAQ</t>
  </si>
  <si>
    <t>a1N36000007n77LEAQ</t>
  </si>
  <si>
    <t>a1N36000007n77MEAQ</t>
  </si>
  <si>
    <t>a1N36000007n77NEAQ</t>
  </si>
  <si>
    <t>a1N36000007n77OEAQ</t>
  </si>
  <si>
    <t>a1N36000007n77PEAQ</t>
  </si>
  <si>
    <t>a1N36000007n77QEAQ</t>
  </si>
  <si>
    <t>a1N36000007n77REAQ</t>
  </si>
  <si>
    <t>a1N36000007n77SEAQ</t>
  </si>
  <si>
    <t>a1N36000007n77TEAQ</t>
  </si>
  <si>
    <t>a1N36000007n77UEAQ</t>
  </si>
  <si>
    <t>a1N36000007n77VEAQ</t>
  </si>
  <si>
    <t>a1N36000007n77WEAQ</t>
  </si>
  <si>
    <t>a1N36000007n77XEAQ</t>
  </si>
  <si>
    <t>a1N36000007n77YEAQ</t>
  </si>
  <si>
    <t>a1N36000007n77ZEAQ</t>
  </si>
  <si>
    <t>a1N36000007n77aEAA</t>
  </si>
  <si>
    <t>a1N36000007n77bEAA</t>
  </si>
  <si>
    <t>a1N36000007n77cEAA</t>
  </si>
  <si>
    <t>a1N36000007n77dEAA</t>
  </si>
  <si>
    <t>a1N36000007n77eEAA</t>
  </si>
  <si>
    <t>a1N36000007n77fEAA</t>
  </si>
  <si>
    <t>a1N36000007n77gEAA</t>
  </si>
  <si>
    <t>a1N36000007n77hEAA</t>
  </si>
  <si>
    <t>a1N36000007n77iEAA</t>
  </si>
  <si>
    <t>a1N36000007n77jEAA</t>
  </si>
  <si>
    <t>a1N36000007n77kEAA</t>
  </si>
  <si>
    <t>a1N36000007n77lEAA</t>
  </si>
  <si>
    <t>a1N36000007n77mEAA</t>
  </si>
  <si>
    <t>a1N36000007n77nEAA</t>
  </si>
  <si>
    <t>a1N36000007n77oEAA</t>
  </si>
  <si>
    <t>a1N36000007n77pEAA</t>
  </si>
  <si>
    <t>a1N36000007n77qEAA</t>
  </si>
  <si>
    <t>a1N36000007n77rEAA</t>
  </si>
  <si>
    <t>a1N36000007n77sEAA</t>
  </si>
  <si>
    <t>a1N36000007n77tEAA</t>
  </si>
  <si>
    <t>a1N36000007n77uEAA</t>
  </si>
  <si>
    <t>a1N36000007n77vEAA</t>
  </si>
  <si>
    <t>a1N36000007n77wEAA</t>
  </si>
  <si>
    <t>a1N36000007n77xEAA</t>
  </si>
  <si>
    <t>a1N36000007n77yEAA</t>
  </si>
  <si>
    <t>a1N36000007n77zEAA</t>
  </si>
  <si>
    <t>a1N36000007n780EAA</t>
  </si>
  <si>
    <t>a1N36000007n781EAA</t>
  </si>
  <si>
    <t>a1N36000007n782EAA</t>
  </si>
  <si>
    <t>a1N36000007n783EAA</t>
  </si>
  <si>
    <t>a1N36000007n784EAA</t>
  </si>
  <si>
    <t>a1N36000007n785EAA</t>
  </si>
  <si>
    <t>a1N36000007n786EAA</t>
  </si>
  <si>
    <t>a1N36000007n787EAA</t>
  </si>
  <si>
    <t>a1N36000007n788EAA</t>
  </si>
  <si>
    <t>a1N36000007n789EAA</t>
  </si>
  <si>
    <t>a1N36000007n78AEAQ</t>
  </si>
  <si>
    <t>a1N36000007n78BEAQ</t>
  </si>
  <si>
    <t>a1N36000007n78CEAQ</t>
  </si>
  <si>
    <t>a1N36000007n78DEAQ</t>
  </si>
  <si>
    <t>a1N36000007n78EEAQ</t>
  </si>
  <si>
    <t>a1N36000007n78FEAQ</t>
  </si>
  <si>
    <t>a1N36000007n78GEAQ</t>
  </si>
  <si>
    <t>a1N36000007n78HEAQ</t>
  </si>
  <si>
    <t>a1N36000007n78IEAQ</t>
  </si>
  <si>
    <t>a1N36000007n78JEAQ</t>
  </si>
  <si>
    <t>a1N36000007n78KEAQ</t>
  </si>
  <si>
    <t>a1N36000007n78LEAQ</t>
  </si>
  <si>
    <t>a1b36000005Fo0bAAC</t>
  </si>
  <si>
    <t>a1b36000005Fo1tAAC</t>
  </si>
  <si>
    <t>a1b36000005Fo3BAAS</t>
  </si>
  <si>
    <t>a1b36000005Fo4TAAS</t>
  </si>
  <si>
    <t>a1b36000005Fo5lAAC</t>
  </si>
  <si>
    <t>a1b36000005Fo73AAC</t>
  </si>
  <si>
    <t>a1b36000005Fo0cAAC</t>
  </si>
  <si>
    <t>a1b36000005Fo1uAAC</t>
  </si>
  <si>
    <t>a1b36000005Fo3CAAS</t>
  </si>
  <si>
    <t>a1b36000005Fo4UAAS</t>
  </si>
  <si>
    <t>a1b36000005Fo5mAAC</t>
  </si>
  <si>
    <t>a1b36000005Fo74AAC</t>
  </si>
  <si>
    <t>a1b36000005Fo0dAAC</t>
  </si>
  <si>
    <t>a1b36000005Fo1vAAC</t>
  </si>
  <si>
    <t>a1b36000005Fo3DAAS</t>
  </si>
  <si>
    <t>a1b36000005Fo4VAAS</t>
  </si>
  <si>
    <t>a1b36000005Fo5nAAC</t>
  </si>
  <si>
    <t>a1b36000005Fo75AAC</t>
  </si>
  <si>
    <t>a1b36000005Fo0eAAC</t>
  </si>
  <si>
    <t>a1b36000005Fo1wAAC</t>
  </si>
  <si>
    <t>a1b36000005Fo3EAAS</t>
  </si>
  <si>
    <t>a1b36000005Fo4WAAS</t>
  </si>
  <si>
    <t>a1b36000005Fo5oAAC</t>
  </si>
  <si>
    <t>a1b36000005Fo76AAC</t>
  </si>
  <si>
    <t>a1b36000005Fo0fAAC</t>
  </si>
  <si>
    <t>a1b36000005Fo1xAAC</t>
  </si>
  <si>
    <t>a1b36000005Fo3FAAS</t>
  </si>
  <si>
    <t>a1b36000005Fo4XAAS</t>
  </si>
  <si>
    <t>a1b36000005Fo5pAAC</t>
  </si>
  <si>
    <t>a1b36000005Fo77AAC</t>
  </si>
  <si>
    <t>a1b36000005Fo0gAAC</t>
  </si>
  <si>
    <t>a1b36000005Fo1yAAC</t>
  </si>
  <si>
    <t>a1b36000005Fo3GAAS</t>
  </si>
  <si>
    <t>a1b36000005Fo4YAAS</t>
  </si>
  <si>
    <t>a1b36000005Fo5qAAC</t>
  </si>
  <si>
    <t>a1b36000005Fo78AAC</t>
  </si>
  <si>
    <t>a1b36000005Fo0hAAC</t>
  </si>
  <si>
    <t>a1b36000005Fo1zAAC</t>
  </si>
  <si>
    <t>a1b36000005Fo3HAAS</t>
  </si>
  <si>
    <t>a1b36000005Fo4ZAAS</t>
  </si>
  <si>
    <t>a1b36000005Fo5rAAC</t>
  </si>
  <si>
    <t>a1b36000005Fo79AAC</t>
  </si>
  <si>
    <t>a1b36000005Fo0iAAC</t>
  </si>
  <si>
    <t>a1b36000005Fo20AAC</t>
  </si>
  <si>
    <t>a1b36000005Fo3IAAS</t>
  </si>
  <si>
    <t>a1b36000005Fo4aAAC</t>
  </si>
  <si>
    <t>a1b36000005Fo5sAAC</t>
  </si>
  <si>
    <t>a1b36000005Fo7AAAS</t>
  </si>
  <si>
    <t>a1b36000005Fo0jAAC</t>
  </si>
  <si>
    <t>a1b36000005Fo21AAC</t>
  </si>
  <si>
    <t>a1b36000005Fo3JAAS</t>
  </si>
  <si>
    <t>a1b36000005Fo4bAAC</t>
  </si>
  <si>
    <t>a1b36000005Fo5tAAC</t>
  </si>
  <si>
    <t>a1b36000005Fo7BAAS</t>
  </si>
  <si>
    <t>a1b36000005Fo0kAAC</t>
  </si>
  <si>
    <t>a1b36000005Fo22AAC</t>
  </si>
  <si>
    <t>a1b36000005Fo3KAAS</t>
  </si>
  <si>
    <t>a1b36000005Fo4cAAC</t>
  </si>
  <si>
    <t>a1b36000005Fo5uAAC</t>
  </si>
  <si>
    <t>a1b36000005Fo7CAAS</t>
  </si>
  <si>
    <t>a1b36000005Fo0lAAC</t>
  </si>
  <si>
    <t>a1b36000005Fo23AAC</t>
  </si>
  <si>
    <t>a1b36000005Fo3LAAS</t>
  </si>
  <si>
    <t>a1b36000005Fo4dAAC</t>
  </si>
  <si>
    <t>a1b36000005Fo5vAAC</t>
  </si>
  <si>
    <t>a1b36000005Fo7DAAS</t>
  </si>
  <si>
    <t>a1b36000005Fo0mAAC</t>
  </si>
  <si>
    <t>a1b36000005Fo24AAC</t>
  </si>
  <si>
    <t>a1b36000005Fo3MAAS</t>
  </si>
  <si>
    <t>a1b36000005Fo4eAAC</t>
  </si>
  <si>
    <t>a1b36000005Fo5wAAC</t>
  </si>
  <si>
    <t>a1b36000005Fo7EAAS</t>
  </si>
  <si>
    <t>a1b36000005Fo0nAAC</t>
  </si>
  <si>
    <t>a1b36000005Fo25AAC</t>
  </si>
  <si>
    <t>a1b36000005Fo3NAAS</t>
  </si>
  <si>
    <t>a1b36000005Fo4fAAC</t>
  </si>
  <si>
    <t>a1b36000005Fo5xAAC</t>
  </si>
  <si>
    <t>a1b36000005Fo7FAAS</t>
  </si>
  <si>
    <t>a1b36000005Fo0oAAC</t>
  </si>
  <si>
    <t>a1b36000005Fo26AAC</t>
  </si>
  <si>
    <t>a1b36000005Fo3OAAS</t>
  </si>
  <si>
    <t>a1b36000005Fo4gAAC</t>
  </si>
  <si>
    <t>a1b36000005Fo5yAAC</t>
  </si>
  <si>
    <t>a1b36000005Fo7GAAS</t>
  </si>
  <si>
    <t>a1b36000005Fo0pAAC</t>
  </si>
  <si>
    <t>a1b36000005Fo27AAC</t>
  </si>
  <si>
    <t>a1b36000005Fo3PAAS</t>
  </si>
  <si>
    <t>a1b36000005Fo4hAAC</t>
  </si>
  <si>
    <t>a1b36000005Fo5zAAC</t>
  </si>
  <si>
    <t>a1b36000005Fo7HAAS</t>
  </si>
  <si>
    <t>a1b36000005Fo0qAAC</t>
  </si>
  <si>
    <t>a1b36000005Fo28AAC</t>
  </si>
  <si>
    <t>a1b36000005Fo3QAAS</t>
  </si>
  <si>
    <t>a1b36000005Fo4iAAC</t>
  </si>
  <si>
    <t>a1b36000005Fo60AAC</t>
  </si>
  <si>
    <t>a1b36000005Fo7IAAS</t>
  </si>
  <si>
    <t>a1b36000005Fo0rAAC</t>
  </si>
  <si>
    <t>a1b36000005Fo29AAC</t>
  </si>
  <si>
    <t>a1b36000005Fo3RAAS</t>
  </si>
  <si>
    <t>a1b36000005Fo4jAAC</t>
  </si>
  <si>
    <t>a1b36000005Fo61AAC</t>
  </si>
  <si>
    <t>a1b36000005Fo7JAAS</t>
  </si>
  <si>
    <t>a1b36000005Fo0sAAC</t>
  </si>
  <si>
    <t>a1b36000005Fo2AAAS</t>
  </si>
  <si>
    <t>a1b36000005Fo3SAAS</t>
  </si>
  <si>
    <t>a1b36000005Fo4kAAC</t>
  </si>
  <si>
    <t>a1b36000005Fo62AAC</t>
  </si>
  <si>
    <t>a1b36000005Fo7KAAS</t>
  </si>
  <si>
    <t>a1b36000005Fo0tAAC</t>
  </si>
  <si>
    <t>a1b36000005Fo2BAAS</t>
  </si>
  <si>
    <t>a1b36000005Fo3TAAS</t>
  </si>
  <si>
    <t>a1b36000005Fo4lAAC</t>
  </si>
  <si>
    <t>a1b36000005Fo63AAC</t>
  </si>
  <si>
    <t>a1b36000005Fo7LAAS</t>
  </si>
  <si>
    <t>a1b36000005Fo0uAAC</t>
  </si>
  <si>
    <t>a1b36000005Fo2CAAS</t>
  </si>
  <si>
    <t>a1b36000005Fo3UAAS</t>
  </si>
  <si>
    <t>a1b36000005Fo4mAAC</t>
  </si>
  <si>
    <t>a1b36000005Fo64AAC</t>
  </si>
  <si>
    <t>a1b36000005Fo7MAAS</t>
  </si>
  <si>
    <t>a1b36000005Fo0vAAC</t>
  </si>
  <si>
    <t>a1b36000005Fo2DAAS</t>
  </si>
  <si>
    <t>a1b36000005Fo3VAAS</t>
  </si>
  <si>
    <t>a1b36000005Fo4nAAC</t>
  </si>
  <si>
    <t>a1b36000005Fo65AAC</t>
  </si>
  <si>
    <t>a1b36000005Fo7NAAS</t>
  </si>
  <si>
    <t>a1b36000005Fo0wAAC</t>
  </si>
  <si>
    <t>a1b36000005Fo2EAAS</t>
  </si>
  <si>
    <t>a1b36000005Fo3WAAS</t>
  </si>
  <si>
    <t>a1b36000005Fo4oAAC</t>
  </si>
  <si>
    <t>a1b36000005Fo66AAC</t>
  </si>
  <si>
    <t>a1b36000005Fo7OAAS</t>
  </si>
  <si>
    <t>a1b36000005Fo0xAAC</t>
  </si>
  <si>
    <t>a1b36000005Fo2FAAS</t>
  </si>
  <si>
    <t>a1b36000005Fo3XAAS</t>
  </si>
  <si>
    <t>a1b36000005Fo4pAAC</t>
  </si>
  <si>
    <t>a1b36000005Fo67AAC</t>
  </si>
  <si>
    <t>a1b36000005Fo7PAAS</t>
  </si>
  <si>
    <t>a1b36000005Fo0yAAC</t>
  </si>
  <si>
    <t>a1b36000005Fo2GAAS</t>
  </si>
  <si>
    <t>a1b36000005Fo3YAAS</t>
  </si>
  <si>
    <t>a1b36000005Fo4qAAC</t>
  </si>
  <si>
    <t>a1b36000005Fo68AAC</t>
  </si>
  <si>
    <t>a1b36000005Fo7QAAS</t>
  </si>
  <si>
    <t>a1b36000005Fo0zAAC</t>
  </si>
  <si>
    <t>a1b36000005Fo2HAAS</t>
  </si>
  <si>
    <t>a1b36000005Fo3ZAAS</t>
  </si>
  <si>
    <t>a1b36000005Fo4rAAC</t>
  </si>
  <si>
    <t>a1b36000005Fo69AAC</t>
  </si>
  <si>
    <t>a1b36000005Fo7RAAS</t>
  </si>
  <si>
    <t>a1b36000005Fo10AAC</t>
  </si>
  <si>
    <t>a1b36000005Fo2IAAS</t>
  </si>
  <si>
    <t>a1b36000005Fo3aAAC</t>
  </si>
  <si>
    <t>a1b36000005Fo4sAAC</t>
  </si>
  <si>
    <t>a1b36000005Fo6AAAS</t>
  </si>
  <si>
    <t>a1b36000005Fo7SAAS</t>
  </si>
  <si>
    <t>a1b36000005Fo11AAC</t>
  </si>
  <si>
    <t>a1b36000005Fo2JAAS</t>
  </si>
  <si>
    <t>a1b36000005Fo3bAAC</t>
  </si>
  <si>
    <t>a1b36000005Fo4tAAC</t>
  </si>
  <si>
    <t>a1b36000005Fo6BAAS</t>
  </si>
  <si>
    <t>a1b36000005Fo7TAAS</t>
  </si>
  <si>
    <t>a1b36000005Fo12AAC</t>
  </si>
  <si>
    <t>a1b36000005Fo2KAAS</t>
  </si>
  <si>
    <t>a1b36000005Fo3cAAC</t>
  </si>
  <si>
    <t>a1b36000005Fo4uAAC</t>
  </si>
  <si>
    <t>a1b36000005Fo6CAAS</t>
  </si>
  <si>
    <t>a1b36000005Fo7UAAS</t>
  </si>
  <si>
    <t>a1b36000005Fo13AAC</t>
  </si>
  <si>
    <t>a1b36000005Fo2LAAS</t>
  </si>
  <si>
    <t>a1b36000005Fo3dAAC</t>
  </si>
  <si>
    <t>a1b36000005Fo4vAAC</t>
  </si>
  <si>
    <t>a1b36000005Fo6DAAS</t>
  </si>
  <si>
    <t>a1b36000005Fo7VAAS</t>
  </si>
  <si>
    <t>a1b36000005Fo14AAC</t>
  </si>
  <si>
    <t>a1b36000005Fo2MAAS</t>
  </si>
  <si>
    <t>a1b36000005Fo3eAAC</t>
  </si>
  <si>
    <t>a1b36000005Fo4wAAC</t>
  </si>
  <si>
    <t>a1b36000005Fo6EAAS</t>
  </si>
  <si>
    <t>a1b36000005Fo7WAAS</t>
  </si>
  <si>
    <t>a1b36000005Fo15AAC</t>
  </si>
  <si>
    <t>a1b36000005Fo2NAAS</t>
  </si>
  <si>
    <t>a1b36000005Fo3fAAC</t>
  </si>
  <si>
    <t>a1b36000005Fo4xAAC</t>
  </si>
  <si>
    <t>a1b36000005Fo6FAAS</t>
  </si>
  <si>
    <t>a1b36000005Fo7XAAS</t>
  </si>
  <si>
    <t>a1b36000005Fo16AAC</t>
  </si>
  <si>
    <t>a1b36000005Fo2OAAS</t>
  </si>
  <si>
    <t>a1b36000005Fo3gAAC</t>
  </si>
  <si>
    <t>a1b36000005Fo4yAAC</t>
  </si>
  <si>
    <t>a1b36000005Fo6GAAS</t>
  </si>
  <si>
    <t>a1b36000005Fo7YAAS</t>
  </si>
  <si>
    <t>a1b36000005Fo17AAC</t>
  </si>
  <si>
    <t>a1b36000005Fo2PAAS</t>
  </si>
  <si>
    <t>a1b36000005Fo3hAAC</t>
  </si>
  <si>
    <t>a1b36000005Fo4zAAC</t>
  </si>
  <si>
    <t>a1b36000005Fo6HAAS</t>
  </si>
  <si>
    <t>a1b36000005Fo7ZAAS</t>
  </si>
  <si>
    <t>a1b36000005Fo18AAC</t>
  </si>
  <si>
    <t>a1b36000005Fo2QAAS</t>
  </si>
  <si>
    <t>a1b36000005Fo3iAAC</t>
  </si>
  <si>
    <t>a1b36000005Fo50AAC</t>
  </si>
  <si>
    <t>a1b36000005Fo6IAAS</t>
  </si>
  <si>
    <t>a1b36000005Fo7aAAC</t>
  </si>
  <si>
    <t>a1b36000005Fo19AAC</t>
  </si>
  <si>
    <t>a1b36000005Fo2RAAS</t>
  </si>
  <si>
    <t>a1b36000005Fo3jAAC</t>
  </si>
  <si>
    <t>a1b36000005Fo51AAC</t>
  </si>
  <si>
    <t>a1b36000005Fo6JAAS</t>
  </si>
  <si>
    <t>a1b36000005Fo7bAAC</t>
  </si>
  <si>
    <t>a1b36000005Fo1AAAS</t>
  </si>
  <si>
    <t>a1b36000005Fo2SAAS</t>
  </si>
  <si>
    <t>a1b36000005Fo3kAAC</t>
  </si>
  <si>
    <t>a1b36000005Fo52AAC</t>
  </si>
  <si>
    <t>a1b36000005Fo6KAAS</t>
  </si>
  <si>
    <t>a1b36000005Fo7cAAC</t>
  </si>
  <si>
    <t>a1b36000005Fo1BAAS</t>
  </si>
  <si>
    <t>a1b36000005Fo2TAAS</t>
  </si>
  <si>
    <t>a1b36000005Fo3lAAC</t>
  </si>
  <si>
    <t>a1b36000005Fo53AAC</t>
  </si>
  <si>
    <t>a1b36000005Fo6LAAS</t>
  </si>
  <si>
    <t>a1b36000005Fo7dAAC</t>
  </si>
  <si>
    <t>a1b36000005Fo1CAAS</t>
  </si>
  <si>
    <t>a1b36000005Fo2UAAS</t>
  </si>
  <si>
    <t>a1b36000005Fo3mAAC</t>
  </si>
  <si>
    <t>a1b36000005Fo54AAC</t>
  </si>
  <si>
    <t>a1b36000005Fo6MAAS</t>
  </si>
  <si>
    <t>a1b36000005Fo7eAAC</t>
  </si>
  <si>
    <t>a1b36000005Fo1DAAS</t>
  </si>
  <si>
    <t>a1b36000005Fo2VAAS</t>
  </si>
  <si>
    <t>a1b36000005Fo3nAAC</t>
  </si>
  <si>
    <t>a1b36000005Fo55AAC</t>
  </si>
  <si>
    <t>a1b36000005Fo6NAAS</t>
  </si>
  <si>
    <t>a1b36000005Fo7fAAC</t>
  </si>
  <si>
    <t>a1b36000005Fo1EAAS</t>
  </si>
  <si>
    <t>a1b36000005Fo2WAAS</t>
  </si>
  <si>
    <t>a1b36000005Fo3oAAC</t>
  </si>
  <si>
    <t>a1b36000005Fo56AAC</t>
  </si>
  <si>
    <t>a1b36000005Fo6OAAS</t>
  </si>
  <si>
    <t>a1b36000005Fo7gAAC</t>
  </si>
  <si>
    <t>a1b36000005Fo1FAAS</t>
  </si>
  <si>
    <t>a1b36000005Fo2XAAS</t>
  </si>
  <si>
    <t>a1b36000005Fo3pAAC</t>
  </si>
  <si>
    <t>a1b36000005Fo57AAC</t>
  </si>
  <si>
    <t>a1b36000005Fo6PAAS</t>
  </si>
  <si>
    <t>a1b36000005Fo7hAAC</t>
  </si>
  <si>
    <t>a1b36000005Fo1GAAS</t>
  </si>
  <si>
    <t>a1b36000005Fo2YAAS</t>
  </si>
  <si>
    <t>a1b36000005Fo3qAAC</t>
  </si>
  <si>
    <t>a1b36000005Fo58AAC</t>
  </si>
  <si>
    <t>a1b36000005Fo6QAAS</t>
  </si>
  <si>
    <t>a1b36000005Fo7iAAC</t>
  </si>
  <si>
    <t>a1b36000005Fo1HAAS</t>
  </si>
  <si>
    <t>a1b36000005Fo2ZAAS</t>
  </si>
  <si>
    <t>a1b36000005Fo3rAAC</t>
  </si>
  <si>
    <t>a1b36000005Fo59AAC</t>
  </si>
  <si>
    <t>a1b36000005Fo6RAAS</t>
  </si>
  <si>
    <t>a1b36000005Fo7jAAC</t>
  </si>
  <si>
    <t>a1b36000005Fo1IAAS</t>
  </si>
  <si>
    <t>a1b36000005Fo2aAAC</t>
  </si>
  <si>
    <t>a1b36000005Fo3sAAC</t>
  </si>
  <si>
    <t>a1b36000005Fo5AAAS</t>
  </si>
  <si>
    <t>a1b36000005Fo6SAAS</t>
  </si>
  <si>
    <t>a1b36000005Fo7kAAC</t>
  </si>
  <si>
    <t>a1b36000005Fo1JAAS</t>
  </si>
  <si>
    <t>a1b36000005Fo2bAAC</t>
  </si>
  <si>
    <t>a1b36000005Fo3tAAC</t>
  </si>
  <si>
    <t>a1b36000005Fo5BAAS</t>
  </si>
  <si>
    <t>a1b36000005Fo6TAAS</t>
  </si>
  <si>
    <t>a1b36000005Fo7lAAC</t>
  </si>
  <si>
    <t>a1b36000005Fo1KAAS</t>
  </si>
  <si>
    <t>a1b36000005Fo2cAAC</t>
  </si>
  <si>
    <t>a1b36000005Fo3uAAC</t>
  </si>
  <si>
    <t>a1b36000005Fo5CAAS</t>
  </si>
  <si>
    <t>a1b36000005Fo6UAAS</t>
  </si>
  <si>
    <t>a1b36000005Fo7mAAC</t>
  </si>
  <si>
    <t>a1b36000005Fo1LAAS</t>
  </si>
  <si>
    <t>a1b36000005Fo2dAAC</t>
  </si>
  <si>
    <t>a1b36000005Fo3vAAC</t>
  </si>
  <si>
    <t>a1b36000005Fo5DAAS</t>
  </si>
  <si>
    <t>a1b36000005Fo6VAAS</t>
  </si>
  <si>
    <t>a1b36000005Fo7nAAC</t>
  </si>
  <si>
    <t>a1b36000005Fo1MAAS</t>
  </si>
  <si>
    <t>a1b36000005Fo2eAAC</t>
  </si>
  <si>
    <t>a1b36000005Fo3wAAC</t>
  </si>
  <si>
    <t>a1b36000005Fo5EAAS</t>
  </si>
  <si>
    <t>a1b36000005Fo6WAAS</t>
  </si>
  <si>
    <t>a1b36000005Fo7oAAC</t>
  </si>
  <si>
    <t>a1b36000005Fo1NAAS</t>
  </si>
  <si>
    <t>a1b36000005Fo2fAAC</t>
  </si>
  <si>
    <t>a1b36000005Fo3xAAC</t>
  </si>
  <si>
    <t>a1b36000005Fo5FAAS</t>
  </si>
  <si>
    <t>a1b36000005Fo6XAAS</t>
  </si>
  <si>
    <t>a1b36000005Fo7pAAC</t>
  </si>
  <si>
    <t>a1b36000005Fo1OAAS</t>
  </si>
  <si>
    <t>a1b36000005Fo2gAAC</t>
  </si>
  <si>
    <t>a1b36000005Fo3yAAC</t>
  </si>
  <si>
    <t>a1b36000005Fo5GAAS</t>
  </si>
  <si>
    <t>a1b36000005Fo6YAAS</t>
  </si>
  <si>
    <t>a1b36000005Fo7qAAC</t>
  </si>
  <si>
    <t>a1b36000005Fo1PAAS</t>
  </si>
  <si>
    <t>a1b36000005Fo2hAAC</t>
  </si>
  <si>
    <t>a1b36000005Fo3zAAC</t>
  </si>
  <si>
    <t>a1b36000005Fo5HAAS</t>
  </si>
  <si>
    <t>a1b36000005Fo6ZAAS</t>
  </si>
  <si>
    <t>a1b36000005Fo7rAAC</t>
  </si>
  <si>
    <t>a1b36000005Fo1QAAS</t>
  </si>
  <si>
    <t>a1b36000005Fo2iAAC</t>
  </si>
  <si>
    <t>a1b36000005Fo40AAC</t>
  </si>
  <si>
    <t>a1b36000005Fo5IAAS</t>
  </si>
  <si>
    <t>a1b36000005Fo6aAAC</t>
  </si>
  <si>
    <t>a1b36000005Fo7sAAC</t>
  </si>
  <si>
    <t>a1b36000005Fo1RAAS</t>
  </si>
  <si>
    <t>a1b36000005Fo2jAAC</t>
  </si>
  <si>
    <t>a1b36000005Fo41AAC</t>
  </si>
  <si>
    <t>a1b36000005Fo5JAAS</t>
  </si>
  <si>
    <t>a1b36000005Fo6bAAC</t>
  </si>
  <si>
    <t>a1b36000005Fo7tAAC</t>
  </si>
  <si>
    <t>a1b36000005Fo1SAAS</t>
  </si>
  <si>
    <t>a1b36000005Fo2kAAC</t>
  </si>
  <si>
    <t>a1b36000005Fo42AAC</t>
  </si>
  <si>
    <t>a1b36000005Fo5KAAS</t>
  </si>
  <si>
    <t>a1b36000005Fo6cAAC</t>
  </si>
  <si>
    <t>a1b36000005Fo7uAAC</t>
  </si>
  <si>
    <t>a1b36000005Fo1TAAS</t>
  </si>
  <si>
    <t>a1b36000005Fo2lAAC</t>
  </si>
  <si>
    <t>a1b36000005Fo43AAC</t>
  </si>
  <si>
    <t>a1b36000005Fo5LAAS</t>
  </si>
  <si>
    <t>a1b36000005Fo6dAAC</t>
  </si>
  <si>
    <t>a1b36000005Fo7vAAC</t>
  </si>
  <si>
    <t>a1b36000005Fo1UAAS</t>
  </si>
  <si>
    <t>a1b36000005Fo2mAAC</t>
  </si>
  <si>
    <t>a1b36000005Fo44AAC</t>
  </si>
  <si>
    <t>a1b36000005Fo5MAAS</t>
  </si>
  <si>
    <t>a1b36000005Fo6eAAC</t>
  </si>
  <si>
    <t>a1b36000005Fo7wAAC</t>
  </si>
  <si>
    <t>a1b36000005Fo1VAAS</t>
  </si>
  <si>
    <t>a1b36000005Fo2nAAC</t>
  </si>
  <si>
    <t>a1b36000005Fo45AAC</t>
  </si>
  <si>
    <t>a1b36000005Fo5NAAS</t>
  </si>
  <si>
    <t>a1b36000005Fo6fAAC</t>
  </si>
  <si>
    <t>a1b36000005Fo7xAAC</t>
  </si>
  <si>
    <t>a1b36000005Fo1WAAS</t>
  </si>
  <si>
    <t>a1b36000005Fo2oAAC</t>
  </si>
  <si>
    <t>a1b36000005Fo46AAC</t>
  </si>
  <si>
    <t>a1b36000005Fo5OAAS</t>
  </si>
  <si>
    <t>a1b36000005Fo6gAAC</t>
  </si>
  <si>
    <t>a1b36000005Fo7yAAC</t>
  </si>
  <si>
    <t>a1b36000005Fo1XAAS</t>
  </si>
  <si>
    <t>a1b36000005Fo2pAAC</t>
  </si>
  <si>
    <t>a1b36000005Fo47AAC</t>
  </si>
  <si>
    <t>a1b36000005Fo5PAAS</t>
  </si>
  <si>
    <t>a1b36000005Fo6hAAC</t>
  </si>
  <si>
    <t>a1b36000005Fo7zAAC</t>
  </si>
  <si>
    <t>a1b36000005Fo1YAAS</t>
  </si>
  <si>
    <t>a1b36000005Fo2qAAC</t>
  </si>
  <si>
    <t>a1b36000005Fo48AAC</t>
  </si>
  <si>
    <t>a1b36000005Fo5QAAS</t>
  </si>
  <si>
    <t>a1b36000005Fo6iAAC</t>
  </si>
  <si>
    <t>a1b36000005Fo80AAC</t>
  </si>
  <si>
    <t>a1b36000005Fo1ZAAS</t>
  </si>
  <si>
    <t>a1b36000005Fo2rAAC</t>
  </si>
  <si>
    <t>a1b36000005Fo49AAC</t>
  </si>
  <si>
    <t>a1b36000005Fo5RAAS</t>
  </si>
  <si>
    <t>a1b36000005Fo6jAAC</t>
  </si>
  <si>
    <t>a1b36000005Fo81AAC</t>
  </si>
  <si>
    <t>a1b36000005Fo1aAAC</t>
  </si>
  <si>
    <t>a1b36000005Fo2sAAC</t>
  </si>
  <si>
    <t>a1b36000005Fo4AAAS</t>
  </si>
  <si>
    <t>a1b36000005Fo5SAAS</t>
  </si>
  <si>
    <t>a1b36000005Fo6kAAC</t>
  </si>
  <si>
    <t>a1b36000005Fo82AAC</t>
  </si>
  <si>
    <t>a1b36000005Fo1bAAC</t>
  </si>
  <si>
    <t>a1b36000005Fo2tAAC</t>
  </si>
  <si>
    <t>a1b36000005Fo4BAAS</t>
  </si>
  <si>
    <t>a1b36000005Fo5TAAS</t>
  </si>
  <si>
    <t>a1b36000005Fo6lAAC</t>
  </si>
  <si>
    <t>a1b36000005Fo83AAC</t>
  </si>
  <si>
    <t>a1b36000005Fo1cAAC</t>
  </si>
  <si>
    <t>a1b36000005Fo2uAAC</t>
  </si>
  <si>
    <t>a1b36000005Fo4CAAS</t>
  </si>
  <si>
    <t>a1b36000005Fo5UAAS</t>
  </si>
  <si>
    <t>a1b36000005Fo6mAAC</t>
  </si>
  <si>
    <t>a1b36000005Fo84AAC</t>
  </si>
  <si>
    <t>a1b36000005Fo1dAAC</t>
  </si>
  <si>
    <t>a1b36000005Fo2vAAC</t>
  </si>
  <si>
    <t>a1b36000005Fo4DAAS</t>
  </si>
  <si>
    <t>a1b36000005Fo5VAAS</t>
  </si>
  <si>
    <t>a1b36000005Fo6nAAC</t>
  </si>
  <si>
    <t>a1b36000005Fo85AAC</t>
  </si>
  <si>
    <t>a1b36000005Fo1eAAC</t>
  </si>
  <si>
    <t>a1b36000005Fo2wAAC</t>
  </si>
  <si>
    <t>a1b36000005Fo4EAAS</t>
  </si>
  <si>
    <t>a1b36000005Fo5WAAS</t>
  </si>
  <si>
    <t>a1b36000005Fo6oAAC</t>
  </si>
  <si>
    <t>a1b36000005Fo86AAC</t>
  </si>
  <si>
    <t>a1b36000005Fo1fAAC</t>
  </si>
  <si>
    <t>a1b36000005Fo2xAAC</t>
  </si>
  <si>
    <t>a1b36000005Fo4FAAS</t>
  </si>
  <si>
    <t>a1b36000005Fo5XAAS</t>
  </si>
  <si>
    <t>a1b36000005Fo6pAAC</t>
  </si>
  <si>
    <t>a1b36000005Fo87AAC</t>
  </si>
  <si>
    <t>a1b36000005Fo1gAAC</t>
  </si>
  <si>
    <t>a1b36000005Fo2yAAC</t>
  </si>
  <si>
    <t>a1b36000005Fo4GAAS</t>
  </si>
  <si>
    <t>a1b36000005Fo5YAAS</t>
  </si>
  <si>
    <t>a1b36000005Fo6qAAC</t>
  </si>
  <si>
    <t>a1b36000005Fo88AAC</t>
  </si>
  <si>
    <t>a1b36000005Fo1hAAC</t>
  </si>
  <si>
    <t>a1b36000005Fo2zAAC</t>
  </si>
  <si>
    <t>a1b36000005Fo4HAAS</t>
  </si>
  <si>
    <t>a1b36000005Fo5ZAAS</t>
  </si>
  <si>
    <t>a1b36000005Fo6rAAC</t>
  </si>
  <si>
    <t>a1b36000005Fo89AAC</t>
  </si>
  <si>
    <t>a1b36000005Fo1iAAC</t>
  </si>
  <si>
    <t>a1b36000005Fo30AAC</t>
  </si>
  <si>
    <t>a1b36000005Fo4IAAS</t>
  </si>
  <si>
    <t>a1b36000005Fo5aAAC</t>
  </si>
  <si>
    <t>a1b36000005Fo6sAAC</t>
  </si>
  <si>
    <t>a1b36000005Fo8AAAS</t>
  </si>
  <si>
    <t>a1b36000005Fo1jAAC</t>
  </si>
  <si>
    <t>a1b36000005Fo31AAC</t>
  </si>
  <si>
    <t>a1b36000005Fo4JAAS</t>
  </si>
  <si>
    <t>a1b36000005Fo5bAAC</t>
  </si>
  <si>
    <t>a1b36000005Fo6tAAC</t>
  </si>
  <si>
    <t>a1b36000005Fo8BAAS</t>
  </si>
  <si>
    <t>a1b36000005Fo1kAAC</t>
  </si>
  <si>
    <t>a1b36000005Fo32AAC</t>
  </si>
  <si>
    <t>a1b36000005Fo4KAAS</t>
  </si>
  <si>
    <t>a1b36000005Fo5cAAC</t>
  </si>
  <si>
    <t>a1b36000005Fo6uAAC</t>
  </si>
  <si>
    <t>a1b36000005Fo8CAAS</t>
  </si>
  <si>
    <t>a1b36000005Fo1lAAC</t>
  </si>
  <si>
    <t>a1b36000005Fo33AAC</t>
  </si>
  <si>
    <t>a1b36000005Fo4LAAS</t>
  </si>
  <si>
    <t>a1b36000005Fo5dAAC</t>
  </si>
  <si>
    <t>a1b36000005Fo6vAAC</t>
  </si>
  <si>
    <t>a1b36000005Fo8DAAS</t>
  </si>
  <si>
    <t>a1b36000005Fo1mAAC</t>
  </si>
  <si>
    <t>a1b36000005Fo34AAC</t>
  </si>
  <si>
    <t>a1b36000005Fo4MAAS</t>
  </si>
  <si>
    <t>a1b36000005Fo5eAAC</t>
  </si>
  <si>
    <t>a1b36000005Fo6wAAC</t>
  </si>
  <si>
    <t>a1b36000005Fo8EAAS</t>
  </si>
  <si>
    <t>a1b36000005Fo1nAAC</t>
  </si>
  <si>
    <t>a1b36000005Fo35AAC</t>
  </si>
  <si>
    <t>a1b36000005Fo4NAAS</t>
  </si>
  <si>
    <t>a1b36000005Fo5fAAC</t>
  </si>
  <si>
    <t>a1b36000005Fo6xAAC</t>
  </si>
  <si>
    <t>a1b36000005Fo8FAAS</t>
  </si>
  <si>
    <t>a1b36000005Fo1oAAC</t>
  </si>
  <si>
    <t>a1b36000005Fo36AAC</t>
  </si>
  <si>
    <t>a1b36000005Fo4OAAS</t>
  </si>
  <si>
    <t>a1b36000005Fo5gAAC</t>
  </si>
  <si>
    <t>a1b36000005Fo6yAAC</t>
  </si>
  <si>
    <t>a1b36000005Fo8GAAS</t>
  </si>
  <si>
    <t>a1b36000005Fo1pAAC</t>
  </si>
  <si>
    <t>a1b36000005Fo37AAC</t>
  </si>
  <si>
    <t>a1b36000005Fo4PAAS</t>
  </si>
  <si>
    <t>a1b36000005Fo5hAAC</t>
  </si>
  <si>
    <t>a1b36000005Fo6zAAC</t>
  </si>
  <si>
    <t>a1b36000005Fo8HAAS</t>
  </si>
  <si>
    <t>a1b36000005Fo1qAAC</t>
  </si>
  <si>
    <t>a1b36000005Fo38AAC</t>
  </si>
  <si>
    <t>a1b36000005Fo4QAAS</t>
  </si>
  <si>
    <t>a1b36000005Fo5iAAC</t>
  </si>
  <si>
    <t>a1b36000005Fo70AAC</t>
  </si>
  <si>
    <t>a1b36000005Fo8IAAS</t>
  </si>
  <si>
    <t>a1b36000005Fo1rAAC</t>
  </si>
  <si>
    <t>a1b36000005Fo39AAC</t>
  </si>
  <si>
    <t>a1b36000005Fo4RAAS</t>
  </si>
  <si>
    <t>a1b36000005Fo5jAAC</t>
  </si>
  <si>
    <t>a1b36000005Fo71AAC</t>
  </si>
  <si>
    <t>a1b36000005Fo8JAAS</t>
  </si>
  <si>
    <t>a1b36000005Fo1sAAC</t>
  </si>
  <si>
    <t>a1b36000005Fo3AAAS</t>
  </si>
  <si>
    <t>a1b36000005Fo4SAAS</t>
  </si>
  <si>
    <t>a1b36000005Fo5kAAC</t>
  </si>
  <si>
    <t>a1b36000005Fo72AAC</t>
  </si>
  <si>
    <t>a1b36000005Fo8KAAS</t>
  </si>
  <si>
    <t>a1G36000003J1EQEA0</t>
  </si>
  <si>
    <t>a1G36000003J1EREA0</t>
  </si>
  <si>
    <t>a1G36000003J1ESEA0</t>
  </si>
  <si>
    <t>a1G36000003J1ETEA0</t>
  </si>
  <si>
    <t>a1G36000003J1EUEA0</t>
  </si>
  <si>
    <t>a1G36000003J1EVEA0</t>
  </si>
  <si>
    <t>a1G36000003J1EWEA0</t>
  </si>
  <si>
    <t>a1G36000003J1EXEA0</t>
  </si>
  <si>
    <t>a1G36000003J1EYEA0</t>
  </si>
  <si>
    <t>a1G36000003J1EZEA0</t>
  </si>
  <si>
    <t>a1G36000003J1EaEAK</t>
  </si>
  <si>
    <t>a1G36000003J1EbEAK</t>
  </si>
  <si>
    <t>a1G36000003J1EcEAK</t>
  </si>
  <si>
    <t>a1G36000003J1EdEAK</t>
  </si>
  <si>
    <t>a1G36000003J1EeEAK</t>
  </si>
  <si>
    <t>a1G36000003J1EfEAK</t>
  </si>
  <si>
    <t>a1G36000003J1EgEAK</t>
  </si>
  <si>
    <t>a1G36000003J1EhEAK</t>
  </si>
  <si>
    <t>a1G36000003J1EiEAK</t>
  </si>
  <si>
    <t>a1G36000003J1EjEAK</t>
  </si>
  <si>
    <t>a1G36000003J1EkEAK</t>
  </si>
  <si>
    <t>a1G36000003J1ElEAK</t>
  </si>
  <si>
    <t>a1G36000003J1EmEAK</t>
  </si>
  <si>
    <t>a1G36000003J1EnEAK</t>
  </si>
  <si>
    <t>a1G36000003J1EoEAK</t>
  </si>
  <si>
    <t>a1G36000003J1EpEAK</t>
  </si>
  <si>
    <t>a1G36000003J1EqEAK</t>
  </si>
  <si>
    <t>a1G36000003J1ErEAK</t>
  </si>
  <si>
    <t>a1G36000003J1EsEAK</t>
  </si>
  <si>
    <t>a1G36000003J1EtEAK</t>
  </si>
  <si>
    <t>23,000</t>
  </si>
  <si>
    <t>Spectrum</t>
  </si>
  <si>
    <t>a1G36000003J1EuEAK</t>
  </si>
  <si>
    <t>260,000</t>
  </si>
  <si>
    <t>a1G36000003J1EvEAK</t>
  </si>
  <si>
    <t>The numbers and percentages of people living with HIV in the country are obtained through Spectrum estimates, which do not allow the use of the ranges requested here.</t>
  </si>
  <si>
    <t>a1G36000003J1EwEAK</t>
  </si>
  <si>
    <t>a1G36000003J1ExEAK</t>
  </si>
  <si>
    <t>a1G36000003J1EyEAK</t>
  </si>
  <si>
    <t>a1G36000003J1EzEAK</t>
  </si>
  <si>
    <t>100,000</t>
  </si>
  <si>
    <t>a1G36000003J1F0EAK</t>
  </si>
  <si>
    <t>160,000</t>
  </si>
  <si>
    <t>a1G36000003J1F1EAK</t>
  </si>
  <si>
    <t>a1G36000003J1F2EAK</t>
  </si>
  <si>
    <t>a1G36000003J1F3EAK</t>
  </si>
  <si>
    <t>a1G36000003J1F4EAK</t>
  </si>
  <si>
    <t>a1G36000003J1F5EAK</t>
  </si>
  <si>
    <t>a1G36000003J1F6EAK</t>
  </si>
  <si>
    <t>a1G36000003J1F7EAK</t>
  </si>
  <si>
    <t>a1G36000003J1F8EAK</t>
  </si>
  <si>
    <t>a1G36000003J1F9EAK</t>
  </si>
  <si>
    <t>a1G36000003J1FAEA0</t>
  </si>
  <si>
    <t>a1G36000003J1FBEA0</t>
  </si>
  <si>
    <t>a1G36000003J1FCEA0</t>
  </si>
  <si>
    <t>a1G36000003J1FDEA0</t>
  </si>
  <si>
    <t>a1G36000003J1FEEA0</t>
  </si>
  <si>
    <t>a1G36000003J1FFEA0</t>
  </si>
  <si>
    <t>a1G36000003J1FGEA0</t>
  </si>
  <si>
    <t>a1G36000003J1FHEA0</t>
  </si>
  <si>
    <t>a1G36000003J1FIEA0</t>
  </si>
  <si>
    <t>a1G36000003J1FJEA0</t>
  </si>
  <si>
    <t>a1G36000003J1FKEA0</t>
  </si>
  <si>
    <t>a1G36000003J1FLEA0</t>
  </si>
  <si>
    <t>a1G36000003J1FMEA0</t>
  </si>
  <si>
    <t>a1G36000003J1FNEA0</t>
  </si>
  <si>
    <t>a1G36000003J1FOEA0</t>
  </si>
  <si>
    <t>a1G36000003J1FPEA0</t>
  </si>
  <si>
    <t>a1G36000003J1FQEA0</t>
  </si>
  <si>
    <t>a1G36000003J1FREA0</t>
  </si>
  <si>
    <t>a1G36000003J1FSEA0</t>
  </si>
  <si>
    <t>a1G36000003J1FTEA0</t>
  </si>
  <si>
    <t>a1G36000003J1FUEA0</t>
  </si>
  <si>
    <t>a1G36000003J1FVEA0</t>
  </si>
  <si>
    <t>a1G36000003J1FWEA0</t>
  </si>
  <si>
    <t>a1G36000003J1FXEA0</t>
  </si>
  <si>
    <t>a1G36000003J1FYEA0</t>
  </si>
  <si>
    <t>a1G36000003J1FZEA0</t>
  </si>
  <si>
    <t>a1G36000003J1FaEAK</t>
  </si>
  <si>
    <t>a1G36000003J1FbEAK</t>
  </si>
  <si>
    <t>a1G36000003J1FcEAK</t>
  </si>
  <si>
    <t>a1G36000003J1FdEAK</t>
  </si>
  <si>
    <t>a1G36000003J1FeEAK</t>
  </si>
  <si>
    <t>a1G36000003J1FfEAK</t>
  </si>
  <si>
    <t>a1G36000003J1FgEAK</t>
  </si>
  <si>
    <t>a1G36000003J1FhEAK</t>
  </si>
  <si>
    <t>a1G36000003J1FiEAK</t>
  </si>
  <si>
    <t>a1G36000003J1FjEAK</t>
  </si>
  <si>
    <t>a1G36000003J1FkEAK</t>
  </si>
  <si>
    <t>a1G36000003J1FlEAK</t>
  </si>
  <si>
    <t>a1G36000003J1FmEAK</t>
  </si>
  <si>
    <t>a1G36000003J1FnEAK</t>
  </si>
  <si>
    <t>a1G36000003J1FoEAK</t>
  </si>
  <si>
    <t>a1G36000003J1FpEAK</t>
  </si>
  <si>
    <t>a1G36000003J1FqEAK</t>
  </si>
  <si>
    <t>a1G36000003J1FrEAK</t>
  </si>
  <si>
    <t>a1G36000003J1FsEAK</t>
  </si>
  <si>
    <t>a1G36000003J1FtEAK</t>
  </si>
  <si>
    <t>a1G36000003J1FuEAK</t>
  </si>
  <si>
    <t>a1G36000003J1FvEAK</t>
  </si>
  <si>
    <t>a1G36000003J1FwEAK</t>
  </si>
  <si>
    <t>a1G36000003J1FxEAK</t>
  </si>
  <si>
    <t>a1G36000003J1FyEAK</t>
  </si>
  <si>
    <t>a1G36000003J1FzEAK</t>
  </si>
  <si>
    <t>a1G36000003J1G0EAK</t>
  </si>
  <si>
    <t>a1G36000003J1G1EAK</t>
  </si>
  <si>
    <t>a1G36000003J1G2EAK</t>
  </si>
  <si>
    <t>a1G36000003J1G3EAK</t>
  </si>
  <si>
    <t>a1G36000003J1G4EAK</t>
  </si>
  <si>
    <t>a1G36000003J1G5EAK</t>
  </si>
  <si>
    <t>a1G36000003J1G6EAK</t>
  </si>
  <si>
    <t>a1G36000003J1G7EAK</t>
  </si>
  <si>
    <t>a1G36000003J1G8EAK</t>
  </si>
  <si>
    <t>a1G36000003J1G9EAK</t>
  </si>
  <si>
    <t>a1G36000003J1GAEA0</t>
  </si>
  <si>
    <t>a1G36000003J1GBEA0</t>
  </si>
  <si>
    <t>a1G36000003J1GCEA0</t>
  </si>
  <si>
    <t>a1G36000003J1GDEA0</t>
  </si>
  <si>
    <t>a1G36000003J1GEEA0</t>
  </si>
  <si>
    <t>a1G36000003J1GFEA0</t>
  </si>
  <si>
    <t>a1G36000003J1GGEA0</t>
  </si>
  <si>
    <t>a1G36000003J1GHEA0</t>
  </si>
  <si>
    <t>a1G36000003J1GIEA0</t>
  </si>
  <si>
    <t>a1G36000003J1GJEA0</t>
  </si>
  <si>
    <t>a1G36000003J1GKEA0</t>
  </si>
  <si>
    <t>a1G36000003J1GLEA0</t>
  </si>
  <si>
    <t>a1G36000003J1GMEA0</t>
  </si>
  <si>
    <t>a1G36000003J1GNEA0</t>
  </si>
  <si>
    <t>a1G36000003J1GOEA0</t>
  </si>
  <si>
    <t>a1G36000003J1GPEA0</t>
  </si>
  <si>
    <t>a1G36000003J1GQEA0</t>
  </si>
  <si>
    <t>a1G36000003J1GREA0</t>
  </si>
  <si>
    <t>a1G36000003J1GSEA0</t>
  </si>
  <si>
    <t>a1G36000003J1GTEA0</t>
  </si>
  <si>
    <t>a1G36000003J1GUEA0</t>
  </si>
  <si>
    <t>a1G36000003J1GVEA0</t>
  </si>
  <si>
    <t>a1G36000003J1GWEA0</t>
  </si>
  <si>
    <t>a1G36000003J1GXEA0</t>
  </si>
  <si>
    <t>a1G36000003J1GYEA0</t>
  </si>
  <si>
    <t>a1G36000003J1GZEA0</t>
  </si>
  <si>
    <t>a1G36000003J1GaEAK</t>
  </si>
  <si>
    <t>a1G36000003J1GbEAK</t>
  </si>
  <si>
    <t>a1G36000003J1GcEAK</t>
  </si>
  <si>
    <t>a1G36000003J1GdEAK</t>
  </si>
  <si>
    <t>a1G36000003J1GeEAK</t>
  </si>
  <si>
    <t>a1G36000003J1GfEAK</t>
  </si>
  <si>
    <t>a1G36000003J1GgEAK</t>
  </si>
  <si>
    <t>a1G36000003J1GhEAK</t>
  </si>
  <si>
    <t>a1G36000003J1GiEAK</t>
  </si>
  <si>
    <t>a1G36000003J1GjEAK</t>
  </si>
  <si>
    <t>a1G36000003J1GkEAK</t>
  </si>
  <si>
    <t>a1G36000003J1GlEAK</t>
  </si>
  <si>
    <t>a1G36000003J1GmEAK</t>
  </si>
  <si>
    <t>a1G36000003J1GnEAK</t>
  </si>
  <si>
    <t>a1G36000003J1GoEAK</t>
  </si>
  <si>
    <t>a1G36000003J1GpEAK</t>
  </si>
  <si>
    <t>a1V36000003TLdMEAW</t>
  </si>
  <si>
    <t>a1V36000003TLdNEAW</t>
  </si>
  <si>
    <t>a1V36000003TLdOEAW</t>
  </si>
  <si>
    <t>a1V36000003TLdPEAW</t>
  </si>
  <si>
    <t>a1V36000003TLdQEAW</t>
  </si>
  <si>
    <t>a1V36000003TLdREAW</t>
  </si>
  <si>
    <t>a1V36000003TLdSEAW</t>
  </si>
  <si>
    <t>a1V36000003TLdTEAW</t>
  </si>
  <si>
    <t>a1V36000003TLdUEAW</t>
  </si>
  <si>
    <t>a1V36000003TLdVEAW</t>
  </si>
  <si>
    <t>a1V36000003TLdWEAW</t>
  </si>
  <si>
    <t>a1V36000003TLdXEAW</t>
  </si>
  <si>
    <t>a1V36000003TLdYEAW</t>
  </si>
  <si>
    <t>a1V36000003TLdZEAW</t>
  </si>
  <si>
    <t>a1V36000003TLdaEAG</t>
  </si>
  <si>
    <t>a1V36000003TLdbEAG</t>
  </si>
  <si>
    <t>a1V36000003TLdcEAG</t>
  </si>
  <si>
    <t>a1V36000003TLddEAG</t>
  </si>
  <si>
    <t>a1V36000003TLdeEAG</t>
  </si>
  <si>
    <t>a1V36000003TLdfEAG</t>
  </si>
  <si>
    <t>a1V36000003TLdgEAG</t>
  </si>
  <si>
    <t>a1V36000003TLdhEAG</t>
  </si>
  <si>
    <t>a1V36000003TLdiEAG</t>
  </si>
  <si>
    <t>a1V36000003TLdjEAG</t>
  </si>
  <si>
    <t>a1V36000003TLdkEAG</t>
  </si>
  <si>
    <t>a1V36000003TLdlEAG</t>
  </si>
  <si>
    <t>a1V36000003TLdmEAG</t>
  </si>
  <si>
    <t>a1V36000003TLdnEAG</t>
  </si>
  <si>
    <t>a1V36000003TLdoEAG</t>
  </si>
  <si>
    <t>a1V36000003TLdpEAG</t>
  </si>
  <si>
    <t>a1V36000003TLdqEAG</t>
  </si>
  <si>
    <t>a1V36000003TLdrEAG</t>
  </si>
  <si>
    <t>a1V36000003TLdsEAG</t>
  </si>
  <si>
    <t>a1V36000003TLdtEAG</t>
  </si>
  <si>
    <t>a1V36000003TLduEAG</t>
  </si>
  <si>
    <t>a1V36000003TLdvEAG</t>
  </si>
  <si>
    <t>a1V36000003TLdwEAG</t>
  </si>
  <si>
    <t>a1V36000003TLdxEAG</t>
  </si>
  <si>
    <t>a1V36000003TLdyEAG</t>
  </si>
  <si>
    <t>a1V36000003TLdzEAG</t>
  </si>
  <si>
    <t>We do not have disaggregated data to answer in the present moment. The new information system being deployed in the country will allow disaggregation.</t>
  </si>
  <si>
    <t>a1V36000003TLe0EAG</t>
  </si>
  <si>
    <t>a1V36000003TLe1EAG</t>
  </si>
  <si>
    <t>a1V36000003TLe2EAG</t>
  </si>
  <si>
    <t>a1V36000003TLe3EAG</t>
  </si>
  <si>
    <t>a1V36000003TLe4EAG</t>
  </si>
  <si>
    <t>a1V36000003TLe5EAG</t>
  </si>
  <si>
    <t>a1V36000003TLe6EAG</t>
  </si>
  <si>
    <t>a1V36000003TLe7EAG</t>
  </si>
  <si>
    <t>a1V36000003TLe8EAG</t>
  </si>
  <si>
    <t>a1V36000003TLe9EAG</t>
  </si>
  <si>
    <t>a1V36000003TLeAEAW</t>
  </si>
  <si>
    <t>a1V36000003TLeBEAW</t>
  </si>
  <si>
    <t>a1V36000003TLeCEAW</t>
  </si>
  <si>
    <t>a1V36000003TLeDEAW</t>
  </si>
  <si>
    <t>a1V36000003TLeEEAW</t>
  </si>
  <si>
    <t>a1V36000003TLeFEAW</t>
  </si>
  <si>
    <t>a1V36000003TLeGEAW</t>
  </si>
  <si>
    <t>a1V36000003TLeHEAW</t>
  </si>
  <si>
    <t>a1V36000003TLeIEAW</t>
  </si>
  <si>
    <t>a1V36000003TLeJEAW</t>
  </si>
  <si>
    <t>a1V36000003TLeKEAW</t>
  </si>
  <si>
    <t>a1V36000003TLeLEAW</t>
  </si>
  <si>
    <t>a1V36000003TLeMEAW</t>
  </si>
  <si>
    <t>a1V36000003TLeNEAW</t>
  </si>
  <si>
    <t>a1V36000003TLeOEAW</t>
  </si>
  <si>
    <t>a1V36000003TLePEAW</t>
  </si>
  <si>
    <t>a1V36000003TLeQEAW</t>
  </si>
  <si>
    <t>a1V36000003TLeREAW</t>
  </si>
  <si>
    <t>a1V36000003TLeSEAW</t>
  </si>
  <si>
    <t>a1V36000003TLeTEAW</t>
  </si>
  <si>
    <t>a1V36000003TLeUEAW</t>
  </si>
  <si>
    <t>a1V36000003TLeVEAW</t>
  </si>
  <si>
    <t>a1V36000003TLeWEAW</t>
  </si>
  <si>
    <t>a1V36000003TLeXEAW</t>
  </si>
  <si>
    <t>a1V36000003TLeYEAW</t>
  </si>
  <si>
    <t>a1V36000003TLeZEAW</t>
  </si>
  <si>
    <t>a1V36000003TLeaEAG</t>
  </si>
  <si>
    <t>a1V36000003TLebEAG</t>
  </si>
  <si>
    <t>a1V36000003TLecEAG</t>
  </si>
  <si>
    <t>a1V36000003TLedEAG</t>
  </si>
  <si>
    <t>a1V36000003TLeeEAG</t>
  </si>
  <si>
    <t>a1V36000003TLefEAG</t>
  </si>
  <si>
    <t>a1V36000003TLegEAG</t>
  </si>
  <si>
    <t>a1V36000003TLehEAG</t>
  </si>
  <si>
    <t>a1V36000003TLeiEAG</t>
  </si>
  <si>
    <t>a1V36000003TLejEAG</t>
  </si>
  <si>
    <t>a1V36000003TLekEAG</t>
  </si>
  <si>
    <t>a1V36000003TLelEAG</t>
  </si>
  <si>
    <t>a1V36000003TLemEAG</t>
  </si>
  <si>
    <t>a1V36000003TLenEAG</t>
  </si>
  <si>
    <t>a1V36000003TLeoEAG</t>
  </si>
  <si>
    <t>a1V36000003TLepEAG</t>
  </si>
  <si>
    <t>a1V36000003TLeqEAG</t>
  </si>
  <si>
    <t>a1V36000003TLerEAG</t>
  </si>
  <si>
    <t>a1V36000003TLesEAG</t>
  </si>
  <si>
    <t>a1V36000003TLetEAG</t>
  </si>
  <si>
    <t>a1V36000003TLeuEAG</t>
  </si>
  <si>
    <t>a1V36000003TLevEAG</t>
  </si>
  <si>
    <t>a1V36000003TLewEAG</t>
  </si>
  <si>
    <t>a1V36000003TLexEAG</t>
  </si>
  <si>
    <t>a1V36000003TLeyEAG</t>
  </si>
  <si>
    <t>a1V36000003TLezEAG</t>
  </si>
  <si>
    <t>a1V36000003TLf0EAG</t>
  </si>
  <si>
    <t>a1V36000003TLf1EAG</t>
  </si>
  <si>
    <t>a1V36000003TLf2EAG</t>
  </si>
  <si>
    <t>a1V36000003TLf3EAG</t>
  </si>
  <si>
    <t>a1V36000003TLf4EAG</t>
  </si>
  <si>
    <t>a1V36000003TLf5EAG</t>
  </si>
  <si>
    <t>a1V36000003TLf6EAG</t>
  </si>
  <si>
    <t>a1V36000003TLf7EAG</t>
  </si>
  <si>
    <t>a1V36000003TLf8EAG</t>
  </si>
  <si>
    <t>a1V36000003TLf9EAG</t>
  </si>
  <si>
    <t>a1V36000003TLfAEAW</t>
  </si>
  <si>
    <t>a1V36000003TLfBEAW</t>
  </si>
  <si>
    <t>a1V36000003TLfCEAW</t>
  </si>
  <si>
    <t>a1V36000003TLfDEAW</t>
  </si>
  <si>
    <t>a1V36000003TLfEEAW</t>
  </si>
  <si>
    <t>a1V36000003TLfFEAW</t>
  </si>
  <si>
    <t>a1V36000003TLfGEAW</t>
  </si>
  <si>
    <t>a1V36000003TLfHEAW</t>
  </si>
  <si>
    <t>a1V36000003TLfIEAW</t>
  </si>
  <si>
    <t>a1V36000003TLfJEAW</t>
  </si>
  <si>
    <t>a1V36000003TLfKEAW</t>
  </si>
  <si>
    <t>a1V36000003TLfLEAW</t>
  </si>
  <si>
    <t>a1V36000003TLfMEAW</t>
  </si>
  <si>
    <t>a1V36000003TLfNEAW</t>
  </si>
  <si>
    <t>a1V36000003TLfOEAW</t>
  </si>
  <si>
    <t>a1V36000003TLfPEAW</t>
  </si>
  <si>
    <t>a1V36000003TLfQEAW</t>
  </si>
  <si>
    <t>a1V36000003TLfREAW</t>
  </si>
  <si>
    <t>a1V36000003TLfSEAW</t>
  </si>
  <si>
    <t>a1V36000003TLfTEAW</t>
  </si>
  <si>
    <t>a1V36000003TLfUEAW</t>
  </si>
  <si>
    <t>a1V36000003TLfVEAW</t>
  </si>
  <si>
    <t>a1V36000003TLfWEAW</t>
  </si>
  <si>
    <t>a1V36000003TLfXEAW</t>
  </si>
  <si>
    <t>a1V36000003TLfYEAW</t>
  </si>
  <si>
    <t>a1V36000003TLfZEAW</t>
  </si>
  <si>
    <t>a1V36000003TLfaEAG</t>
  </si>
  <si>
    <t>a1V36000003TLfbEAG</t>
  </si>
  <si>
    <t>a1V36000003TLfcEAG</t>
  </si>
  <si>
    <t>a1V36000003TLfdEAG</t>
  </si>
  <si>
    <t>a1V36000003TLfeEAG</t>
  </si>
  <si>
    <t>a1V36000003TLffEAG</t>
  </si>
  <si>
    <t>a1V36000003TLfgEAG</t>
  </si>
  <si>
    <t>a1V36000003TLfhEAG</t>
  </si>
  <si>
    <t>a1V36000003TLfiEAG</t>
  </si>
  <si>
    <t>a1V36000003TLfjEAG</t>
  </si>
  <si>
    <t>a1V36000003TLfkEAG</t>
  </si>
  <si>
    <t>a1V36000003TLflEAG</t>
  </si>
  <si>
    <t>a1636000007OhWYAA0</t>
  </si>
  <si>
    <t>a1636000007OhWZAA0</t>
  </si>
  <si>
    <t>a1636000007OhWaAAK</t>
  </si>
  <si>
    <t>a1636000007OhWbAAK</t>
  </si>
  <si>
    <t>a1636000007OhWcAAK</t>
  </si>
  <si>
    <t>a1636000007OhWdAAK</t>
  </si>
  <si>
    <t>a1636000007OhWeAAK</t>
  </si>
  <si>
    <t>a1636000007OhWfAAK</t>
  </si>
  <si>
    <t>a1636000007OhWgAAK</t>
  </si>
  <si>
    <t>a1636000007OhWhAAK</t>
  </si>
  <si>
    <t>a1636000007OhWiAAK</t>
  </si>
  <si>
    <t>a1636000007OhWjAAK</t>
  </si>
  <si>
    <t>a1636000007OhWkAAK</t>
  </si>
  <si>
    <t>a1636000007OhWlAAK</t>
  </si>
  <si>
    <t>a1636000007OhWmAAK</t>
  </si>
  <si>
    <t>a1636000007OhWnAAK</t>
  </si>
  <si>
    <t>a1636000007OhWoAAK</t>
  </si>
  <si>
    <t>a1636000007OhWpAAK</t>
  </si>
  <si>
    <t>a1636000007OhWqAAK</t>
  </si>
  <si>
    <t>a1636000007OhWrAAK</t>
  </si>
  <si>
    <t>a1636000007OhWsAAK</t>
  </si>
  <si>
    <t>a1636000007OhWtAAK</t>
  </si>
  <si>
    <t>a1636000007OhWuAAK</t>
  </si>
  <si>
    <t>a1636000007OhWvAAK</t>
  </si>
  <si>
    <t>a1636000007OhWwAAK</t>
  </si>
  <si>
    <t>a1636000007OhWxAAK</t>
  </si>
  <si>
    <t>a1636000007OhWyAAK</t>
  </si>
  <si>
    <t>a1636000007OhWzAAK</t>
  </si>
  <si>
    <t>a1636000007OhX0AAK</t>
  </si>
  <si>
    <t>a1636000007OhX1AAK</t>
  </si>
  <si>
    <t>a1636000007OhX2AAK</t>
  </si>
  <si>
    <t>a1636000007OhX3AAK</t>
  </si>
  <si>
    <t>a1636000007OhX4AAK</t>
  </si>
  <si>
    <t>a1636000007OhX5AAK</t>
  </si>
  <si>
    <t>a1636000007OhX6AAK</t>
  </si>
  <si>
    <t>a1636000007OhX7AAK</t>
  </si>
  <si>
    <t>a1636000007OhX8AAK</t>
  </si>
  <si>
    <t>a1636000007OhX9AAK</t>
  </si>
  <si>
    <t>a1636000007OhXAAA0</t>
  </si>
  <si>
    <t>a1636000007OhXBAA0</t>
  </si>
  <si>
    <t>TB program report</t>
  </si>
  <si>
    <t>a1636000007OhXCAA0</t>
  </si>
  <si>
    <t>a1636000007OhXDAA0</t>
  </si>
  <si>
    <t>a1636000007OhXEAA0</t>
  </si>
  <si>
    <t>a1636000007OhXFAA0</t>
  </si>
  <si>
    <t>a1636000007OhXGAA0</t>
  </si>
  <si>
    <t>a1636000007OhXHAA0</t>
  </si>
  <si>
    <t>a1636000007OhXIAA0</t>
  </si>
  <si>
    <t>a1636000007OhXJAA0</t>
  </si>
  <si>
    <t>a1636000007OhXKAA0</t>
  </si>
  <si>
    <t>a1636000007OhXLAA0</t>
  </si>
  <si>
    <t>a1636000007OhXMAA0</t>
  </si>
  <si>
    <t>a1636000007OhXNAA0</t>
  </si>
  <si>
    <t>a1636000007OhXOAA0</t>
  </si>
  <si>
    <t>a1636000007OhXPAA0</t>
  </si>
  <si>
    <t>We doesn´t have started new drugs.</t>
  </si>
  <si>
    <t>a1636000007OhXQAA0</t>
  </si>
  <si>
    <t>We doesn´t have started short regims.</t>
  </si>
  <si>
    <t>a1636000007OhXRAA0</t>
  </si>
  <si>
    <t>a1636000007OhXSAA0</t>
  </si>
  <si>
    <t>a1636000007OhXTAA0</t>
  </si>
  <si>
    <t>a1636000007OhXUAA0</t>
  </si>
  <si>
    <t>a1636000007OhXVAA0</t>
  </si>
  <si>
    <t>a1636000007OhXWAA0</t>
  </si>
  <si>
    <t>a1636000007OhXXAA0</t>
  </si>
  <si>
    <t>a1636000007OhXYAA0</t>
  </si>
  <si>
    <t>a1636000007OhXZAA0</t>
  </si>
  <si>
    <t>a1636000007OhXaAAK</t>
  </si>
  <si>
    <t>a1636000007OhXbAAK</t>
  </si>
  <si>
    <t>a1636000007OhXcAAK</t>
  </si>
  <si>
    <t>a1636000007OhXdAAK</t>
  </si>
  <si>
    <t>a1636000007OhXeAAK</t>
  </si>
  <si>
    <t>a1636000007OhXfAAK</t>
  </si>
  <si>
    <t>a1636000007OhXgAAK</t>
  </si>
  <si>
    <t>a1636000007OhXhAAK</t>
  </si>
  <si>
    <t>a1636000007OhXiAAK</t>
  </si>
  <si>
    <t>a1636000007OhXjAAK</t>
  </si>
  <si>
    <t>a1636000007OhXkAAK</t>
  </si>
  <si>
    <t>a1636000007OhXlAAK</t>
  </si>
  <si>
    <t>a1636000007OhXmAAK</t>
  </si>
  <si>
    <t>a1636000007OhXnAAK</t>
  </si>
  <si>
    <t>a1636000007OhXoAAK</t>
  </si>
  <si>
    <t>a1636000007OhXpAAK</t>
  </si>
  <si>
    <t>a1636000007OhXqAAK</t>
  </si>
  <si>
    <t>a1636000007OhXrAAK</t>
  </si>
  <si>
    <t>a1636000007OhXsAAK</t>
  </si>
  <si>
    <t>a1636000007OhXtAAK</t>
  </si>
  <si>
    <t>a1636000007OhXuAAK</t>
  </si>
  <si>
    <t>a1636000007OhXvAAK</t>
  </si>
  <si>
    <t>a1636000007OhXwAAK</t>
  </si>
  <si>
    <t>a1636000007OhXxAAK</t>
  </si>
  <si>
    <t>a1636000007OhXyAAK</t>
  </si>
  <si>
    <t>a1636000007OhXzAAK</t>
  </si>
  <si>
    <t>a1636000007OhY0AAK</t>
  </si>
  <si>
    <t>a1636000007OhY1AAK</t>
  </si>
  <si>
    <t>a1636000007OhY2AAK</t>
  </si>
  <si>
    <t>a1636000007OhY3AAK</t>
  </si>
  <si>
    <t>a1636000007OhY4AAK</t>
  </si>
  <si>
    <t>a1636000007OhY5AAK</t>
  </si>
  <si>
    <t>a1636000007OhY6AAK</t>
  </si>
  <si>
    <t>a1636000007OhY7AAK</t>
  </si>
  <si>
    <t>a1636000007OhY8AAK</t>
  </si>
  <si>
    <t>a1636000007OhY9AAK</t>
  </si>
  <si>
    <t>Disaggregated to be encoded at grant-making stage</t>
  </si>
  <si>
    <t>a1636000007OhYAAA0</t>
  </si>
  <si>
    <t>a1636000007OhYBAA0</t>
  </si>
  <si>
    <t>a1636000007OhYCAA0</t>
  </si>
  <si>
    <t>a1636000007OhYDAA0</t>
  </si>
  <si>
    <t>a1636000007OhYEAA0</t>
  </si>
  <si>
    <t>a1636000007OhYFAA0</t>
  </si>
  <si>
    <t>a1636000007OhYGAA0</t>
  </si>
  <si>
    <t>a1636000007OhYHAA0</t>
  </si>
  <si>
    <t>a1636000007OhYIAA0</t>
  </si>
  <si>
    <t>a1636000007OhYJAA0</t>
  </si>
  <si>
    <t>a1636000007OhYKAA0</t>
  </si>
  <si>
    <t>a1636000007OhYLAA0</t>
  </si>
  <si>
    <t>a1636000007OhYMAA0</t>
  </si>
  <si>
    <t>a1636000007OhYNAA0</t>
  </si>
  <si>
    <t>a1636000007OhYOAA0</t>
  </si>
  <si>
    <t>a1636000007OhYPAA0</t>
  </si>
  <si>
    <t>a1636000007OhYQAA0</t>
  </si>
  <si>
    <t>a1636000007OhYRAA0</t>
  </si>
  <si>
    <t>a1636000007OhYSAA0</t>
  </si>
  <si>
    <t>a1636000007OhYTAA0</t>
  </si>
  <si>
    <t>a1636000007OhYUAA0</t>
  </si>
  <si>
    <t>a1636000007OhYVAA0</t>
  </si>
  <si>
    <t>a1636000007OhYWAA0</t>
  </si>
  <si>
    <t>a1636000007OhYXAA0</t>
  </si>
  <si>
    <t>a1636000007OhYYAA0</t>
  </si>
  <si>
    <t>a1636000007OhYZAA0</t>
  </si>
  <si>
    <t>a1636000007OhYaAAK</t>
  </si>
  <si>
    <t>a1636000007OhYbAAK</t>
  </si>
  <si>
    <t>a1636000007OhYcAAK</t>
  </si>
  <si>
    <t>a1636000007OhYdAAK</t>
  </si>
  <si>
    <t>a1636000007OhYeAAK</t>
  </si>
  <si>
    <t>a1636000007OhYfAAK</t>
  </si>
  <si>
    <t>a1636000007OhYgAAK</t>
  </si>
  <si>
    <t>a1636000007OhYhAAK</t>
  </si>
  <si>
    <t>a1636000007OhYiAAK</t>
  </si>
  <si>
    <t>a1636000007OhYjAAK</t>
  </si>
  <si>
    <t>a1636000007OhYkAAK</t>
  </si>
  <si>
    <t>a1636000007OhYlAAK</t>
  </si>
  <si>
    <t>a1636000007OhYmAAK</t>
  </si>
  <si>
    <t>a1636000007OhYnAAK</t>
  </si>
  <si>
    <t>a1636000007OhYoAAK</t>
  </si>
  <si>
    <t>a1636000007OhYpAAK</t>
  </si>
  <si>
    <t>a1636000007OhYqAAK</t>
  </si>
  <si>
    <t>a1636000007OhYrAAK</t>
  </si>
  <si>
    <t>a1636000007OhYsAAK</t>
  </si>
  <si>
    <t>a1636000007OhYtAAK</t>
  </si>
  <si>
    <t>a1636000007OhYuAAK</t>
  </si>
  <si>
    <t>a1636000007OhYvAAK</t>
  </si>
  <si>
    <t>a1636000007OhYwAAK</t>
  </si>
  <si>
    <t>a1636000007OhYxAAK</t>
  </si>
  <si>
    <t>a1636000007OhYyAAK</t>
  </si>
  <si>
    <t>a1636000007OhYzAAK</t>
  </si>
  <si>
    <t>a1636000007OhZ0AAK</t>
  </si>
  <si>
    <t>a1636000007OhZ1AAK</t>
  </si>
  <si>
    <t>a1636000007OhZ2AAK</t>
  </si>
  <si>
    <t>a1636000007OhZ3AAK</t>
  </si>
  <si>
    <t>a1636000007OhZ4AAK</t>
  </si>
  <si>
    <t>a1636000007OhZ5AAK</t>
  </si>
  <si>
    <t>a1636000007OhZ6AAK</t>
  </si>
  <si>
    <t>a1636000007OhZ7AAK</t>
  </si>
  <si>
    <t>a1636000007OhZ8AAK</t>
  </si>
  <si>
    <t>a1636000007OhZ9AAK</t>
  </si>
  <si>
    <t>a1636000007OhZAAA0</t>
  </si>
  <si>
    <t>a1636000007OhZBAA0</t>
  </si>
  <si>
    <t>a1636000007OhZCAA0</t>
  </si>
  <si>
    <t>a1636000007OhZDAA0</t>
  </si>
  <si>
    <t>a1636000007OhZEAA0</t>
  </si>
  <si>
    <t>a1636000007OhZFAA0</t>
  </si>
  <si>
    <t>a1636000007OhZGAA0</t>
  </si>
  <si>
    <t>a1636000007OhZHAA0</t>
  </si>
  <si>
    <t>a1636000007OhZIAA0</t>
  </si>
  <si>
    <t>a1636000007OhZJAA0</t>
  </si>
  <si>
    <t>a1636000007OhZKAA0</t>
  </si>
  <si>
    <t>a1636000007OhZLAA0</t>
  </si>
  <si>
    <t>a1636000007OhZMAA0</t>
  </si>
  <si>
    <t>a1636000007OhZNAA0</t>
  </si>
  <si>
    <t>a1636000007OhZOAA0</t>
  </si>
  <si>
    <t>a1636000007OhZPAA0</t>
  </si>
  <si>
    <t>a1636000007OhZQAA0</t>
  </si>
  <si>
    <t>a1636000007OhZRAA0</t>
  </si>
  <si>
    <t>a1636000007OhZSAA0</t>
  </si>
  <si>
    <t>a1636000007OhZTAA0</t>
  </si>
  <si>
    <t>a1636000007OhZUAA0</t>
  </si>
  <si>
    <t>a1636000007OhZVAA0</t>
  </si>
  <si>
    <t>a1636000007OhZWAA0</t>
  </si>
  <si>
    <t>a1636000007OhZXAA0</t>
  </si>
  <si>
    <t>a1636000007OhZYAA0</t>
  </si>
  <si>
    <t>a1636000007OhZZAA0</t>
  </si>
  <si>
    <t>a1636000007OhZaAAK</t>
  </si>
  <si>
    <t>a1636000007OhZbAAK</t>
  </si>
  <si>
    <t>a1636000007OhZcAAK</t>
  </si>
  <si>
    <t>a1636000007OhZdAAK</t>
  </si>
  <si>
    <t>a1636000007OhZeAAK</t>
  </si>
  <si>
    <t>a1636000007OhZfAAK</t>
  </si>
  <si>
    <t>a1636000007OhZgAAK</t>
  </si>
  <si>
    <t>a1636000007OhZhAAK</t>
  </si>
  <si>
    <t>a1636000007OhZiAAK</t>
  </si>
  <si>
    <t>a1636000007OhZjAAK</t>
  </si>
  <si>
    <t>a1636000007OhZkAAK</t>
  </si>
  <si>
    <t>a1636000007OhZlAAK</t>
  </si>
  <si>
    <t>a1636000007OhZmAAK</t>
  </si>
  <si>
    <t>a1636000007OhZnAAK</t>
  </si>
  <si>
    <t>a1636000007OhZoAAK</t>
  </si>
  <si>
    <t>a1636000007OhZpAAK</t>
  </si>
  <si>
    <t>a1636000007OhZqAAK</t>
  </si>
  <si>
    <t>a1636000007OhZrAAK</t>
  </si>
  <si>
    <t>a1636000007OhZsAAK</t>
  </si>
  <si>
    <t>a1636000007OhZtAAK</t>
  </si>
  <si>
    <t>a1636000007OhZuAAK</t>
  </si>
  <si>
    <t>a1636000007OhZvAAK</t>
  </si>
  <si>
    <t>a1636000007OhZwAAK</t>
  </si>
  <si>
    <t>a1636000007OhZxAAK</t>
  </si>
  <si>
    <t>a1636000007OhZyAAK</t>
  </si>
  <si>
    <t>a1636000007OhZzAAK</t>
  </si>
  <si>
    <t>a1636000007Oha0AAC</t>
  </si>
  <si>
    <t>a1636000007Oha1AAC</t>
  </si>
  <si>
    <t>a1636000007Oha2AAC</t>
  </si>
  <si>
    <t>a1636000007Oha3AAC</t>
  </si>
  <si>
    <t>a1636000007Oha4AAC</t>
  </si>
  <si>
    <t>a1636000007Oha5AAC</t>
  </si>
  <si>
    <t>a1636000007Oha6AAC</t>
  </si>
  <si>
    <t>a1636000007Oha7AAC</t>
  </si>
  <si>
    <t>a1636000007Oha8AAC</t>
  </si>
  <si>
    <t>a1636000007Oha9AAC</t>
  </si>
  <si>
    <t>a1636000007OhaAAAS</t>
  </si>
  <si>
    <t>a1636000007OhaBAAS</t>
  </si>
  <si>
    <t>a1636000007OhaCAAS</t>
  </si>
  <si>
    <t>a1636000007OhaDAAS</t>
  </si>
  <si>
    <t>a1636000007OhaEAAS</t>
  </si>
  <si>
    <t>a1636000007OhaFAAS</t>
  </si>
  <si>
    <t>a1636000007OhaGAAS</t>
  </si>
  <si>
    <t>a1636000007OhaHAAS</t>
  </si>
  <si>
    <t>a1636000007OhaIAAS</t>
  </si>
  <si>
    <t>a1636000007OhaJAAS</t>
  </si>
  <si>
    <t>a1636000007OhaKAAS</t>
  </si>
  <si>
    <t>a1636000007OhaLAAS</t>
  </si>
  <si>
    <t>a1636000007OhaMAAS</t>
  </si>
  <si>
    <t>a1636000007OhaNAAS</t>
  </si>
  <si>
    <t>a1636000007OhaOAAS</t>
  </si>
  <si>
    <t>a1636000007OhaPAAS</t>
  </si>
  <si>
    <t>a1636000007OhaQAAS</t>
  </si>
  <si>
    <t>a1636000007OhaRAAS</t>
  </si>
  <si>
    <t>a1636000007OhaSAAS</t>
  </si>
  <si>
    <t>a1636000007OhaTAAS</t>
  </si>
  <si>
    <t>a1636000007OhaUAAS</t>
  </si>
  <si>
    <t>a1636000007OhaVAAS</t>
  </si>
  <si>
    <t>a1636000007OhaWAAS</t>
  </si>
  <si>
    <t>a1636000007OhaXAAS</t>
  </si>
  <si>
    <t>a1636000007OhaYAAS</t>
  </si>
  <si>
    <t>a1636000007OhaZAAS</t>
  </si>
  <si>
    <t>a1636000007OhaaAAC</t>
  </si>
  <si>
    <t>a1636000007OhabAAC</t>
  </si>
  <si>
    <t>a1636000007OhacAAC</t>
  </si>
  <si>
    <t>a1636000007OhadAAC</t>
  </si>
  <si>
    <t>a1636000007OhaeAAC</t>
  </si>
  <si>
    <t>a1636000007OhafAAC</t>
  </si>
  <si>
    <t>a1636000007OhagAAC</t>
  </si>
  <si>
    <t>a1636000007OhahAAC</t>
  </si>
  <si>
    <t>a1636000007OhaiAAC</t>
  </si>
  <si>
    <t>a1636000007OhajAAC</t>
  </si>
  <si>
    <t>a1636000007OhakAAC</t>
  </si>
  <si>
    <t>a1636000007OhalAAC</t>
  </si>
  <si>
    <t>a1636000007OhamAAC</t>
  </si>
  <si>
    <t>a1636000007OhanAAC</t>
  </si>
  <si>
    <t>a1636000007OhaoAAC</t>
  </si>
  <si>
    <t>a1636000007OhapAAC</t>
  </si>
  <si>
    <t>a1636000007OhaqAAC</t>
  </si>
  <si>
    <t>a1636000007OharAAC</t>
  </si>
  <si>
    <t>a1636000007OhasAAC</t>
  </si>
  <si>
    <t>a1636000007OhatAAC</t>
  </si>
  <si>
    <t>a1636000007OhauAAC</t>
  </si>
  <si>
    <t>a1636000007OhavAAC</t>
  </si>
  <si>
    <t>a1636000007OhawAAC</t>
  </si>
  <si>
    <t>a1636000007OhaxAAC</t>
  </si>
  <si>
    <t>a1636000007OhayAAC</t>
  </si>
  <si>
    <t>a1636000007OhazAAC</t>
  </si>
  <si>
    <t>a1636000007Ohb0AAC</t>
  </si>
  <si>
    <t>a1636000007Ohb1AAC</t>
  </si>
  <si>
    <t>a1636000007Ohb2AAC</t>
  </si>
  <si>
    <t>a1636000007Ohb3AAC</t>
  </si>
  <si>
    <t>a1636000007Ohb4AAC</t>
  </si>
  <si>
    <t>a1636000007Ohb5AAC</t>
  </si>
  <si>
    <t>a1636000007Ohb6AAC</t>
  </si>
  <si>
    <t>a1636000007Ohb7AAC</t>
  </si>
  <si>
    <t>a1636000007Ohb8AAC</t>
  </si>
  <si>
    <t>a1636000007Ohb9AAC</t>
  </si>
  <si>
    <t>a1636000007OhbAAAS</t>
  </si>
  <si>
    <t>a1636000007OhbBAAS</t>
  </si>
  <si>
    <t>a1636000007OhbCAAS</t>
  </si>
  <si>
    <t>a1636000007OhbDAAS</t>
  </si>
  <si>
    <t>a1636000007OhbEAAS</t>
  </si>
  <si>
    <t>a1636000007OhbFAAS</t>
  </si>
  <si>
    <t>a1636000007OhbGAAS</t>
  </si>
  <si>
    <t>a1636000007OhbHAAS</t>
  </si>
  <si>
    <t>a1636000007OhbIAAS</t>
  </si>
  <si>
    <t>a1636000007OhbJAAS</t>
  </si>
  <si>
    <t>a1636000007OhbKAAS</t>
  </si>
  <si>
    <t>a1636000007OhbLAAS</t>
  </si>
  <si>
    <t>a1636000007OhbMAAS</t>
  </si>
  <si>
    <t>a1636000007OhbNAAS</t>
  </si>
  <si>
    <t>HIV/AIDS</t>
  </si>
  <si>
    <t>IOR-00034</t>
  </si>
  <si>
    <t>HIV I-9a(M): Percentage of men who have sex with men who are living with HIV</t>
  </si>
  <si>
    <t>Age</t>
  </si>
  <si>
    <t>U25</t>
  </si>
  <si>
    <t>a1L36000000zoLcEAI</t>
  </si>
  <si>
    <t>25+</t>
  </si>
  <si>
    <t>a1L36000000zoLdEAI</t>
  </si>
  <si>
    <t>IOR-00035</t>
  </si>
  <si>
    <t>HIV I-9b(M): Percentage of transgender people who are living with HIV</t>
  </si>
  <si>
    <t>a1L36000000zoLeEAI</t>
  </si>
  <si>
    <t>a1L36000000zoLfEAI</t>
  </si>
  <si>
    <t>IOR-00036</t>
  </si>
  <si>
    <t>HIV I-10(M): Percentage of sex workers who are living with HIV</t>
  </si>
  <si>
    <t>a1L36000002Nzj2EAC</t>
  </si>
  <si>
    <t>a1L36000002Nzj3EAC</t>
  </si>
  <si>
    <t>IOR-00037</t>
  </si>
  <si>
    <t>HIV I-11(M): Percentage of people who inject drugs who are living with HIV</t>
  </si>
  <si>
    <t>a1L36000002OKmOEAW</t>
  </si>
  <si>
    <t>a1L36000002OKmPEAW</t>
  </si>
  <si>
    <t>IOR-00040</t>
  </si>
  <si>
    <t>Malaria I-4: Malaria test positivity rate</t>
  </si>
  <si>
    <t>Species</t>
  </si>
  <si>
    <t>P. Falciparum</t>
  </si>
  <si>
    <t>a1L36000000zoLwEAI</t>
  </si>
  <si>
    <t>Type of testing</t>
  </si>
  <si>
    <t>Microscopy</t>
  </si>
  <si>
    <t>a1L36000002Nzj4EAC</t>
  </si>
  <si>
    <t>Rapid diagnostic test</t>
  </si>
  <si>
    <t>a1L36000002Nzj5EAC</t>
  </si>
  <si>
    <t>IOR-00041</t>
  </si>
  <si>
    <t>Malaria I-5: Malaria parasite prevalence: Proportion of children aged 6-59 months with malaria infection</t>
  </si>
  <si>
    <t>Gender</t>
  </si>
  <si>
    <t>Male</t>
  </si>
  <si>
    <t>a1L36000000zoLyEAI</t>
  </si>
  <si>
    <t>Female</t>
  </si>
  <si>
    <t>a1L36000000zoLzEAI</t>
  </si>
  <si>
    <t>IOR-00042</t>
  </si>
  <si>
    <t>HIV I-4: Number of AIDS-related deaths per 100,000 population</t>
  </si>
  <si>
    <t>U15</t>
  </si>
  <si>
    <t>a1L36000000zoLaEAI</t>
  </si>
  <si>
    <t>15+</t>
  </si>
  <si>
    <t>a1L36000000zoLbEAI</t>
  </si>
  <si>
    <t>Age | Gender</t>
  </si>
  <si>
    <t>15-19 male</t>
  </si>
  <si>
    <t>a1L36000002Nzj0EAC</t>
  </si>
  <si>
    <t>20-24 male</t>
  </si>
  <si>
    <t>a1L36000002Nzj1EAC</t>
  </si>
  <si>
    <t>15-19 female</t>
  </si>
  <si>
    <t>a1L36000002NzjFEAS</t>
  </si>
  <si>
    <t>20-24 female</t>
  </si>
  <si>
    <t>a1L36000002NzjGEAS</t>
  </si>
  <si>
    <t>a1L36000000zoLXEAY</t>
  </si>
  <si>
    <t>a1L36000000zoLYEAY</t>
  </si>
  <si>
    <t>IOR-00052</t>
  </si>
  <si>
    <t>Malaria I-1(M): Reported malaria cases (presumed and confirmed)</t>
  </si>
  <si>
    <t>U5</t>
  </si>
  <si>
    <t>a1L36000000zoLiEAI</t>
  </si>
  <si>
    <t>5+</t>
  </si>
  <si>
    <t>a1L36000000zoLjEAI</t>
  </si>
  <si>
    <t>Malaria case definition</t>
  </si>
  <si>
    <t>Confirmed</t>
  </si>
  <si>
    <t>a1L36000002NzjDEAS</t>
  </si>
  <si>
    <t>Presumptive</t>
  </si>
  <si>
    <t>a1L36000002NzjEEAS</t>
  </si>
  <si>
    <t>P. Vivax</t>
  </si>
  <si>
    <t>a1L36000002NzjAEAS</t>
  </si>
  <si>
    <t>a1L36000002NzjBEAS</t>
  </si>
  <si>
    <t>Other species</t>
  </si>
  <si>
    <t>a1L36000002NzjCEAS</t>
  </si>
  <si>
    <t>IOR-00054</t>
  </si>
  <si>
    <t>Malaria I-3.1(M): Inpatient malaria deaths per year: rate per 100,000 persons per year</t>
  </si>
  <si>
    <t>a1L36000000zoLtEAI</t>
  </si>
  <si>
    <t>a1L36000000zoLuEAI</t>
  </si>
  <si>
    <t>IOR-00055</t>
  </si>
  <si>
    <t>Malaria I-6: All-cause under-5 mortality rate per 1000 live births</t>
  </si>
  <si>
    <t>a1L36000000zoM0EAI</t>
  </si>
  <si>
    <t>a1L36000000zoM1EAI</t>
  </si>
  <si>
    <t>IOR-00061</t>
  </si>
  <si>
    <t>HIV I-14: Number of new HIV infections per 1000 uninfected population</t>
  </si>
  <si>
    <t>a1L36000002NziwEAC</t>
  </si>
  <si>
    <t>a1L36000002NzixEAC</t>
  </si>
  <si>
    <t>a1L36000002NziyEAC</t>
  </si>
  <si>
    <t>a1L36000002NzizEAC</t>
  </si>
  <si>
    <t>a1L36000002NzjJEAS</t>
  </si>
  <si>
    <t>a1L36000002NzjKEAS</t>
  </si>
  <si>
    <t>a1L36000002NziuEAC</t>
  </si>
  <si>
    <t>a1L36000002NzivEAC</t>
  </si>
  <si>
    <t>IOR-00063</t>
  </si>
  <si>
    <t>Malaria I-10(M): Annual parasite incidence: Confirmed malaria cases (microscopy or RDT): rate per 1000 persons per year (Elimination settings)</t>
  </si>
  <si>
    <t>Source of infection</t>
  </si>
  <si>
    <t>Imported</t>
  </si>
  <si>
    <t>a1L36000002Nzj6EAC</t>
  </si>
  <si>
    <t>Induced</t>
  </si>
  <si>
    <t>a1L36000002Nzj7EAC</t>
  </si>
  <si>
    <t>Local-indigenous</t>
  </si>
  <si>
    <t>a1L36000002Nzj8EAC</t>
  </si>
  <si>
    <t>Local-introduced</t>
  </si>
  <si>
    <t>a1L36000002Nzj9EAC</t>
  </si>
  <si>
    <t>HIV I-13: Number and % of people living with HIV</t>
  </si>
  <si>
    <t>a1L36000002NziqEAC</t>
  </si>
  <si>
    <t>a1L36000002NzirEAC</t>
  </si>
  <si>
    <t>a1L36000002NzisEAC</t>
  </si>
  <si>
    <t>a1L36000002NzitEAC</t>
  </si>
  <si>
    <t>a1L36000002NzjHEAS</t>
  </si>
  <si>
    <t>a1L36000002NzjIEAS</t>
  </si>
  <si>
    <t>a1L36000002NzioEAC</t>
  </si>
  <si>
    <t>a1L36000002NzipEAC</t>
  </si>
  <si>
    <t>HIV O-1(M): Percentage of adults and children with HIV, known to be on treatment 12 months after initiation of antiretroviral therapy</t>
  </si>
  <si>
    <t>a1L36000000zoL4EAI</t>
  </si>
  <si>
    <t>a1L36000000zoL5EAI</t>
  </si>
  <si>
    <t>Duration of treatment</t>
  </si>
  <si>
    <t>24 months after initiation</t>
  </si>
  <si>
    <t>a1L36000000zoL6EAI</t>
  </si>
  <si>
    <t>36 months after initiation</t>
  </si>
  <si>
    <t>a1L36000000zoL7EAI</t>
  </si>
  <si>
    <t>60 months after initiation</t>
  </si>
  <si>
    <t>a1L36000002NzjLEAS</t>
  </si>
  <si>
    <t>a1L36000000zoL1EAI</t>
  </si>
  <si>
    <t>a1L36000000zoL2EAI</t>
  </si>
  <si>
    <t>IOR-00005</t>
  </si>
  <si>
    <t>HIV O-4a(M): Percentage of men reporting the use of a condom the last time they had anal sex with a male partner</t>
  </si>
  <si>
    <t>a1L36000002NzjMEAS</t>
  </si>
  <si>
    <t>a1L36000002NzjNEAS</t>
  </si>
  <si>
    <t>IOR-00007</t>
  </si>
  <si>
    <t>HIV O-5(M): Percentage of sex workers reporting the use of a condom with their most recent client</t>
  </si>
  <si>
    <t>a1L36000002NzjQEAS</t>
  </si>
  <si>
    <t>a1L36000002NzjREAS</t>
  </si>
  <si>
    <t>a1L36000000zoLEEAY</t>
  </si>
  <si>
    <t>a1L36000000zoLFEAY</t>
  </si>
  <si>
    <t>IOR-00008</t>
  </si>
  <si>
    <t>HIV O-6(M): Percentage of people who inject drugs reporting the use of sterile injecting equipment the last time they injected</t>
  </si>
  <si>
    <t>a1L36000000zoM9EAI</t>
  </si>
  <si>
    <t>a1L36000000zoMAEAY</t>
  </si>
  <si>
    <t>a1L36000000zoLHEAY</t>
  </si>
  <si>
    <t>a1L36000000zoLIEAY</t>
  </si>
  <si>
    <t>TB O-4(M): Treatment success rate of RR TB and/or MDR-TB: Percentage of cases with RR and/or MDR-TB successfully treated</t>
  </si>
  <si>
    <t>TB case definition</t>
  </si>
  <si>
    <t>XDR TB</t>
  </si>
  <si>
    <t>a1L36000002NzjYEAS</t>
  </si>
  <si>
    <t>IOR-00014</t>
  </si>
  <si>
    <t>Malaria O-1a: Proportion of population that slept under an insecticide-treated net the previous night</t>
  </si>
  <si>
    <t>a1L36000000zoLNEAY</t>
  </si>
  <si>
    <t>a1L36000000zoLOEAY</t>
  </si>
  <si>
    <t>IOR-00018</t>
  </si>
  <si>
    <t>Malaria O-3: Proportion of population using an insecticide-treated net among those with access to an insecticide-treated net</t>
  </si>
  <si>
    <t>a1L36000000zoLPEAY</t>
  </si>
  <si>
    <t>a1L36000000zoLQEAY</t>
  </si>
  <si>
    <t>IOR-00066</t>
  </si>
  <si>
    <t>HIV O-4.1b(M): Percentage of transgender people reporting the use of a condom the last time they had sex with a partner</t>
  </si>
  <si>
    <t>a1L36000002NzjOEAS</t>
  </si>
  <si>
    <t>a1L36000002NzjPEAS</t>
  </si>
  <si>
    <t>IOR-00067</t>
  </si>
  <si>
    <t>HIV O-9: Percentage of people who inject drugs reporting condom use at the last sexual intercourse</t>
  </si>
  <si>
    <t>a1L36000002NzjUEAS</t>
  </si>
  <si>
    <t>a1L36000002NzjVEAS</t>
  </si>
  <si>
    <t>a1L36000002NzjSEAS</t>
  </si>
  <si>
    <t>a1L36000002NzjTEAS</t>
  </si>
  <si>
    <t>IOR-00068</t>
  </si>
  <si>
    <t>HIV O-11: Percentage of (estimated) people living with HIV who have been tested HIV-positive</t>
  </si>
  <si>
    <t>a1L36000002NzjWEAS</t>
  </si>
  <si>
    <t>a1L36000002NzjXEAS</t>
  </si>
  <si>
    <t>IOR-00075</t>
  </si>
  <si>
    <t>Malaria O-9(M): Annual blood examination rate: per 100 population per year (Elimination settings)</t>
  </si>
  <si>
    <t>Case detection</t>
  </si>
  <si>
    <t>Active</t>
  </si>
  <si>
    <t>a1L36000002NzjZEAS</t>
  </si>
  <si>
    <t>Passive</t>
  </si>
  <si>
    <t>a1L36000002NzjaEAC</t>
  </si>
  <si>
    <t>MDR TB-2(M): Number of TB cases with RR-TB and/or MDR-TB notified</t>
  </si>
  <si>
    <t>a1L36000000zoNGEAY</t>
  </si>
  <si>
    <t>a1L36000000zoNHEAY</t>
  </si>
  <si>
    <t>a1L36000000zoNEEAY</t>
  </si>
  <si>
    <t>a1L36000000zoNFEAY</t>
  </si>
  <si>
    <t>MDR TB-3(M): Number of cases with RR-TB and/or MDR-TB that began second-line treatment</t>
  </si>
  <si>
    <t>a1L36000000zoNKEAY</t>
  </si>
  <si>
    <t>a1L36000000zoNLEAY</t>
  </si>
  <si>
    <t>a1L36000000zoNIEAY</t>
  </si>
  <si>
    <t>a1L36000000zoNJEAY</t>
  </si>
  <si>
    <t>TB regimen</t>
  </si>
  <si>
    <t>New TB drugs</t>
  </si>
  <si>
    <t>a1L36000002Nzk0EAC</t>
  </si>
  <si>
    <t>Short regimens</t>
  </si>
  <si>
    <t>a1L36000002Nzk1EAC</t>
  </si>
  <si>
    <t>MCI-00043</t>
  </si>
  <si>
    <t>VC-3(M): Number of long-lasting insecticidal nets distributed to targeted risk groups through continuous distribution</t>
  </si>
  <si>
    <t>Target / Risk population group</t>
  </si>
  <si>
    <t>Pregnant women</t>
  </si>
  <si>
    <t>a1L36000000zoNMEAY</t>
  </si>
  <si>
    <t>Children 0-5</t>
  </si>
  <si>
    <t>a1L36000000zoNNEAY</t>
  </si>
  <si>
    <t>Migrants/ refugees/ IDPs</t>
  </si>
  <si>
    <t>a1L36000000zoNOEAY</t>
  </si>
  <si>
    <t>Other population group</t>
  </si>
  <si>
    <t>a1L36000000zoNQEAY</t>
  </si>
  <si>
    <t>School children</t>
  </si>
  <si>
    <t>a1L36000002Nzk2EAC</t>
  </si>
  <si>
    <t>MCI-00047</t>
  </si>
  <si>
    <t>CM-1a(M): Proportion of suspected malaria cases that receive a parasitological test at public sector health facilities</t>
  </si>
  <si>
    <t>a1L36000000zoNWEAY</t>
  </si>
  <si>
    <t>a1L36000000zoNXEAY</t>
  </si>
  <si>
    <t>a1L36000000zoNYEAY</t>
  </si>
  <si>
    <t>a1L36000000zoNZEAY</t>
  </si>
  <si>
    <t>MCI-00048</t>
  </si>
  <si>
    <t>CM-1b(M): Proportion of suspected malaria cases that receive a parasitological test in the community</t>
  </si>
  <si>
    <t>a1L36000000zoNaEAI</t>
  </si>
  <si>
    <t>a1L36000000zoNbEAI</t>
  </si>
  <si>
    <t>a1L36000000zoNcEAI</t>
  </si>
  <si>
    <t>a1L36000000zoNdEAI</t>
  </si>
  <si>
    <t>MCI-00049</t>
  </si>
  <si>
    <t>CM-1c(M): Proportion of suspected malaria cases that receive a parasitological test at private sector sites</t>
  </si>
  <si>
    <t>a1L36000000zoNeEAI</t>
  </si>
  <si>
    <t>a1L36000000zoNfEAI</t>
  </si>
  <si>
    <t>a1L36000000zoNgEAI</t>
  </si>
  <si>
    <t>a1L36000000zoNhEAI</t>
  </si>
  <si>
    <t>MCI-00050</t>
  </si>
  <si>
    <t>CM-2a(M): Proportion of confirmed malaria cases that received first-line antimalarial treatment at public sector health facilities</t>
  </si>
  <si>
    <t>a1L36000000zoNiEAI</t>
  </si>
  <si>
    <t>a1L36000000zoNjEAI</t>
  </si>
  <si>
    <t>MCI-00051</t>
  </si>
  <si>
    <t>CM-2b(M): Proportion of confirmed malaria cases that received first-line antimalarial treatment in the community</t>
  </si>
  <si>
    <t>a1L36000000zoNlEAI</t>
  </si>
  <si>
    <t>a1L36000000zoNkEAI</t>
  </si>
  <si>
    <t>MCI-00052</t>
  </si>
  <si>
    <t>CM-2c(M): Proportion of confirmed malaria cases that received first-line antimalarial treatment at private sector sites</t>
  </si>
  <si>
    <t>a1L36000000zoNmEAI</t>
  </si>
  <si>
    <t>a1L36000000zoNnEAI</t>
  </si>
  <si>
    <t>MCI-00053</t>
  </si>
  <si>
    <t>CM-3a: Proportion of malaria cases (presumed and confirmed) that received first line antimalarial treatment at public sector health facilities</t>
  </si>
  <si>
    <t>a1L36000000zoNoEAI</t>
  </si>
  <si>
    <t>a1L36000000zoNpEAI</t>
  </si>
  <si>
    <t>MCI-00054</t>
  </si>
  <si>
    <t>CM-3b: Proportion of malaria cases (presumed and confirmed) that received first line antimalarial treatment in the community</t>
  </si>
  <si>
    <t>a1L36000000zoNqEAI</t>
  </si>
  <si>
    <t>a1L36000000zoNrEAI</t>
  </si>
  <si>
    <t>MCI-00055</t>
  </si>
  <si>
    <t>CM-3c: Proportion of malaria cases (presumed and confirmed) that received first line antimalarial treatment at private sector sites</t>
  </si>
  <si>
    <t>a1L36000000zoNsEAI</t>
  </si>
  <si>
    <t>a1L36000000zoNtEAI</t>
  </si>
  <si>
    <t>TCS-1(M): Percentage of people living with HIV currently receiving antiretroviral therapy</t>
  </si>
  <si>
    <t>a1L36000000zoMsEAI</t>
  </si>
  <si>
    <t>a1L36000000zoMtEAI</t>
  </si>
  <si>
    <t>15-24 male</t>
  </si>
  <si>
    <t>a1L36000000zoO2EAI</t>
  </si>
  <si>
    <t>a1L36000002NzjpEAC</t>
  </si>
  <si>
    <t>a1L36000002NzjqEAC</t>
  </si>
  <si>
    <t>15-24 female</t>
  </si>
  <si>
    <t>a1L36000002Nzk7EAC</t>
  </si>
  <si>
    <t>a1L36000002Nzk8EAC</t>
  </si>
  <si>
    <t>a1L36000002Nzk9EAC</t>
  </si>
  <si>
    <t>a1L36000000zoMpEAI</t>
  </si>
  <si>
    <t>a1L36000000zoMqEAI</t>
  </si>
  <si>
    <t>Transgender</t>
  </si>
  <si>
    <t>a1L36000000zoMrEAI</t>
  </si>
  <si>
    <t>MSM</t>
  </si>
  <si>
    <t>a1L36000002NzjrEAC</t>
  </si>
  <si>
    <t>Sex workers</t>
  </si>
  <si>
    <t>a1L36000002NzjsEAC</t>
  </si>
  <si>
    <t>PWIDs</t>
  </si>
  <si>
    <t>a1L36000002NzjtEAC</t>
  </si>
  <si>
    <t>MCI-00239</t>
  </si>
  <si>
    <t>TCS-2: Percentage of people living with HIV that initiated ART with a CD4 count of &lt;200 cells/mm³</t>
  </si>
  <si>
    <t>a1L36000000zoMuEAI</t>
  </si>
  <si>
    <t>a1L36000000zoMvEAI</t>
  </si>
  <si>
    <t>TCP-1(M): Number of notified cases of all forms of TB-(i.e. bacteriologically confirmed + clinically diagnosed), includes new and relapse cases</t>
  </si>
  <si>
    <t>a1L36000000zoN2EAI</t>
  </si>
  <si>
    <t>a1L36000000zoO8EAI</t>
  </si>
  <si>
    <t>a1L36000000zoMxEAI</t>
  </si>
  <si>
    <t>a1L36000000zoMyEAI</t>
  </si>
  <si>
    <t>HIV test status</t>
  </si>
  <si>
    <t>Positive</t>
  </si>
  <si>
    <t>a1L36000000zoMzEAI</t>
  </si>
  <si>
    <t>Negative</t>
  </si>
  <si>
    <t>a1L36000000zoN0EAI</t>
  </si>
  <si>
    <t>Not documented</t>
  </si>
  <si>
    <t>a1L36000000zoN1EAI</t>
  </si>
  <si>
    <t>Bacteriologically confirmed</t>
  </si>
  <si>
    <t>a1L36000002NzjwEAC</t>
  </si>
  <si>
    <t>TCP-2(M): Treatment success rate- all forms:  Percentage of TB cases, all forms, bacteriologically confirmed plus clinically diagnosed, successfully treated (cured plus treatment completed) among all TB cases registered for treatment during a specified period, new and relapse cases</t>
  </si>
  <si>
    <t>a1L36000000zoN8EAI</t>
  </si>
  <si>
    <t>a1L36000000zoN9EAI</t>
  </si>
  <si>
    <t>a1L36000000zoN3EAI</t>
  </si>
  <si>
    <t>a1L36000000zoN4EAI</t>
  </si>
  <si>
    <t>a1L36000000zoN5EAI</t>
  </si>
  <si>
    <t>a1L36000000zoN6EAI</t>
  </si>
  <si>
    <t>a1L36000000zoN7EAI</t>
  </si>
  <si>
    <t>MCI-00617</t>
  </si>
  <si>
    <t>YP-3: Number of adolescent girls and young women (AGYW) who were tested for HIV and received their results during the reporting period</t>
  </si>
  <si>
    <t>15-19</t>
  </si>
  <si>
    <t>a1L36000002NzjgEAC</t>
  </si>
  <si>
    <t>20-24</t>
  </si>
  <si>
    <t>a1L36000002NzjhEAC</t>
  </si>
  <si>
    <t>15-24</t>
  </si>
  <si>
    <t>a1L36000002NzjiEAC</t>
  </si>
  <si>
    <t>a1L36000002NzjjEAC</t>
  </si>
  <si>
    <t>a1L36000002NzjkEAC</t>
  </si>
  <si>
    <t>MCI-00619</t>
  </si>
  <si>
    <t>HTS-1: Number of people who were tested for HIV and received their results during the reporting period</t>
  </si>
  <si>
    <t>a1L36000002NzjlEAC</t>
  </si>
  <si>
    <t>a1L36000002NzjmEAC</t>
  </si>
  <si>
    <t>a1L36000002NzjnEAC</t>
  </si>
  <si>
    <t>a1L36000002NzjoEAC</t>
  </si>
  <si>
    <t>MCI-00625</t>
  </si>
  <si>
    <t>TCP-6b: Number of TB cases (all forms) notified among key affected populations/ high risk groups (other than prisoners)</t>
  </si>
  <si>
    <t>a1L36000002NzjyEAC</t>
  </si>
  <si>
    <t>a1L36000002NzjzEAC</t>
  </si>
  <si>
    <t>MCI-00630</t>
  </si>
  <si>
    <t>SPI-2: Percentage of children aged 3–59 months who received the full number of courses of SMC (3 or 4) per  transmission season in the targeted areas</t>
  </si>
  <si>
    <t>a1L36000002Nzk3EAC</t>
  </si>
  <si>
    <t>a1L36000002Nzk4EAC</t>
  </si>
  <si>
    <t>TCS-3.1: Percentage of people living with HIV and on ART, who have a suppressed viral load at 12 months (&lt;1000 copies/ml)</t>
  </si>
  <si>
    <t>a1L36000002NzjuEAC</t>
  </si>
  <si>
    <t>a1L36000002NzjvEAC</t>
  </si>
  <si>
    <t>a1L36000002Nzk5EAC</t>
  </si>
  <si>
    <t>a1L36000002Nzk6EAC</t>
  </si>
  <si>
    <t>IOR-00031</t>
  </si>
  <si>
    <t>HIV I-3b: Percentage of men who have sex with men with active syphilis</t>
  </si>
  <si>
    <t>a1J36000002m4ETEAY</t>
  </si>
  <si>
    <t>a3z360000009C2X</t>
  </si>
  <si>
    <t>IOR-00032</t>
  </si>
  <si>
    <t>HIV I-3c: Percentage of sex workers with active syphilis</t>
  </si>
  <si>
    <t>a1J36000002m4EUEAY</t>
  </si>
  <si>
    <t>a3z360000009C2Y</t>
  </si>
  <si>
    <t>HIV I-6: Estimated percentage of child HIV infections from HIV-positive women delivering in the past 12 months</t>
  </si>
  <si>
    <t>a3z360000009C2b</t>
  </si>
  <si>
    <t>a1J36000002m4EWEAY</t>
  </si>
  <si>
    <t>a3z360000009C2e</t>
  </si>
  <si>
    <t>a1J36000002m4EXEAY</t>
  </si>
  <si>
    <t>a3z360000009C2f</t>
  </si>
  <si>
    <t>a1J36000002m4EYEAY</t>
  </si>
  <si>
    <t>a3z360000009C2g</t>
  </si>
  <si>
    <t>a1J36000002m4EZEAY</t>
  </si>
  <si>
    <t>a3z360000009C2h</t>
  </si>
  <si>
    <t>IOR-00038</t>
  </si>
  <si>
    <t>HIV I-12: Percentage of other vulnerable populations (specify) who are living with HIV</t>
  </si>
  <si>
    <t>a1J36000002m4EaEAI</t>
  </si>
  <si>
    <t>a3z360000009C2i</t>
  </si>
  <si>
    <t>Age,Gender,Age | Gender</t>
  </si>
  <si>
    <t>a1J36000002m4EeEAI</t>
  </si>
  <si>
    <t>a3z360000009C2Z</t>
  </si>
  <si>
    <t>IOR-00051</t>
  </si>
  <si>
    <t>TB/HIV I-1: TB/HIV mortality rate per 100,000 population</t>
  </si>
  <si>
    <t>a1J36000002m4EnEAI</t>
  </si>
  <si>
    <t>a3z360000009C2j</t>
  </si>
  <si>
    <t>IOR-00058</t>
  </si>
  <si>
    <t>HSS I-1: Under 5 mortality rate per 1000 live births</t>
  </si>
  <si>
    <t>a1J36000002m4EuEAI</t>
  </si>
  <si>
    <t>a3z360000009C2k</t>
  </si>
  <si>
    <t>IOR-00059</t>
  </si>
  <si>
    <t>HSS I-2: Neonatal mortality rate, per 100,000 population</t>
  </si>
  <si>
    <t>a1J36000002m4EvEAI</t>
  </si>
  <si>
    <t>a3z360000009C2l</t>
  </si>
  <si>
    <t>IOR-00060</t>
  </si>
  <si>
    <t>HSS I-3: Maternal mortality ratio, per 100,000 population</t>
  </si>
  <si>
    <t>a1J36000002m4EwEAI</t>
  </si>
  <si>
    <t>a3z360000009C2m</t>
  </si>
  <si>
    <t>Age | Gender,Age,Gender</t>
  </si>
  <si>
    <t>a1J36000003YBHqEAO</t>
  </si>
  <si>
    <t>a3z360000009C2o</t>
  </si>
  <si>
    <t>IOR-00064</t>
  </si>
  <si>
    <t>HIV I-3.1a: Percentage of individuals seropositive for syphilis</t>
  </si>
  <si>
    <t>a1J36000003YBHtEAO</t>
  </si>
  <si>
    <t>a3z360000009C4F</t>
  </si>
  <si>
    <t>Gender,Age,Age | Gender</t>
  </si>
  <si>
    <t>a3z360000009C2n</t>
  </si>
  <si>
    <t>IOR-00001</t>
  </si>
  <si>
    <t>HSS O-3: Ratio of household out-of-pocket payments for health to total expenditure on health</t>
  </si>
  <si>
    <t>a1J36000002m4DzEAI</t>
  </si>
  <si>
    <t>a3z360000009C3Q</t>
  </si>
  <si>
    <t>Duration of treatment,Age,Gender</t>
  </si>
  <si>
    <t>a3z360000009C3F</t>
  </si>
  <si>
    <t>a1J36000002m4E3EAI</t>
  </si>
  <si>
    <t>a3z360000009C3I</t>
  </si>
  <si>
    <t>Age,Gender</t>
  </si>
  <si>
    <t>a1J36000002m4E5EAI</t>
  </si>
  <si>
    <t>a3z360000009C3K</t>
  </si>
  <si>
    <t>a1J36000002m4E6EAI</t>
  </si>
  <si>
    <t>a3z360000009C3L</t>
  </si>
  <si>
    <t>IOR-00009</t>
  </si>
  <si>
    <t>HIV O-7: Percentage of other vulnerable populations who report the use of a condom at last sexual intercourse</t>
  </si>
  <si>
    <t>a1J36000002m4E7EAI</t>
  </si>
  <si>
    <t>a3z360000009C3M</t>
  </si>
  <si>
    <t>IOR-00022</t>
  </si>
  <si>
    <t>HSS O-1: Percentage of women attending antenatal care</t>
  </si>
  <si>
    <t>a1J36000002m4EKEAY</t>
  </si>
  <si>
    <t>a3z360000009C3O</t>
  </si>
  <si>
    <t>IOR-00023</t>
  </si>
  <si>
    <t>HSS O-2: Percentage of births attended by skilled health professional</t>
  </si>
  <si>
    <t>a1J36000002m4ELEAY</t>
  </si>
  <si>
    <t>a3z360000009C3P</t>
  </si>
  <si>
    <t>IOR-00065</t>
  </si>
  <si>
    <t>HIV O-10: Percentage of women and men with non-regular partner in the past 12 months who report the use of a condom during their last intercourse</t>
  </si>
  <si>
    <t>a1J36000003YBHuEAO</t>
  </si>
  <si>
    <t>a3z360000009C3T</t>
  </si>
  <si>
    <t>a1J36000003YBHvEAO</t>
  </si>
  <si>
    <t>a3z360000009C3U</t>
  </si>
  <si>
    <t>a1J36000003YBHwEAO</t>
  </si>
  <si>
    <t>a3z360000009C3V</t>
  </si>
  <si>
    <t>a1J36000003YBHxEAO</t>
  </si>
  <si>
    <t>a3z360000009C3W</t>
  </si>
  <si>
    <t>HIV O-12: Percentage of people living with HIV and on ART who are virologically suppressed (among all those currently on treatment who received a VL measurement regardless of when they started ART)</t>
  </si>
  <si>
    <t>a3z360000009C3X</t>
  </si>
  <si>
    <t>IOR-00070</t>
  </si>
  <si>
    <t>HIV O-13: Proportion of ever-married or partnered women aged 15-49 who experienced physical or sexual violence from a male intimate partner in the past 12 months</t>
  </si>
  <si>
    <t>a1J36000003YBHzEAO</t>
  </si>
  <si>
    <t>a3z360000009C3Y</t>
  </si>
  <si>
    <t>IOR-00071</t>
  </si>
  <si>
    <t>HIV O-14: Percentage of women and men aged 15–49 who report discriminatory attitudes towards people living with HIV</t>
  </si>
  <si>
    <t>a1J36000003YBI0EAO</t>
  </si>
  <si>
    <t>a3z360000009C3Z</t>
  </si>
  <si>
    <t>IOR-00072</t>
  </si>
  <si>
    <t>HIV O-15: Percent of people living with HIV who experienced recent discrimination at health care facilities</t>
  </si>
  <si>
    <t>a1J36000003YBI1EAO</t>
  </si>
  <si>
    <t>a3z360000009C3a</t>
  </si>
  <si>
    <t>Comprehensive prevention programs for MSM</t>
  </si>
  <si>
    <t>MCI-00534</t>
  </si>
  <si>
    <t>a3z360000009C49AAE</t>
  </si>
  <si>
    <t>a1O36000001qZ7vEAE</t>
  </si>
  <si>
    <t>a3z360000009C49</t>
  </si>
  <si>
    <t>Comprehensive prevention programs for people who inject drugs (PWID) and their partners</t>
  </si>
  <si>
    <t>MCI-00003</t>
  </si>
  <si>
    <t>a3z360000009C1XAAU</t>
  </si>
  <si>
    <t>a1O36000001EGFDEA4</t>
  </si>
  <si>
    <t>a3z360000009C1X</t>
  </si>
  <si>
    <t>Comprehensive prevention programs for sex workers and their clients</t>
  </si>
  <si>
    <t>MCI-00002</t>
  </si>
  <si>
    <t>a3z360000009C1WAAU</t>
  </si>
  <si>
    <t>a1O36000001EGFCEA4</t>
  </si>
  <si>
    <t>a3z360000009C1W</t>
  </si>
  <si>
    <t>Comprehensive prevention programs for TGs</t>
  </si>
  <si>
    <t>MCI-00531</t>
  </si>
  <si>
    <t>a3z360000009C1pAAE</t>
  </si>
  <si>
    <t>a1O36000001qZ7sEAE</t>
  </si>
  <si>
    <t>a3z360000009C1p</t>
  </si>
  <si>
    <t>Comprehensive programs for people in prisons and other closed settings</t>
  </si>
  <si>
    <t>MCI-00532</t>
  </si>
  <si>
    <t>a3z360000009C1qAAE</t>
  </si>
  <si>
    <t>a1O36000001qZ7tEAE</t>
  </si>
  <si>
    <t>a3z360000009C1q</t>
  </si>
  <si>
    <t>HIV Testing Services</t>
  </si>
  <si>
    <t>MCI-00533</t>
  </si>
  <si>
    <t>a3z360000009C1rAAE</t>
  </si>
  <si>
    <t>a1O36000001qZ7uEAE</t>
  </si>
  <si>
    <t>a3z360000009C1r</t>
  </si>
  <si>
    <t>Payment for results</t>
  </si>
  <si>
    <t>MCI-00024</t>
  </si>
  <si>
    <t>a3z360000009C1nAAE</t>
  </si>
  <si>
    <t>a1O36000001EGFYEA4</t>
  </si>
  <si>
    <t>a3z360000009C1n</t>
  </si>
  <si>
    <t>PMTCT</t>
  </si>
  <si>
    <t>MCI-00006</t>
  </si>
  <si>
    <t>a3z360000009C1aAAE</t>
  </si>
  <si>
    <t>a1O36000001EGFGEA4</t>
  </si>
  <si>
    <t>a3z360000009C1a</t>
  </si>
  <si>
    <t>Prevention programs for adolescents and youth, in and out of school</t>
  </si>
  <si>
    <t>MCI-00005</t>
  </si>
  <si>
    <t>a3z360000009C1ZAAU</t>
  </si>
  <si>
    <t>a1O36000001EGFFEA4</t>
  </si>
  <si>
    <t>a3z360000009C1Z</t>
  </si>
  <si>
    <t>Prevention programs for general population</t>
  </si>
  <si>
    <t>MCI-00000</t>
  </si>
  <si>
    <t>a3z360000009C1UAAU</t>
  </si>
  <si>
    <t>a1O36000001EGFAEA4</t>
  </si>
  <si>
    <t>a3z360000009C1U</t>
  </si>
  <si>
    <t>Prevention programs for other vulnerable populations</t>
  </si>
  <si>
    <t>MCI-00004</t>
  </si>
  <si>
    <t>a3z360000009C1YAAU</t>
  </si>
  <si>
    <t>a1O36000001EGFEEA4</t>
  </si>
  <si>
    <t>a3z360000009C1Y</t>
  </si>
  <si>
    <t>Program management</t>
  </si>
  <si>
    <t>MCI-00023</t>
  </si>
  <si>
    <t>a3z360000009C1mAAE</t>
  </si>
  <si>
    <t>a1O36000001EGFXEA4</t>
  </si>
  <si>
    <t>a3z360000009C1m</t>
  </si>
  <si>
    <t>Programs to reduce human rights-related barriers to HIV services</t>
  </si>
  <si>
    <t>MCI-00535</t>
  </si>
  <si>
    <t>a3z360000009C4AAAU</t>
  </si>
  <si>
    <t>a1O36000001qZ7wEAE</t>
  </si>
  <si>
    <t>a3z360000009C4A</t>
  </si>
  <si>
    <t>RSSH: Community responses and systems</t>
  </si>
  <si>
    <t>MCI-00021</t>
  </si>
  <si>
    <t>a3z360000009C1kAAE</t>
  </si>
  <si>
    <t>a1O36000001EGFVEA4</t>
  </si>
  <si>
    <t>a3z360000009C1k</t>
  </si>
  <si>
    <t>RSSH: Financial management systems</t>
  </si>
  <si>
    <t>MCI-00019</t>
  </si>
  <si>
    <t>a3z360000009C1iAAE</t>
  </si>
  <si>
    <t>a1O36000001EGFTEA4</t>
  </si>
  <si>
    <t>a3z360000009C1i</t>
  </si>
  <si>
    <t>RSSH: Health management information systems and M&amp;E</t>
  </si>
  <si>
    <t>MCI-00022</t>
  </si>
  <si>
    <t>a3z360000009C1lAAE</t>
  </si>
  <si>
    <t>a1O36000001EGFWEA4</t>
  </si>
  <si>
    <t>a3z360000009C1l</t>
  </si>
  <si>
    <t>RSSH: Human resources for health (HRH), including community health workers</t>
  </si>
  <si>
    <t>MCI-00015</t>
  </si>
  <si>
    <t>a3z360000009C1eAAE</t>
  </si>
  <si>
    <t>a1O36000001EGFPEA4</t>
  </si>
  <si>
    <t>a3z360000009C1e</t>
  </si>
  <si>
    <t>RSSH: Integrated service delivery and quality improvement</t>
  </si>
  <si>
    <t>MCI-00014</t>
  </si>
  <si>
    <t>a3z360000009C1dAAE</t>
  </si>
  <si>
    <t>a1O36000001EGFOEA4</t>
  </si>
  <si>
    <t>a3z360000009C1d</t>
  </si>
  <si>
    <t>RSSH: National health strategies</t>
  </si>
  <si>
    <t>MCI-00536</t>
  </si>
  <si>
    <t>a3z360000009C4BAAU</t>
  </si>
  <si>
    <t>a1O36000001qZ7xEAE</t>
  </si>
  <si>
    <t>a3z360000009C4B</t>
  </si>
  <si>
    <t>RSSH: Procurement and supply chain management systems</t>
  </si>
  <si>
    <t>MCI-00016</t>
  </si>
  <si>
    <t>a3z360000009C1fAAE</t>
  </si>
  <si>
    <t>a1O36000001EGFQEA4</t>
  </si>
  <si>
    <t>a3z360000009C1f</t>
  </si>
  <si>
    <t>TB/HIV</t>
  </si>
  <si>
    <t>MCI-00009</t>
  </si>
  <si>
    <t>a3z360000009C1cAAE</t>
  </si>
  <si>
    <t>a1O36000001EGFJEA4</t>
  </si>
  <si>
    <t>a3z360000009C1c</t>
  </si>
  <si>
    <t>Treatment, care and support</t>
  </si>
  <si>
    <t>MCI-00007</t>
  </si>
  <si>
    <t>a3z360000009C1bAAE</t>
  </si>
  <si>
    <t>a1O36000001EGFHEA4</t>
  </si>
  <si>
    <t>a3z360000009C1b</t>
  </si>
  <si>
    <t>MCI-00214</t>
  </si>
  <si>
    <t>GP-4: Percentage of antenatal care attendees tested for syphilis</t>
  </si>
  <si>
    <t>a1O36000001EGIcEAO</t>
  </si>
  <si>
    <t>MCI-00215</t>
  </si>
  <si>
    <t>GP-5: Number of medical male circumcisions performed according to national standards</t>
  </si>
  <si>
    <t>a1O36000001EGIdEAO</t>
  </si>
  <si>
    <t>MCI-00216</t>
  </si>
  <si>
    <t>GP-6: Percentage of orphaned and vulnerable children aged 0–17 years whose households received free basic external support in caring for the child according to national guidelines</t>
  </si>
  <si>
    <t>a1O36000001EGIeEAO</t>
  </si>
  <si>
    <t>KP-1c(M): Percentage of sex workers reached with HIV prevention programs - defined package of services</t>
  </si>
  <si>
    <t>MCI-00225</t>
  </si>
  <si>
    <t>KP-3c(M): Percentage of sex workers that have received an HIV test during the reporting period and know their results</t>
  </si>
  <si>
    <t>a1O36000001EGInEAO</t>
  </si>
  <si>
    <t>MCI-00615</t>
  </si>
  <si>
    <t>KP-6c: Percentage of sex workers using PrEP in priority sex workers PrEP populations</t>
  </si>
  <si>
    <t>a1O36000001qZ9EEAU</t>
  </si>
  <si>
    <t>MCI-00226</t>
  </si>
  <si>
    <t>KP-1d(M): Percentage of people who inject drugs reached with HIV prevention programs - defined package of services</t>
  </si>
  <si>
    <t>a1O36000001EGIoEAO</t>
  </si>
  <si>
    <t>MCI-00228</t>
  </si>
  <si>
    <t>KP-3d(M): Percentage of people who inject drugs that have received an HIV test during the reporting period and know their results</t>
  </si>
  <si>
    <t>a1O36000001EGIqEAO</t>
  </si>
  <si>
    <t>MCI-00229</t>
  </si>
  <si>
    <t>KP-4: Number of needles and syringes distributed per person who injects drugs per year by needle and syringe programs</t>
  </si>
  <si>
    <t>a1O36000001EGIrEAO</t>
  </si>
  <si>
    <t>MCI-00230</t>
  </si>
  <si>
    <t>KP-5: Percentage of individuals receiving Opioid Substitution Therapy who received treatment for at least 6 months</t>
  </si>
  <si>
    <t>a1O36000001EGIsEAO</t>
  </si>
  <si>
    <t>KP-1e: Percentage of other vulnerable populations reached with HIV prevention programs - defined package of services</t>
  </si>
  <si>
    <t>MCI-00233</t>
  </si>
  <si>
    <t>KP-3e: Percentage of other vulnerable populations that have received an HIV test during the reporting period and know their results</t>
  </si>
  <si>
    <t>a1O36000001EGIvEAO</t>
  </si>
  <si>
    <t>MCI-00234</t>
  </si>
  <si>
    <t>YP-1: Percentage of young people aged 10–24 years reached by life skills–based HIV education in schools</t>
  </si>
  <si>
    <t>a1O36000001EGIwEAO</t>
  </si>
  <si>
    <t>MCI-00616</t>
  </si>
  <si>
    <t>YP-2: Percentage of adolescent girls and young women (AGYW) reached with HIV prevention programs- defined package of services</t>
  </si>
  <si>
    <t>a1O36000001qZ9FEAU</t>
  </si>
  <si>
    <t>HIV test status,Age</t>
  </si>
  <si>
    <t>a1O36000001qZ9GEAU</t>
  </si>
  <si>
    <t>MCI-00618</t>
  </si>
  <si>
    <t>YP-4: Percentage of adolescent girls and young women (AGYW) using PrEP</t>
  </si>
  <si>
    <t>a1O36000001qZ9HEAU</t>
  </si>
  <si>
    <t>MCI-00235</t>
  </si>
  <si>
    <t>PMTCT-1: Percentage of pregnant women who know their HIV status</t>
  </si>
  <si>
    <t>a1O36000001EGIxEAO</t>
  </si>
  <si>
    <t>PMTCT-2.1: Percentage of HIV-positive pregnant women who received ART during pregnancy</t>
  </si>
  <si>
    <t>MCI-00636</t>
  </si>
  <si>
    <t>PMTCT-3.1: Percentage of HIV-exposed infants receiving a virological test for HIV within 2 months of birth</t>
  </si>
  <si>
    <t>a1O36000001qZ9ZEAU</t>
  </si>
  <si>
    <t>Age | Gender,Age,Target / Risk population group,Gender</t>
  </si>
  <si>
    <t>a1O36000001EGJ1EAO</t>
  </si>
  <si>
    <t>MCI-00621</t>
  </si>
  <si>
    <t>TCS-6: Percentage of ART sites that had a stock-out of any antiretroviral drugs during the reporting period</t>
  </si>
  <si>
    <t>a1O36000001qZ9KEAU</t>
  </si>
  <si>
    <t>MCI-00620</t>
  </si>
  <si>
    <t>TCS-7: Percentage of newly diagnosed people linked to HIV care (individual linkage)</t>
  </si>
  <si>
    <t>a1O36000001qZ9JEAU</t>
  </si>
  <si>
    <t>TB/HIV-3.1: Percentage of people living with HIV in care (including PMTCT) who are screened for TB in HIV care or treatment settings</t>
  </si>
  <si>
    <t>MCI-00644</t>
  </si>
  <si>
    <t>TB/HIV-4.1: Percentage of people living with HIV newly enrolled in HIV care started on TB preventive therapy</t>
  </si>
  <si>
    <t>a1O36000001qZ9hEAE</t>
  </si>
  <si>
    <t>TB/HIV-5: Percentage of registered new and relapse TB patients with documented HIV status</t>
  </si>
  <si>
    <t>MCI-00623</t>
  </si>
  <si>
    <t>TB/HIV-6(M): Percentage of HIV-positive new and relapse TB patients on ART during TB treatment</t>
  </si>
  <si>
    <t>a1O36000001qZ9MEAU</t>
  </si>
  <si>
    <t>MCI-00060</t>
  </si>
  <si>
    <t>SD-1: Number of health facilities per 10,000 population</t>
  </si>
  <si>
    <t>a1O36000001EGG8EAO</t>
  </si>
  <si>
    <t>MCI-00634</t>
  </si>
  <si>
    <t>SD-3: Number of outpatient department visits per person per year</t>
  </si>
  <si>
    <t>a1O36000001qZ9XEAU</t>
  </si>
  <si>
    <t>MCI-00062</t>
  </si>
  <si>
    <t>HW-1: Number of health workers per 10,000 population (report on community health workers as applicable)</t>
  </si>
  <si>
    <t>a1O36000001EGGAEA4</t>
  </si>
  <si>
    <t>MCI-00063</t>
  </si>
  <si>
    <t>HW-2: Distribution of health workers</t>
  </si>
  <si>
    <t>a1O36000001EGGBEA4</t>
  </si>
  <si>
    <t>MCI-00064</t>
  </si>
  <si>
    <t>HW-3: Number of health workers newly recruited at primary health care facilities in the past 12 months, expressed as a percentage of planned recruitment targets</t>
  </si>
  <si>
    <t>a1O36000001EGGCEA4</t>
  </si>
  <si>
    <t>MCI-00065</t>
  </si>
  <si>
    <t>HW-4: Annual rate of retention of service providers at primary health care facilities</t>
  </si>
  <si>
    <t>a1O36000001EGGDEA4</t>
  </si>
  <si>
    <t>MCI-00633</t>
  </si>
  <si>
    <t>HW-5: Number of graduates from health workforce training institutions during the last academic year per 1000 population</t>
  </si>
  <si>
    <t>a1O36000001qZ9WEAU</t>
  </si>
  <si>
    <t>MCI-00631</t>
  </si>
  <si>
    <t>PSM-2: Percentage of health facilities with essential medicines and life-saving commodities in stock</t>
  </si>
  <si>
    <t>a1O36000001qZ9UEAU</t>
  </si>
  <si>
    <t>MCI-00632</t>
  </si>
  <si>
    <t>PSM-3: Percentage of facilities providing diagnostic services with tracer items on the day of the assessment</t>
  </si>
  <si>
    <t>a1O36000001qZ9VEAU</t>
  </si>
  <si>
    <t>MCI-00067</t>
  </si>
  <si>
    <t>HF-1: Government expenditure on health as percentage of general government expenditure</t>
  </si>
  <si>
    <t>a1O36000001EGGFEA4</t>
  </si>
  <si>
    <t>MCI-00068</t>
  </si>
  <si>
    <t>M&amp;E-1: Percentage of HMIS or other routine reporting units submitting timely reports according to national guidelines</t>
  </si>
  <si>
    <t>a1O36000001EGGGEA4</t>
  </si>
  <si>
    <t>MCI-00069</t>
  </si>
  <si>
    <t>M&amp;E-2: Proportion of facility reports received over the reports expected during the reporting period</t>
  </si>
  <si>
    <t>a1O36000001EGGHEA4</t>
  </si>
  <si>
    <t>MCI-00070</t>
  </si>
  <si>
    <t>M&amp;E-3: Percentage of deaths registered (as reported by civil or sample registration systems, hospitals, community-based reporting systems) among the total estimated deaths for the same period and geographical region</t>
  </si>
  <si>
    <t>a1O36000001EGGIEA4</t>
  </si>
  <si>
    <t>MCI-00640</t>
  </si>
  <si>
    <t>KP-1b(M): Percentage of transgender people reached with HIV prevention programs - defined package of services</t>
  </si>
  <si>
    <t>a1O36000001qZ9dEAE</t>
  </si>
  <si>
    <t>MCI-00641</t>
  </si>
  <si>
    <t>KP-3b(M): Percentage of transgender people that have received an HIV test during the reporting period and know their results</t>
  </si>
  <si>
    <t>a1O36000001qZ9eEAE</t>
  </si>
  <si>
    <t>MCI-00614</t>
  </si>
  <si>
    <t>KP-6b: Percentage of transgender people using PrEP in priority TG PrEP populations</t>
  </si>
  <si>
    <t>a1O36000001qZ9DEAU</t>
  </si>
  <si>
    <t>HIV test status,Gender</t>
  </si>
  <si>
    <t>a1O36000001qZ9IEAU</t>
  </si>
  <si>
    <t>KP-1a(M): Percentage of men who have sex with men reached with HIV prevention programs - defined package of services</t>
  </si>
  <si>
    <t>MCI-00639</t>
  </si>
  <si>
    <t>KP-3a(M): Percentage of men who have sex with men that have received an HIV test during the reporting period and know their results</t>
  </si>
  <si>
    <t>a1O36000001qZ9cEAE</t>
  </si>
  <si>
    <t>MCI-00613</t>
  </si>
  <si>
    <t>KP-6a: Percentage of men who have sex with men using PrEP in priority men who have sex with men PrEP populations</t>
  </si>
  <si>
    <t>a1O36000001qZ9CEAU</t>
  </si>
  <si>
    <t>MCI-00072</t>
  </si>
  <si>
    <t>Behavioral interventions as part of programs for general population</t>
  </si>
  <si>
    <t>a1O36000001EGGKEA4</t>
  </si>
  <si>
    <t>MCI-00073</t>
  </si>
  <si>
    <t>Condoms as part of programs for general population</t>
  </si>
  <si>
    <t>a1O36000001EGGLEA4</t>
  </si>
  <si>
    <t>MCI-00076</t>
  </si>
  <si>
    <t>Diagnosis and treatment of STIs and other sexual health services for general population</t>
  </si>
  <si>
    <t>a1O36000001EGGOEA4</t>
  </si>
  <si>
    <t>MCI-00079</t>
  </si>
  <si>
    <t>Gender-based violence prevention and treatment programs for general population</t>
  </si>
  <si>
    <t>a1O36000001EGGREA4</t>
  </si>
  <si>
    <t>MCI-00537</t>
  </si>
  <si>
    <t>Linkages between HIV programs and RMNCH</t>
  </si>
  <si>
    <t>a1O36000001qZ7yEAE</t>
  </si>
  <si>
    <t>MCI-00074</t>
  </si>
  <si>
    <t>Male circumcision</t>
  </si>
  <si>
    <t>a1O36000001EGGMEA4</t>
  </si>
  <si>
    <t>MCI-00078</t>
  </si>
  <si>
    <t>Orphan and vulnerable children (OVC) package</t>
  </si>
  <si>
    <t>a1O36000001EGGQEA4</t>
  </si>
  <si>
    <t>MCI-00080</t>
  </si>
  <si>
    <t>Other intervention(s) for general population</t>
  </si>
  <si>
    <t>a1O36000001EGGSEA4</t>
  </si>
  <si>
    <t>MCI-00544</t>
  </si>
  <si>
    <t>Addressing stigma, discrimination and violence against sex workers</t>
  </si>
  <si>
    <t>a1O36000001qZ85EAE</t>
  </si>
  <si>
    <t>MCI-00087</t>
  </si>
  <si>
    <t>Behavioral interventions for sex workers</t>
  </si>
  <si>
    <t>a1O36000001EGGZEA4</t>
  </si>
  <si>
    <t>MCI-00543</t>
  </si>
  <si>
    <t>Community empowerment for sex workers</t>
  </si>
  <si>
    <t>a1O36000001qZ84EAE</t>
  </si>
  <si>
    <t>MCI-00088</t>
  </si>
  <si>
    <t>Condoms and lubricant programming for sex workers</t>
  </si>
  <si>
    <t>a1O36000001EGGaEAO</t>
  </si>
  <si>
    <t>MCI-00090</t>
  </si>
  <si>
    <t>Diagnosis and treatment of STIs and other sexual and reproductive health services for sex workers</t>
  </si>
  <si>
    <t>a1O36000001EGGcEAO</t>
  </si>
  <si>
    <t>MCI-00091</t>
  </si>
  <si>
    <t>Harm reduction interventions for sex workers who inject drugs</t>
  </si>
  <si>
    <t>a1O36000001EGGdEAO</t>
  </si>
  <si>
    <t>MCI-00089</t>
  </si>
  <si>
    <t>HIV testing services for sex workers</t>
  </si>
  <si>
    <t>a1O36000001EGGbEAO</t>
  </si>
  <si>
    <t>MCI-00547</t>
  </si>
  <si>
    <t>Interventions for young people who sell sex</t>
  </si>
  <si>
    <t>a1O36000001qZ88EAE</t>
  </si>
  <si>
    <t>MCI-00092</t>
  </si>
  <si>
    <t>Other intervention(s) for sex workers and their clients</t>
  </si>
  <si>
    <t>a1O36000001EGGeEAO</t>
  </si>
  <si>
    <t>MCI-00545</t>
  </si>
  <si>
    <t>Pre-exposure prophylaxis (PrEP) for sex workers</t>
  </si>
  <si>
    <t>a1O36000001qZ86EAE</t>
  </si>
  <si>
    <t>MCI-00546</t>
  </si>
  <si>
    <t>Prevention and management of coinfections and co-morbidities for sex workers</t>
  </si>
  <si>
    <t>a1O36000001qZ87EAE</t>
  </si>
  <si>
    <t>MCI-00549</t>
  </si>
  <si>
    <t>Addressing stigma, discrimination and violence against PWID</t>
  </si>
  <si>
    <t>a1O36000001qZ8AEAU</t>
  </si>
  <si>
    <t>MCI-00093</t>
  </si>
  <si>
    <t>Behavioral interventions for PWID</t>
  </si>
  <si>
    <t>a1O36000001EGGfEAO</t>
  </si>
  <si>
    <t>MCI-00548</t>
  </si>
  <si>
    <t>Community empowerment for PWID</t>
  </si>
  <si>
    <t>a1O36000001qZ89EAE</t>
  </si>
  <si>
    <t>MCI-00094</t>
  </si>
  <si>
    <t>Condoms and lubricant programming for PWID</t>
  </si>
  <si>
    <t>a1O36000001EGGgEAO</t>
  </si>
  <si>
    <t>MCI-00096</t>
  </si>
  <si>
    <t>Diagnosis and treatment of STIs and other sexual health services for PWID</t>
  </si>
  <si>
    <t>a1O36000001EGGiEAO</t>
  </si>
  <si>
    <t>MCI-00095</t>
  </si>
  <si>
    <t>HIV testing services for PWID</t>
  </si>
  <si>
    <t>a1O36000001EGGhEAO</t>
  </si>
  <si>
    <t>MCI-00551</t>
  </si>
  <si>
    <t>Interventions for young people who inject drugs</t>
  </si>
  <si>
    <t>a1O36000001qZ8CEAU</t>
  </si>
  <si>
    <t>MCI-00097</t>
  </si>
  <si>
    <t>Needle and Syringe programs for PWID and their partners</t>
  </si>
  <si>
    <t>a1O36000001EGGjEAO</t>
  </si>
  <si>
    <t>MCI-00098</t>
  </si>
  <si>
    <t>OST and other drug dependence treatment for PWID</t>
  </si>
  <si>
    <t>a1O36000001EGGkEAO</t>
  </si>
  <si>
    <t>MCI-00100</t>
  </si>
  <si>
    <t>Other intervention(s) for IDUs and their partners</t>
  </si>
  <si>
    <t>a1O36000001EGGmEAO</t>
  </si>
  <si>
    <t>MCI-00550</t>
  </si>
  <si>
    <t>Overdose prevention and management</t>
  </si>
  <si>
    <t>a1O36000001qZ8BEAU</t>
  </si>
  <si>
    <t>MCI-00099</t>
  </si>
  <si>
    <t>Prevention and management of coinfections and co-morbidities for PWID</t>
  </si>
  <si>
    <t>a1O36000001EGGlEAO</t>
  </si>
  <si>
    <t>MCI-00101</t>
  </si>
  <si>
    <t>Behavioral interventions for other vulnerable populations</t>
  </si>
  <si>
    <t>a1O36000001EGGnEAO</t>
  </si>
  <si>
    <t>MCI-00104</t>
  </si>
  <si>
    <t>Diagnosis and treatment of STIs and other sexual health services for other vulnerable populations</t>
  </si>
  <si>
    <t>a1O36000001EGGqEAO</t>
  </si>
  <si>
    <t>MCI-00103</t>
  </si>
  <si>
    <t>HIV testing services for other vulnerable populations</t>
  </si>
  <si>
    <t>a1O36000001EGGpEAO</t>
  </si>
  <si>
    <t>MCI-00102</t>
  </si>
  <si>
    <t>Male and female condoms for other vulnerable populations</t>
  </si>
  <si>
    <t>a1O36000001EGGoEAO</t>
  </si>
  <si>
    <t>MCI-00105</t>
  </si>
  <si>
    <t>Other intervention(s) for other vulnerable populations</t>
  </si>
  <si>
    <t>a1O36000001EGGrEAO</t>
  </si>
  <si>
    <t>MCI-00576</t>
  </si>
  <si>
    <t>Addressing stigma, discrimination and legal barriers to care for adolescents and youth</t>
  </si>
  <si>
    <t>a1O36000001qZ8bEAE</t>
  </si>
  <si>
    <t>MCI-00106</t>
  </si>
  <si>
    <t>Behavioral change as part of programs for adolescent and youth</t>
  </si>
  <si>
    <t>a1O36000001EGGsEAO</t>
  </si>
  <si>
    <t>MCI-00575</t>
  </si>
  <si>
    <t>Community mobilization and norms change</t>
  </si>
  <si>
    <t>a1O36000001qZ8aEAE</t>
  </si>
  <si>
    <t>MCI-00573</t>
  </si>
  <si>
    <t>Gender-based violence prevention and treatment programs for adolescents and youth</t>
  </si>
  <si>
    <t>a1O36000001qZ8YEAU</t>
  </si>
  <si>
    <t>MCI-00108</t>
  </si>
  <si>
    <t>HIV testing services for adolescents and youth, in and out of school</t>
  </si>
  <si>
    <t>a1O36000001EGGuEAO</t>
  </si>
  <si>
    <t>MCI-00578</t>
  </si>
  <si>
    <t>Keeping girls in school</t>
  </si>
  <si>
    <t>a1O36000001qZ8dEAE</t>
  </si>
  <si>
    <t>MCI-00109</t>
  </si>
  <si>
    <t>Linkages of HIV, RMNCH, and TB programs for adolescents, girls, and young women</t>
  </si>
  <si>
    <t>a1O36000001EGGvEAO</t>
  </si>
  <si>
    <t>MCI-00107</t>
  </si>
  <si>
    <t>Male and Female condoms for adolescents and youth, in and out of school</t>
  </si>
  <si>
    <t>a1O36000001EGGtEAO</t>
  </si>
  <si>
    <t>MCI-00111</t>
  </si>
  <si>
    <t>Other intervention(s) for adolescent and youth</t>
  </si>
  <si>
    <t>a1O36000001EGGxEAO</t>
  </si>
  <si>
    <t>MCI-00574</t>
  </si>
  <si>
    <t>Pre-exposure prophylaxis (PrEP) for adolescents and youth</t>
  </si>
  <si>
    <t>a1O36000001qZ8ZEAU</t>
  </si>
  <si>
    <t>MCI-00577</t>
  </si>
  <si>
    <t>Socioeconomic approaches</t>
  </si>
  <si>
    <t>a1O36000001qZ8cEAE</t>
  </si>
  <si>
    <t>MCI-00116</t>
  </si>
  <si>
    <t>Other intervention(s) for PMTCT</t>
  </si>
  <si>
    <t>a1O36000001EGH2EAO</t>
  </si>
  <si>
    <t>MCI-00112</t>
  </si>
  <si>
    <t>Prong 1: Primary prevention of HIV infection among women of childbearing age</t>
  </si>
  <si>
    <t>a1O36000001EGGyEAO</t>
  </si>
  <si>
    <t>MCI-00113</t>
  </si>
  <si>
    <t>Prong 2: Preventing unintended pregnancies among women living with HIV</t>
  </si>
  <si>
    <t>a1O36000001EGGzEAO</t>
  </si>
  <si>
    <t>MCI-00114</t>
  </si>
  <si>
    <t>Prong 3: Preventing vertical HIV transmission</t>
  </si>
  <si>
    <t>a1O36000001EGH0EAO</t>
  </si>
  <si>
    <t>MCI-00115</t>
  </si>
  <si>
    <t>Prong 4: Treatment, care and support to mothers living with HIV, their children and families</t>
  </si>
  <si>
    <t>a1O36000001EGH1EAO</t>
  </si>
  <si>
    <t>MCI-00122</t>
  </si>
  <si>
    <t>Counseling and psycho-social support</t>
  </si>
  <si>
    <t>a1O36000001EGH8EAO</t>
  </si>
  <si>
    <t>MCI-00118</t>
  </si>
  <si>
    <t>Differentiated ART service delivery</t>
  </si>
  <si>
    <t>a1O36000001EGH4EAO</t>
  </si>
  <si>
    <t>MCI-00117</t>
  </si>
  <si>
    <t>HIV care</t>
  </si>
  <si>
    <t>a1O36000001EGH3EAO</t>
  </si>
  <si>
    <t>MCI-00125</t>
  </si>
  <si>
    <t>Other intervention(s) for treatment</t>
  </si>
  <si>
    <t>a1O36000001EGHBEA4</t>
  </si>
  <si>
    <t>MCI-00121</t>
  </si>
  <si>
    <t>Prevention, diagnosis and treatment of opportunistic infections</t>
  </si>
  <si>
    <t>a1O36000001EGH7EAO</t>
  </si>
  <si>
    <t>MCI-00120</t>
  </si>
  <si>
    <t>Treatment adherence</t>
  </si>
  <si>
    <t>a1O36000001EGH6EAO</t>
  </si>
  <si>
    <t>MCI-00119</t>
  </si>
  <si>
    <t>Treatment monitoring - Drug resistance surveillance</t>
  </si>
  <si>
    <t>a1O36000001EGH5EAO</t>
  </si>
  <si>
    <t>MCI-00580</t>
  </si>
  <si>
    <t>Treatment monitoring - Viral load</t>
  </si>
  <si>
    <t>a1O36000001qZ8fEAE</t>
  </si>
  <si>
    <t>MCI-00138</t>
  </si>
  <si>
    <t>Collaborative activities with other programs and sectors (TB/HIV)</t>
  </si>
  <si>
    <t>a1O36000001EGHOEA4</t>
  </si>
  <si>
    <t>MCI-00136</t>
  </si>
  <si>
    <t>Community TB/HIV care delivery</t>
  </si>
  <si>
    <t>a1O36000001EGHMEA4</t>
  </si>
  <si>
    <t>MCI-00135</t>
  </si>
  <si>
    <t>Engaging all care providers (TB/HIV)</t>
  </si>
  <si>
    <t>a1O36000001EGHLEA4</t>
  </si>
  <si>
    <t>MCI-00137</t>
  </si>
  <si>
    <t>Key populations (TB/HIV) - Others</t>
  </si>
  <si>
    <t>a1O36000001EGHNEA4</t>
  </si>
  <si>
    <t>MCI-00581</t>
  </si>
  <si>
    <t>Key populations (TB/HIV) - Prisoners</t>
  </si>
  <si>
    <t>a1O36000001qZ8gEAE</t>
  </si>
  <si>
    <t>MCI-00139</t>
  </si>
  <si>
    <t>Other TB/HIV intervention(s)</t>
  </si>
  <si>
    <t>a1O36000001EGHPEA4</t>
  </si>
  <si>
    <t>MCI-00582</t>
  </si>
  <si>
    <t>Removing human rights and gender related barriers to TB/HIV collaborative programming</t>
  </si>
  <si>
    <t>a1O36000001qZ8hEAE</t>
  </si>
  <si>
    <t>MCI-00134</t>
  </si>
  <si>
    <t>TB/HIV collaborative interventions</t>
  </si>
  <si>
    <t>a1O36000001EGHKEA4</t>
  </si>
  <si>
    <t>MCI-00172</t>
  </si>
  <si>
    <t>Improving service delivery infrastructure</t>
  </si>
  <si>
    <t>a1O36000001EGHwEAO</t>
  </si>
  <si>
    <t>MCI-00171</t>
  </si>
  <si>
    <t>Laboratory systems for disease prevention, control, treatment and disease surveillance</t>
  </si>
  <si>
    <t>a1O36000001EGHvEAO</t>
  </si>
  <si>
    <t>MCI-00173</t>
  </si>
  <si>
    <t>Other service delivery intervention(s)</t>
  </si>
  <si>
    <t>a1O36000001EGHxEAO</t>
  </si>
  <si>
    <t>MCI-00602</t>
  </si>
  <si>
    <t>Provider initiated feedback mechanisms</t>
  </si>
  <si>
    <t>a1O36000001qZ91EAE</t>
  </si>
  <si>
    <t>MCI-00170</t>
  </si>
  <si>
    <t>Service organization and facility management</t>
  </si>
  <si>
    <t>a1O36000001EGHuEAO</t>
  </si>
  <si>
    <t>MCI-00601</t>
  </si>
  <si>
    <t>Supportive policy and programmatic environment</t>
  </si>
  <si>
    <t>a1O36000001qZ90EAE</t>
  </si>
  <si>
    <t>MCI-00174</t>
  </si>
  <si>
    <t>Capacity building for health workers, including those at community level</t>
  </si>
  <si>
    <t>a1O36000001EGHyEAO</t>
  </si>
  <si>
    <t>MCI-00177</t>
  </si>
  <si>
    <t>Other health and community workforce intervention(s)</t>
  </si>
  <si>
    <t>a1O36000001EGI1EAO</t>
  </si>
  <si>
    <t>MCI-00175</t>
  </si>
  <si>
    <t>Retention and scale-up of health workers, including for community health workers</t>
  </si>
  <si>
    <t>a1O36000001EGHzEAO</t>
  </si>
  <si>
    <t>MCI-00178</t>
  </si>
  <si>
    <t>National costed supply chain master plan, and implementation</t>
  </si>
  <si>
    <t>a1O36000001EGI2EAO</t>
  </si>
  <si>
    <t>MCI-00599</t>
  </si>
  <si>
    <t>National product selection, registration and quality monitoring</t>
  </si>
  <si>
    <t>a1O36000001qZ8yEAE</t>
  </si>
  <si>
    <t>MCI-00180</t>
  </si>
  <si>
    <t>Other procurement supply chain management intervention(s)</t>
  </si>
  <si>
    <t>a1O36000001EGI4EAO</t>
  </si>
  <si>
    <t>MCI-00598</t>
  </si>
  <si>
    <t>Procurement strategy</t>
  </si>
  <si>
    <t>a1O36000001qZ8xEAE</t>
  </si>
  <si>
    <t>MCI-00179</t>
  </si>
  <si>
    <t>Supply chain infrastructure and development of tools</t>
  </si>
  <si>
    <t>a1O36000001EGI3EAO</t>
  </si>
  <si>
    <t>MCI-00188</t>
  </si>
  <si>
    <t>Other financial management intervention(s)</t>
  </si>
  <si>
    <t>a1O36000001EGICEA4</t>
  </si>
  <si>
    <t>MCI-00187</t>
  </si>
  <si>
    <t>Public financial management (PFM) strengthening</t>
  </si>
  <si>
    <t>a1O36000001EGIBEA4</t>
  </si>
  <si>
    <t>MCI-00603</t>
  </si>
  <si>
    <t>Routine financial management improvement (non-PFM)</t>
  </si>
  <si>
    <t>a1O36000001qZ92EAE</t>
  </si>
  <si>
    <t>MCI-00196</t>
  </si>
  <si>
    <t>Community led advocacy</t>
  </si>
  <si>
    <t>a1O36000001EGIKEA4</t>
  </si>
  <si>
    <t>MCI-00195</t>
  </si>
  <si>
    <t>Community-based monitoring</t>
  </si>
  <si>
    <t>a1O36000001EGIJEA4</t>
  </si>
  <si>
    <t>MCI-00198</t>
  </si>
  <si>
    <t>Institutional capacity building, planning and leadership development</t>
  </si>
  <si>
    <t>a1O36000001EGIMEA4</t>
  </si>
  <si>
    <t>MCI-00199</t>
  </si>
  <si>
    <t>Other community responses and systems intervention(s)</t>
  </si>
  <si>
    <t>a1O36000001EGINEA4</t>
  </si>
  <si>
    <t>MCI-00197</t>
  </si>
  <si>
    <t>Social mobilization, building community linkages, collaboration and coordination</t>
  </si>
  <si>
    <t>a1O36000001EGILEA4</t>
  </si>
  <si>
    <t>MCI-00203</t>
  </si>
  <si>
    <t>Administrative and finance data sources</t>
  </si>
  <si>
    <t>a1O36000001EGIREA4</t>
  </si>
  <si>
    <t>MCI-00201</t>
  </si>
  <si>
    <t>Analysis, review and transparency</t>
  </si>
  <si>
    <t>a1O36000001EGIPEA4</t>
  </si>
  <si>
    <t>MCI-00205</t>
  </si>
  <si>
    <t>Other health information systems and M&amp;E intervention(s)</t>
  </si>
  <si>
    <t>a1O36000001EGITEA4</t>
  </si>
  <si>
    <t>MCI-00600</t>
  </si>
  <si>
    <t>Program and data quality</t>
  </si>
  <si>
    <t>a1O36000001qZ8zEAE</t>
  </si>
  <si>
    <t>MCI-00200</t>
  </si>
  <si>
    <t>Routine reporting</t>
  </si>
  <si>
    <t>a1O36000001EGIOEA4</t>
  </si>
  <si>
    <t>MCI-00202</t>
  </si>
  <si>
    <t>Surveys</t>
  </si>
  <si>
    <t>a1O36000001EGIQEA4</t>
  </si>
  <si>
    <t>MCI-00204</t>
  </si>
  <si>
    <t>Vital registration system</t>
  </si>
  <si>
    <t>a1O36000001EGISEA4</t>
  </si>
  <si>
    <t>MCI-00207</t>
  </si>
  <si>
    <t>Grant management</t>
  </si>
  <si>
    <t>a1O36000001EGIVEA4</t>
  </si>
  <si>
    <t>MCI-00209</t>
  </si>
  <si>
    <t>Other program management intervention(s)</t>
  </si>
  <si>
    <t>a1O36000001EGIXEA4</t>
  </si>
  <si>
    <t>MCI-00206</t>
  </si>
  <si>
    <t>Policy, planning, coordination and management of national disease control programs</t>
  </si>
  <si>
    <t>a1O36000001EGIUEA4</t>
  </si>
  <si>
    <t>MCI-00210</t>
  </si>
  <si>
    <t>a1O36000001EGIYEA4</t>
  </si>
  <si>
    <t>MCI-00553</t>
  </si>
  <si>
    <t>Addressing stigma, discrimination and violence against TGs</t>
  </si>
  <si>
    <t>a1O36000001qZ8EEAU</t>
  </si>
  <si>
    <t>MCI-00554</t>
  </si>
  <si>
    <t>Behavioral interventions for TGs</t>
  </si>
  <si>
    <t>a1O36000001qZ8FEAU</t>
  </si>
  <si>
    <t>MCI-00552</t>
  </si>
  <si>
    <t>Community empowerment for TGs</t>
  </si>
  <si>
    <t>a1O36000001qZ8DEAU</t>
  </si>
  <si>
    <t>MCI-00555</t>
  </si>
  <si>
    <t>Condoms and lubricant programming for TGs</t>
  </si>
  <si>
    <t>a1O36000001qZ8GEAU</t>
  </si>
  <si>
    <t>MCI-00559</t>
  </si>
  <si>
    <t>Diagnosis and treatment of STIs and sexual health services for TGs</t>
  </si>
  <si>
    <t>a1O36000001qZ8KEAU</t>
  </si>
  <si>
    <t>MCI-00557</t>
  </si>
  <si>
    <t>Harm reduction interventions for TGs with substance use</t>
  </si>
  <si>
    <t>a1O36000001qZ8IEAU</t>
  </si>
  <si>
    <t>MCI-00558</t>
  </si>
  <si>
    <t>HIV testing services for TGs</t>
  </si>
  <si>
    <t>a1O36000001qZ8JEAU</t>
  </si>
  <si>
    <t>MCI-00561</t>
  </si>
  <si>
    <t>Interventions for young transgender people</t>
  </si>
  <si>
    <t>a1O36000001qZ8MEAU</t>
  </si>
  <si>
    <t>MCI-00562</t>
  </si>
  <si>
    <t>Other intervention(s) for TGs</t>
  </si>
  <si>
    <t>a1O36000001qZ8NEAU</t>
  </si>
  <si>
    <t>MCI-00556</t>
  </si>
  <si>
    <t>Pre-exposure prophylaxis (PrEP) and other biomedical interventions for TGs</t>
  </si>
  <si>
    <t>a1O36000001qZ8HEAU</t>
  </si>
  <si>
    <t>MCI-00560</t>
  </si>
  <si>
    <t>Prevention and management of coinfections and co-morbidities for TGs</t>
  </si>
  <si>
    <t>a1O36000001qZ8LEAU</t>
  </si>
  <si>
    <t>MCI-00564</t>
  </si>
  <si>
    <t>Addressing stigma, discrimination and violence against people in prisons and other closed settings</t>
  </si>
  <si>
    <t>a1O36000001qZ8PEAU</t>
  </si>
  <si>
    <t>MCI-00565</t>
  </si>
  <si>
    <t>Behavioral interventions for people in prisons and other closed settings</t>
  </si>
  <si>
    <t>a1O36000001qZ8QEAU</t>
  </si>
  <si>
    <t>MCI-00563</t>
  </si>
  <si>
    <t>Community empowerment for people in prisons and other closed settings</t>
  </si>
  <si>
    <t>a1O36000001qZ8OEAU</t>
  </si>
  <si>
    <t>MCI-00566</t>
  </si>
  <si>
    <t>Condoms and lubricant programming for people in prisons and other closed settings</t>
  </si>
  <si>
    <t>a1O36000001qZ8REAU</t>
  </si>
  <si>
    <t>MCI-00570</t>
  </si>
  <si>
    <t>Diagnosis and treatment of STIs and other sexual and reproductive health services for people in prisons and other closed settings</t>
  </si>
  <si>
    <t>a1O36000001qZ8VEAU</t>
  </si>
  <si>
    <t>MCI-00568</t>
  </si>
  <si>
    <t>Harm reduction interventions for people in prisons and other closed settings</t>
  </si>
  <si>
    <t>a1O36000001qZ8TEAU</t>
  </si>
  <si>
    <t>MCI-00569</t>
  </si>
  <si>
    <t>HIV testing services for people in prisons and other closed settings</t>
  </si>
  <si>
    <t>a1O36000001qZ8UEAU</t>
  </si>
  <si>
    <t>MCI-00572</t>
  </si>
  <si>
    <t>Other intervention(s) for people in prisons and other closed settings</t>
  </si>
  <si>
    <t>a1O36000001qZ8XEAU</t>
  </si>
  <si>
    <t>MCI-00567</t>
  </si>
  <si>
    <t>Pre-exposure prophylaxis (PrEP) for people in prisons and other closed settings</t>
  </si>
  <si>
    <t>a1O36000001qZ8SEAU</t>
  </si>
  <si>
    <t>MCI-00571</t>
  </si>
  <si>
    <t>Prevention and management of coinfections and co-morbidities for people in prisons and other closed settings</t>
  </si>
  <si>
    <t>a1O36000001qZ8WEAU</t>
  </si>
  <si>
    <t>MCI-00579</t>
  </si>
  <si>
    <t>Differentiated HIV testing services</t>
  </si>
  <si>
    <t>a1O36000001qZ8eEAE</t>
  </si>
  <si>
    <t>MCI-00539</t>
  </si>
  <si>
    <t>Addressing stigma, discrimination and violence against MSM</t>
  </si>
  <si>
    <t>a1O36000001qZ80EAE</t>
  </si>
  <si>
    <t>MCI-00605</t>
  </si>
  <si>
    <t>Behavioral interventions for MSM</t>
  </si>
  <si>
    <t>a1O36000001qZ94EAE</t>
  </si>
  <si>
    <t>MCI-00538</t>
  </si>
  <si>
    <t>Community empowerment for MSM</t>
  </si>
  <si>
    <t>a1O36000001qZ7zEAE</t>
  </si>
  <si>
    <t>MCI-00606</t>
  </si>
  <si>
    <t>Condoms and lubricant programming for MSM</t>
  </si>
  <si>
    <t>a1O36000001qZ95EAE</t>
  </si>
  <si>
    <t>MCI-00608</t>
  </si>
  <si>
    <t>Diagnosis and treatment of STIs and other sexual health services for MSM</t>
  </si>
  <si>
    <t>a1O36000001qZ97EAE</t>
  </si>
  <si>
    <t>MCI-00541</t>
  </si>
  <si>
    <t>Harm reduction interventions for MSM who inject drugs</t>
  </si>
  <si>
    <t>a1O36000001qZ82EAE</t>
  </si>
  <si>
    <t>MCI-00607</t>
  </si>
  <si>
    <t>HIV testing services for MSM</t>
  </si>
  <si>
    <t>a1O36000001qZ96EAE</t>
  </si>
  <si>
    <t>MCI-00542</t>
  </si>
  <si>
    <t>Interventions for young men who have sex with men</t>
  </si>
  <si>
    <t>a1O36000001qZ83EAE</t>
  </si>
  <si>
    <t>MCI-00610</t>
  </si>
  <si>
    <t>Other intervention(s) for MSM</t>
  </si>
  <si>
    <t>a1O36000001qZ99EAE</t>
  </si>
  <si>
    <t>MCI-00540</t>
  </si>
  <si>
    <t>Pre-exposure prophylaxis (PrEP) for MSM</t>
  </si>
  <si>
    <t>a1O36000001qZ81EAE</t>
  </si>
  <si>
    <t>MCI-00609</t>
  </si>
  <si>
    <t>Prevention and management of coinfections and co-morbidities for MSM</t>
  </si>
  <si>
    <t>a1O36000001qZ98EAE</t>
  </si>
  <si>
    <t>MCI-00586</t>
  </si>
  <si>
    <t>HIV and HIV/TB-related legal services</t>
  </si>
  <si>
    <t>a1O36000001qZ8lEAE</t>
  </si>
  <si>
    <t>MCI-00588</t>
  </si>
  <si>
    <t>Improving laws, regulations and polices relating to HIV and HIV/TB</t>
  </si>
  <si>
    <t>a1O36000001qZ8nEAE</t>
  </si>
  <si>
    <t>MCI-00584</t>
  </si>
  <si>
    <t>Legal Literacy (“Know Your Rights")</t>
  </si>
  <si>
    <t>a1O36000001qZ8jEAE</t>
  </si>
  <si>
    <t>MCI-00604</t>
  </si>
  <si>
    <t>Other intervention(s) to reduce human rights-related barriers to HIV services</t>
  </si>
  <si>
    <t>a1O36000001qZ93EAE</t>
  </si>
  <si>
    <t>MCI-00589</t>
  </si>
  <si>
    <t>Reducing HIV-related gender discrimination, harmful gender norms and violence against women and girls in all their diversity</t>
  </si>
  <si>
    <t>a1O36000001qZ8oEAE</t>
  </si>
  <si>
    <t>MCI-00587</t>
  </si>
  <si>
    <t>Sensitisation of law-makers and law-enforcement agents</t>
  </si>
  <si>
    <t>a1O36000001qZ8mEAE</t>
  </si>
  <si>
    <t>MCI-00583</t>
  </si>
  <si>
    <t>Stigma and discrimination reduction</t>
  </si>
  <si>
    <t>a1O36000001qZ8iEAE</t>
  </si>
  <si>
    <t>MCI-00585</t>
  </si>
  <si>
    <t>Training of health care providers on human rights and medical ethics related to HIV and HIV/TB</t>
  </si>
  <si>
    <t>a1O36000001qZ8kEAE</t>
  </si>
  <si>
    <t>MCI-00611</t>
  </si>
  <si>
    <t>National health strategies, alignment with disease-specific plans, health sector governance and financing</t>
  </si>
  <si>
    <t>a1O36000001qZ9AEAU</t>
  </si>
  <si>
    <t>MCI-00612</t>
  </si>
  <si>
    <t>Other policy and governance intervention(s)</t>
  </si>
  <si>
    <t>a1O36000001qZ9BEAU</t>
  </si>
  <si>
    <t>AR-00945</t>
  </si>
  <si>
    <t>0013600000xoEItAAM</t>
  </si>
  <si>
    <t>AR-01274</t>
  </si>
  <si>
    <t>Ministry of Health of the Republic of Angola</t>
  </si>
  <si>
    <t>0013600000xoEFmAAM</t>
  </si>
  <si>
    <t>AR-01273</t>
  </si>
  <si>
    <t>AR-00946</t>
  </si>
  <si>
    <t>AR-00948</t>
  </si>
  <si>
    <t>World Vision International</t>
  </si>
  <si>
    <t>0013600000xoEKFAA2</t>
  </si>
  <si>
    <t>AR-02552</t>
  </si>
  <si>
    <t>AR-03555</t>
  </si>
  <si>
    <t>AR-03556</t>
  </si>
  <si>
    <t>AR-03909</t>
  </si>
  <si>
    <t>AR-03910</t>
  </si>
  <si>
    <t>AR-03911</t>
  </si>
  <si>
    <t>AR-03912</t>
  </si>
  <si>
    <t>ID-81320</t>
  </si>
  <si>
    <t>II-10943</t>
  </si>
  <si>
    <t>TB I-2: TB incidence rate per 100,000 population</t>
  </si>
  <si>
    <t>ID-81321</t>
  </si>
  <si>
    <t>ID-81322</t>
  </si>
  <si>
    <t>ID-81323</t>
  </si>
  <si>
    <t>ID-81324</t>
  </si>
  <si>
    <t>ID-81325</t>
  </si>
  <si>
    <t>ID-81326</t>
  </si>
  <si>
    <t>ID-81327</t>
  </si>
  <si>
    <t>ID-81328</t>
  </si>
  <si>
    <t>ID-81329</t>
  </si>
  <si>
    <t>ID-81330</t>
  </si>
  <si>
    <t>II-10944</t>
  </si>
  <si>
    <t>TB I-4(M): RR-TB and/or MDR-TB prevalence among new TB patients: Proportion of new TB cases with RR-TB and/or MDR-TB</t>
  </si>
  <si>
    <t>ID-81331</t>
  </si>
  <si>
    <t>ID-81332</t>
  </si>
  <si>
    <t>ID-81333</t>
  </si>
  <si>
    <t>ID-81334</t>
  </si>
  <si>
    <t>ID-81335</t>
  </si>
  <si>
    <t>ID-81336</t>
  </si>
  <si>
    <t>ID-81337</t>
  </si>
  <si>
    <t>ID-81338</t>
  </si>
  <si>
    <t>ID-81339</t>
  </si>
  <si>
    <t>ID-81340</t>
  </si>
  <si>
    <t>II-10945</t>
  </si>
  <si>
    <t>ID-81341</t>
  </si>
  <si>
    <t>ID-81342</t>
  </si>
  <si>
    <t>ID-81343</t>
  </si>
  <si>
    <t>ID-81344</t>
  </si>
  <si>
    <t>ID-81345</t>
  </si>
  <si>
    <t>ID-81346</t>
  </si>
  <si>
    <t>ID-81347</t>
  </si>
  <si>
    <t>ID-81348</t>
  </si>
  <si>
    <t>ID-81349</t>
  </si>
  <si>
    <t>ID-81350</t>
  </si>
  <si>
    <t>II-10946</t>
  </si>
  <si>
    <t>ID-81351</t>
  </si>
  <si>
    <t>ID-81352</t>
  </si>
  <si>
    <t>ID-81353</t>
  </si>
  <si>
    <t>ID-81354</t>
  </si>
  <si>
    <t>ID-81355</t>
  </si>
  <si>
    <t>ID-81356</t>
  </si>
  <si>
    <t>ID-81357</t>
  </si>
  <si>
    <t>ID-81358</t>
  </si>
  <si>
    <t>ID-81359</t>
  </si>
  <si>
    <t>ID-81360</t>
  </si>
  <si>
    <t>II-10947</t>
  </si>
  <si>
    <t>ID-81361</t>
  </si>
  <si>
    <t>ID-81362</t>
  </si>
  <si>
    <t>ID-81363</t>
  </si>
  <si>
    <t>ID-81364</t>
  </si>
  <si>
    <t>ID-81365</t>
  </si>
  <si>
    <t>ID-81366</t>
  </si>
  <si>
    <t>ID-81367</t>
  </si>
  <si>
    <t>ID-81368</t>
  </si>
  <si>
    <t>ID-81369</t>
  </si>
  <si>
    <t>ID-81370</t>
  </si>
  <si>
    <t>II-10948</t>
  </si>
  <si>
    <t>ID-81371</t>
  </si>
  <si>
    <t>ID-81372</t>
  </si>
  <si>
    <t>ID-81373</t>
  </si>
  <si>
    <t>ID-81374</t>
  </si>
  <si>
    <t>ID-81375</t>
  </si>
  <si>
    <t>ID-81376</t>
  </si>
  <si>
    <t>ID-81377</t>
  </si>
  <si>
    <t>ID-81378</t>
  </si>
  <si>
    <t>ID-81379</t>
  </si>
  <si>
    <t>ID-81380</t>
  </si>
  <si>
    <t>II-10949</t>
  </si>
  <si>
    <t>ID-81381</t>
  </si>
  <si>
    <t>ID-81382</t>
  </si>
  <si>
    <t>ID-81383</t>
  </si>
  <si>
    <t>ID-81384</t>
  </si>
  <si>
    <t>ID-81385</t>
  </si>
  <si>
    <t>ID-81386</t>
  </si>
  <si>
    <t>ID-81387</t>
  </si>
  <si>
    <t>ID-81388</t>
  </si>
  <si>
    <t>ID-81389</t>
  </si>
  <si>
    <t>ID-81390</t>
  </si>
  <si>
    <t>II-10950</t>
  </si>
  <si>
    <t>ID-81391</t>
  </si>
  <si>
    <t>ID-81392</t>
  </si>
  <si>
    <t>ID-81393</t>
  </si>
  <si>
    <t>ID-81394</t>
  </si>
  <si>
    <t>ID-81395</t>
  </si>
  <si>
    <t>ID-81396</t>
  </si>
  <si>
    <t>ID-81397</t>
  </si>
  <si>
    <t>ID-81398</t>
  </si>
  <si>
    <t>ID-81399</t>
  </si>
  <si>
    <t>ID-81400</t>
  </si>
  <si>
    <t>II-10951</t>
  </si>
  <si>
    <t>ID-81401</t>
  </si>
  <si>
    <t>ID-81402</t>
  </si>
  <si>
    <t>ID-81403</t>
  </si>
  <si>
    <t>ID-81404</t>
  </si>
  <si>
    <t>ID-81405</t>
  </si>
  <si>
    <t>ID-81406</t>
  </si>
  <si>
    <t>ID-81407</t>
  </si>
  <si>
    <t>ID-81408</t>
  </si>
  <si>
    <t>ID-81409</t>
  </si>
  <si>
    <t>ID-81410</t>
  </si>
  <si>
    <t>II-10952</t>
  </si>
  <si>
    <t>ID-81411</t>
  </si>
  <si>
    <t>ID-81412</t>
  </si>
  <si>
    <t>ID-81413</t>
  </si>
  <si>
    <t>ID-81414</t>
  </si>
  <si>
    <t>ID-81415</t>
  </si>
  <si>
    <t>ID-81416</t>
  </si>
  <si>
    <t>ID-81417</t>
  </si>
  <si>
    <t>ID-81418</t>
  </si>
  <si>
    <t>ID-81419</t>
  </si>
  <si>
    <t>ID-81420</t>
  </si>
  <si>
    <t>II-10953</t>
  </si>
  <si>
    <t>ID-81421</t>
  </si>
  <si>
    <t>ID-81422</t>
  </si>
  <si>
    <t>ID-81423</t>
  </si>
  <si>
    <t>ID-81424</t>
  </si>
  <si>
    <t>ID-81425</t>
  </si>
  <si>
    <t>ID-81426</t>
  </si>
  <si>
    <t>ID-81427</t>
  </si>
  <si>
    <t>ID-81428</t>
  </si>
  <si>
    <t>ID-81429</t>
  </si>
  <si>
    <t>ID-81430</t>
  </si>
  <si>
    <t>II-10954</t>
  </si>
  <si>
    <t>ID-81431</t>
  </si>
  <si>
    <t>ID-81432</t>
  </si>
  <si>
    <t>ID-81433</t>
  </si>
  <si>
    <t>ID-81434</t>
  </si>
  <si>
    <t>ID-81435</t>
  </si>
  <si>
    <t>ID-81436</t>
  </si>
  <si>
    <t>ID-81437</t>
  </si>
  <si>
    <t>ID-81438</t>
  </si>
  <si>
    <t>ID-81439</t>
  </si>
  <si>
    <t>ID-81440</t>
  </si>
  <si>
    <t>II-10955</t>
  </si>
  <si>
    <t>ID-81441</t>
  </si>
  <si>
    <t>ID-81442</t>
  </si>
  <si>
    <t>ID-81443</t>
  </si>
  <si>
    <t>ID-81444</t>
  </si>
  <si>
    <t>ID-81445</t>
  </si>
  <si>
    <t>ID-81446</t>
  </si>
  <si>
    <t>ID-81447</t>
  </si>
  <si>
    <t>ID-81448</t>
  </si>
  <si>
    <t>ID-81449</t>
  </si>
  <si>
    <t>ID-81450</t>
  </si>
  <si>
    <t>II-10956</t>
  </si>
  <si>
    <t>ID-81451</t>
  </si>
  <si>
    <t>ID-81452</t>
  </si>
  <si>
    <t>ID-81453</t>
  </si>
  <si>
    <t>ID-81454</t>
  </si>
  <si>
    <t>ID-81455</t>
  </si>
  <si>
    <t>ID-81456</t>
  </si>
  <si>
    <t>ID-81457</t>
  </si>
  <si>
    <t>ID-81458</t>
  </si>
  <si>
    <t>ID-81459</t>
  </si>
  <si>
    <t>ID-81460</t>
  </si>
  <si>
    <t>II-10957</t>
  </si>
  <si>
    <t>ID-81461</t>
  </si>
  <si>
    <t>ID-81462</t>
  </si>
  <si>
    <t>ID-81463</t>
  </si>
  <si>
    <t>ID-81464</t>
  </si>
  <si>
    <t>ID-81465</t>
  </si>
  <si>
    <t>ID-81466</t>
  </si>
  <si>
    <t>ID-81467</t>
  </si>
  <si>
    <t>ID-81468</t>
  </si>
  <si>
    <t>ID-81469</t>
  </si>
  <si>
    <t>ODN-80487</t>
  </si>
  <si>
    <t>OI-10105</t>
  </si>
  <si>
    <t>TB O-1a: Case notification rate of all forms of TB per 100,000 population - bacteriologically confirmed plus clinically diagnosed, new and relapse cases</t>
  </si>
  <si>
    <t>ODN-80488</t>
  </si>
  <si>
    <t>ODN-80489</t>
  </si>
  <si>
    <t>ODN-80490</t>
  </si>
  <si>
    <t>ODN-80491</t>
  </si>
  <si>
    <t>ODN-80492</t>
  </si>
  <si>
    <t>ODN-80493</t>
  </si>
  <si>
    <t>ODN-80494</t>
  </si>
  <si>
    <t>ODN-80495</t>
  </si>
  <si>
    <t>ODN-80496</t>
  </si>
  <si>
    <t>ODN-80497</t>
  </si>
  <si>
    <t>OI-10106</t>
  </si>
  <si>
    <t>TB O-2a: Treatment success rate of all forms of TB- bacteriologically confirmed plus clinically diagnosed, new and relapse cases</t>
  </si>
  <si>
    <t>ODN-80498</t>
  </si>
  <si>
    <t>ODN-80499</t>
  </si>
  <si>
    <t>ODN-80500</t>
  </si>
  <si>
    <t>ODN-80501</t>
  </si>
  <si>
    <t>ODN-80502</t>
  </si>
  <si>
    <t>ODN-80503</t>
  </si>
  <si>
    <t>ODN-80504</t>
  </si>
  <si>
    <t>ODN-80505</t>
  </si>
  <si>
    <t>ODN-80506</t>
  </si>
  <si>
    <t>ODN-80507</t>
  </si>
  <si>
    <t>OI-10107</t>
  </si>
  <si>
    <t>TB O-5(M): TB treatment coverage: Percentage of new and relapse cases that were notified and treated among the estimated number of incident TB cases in the same year (all form of TB - bacteriologically confirmed plus clinically diagnosed)</t>
  </si>
  <si>
    <t>ODN-80508</t>
  </si>
  <si>
    <t>ODN-80509</t>
  </si>
  <si>
    <t>ODN-80510</t>
  </si>
  <si>
    <t>ODN-80511</t>
  </si>
  <si>
    <t>ODN-80512</t>
  </si>
  <si>
    <t>ODN-80513</t>
  </si>
  <si>
    <t>ODN-80514</t>
  </si>
  <si>
    <t>ODN-80515</t>
  </si>
  <si>
    <t>ODN-80516</t>
  </si>
  <si>
    <t>ODN-80517</t>
  </si>
  <si>
    <t>OI-10108</t>
  </si>
  <si>
    <t>TB O-6: Notification of RR-TB and/or MDR-TB cases – Percentage of notified cases of bacteriologically confirmed, drug resistant RR-TB and/or MDR-TB as a proportion of all estimated RR-TB and/or MDR-TB cases</t>
  </si>
  <si>
    <t>ODN-80518</t>
  </si>
  <si>
    <t>ODN-80519</t>
  </si>
  <si>
    <t>ODN-80520</t>
  </si>
  <si>
    <t>ODN-80521</t>
  </si>
  <si>
    <t>ODN-80522</t>
  </si>
  <si>
    <t>ODN-80523</t>
  </si>
  <si>
    <t>ODN-80524</t>
  </si>
  <si>
    <t>ODN-80525</t>
  </si>
  <si>
    <t>ODN-80526</t>
  </si>
  <si>
    <t>ODN-80527</t>
  </si>
  <si>
    <t>OI-10109</t>
  </si>
  <si>
    <t>ODN-80528</t>
  </si>
  <si>
    <t>ODN-80529</t>
  </si>
  <si>
    <t>ODN-80530</t>
  </si>
  <si>
    <t>ODN-80531</t>
  </si>
  <si>
    <t>ODN-80532</t>
  </si>
  <si>
    <t>ODN-80533</t>
  </si>
  <si>
    <t>ODN-80534</t>
  </si>
  <si>
    <t>ODN-80535</t>
  </si>
  <si>
    <t>ODN-80536</t>
  </si>
  <si>
    <t>ODN-80537</t>
  </si>
  <si>
    <t>OI-10110</t>
  </si>
  <si>
    <t>ODN-80538</t>
  </si>
  <si>
    <t>ODN-80539</t>
  </si>
  <si>
    <t>ODN-80540</t>
  </si>
  <si>
    <t>ODN-80541</t>
  </si>
  <si>
    <t>ODN-80542</t>
  </si>
  <si>
    <t>ODN-80543</t>
  </si>
  <si>
    <t>ODN-80544</t>
  </si>
  <si>
    <t>ODN-80545</t>
  </si>
  <si>
    <t>ODN-80546</t>
  </si>
  <si>
    <t>ODN-80547</t>
  </si>
  <si>
    <t>OI-10111</t>
  </si>
  <si>
    <t>ODN-80548</t>
  </si>
  <si>
    <t>ODN-80549</t>
  </si>
  <si>
    <t>ODN-80550</t>
  </si>
  <si>
    <t>ODN-80551</t>
  </si>
  <si>
    <t>ODN-80552</t>
  </si>
  <si>
    <t>ODN-80553</t>
  </si>
  <si>
    <t>ODN-80554</t>
  </si>
  <si>
    <t>ODN-80555</t>
  </si>
  <si>
    <t>ODN-80556</t>
  </si>
  <si>
    <t>ODN-80557</t>
  </si>
  <si>
    <t>OI-10112</t>
  </si>
  <si>
    <t>ODN-80558</t>
  </si>
  <si>
    <t>ODN-80559</t>
  </si>
  <si>
    <t>ODN-80560</t>
  </si>
  <si>
    <t>ODN-80561</t>
  </si>
  <si>
    <t>ODN-80562</t>
  </si>
  <si>
    <t>ODN-80563</t>
  </si>
  <si>
    <t>ODN-80564</t>
  </si>
  <si>
    <t>ODN-80565</t>
  </si>
  <si>
    <t>ODN-80566</t>
  </si>
  <si>
    <t>ODN-80567</t>
  </si>
  <si>
    <t>OI-10113</t>
  </si>
  <si>
    <t>ODN-80568</t>
  </si>
  <si>
    <t>ODN-80569</t>
  </si>
  <si>
    <t>ODN-80570</t>
  </si>
  <si>
    <t>ODN-80571</t>
  </si>
  <si>
    <t>ODN-80572</t>
  </si>
  <si>
    <t>ODN-80573</t>
  </si>
  <si>
    <t>ODN-80574</t>
  </si>
  <si>
    <t>ODN-80575</t>
  </si>
  <si>
    <t>ODN-80576</t>
  </si>
  <si>
    <t>ODN-80577</t>
  </si>
  <si>
    <t>OI-10114</t>
  </si>
  <si>
    <t>ODN-80578</t>
  </si>
  <si>
    <t>ODN-80579</t>
  </si>
  <si>
    <t>ODN-80580</t>
  </si>
  <si>
    <t>ODN-80581</t>
  </si>
  <si>
    <t>ODN-80582</t>
  </si>
  <si>
    <t>ODN-80583</t>
  </si>
  <si>
    <t>ODN-80584</t>
  </si>
  <si>
    <t>ODN-80585</t>
  </si>
  <si>
    <t>ODN-80586</t>
  </si>
  <si>
    <t>ODN-80587</t>
  </si>
  <si>
    <t>OI-10115</t>
  </si>
  <si>
    <t>ODN-80588</t>
  </si>
  <si>
    <t>ODN-80589</t>
  </si>
  <si>
    <t>ODN-80590</t>
  </si>
  <si>
    <t>ODN-80591</t>
  </si>
  <si>
    <t>ODN-80592</t>
  </si>
  <si>
    <t>ODN-80593</t>
  </si>
  <si>
    <t>ODN-80594</t>
  </si>
  <si>
    <t>ODN-80595</t>
  </si>
  <si>
    <t>ODN-80596</t>
  </si>
  <si>
    <t>ODN-80597</t>
  </si>
  <si>
    <t>OI-10116</t>
  </si>
  <si>
    <t>ODN-80598</t>
  </si>
  <si>
    <t>ODN-80599</t>
  </si>
  <si>
    <t>ODN-80600</t>
  </si>
  <si>
    <t>ODN-80601</t>
  </si>
  <si>
    <t>ODN-80602</t>
  </si>
  <si>
    <t>ODN-80603</t>
  </si>
  <si>
    <t>ODN-80604</t>
  </si>
  <si>
    <t>ODN-80605</t>
  </si>
  <si>
    <t>ODN-80606</t>
  </si>
  <si>
    <t>ODN-80607</t>
  </si>
  <si>
    <t>OI-10117</t>
  </si>
  <si>
    <t>ODN-80608</t>
  </si>
  <si>
    <t>ODN-80609</t>
  </si>
  <si>
    <t>ODN-80610</t>
  </si>
  <si>
    <t>ODN-80611</t>
  </si>
  <si>
    <t>ODN-80612</t>
  </si>
  <si>
    <t>ODN-80613</t>
  </si>
  <si>
    <t>ODN-80614</t>
  </si>
  <si>
    <t>ODN-80615</t>
  </si>
  <si>
    <t>ODN-80616</t>
  </si>
  <si>
    <t>ODN-80617</t>
  </si>
  <si>
    <t>OI-10118</t>
  </si>
  <si>
    <t>ODN-80618</t>
  </si>
  <si>
    <t>ODN-80619</t>
  </si>
  <si>
    <t>ODN-80620</t>
  </si>
  <si>
    <t>ODN-80621</t>
  </si>
  <si>
    <t>ODN-80622</t>
  </si>
  <si>
    <t>ODN-80623</t>
  </si>
  <si>
    <t>ODN-80624</t>
  </si>
  <si>
    <t>ODN-80625</t>
  </si>
  <si>
    <t>ODN-80626</t>
  </si>
  <si>
    <t>ODN-80627</t>
  </si>
  <si>
    <t>OI-10119</t>
  </si>
  <si>
    <t>ODN-80628</t>
  </si>
  <si>
    <t>ODN-80629</t>
  </si>
  <si>
    <t>ODN-80630</t>
  </si>
  <si>
    <t>ODN-80631</t>
  </si>
  <si>
    <t>ODN-80632</t>
  </si>
  <si>
    <t>ODN-80633</t>
  </si>
  <si>
    <t>ODN-80634</t>
  </si>
  <si>
    <t>ODN-80635</t>
  </si>
  <si>
    <t>ODN-80636</t>
  </si>
  <si>
    <t>CD-148515</t>
  </si>
  <si>
    <t>CI-20415</t>
  </si>
  <si>
    <t>CD-148516</t>
  </si>
  <si>
    <t>CD-148517</t>
  </si>
  <si>
    <t>CD-148518</t>
  </si>
  <si>
    <t>CD-148519</t>
  </si>
  <si>
    <t>CD-148520</t>
  </si>
  <si>
    <t>CD-148521</t>
  </si>
  <si>
    <t>CD-148522</t>
  </si>
  <si>
    <t>CD-148523</t>
  </si>
  <si>
    <t>CD-148524</t>
  </si>
  <si>
    <t>CD-148525</t>
  </si>
  <si>
    <t>CI-20416</t>
  </si>
  <si>
    <t>CD-148526</t>
  </si>
  <si>
    <t>CD-148527</t>
  </si>
  <si>
    <t>CD-148528</t>
  </si>
  <si>
    <t>CD-148529</t>
  </si>
  <si>
    <t>CD-148530</t>
  </si>
  <si>
    <t>CD-148531</t>
  </si>
  <si>
    <t>CD-148532</t>
  </si>
  <si>
    <t>CD-148533</t>
  </si>
  <si>
    <t>CD-148534</t>
  </si>
  <si>
    <t>CD-148535</t>
  </si>
  <si>
    <t>CI-20417</t>
  </si>
  <si>
    <t>TCP-8: Percentage of new and relapse TB patients tested using WHO recommended rapid tests at the time of diagnosis</t>
  </si>
  <si>
    <t>CD-148536</t>
  </si>
  <si>
    <t>CD-148537</t>
  </si>
  <si>
    <t>CD-148538</t>
  </si>
  <si>
    <t>CD-148539</t>
  </si>
  <si>
    <t>CD-148540</t>
  </si>
  <si>
    <t>CD-148541</t>
  </si>
  <si>
    <t>CD-148542</t>
  </si>
  <si>
    <t>CD-148543</t>
  </si>
  <si>
    <t>CD-148544</t>
  </si>
  <si>
    <t>CD-148545</t>
  </si>
  <si>
    <t>CI-20418</t>
  </si>
  <si>
    <t>CD-148546</t>
  </si>
  <si>
    <t>CD-148547</t>
  </si>
  <si>
    <t>CD-148548</t>
  </si>
  <si>
    <t>CD-148549</t>
  </si>
  <si>
    <t>CD-148550</t>
  </si>
  <si>
    <t>CD-148551</t>
  </si>
  <si>
    <t>CD-148552</t>
  </si>
  <si>
    <t>CD-148553</t>
  </si>
  <si>
    <t>CD-148554</t>
  </si>
  <si>
    <t>CD-148585</t>
  </si>
  <si>
    <t>CI-20419</t>
  </si>
  <si>
    <t>TCP-4: Percentage of reporting units reporting no stock-outs of anti-TB drugs on the last day of the quarter</t>
  </si>
  <si>
    <t>CD-148586</t>
  </si>
  <si>
    <t>CD-148587</t>
  </si>
  <si>
    <t>CD-148588</t>
  </si>
  <si>
    <t>CD-148589</t>
  </si>
  <si>
    <t>CD-148590</t>
  </si>
  <si>
    <t>CD-148591</t>
  </si>
  <si>
    <t>CD-148592</t>
  </si>
  <si>
    <t>CD-148593</t>
  </si>
  <si>
    <t>CD-148594</t>
  </si>
  <si>
    <t>CD-148555</t>
  </si>
  <si>
    <t>CI-20420</t>
  </si>
  <si>
    <t>CD-148556</t>
  </si>
  <si>
    <t>CD-148557</t>
  </si>
  <si>
    <t>CD-148558</t>
  </si>
  <si>
    <t>CD-148559</t>
  </si>
  <si>
    <t>CD-148560</t>
  </si>
  <si>
    <t>CD-148561</t>
  </si>
  <si>
    <t>CD-148562</t>
  </si>
  <si>
    <t>CD-148563</t>
  </si>
  <si>
    <t>CD-148564</t>
  </si>
  <si>
    <t>CD-148565</t>
  </si>
  <si>
    <t>CI-20421</t>
  </si>
  <si>
    <t>CD-148566</t>
  </si>
  <si>
    <t>CD-148567</t>
  </si>
  <si>
    <t>CD-148568</t>
  </si>
  <si>
    <t>CD-148569</t>
  </si>
  <si>
    <t>CD-148570</t>
  </si>
  <si>
    <t>CD-148571</t>
  </si>
  <si>
    <t>CD-148572</t>
  </si>
  <si>
    <t>CD-148573</t>
  </si>
  <si>
    <t>CD-148574</t>
  </si>
  <si>
    <t>CD-148575</t>
  </si>
  <si>
    <t>CI-20422</t>
  </si>
  <si>
    <t>MDR TB-4: Percentage of cases with RR-TB and/or MDR-TB started on treatment for MDR-TB who were lost to follow up during the first six months of treatment</t>
  </si>
  <si>
    <t>CD-148576</t>
  </si>
  <si>
    <t>CD-148577</t>
  </si>
  <si>
    <t>CD-148578</t>
  </si>
  <si>
    <t>CD-148579</t>
  </si>
  <si>
    <t>CD-148580</t>
  </si>
  <si>
    <t>CD-148581</t>
  </si>
  <si>
    <t>CD-148582</t>
  </si>
  <si>
    <t>CD-148583</t>
  </si>
  <si>
    <t>CD-148584</t>
  </si>
  <si>
    <t>CD-148595</t>
  </si>
  <si>
    <t>CI-20423</t>
  </si>
  <si>
    <t>CD-148596</t>
  </si>
  <si>
    <t>CD-148597</t>
  </si>
  <si>
    <t>CD-148598</t>
  </si>
  <si>
    <t>CD-148599</t>
  </si>
  <si>
    <t>CD-148600</t>
  </si>
  <si>
    <t>CD-148601</t>
  </si>
  <si>
    <t>CD-148602</t>
  </si>
  <si>
    <t>CD-148603</t>
  </si>
  <si>
    <t>CD-148604</t>
  </si>
  <si>
    <t>CD-148605</t>
  </si>
  <si>
    <t>CI-20424</t>
  </si>
  <si>
    <t>CD-148606</t>
  </si>
  <si>
    <t>CD-148607</t>
  </si>
  <si>
    <t>CD-148608</t>
  </si>
  <si>
    <t>CD-148609</t>
  </si>
  <si>
    <t>CD-148610</t>
  </si>
  <si>
    <t>CD-148611</t>
  </si>
  <si>
    <t>CD-148612</t>
  </si>
  <si>
    <t>CD-148613</t>
  </si>
  <si>
    <t>CD-148614</t>
  </si>
  <si>
    <t>CD-148655</t>
  </si>
  <si>
    <t>CI-20425</t>
  </si>
  <si>
    <t>CD-148656</t>
  </si>
  <si>
    <t>CD-148657</t>
  </si>
  <si>
    <t>CD-148658</t>
  </si>
  <si>
    <t>CD-148659</t>
  </si>
  <si>
    <t>CD-148660</t>
  </si>
  <si>
    <t>CD-148661</t>
  </si>
  <si>
    <t>CD-148662</t>
  </si>
  <si>
    <t>CD-148663</t>
  </si>
  <si>
    <t>CD-148664</t>
  </si>
  <si>
    <t>CD-148615</t>
  </si>
  <si>
    <t>CI-20426</t>
  </si>
  <si>
    <t>CD-148616</t>
  </si>
  <si>
    <t>CD-148617</t>
  </si>
  <si>
    <t>CD-148618</t>
  </si>
  <si>
    <t>CD-148619</t>
  </si>
  <si>
    <t>CD-148620</t>
  </si>
  <si>
    <t>CD-148621</t>
  </si>
  <si>
    <t>CD-148622</t>
  </si>
  <si>
    <t>CD-148623</t>
  </si>
  <si>
    <t>CD-148624</t>
  </si>
  <si>
    <t>CD-148685</t>
  </si>
  <si>
    <t>CI-20427</t>
  </si>
  <si>
    <t>CD-148686</t>
  </si>
  <si>
    <t>CD-148687</t>
  </si>
  <si>
    <t>CD-148688</t>
  </si>
  <si>
    <t>CD-148689</t>
  </si>
  <si>
    <t>CD-148690</t>
  </si>
  <si>
    <t>CD-148691</t>
  </si>
  <si>
    <t>CD-148692</t>
  </si>
  <si>
    <t>CD-148693</t>
  </si>
  <si>
    <t>CD-148694</t>
  </si>
  <si>
    <t>CD-148625</t>
  </si>
  <si>
    <t>CI-20428</t>
  </si>
  <si>
    <t>CD-148626</t>
  </si>
  <si>
    <t>CD-148627</t>
  </si>
  <si>
    <t>CD-148628</t>
  </si>
  <si>
    <t>CD-148629</t>
  </si>
  <si>
    <t>CD-148630</t>
  </si>
  <si>
    <t>CD-148631</t>
  </si>
  <si>
    <t>CD-148632</t>
  </si>
  <si>
    <t>CD-148633</t>
  </si>
  <si>
    <t>CD-148634</t>
  </si>
  <si>
    <t>CD-148645</t>
  </si>
  <si>
    <t>CI-20429</t>
  </si>
  <si>
    <t>CD-148646</t>
  </si>
  <si>
    <t>CD-148647</t>
  </si>
  <si>
    <t>CD-148648</t>
  </si>
  <si>
    <t>CD-148649</t>
  </si>
  <si>
    <t>CD-148650</t>
  </si>
  <si>
    <t>CD-148651</t>
  </si>
  <si>
    <t>CD-148652</t>
  </si>
  <si>
    <t>CD-148653</t>
  </si>
  <si>
    <t>CD-148654</t>
  </si>
  <si>
    <t>CD-148635</t>
  </si>
  <si>
    <t>CI-20430</t>
  </si>
  <si>
    <t>CD-148636</t>
  </si>
  <si>
    <t>CD-148637</t>
  </si>
  <si>
    <t>CD-148638</t>
  </si>
  <si>
    <t>CD-148639</t>
  </si>
  <si>
    <t>CD-148640</t>
  </si>
  <si>
    <t>CD-148641</t>
  </si>
  <si>
    <t>CD-148642</t>
  </si>
  <si>
    <t>CD-148643</t>
  </si>
  <si>
    <t>CD-148644</t>
  </si>
  <si>
    <t>CD-148665</t>
  </si>
  <si>
    <t>CI-20431</t>
  </si>
  <si>
    <t>CD-148666</t>
  </si>
  <si>
    <t>CD-148667</t>
  </si>
  <si>
    <t>CD-148668</t>
  </si>
  <si>
    <t>CD-148669</t>
  </si>
  <si>
    <t>CD-148670</t>
  </si>
  <si>
    <t>CD-148671</t>
  </si>
  <si>
    <t>CD-148672</t>
  </si>
  <si>
    <t>CD-148673</t>
  </si>
  <si>
    <t>CD-148674</t>
  </si>
  <si>
    <t>CD-148675</t>
  </si>
  <si>
    <t>CI-20432</t>
  </si>
  <si>
    <t>CD-148676</t>
  </si>
  <si>
    <t>CD-148677</t>
  </si>
  <si>
    <t>CD-148678</t>
  </si>
  <si>
    <t>CD-148679</t>
  </si>
  <si>
    <t>CD-148680</t>
  </si>
  <si>
    <t>CD-148681</t>
  </si>
  <si>
    <t>CD-148682</t>
  </si>
  <si>
    <t>CD-148683</t>
  </si>
  <si>
    <t>CD-148684</t>
  </si>
  <si>
    <t>CD-148695</t>
  </si>
  <si>
    <t>CI-20433</t>
  </si>
  <si>
    <t>CD-148696</t>
  </si>
  <si>
    <t>CD-148697</t>
  </si>
  <si>
    <t>CD-148698</t>
  </si>
  <si>
    <t>CD-148699</t>
  </si>
  <si>
    <t>CD-148700</t>
  </si>
  <si>
    <t>CD-148701</t>
  </si>
  <si>
    <t>CD-148702</t>
  </si>
  <si>
    <t>CD-148703</t>
  </si>
  <si>
    <t>CD-148704</t>
  </si>
  <si>
    <t>CD-148705</t>
  </si>
  <si>
    <t>CI-20434</t>
  </si>
  <si>
    <t>CD-148706</t>
  </si>
  <si>
    <t>CD-148707</t>
  </si>
  <si>
    <t>CD-148708</t>
  </si>
  <si>
    <t>CD-148709</t>
  </si>
  <si>
    <t>CD-148710</t>
  </si>
  <si>
    <t>CD-148711</t>
  </si>
  <si>
    <t>CD-148712</t>
  </si>
  <si>
    <t>CD-148713</t>
  </si>
  <si>
    <t>CD-148714</t>
  </si>
  <si>
    <t>CD-148715</t>
  </si>
  <si>
    <t>CI-20435</t>
  </si>
  <si>
    <t>CD-148716</t>
  </si>
  <si>
    <t>CD-148717</t>
  </si>
  <si>
    <t>CD-148718</t>
  </si>
  <si>
    <t>CD-148719</t>
  </si>
  <si>
    <t>CD-148720</t>
  </si>
  <si>
    <t>CD-148721</t>
  </si>
  <si>
    <t>CD-148722</t>
  </si>
  <si>
    <t>CD-148723</t>
  </si>
  <si>
    <t>CD-148724</t>
  </si>
  <si>
    <t>CD-148725</t>
  </si>
  <si>
    <t>CI-20436</t>
  </si>
  <si>
    <t>CD-148726</t>
  </si>
  <si>
    <t>CD-148727</t>
  </si>
  <si>
    <t>CD-148728</t>
  </si>
  <si>
    <t>CD-148729</t>
  </si>
  <si>
    <t>CD-148730</t>
  </si>
  <si>
    <t>CD-148731</t>
  </si>
  <si>
    <t>CD-148732</t>
  </si>
  <si>
    <t>CD-148733</t>
  </si>
  <si>
    <t>CD-148734</t>
  </si>
  <si>
    <t>CD-148735</t>
  </si>
  <si>
    <t>CI-20437</t>
  </si>
  <si>
    <t>CD-148736</t>
  </si>
  <si>
    <t>CD-148737</t>
  </si>
  <si>
    <t>CD-148738</t>
  </si>
  <si>
    <t>CD-148739</t>
  </si>
  <si>
    <t>CD-148740</t>
  </si>
  <si>
    <t>CD-148741</t>
  </si>
  <si>
    <t>CD-148742</t>
  </si>
  <si>
    <t>CD-148743</t>
  </si>
  <si>
    <t>CD-148744</t>
  </si>
  <si>
    <t>CD-148745</t>
  </si>
  <si>
    <t>CI-20438</t>
  </si>
  <si>
    <t>CD-148746</t>
  </si>
  <si>
    <t>CD-148747</t>
  </si>
  <si>
    <t>CD-148748</t>
  </si>
  <si>
    <t>CD-148749</t>
  </si>
  <si>
    <t>CD-148750</t>
  </si>
  <si>
    <t>CD-148751</t>
  </si>
  <si>
    <t>CD-148752</t>
  </si>
  <si>
    <t>CD-148753</t>
  </si>
  <si>
    <t>CD-148754</t>
  </si>
  <si>
    <t>CD-148755</t>
  </si>
  <si>
    <t>CI-20439</t>
  </si>
  <si>
    <t>CD-148756</t>
  </si>
  <si>
    <t>CD-148757</t>
  </si>
  <si>
    <t>CD-148758</t>
  </si>
  <si>
    <t>CD-148759</t>
  </si>
  <si>
    <t>CD-148760</t>
  </si>
  <si>
    <t>CD-148761</t>
  </si>
  <si>
    <t>CD-148762</t>
  </si>
  <si>
    <t>CD-148763</t>
  </si>
  <si>
    <t>CD-148764</t>
  </si>
  <si>
    <t>CD-148765</t>
  </si>
  <si>
    <t>CI-20440</t>
  </si>
  <si>
    <t>CD-148766</t>
  </si>
  <si>
    <t>CD-148767</t>
  </si>
  <si>
    <t>CD-148768</t>
  </si>
  <si>
    <t>CD-148769</t>
  </si>
  <si>
    <t>CD-148770</t>
  </si>
  <si>
    <t>CD-148771</t>
  </si>
  <si>
    <t>CD-148772</t>
  </si>
  <si>
    <t>CD-148773</t>
  </si>
  <si>
    <t>CD-148774</t>
  </si>
  <si>
    <t>CD-148775</t>
  </si>
  <si>
    <t>CI-20441</t>
  </si>
  <si>
    <t>CD-148776</t>
  </si>
  <si>
    <t>CD-148777</t>
  </si>
  <si>
    <t>CD-148778</t>
  </si>
  <si>
    <t>CD-148779</t>
  </si>
  <si>
    <t>CD-148780</t>
  </si>
  <si>
    <t>CD-148781</t>
  </si>
  <si>
    <t>CD-148782</t>
  </si>
  <si>
    <t>CD-148783</t>
  </si>
  <si>
    <t>CD-148784</t>
  </si>
  <si>
    <t>CD-148785</t>
  </si>
  <si>
    <t>CI-20442</t>
  </si>
  <si>
    <t>CD-148786</t>
  </si>
  <si>
    <t>CD-148787</t>
  </si>
  <si>
    <t>CD-148788</t>
  </si>
  <si>
    <t>CD-148789</t>
  </si>
  <si>
    <t>CD-148790</t>
  </si>
  <si>
    <t>CD-148791</t>
  </si>
  <si>
    <t>CD-148792</t>
  </si>
  <si>
    <t>CD-148793</t>
  </si>
  <si>
    <t>CD-148794</t>
  </si>
  <si>
    <t>CD-148795</t>
  </si>
  <si>
    <t>CI-20443</t>
  </si>
  <si>
    <t>CD-148796</t>
  </si>
  <si>
    <t>CD-148797</t>
  </si>
  <si>
    <t>CD-148798</t>
  </si>
  <si>
    <t>CD-148799</t>
  </si>
  <si>
    <t>CD-148800</t>
  </si>
  <si>
    <t>CD-148801</t>
  </si>
  <si>
    <t>CD-148802</t>
  </si>
  <si>
    <t>CD-148803</t>
  </si>
  <si>
    <t>CD-148804</t>
  </si>
  <si>
    <t>CD-148805</t>
  </si>
  <si>
    <t>CI-20444</t>
  </si>
  <si>
    <t>CD-148806</t>
  </si>
  <si>
    <t>CD-148807</t>
  </si>
  <si>
    <t>CD-148808</t>
  </si>
  <si>
    <t>CD-148809</t>
  </si>
  <si>
    <t>CD-148810</t>
  </si>
  <si>
    <t>CD-148811</t>
  </si>
  <si>
    <t>CD-148812</t>
  </si>
  <si>
    <t>CD-148813</t>
  </si>
  <si>
    <t>CD-148814</t>
  </si>
  <si>
    <t>IP-5598</t>
  </si>
  <si>
    <t>AR-04577</t>
  </si>
  <si>
    <t>Wits Health Consortium (Pty) Ltd</t>
  </si>
  <si>
    <t>0013600000xoEKSAA2</t>
  </si>
  <si>
    <t>AR-05166</t>
  </si>
  <si>
    <t>Inter American Bank</t>
  </si>
  <si>
    <t>0013600001aJHD7AAO</t>
  </si>
  <si>
    <t>AR-04118</t>
  </si>
  <si>
    <t>0013600000xoEKQAA2</t>
  </si>
  <si>
    <t>AR-03249</t>
  </si>
  <si>
    <t>Ministry of Health of the Republic of Rwanda</t>
  </si>
  <si>
    <t>0013600000xoEIHAA2</t>
  </si>
  <si>
    <t>AR-03600</t>
  </si>
  <si>
    <t>AR-03501</t>
  </si>
  <si>
    <t>United Nations Office for Project Services</t>
  </si>
  <si>
    <t>0013600000xoEIfAAM</t>
  </si>
  <si>
    <t>AR-04477</t>
  </si>
  <si>
    <t>AR-04086</t>
  </si>
  <si>
    <t>Solomon Islands Ministry of Health and Medical Services</t>
  </si>
  <si>
    <t>0013600000xoEKKAA2</t>
  </si>
  <si>
    <t>IOR-00028</t>
  </si>
  <si>
    <t>HIV I-1: Percentage of young people aged 15–24 who are living with HIV</t>
  </si>
  <si>
    <t>a3z360000009C2UAAU</t>
  </si>
  <si>
    <t>IOR-00029</t>
  </si>
  <si>
    <t>HIV I-2: HIV incidence among 15-49 age group</t>
  </si>
  <si>
    <t>a3z360000009C2VAAU</t>
  </si>
  <si>
    <t>IOR-00030</t>
  </si>
  <si>
    <t>HIV I-3a: Percentage of antenatal care attendees who were positive for syphilis</t>
  </si>
  <si>
    <t>a3z360000009C2WAAU</t>
  </si>
  <si>
    <t>a3z360000009C2XAAU</t>
  </si>
  <si>
    <t>IOR-00043</t>
  </si>
  <si>
    <t>HIV I-5: New HIV infections among children</t>
  </si>
  <si>
    <t>a3z360000009C2aAAE</t>
  </si>
  <si>
    <t>a3z360000009C2bAAE</t>
  </si>
  <si>
    <t>IOR-00044</t>
  </si>
  <si>
    <t>HIV I-7: Modelled lives saved based on latest epidemiological data</t>
  </si>
  <si>
    <t>a3z360000009C2cAAE</t>
  </si>
  <si>
    <t>IOR-00045</t>
  </si>
  <si>
    <t>HIV I-8: Modelled infections averted based on latest epidemiological data</t>
  </si>
  <si>
    <t>a3z360000009C2dAAE</t>
  </si>
  <si>
    <t>a3z360000009C2eAAE</t>
  </si>
  <si>
    <t>a3z360000009C2YAAU</t>
  </si>
  <si>
    <t>a3z360000009C2ZAAU</t>
  </si>
  <si>
    <t>a3z360000009C2fAAE</t>
  </si>
  <si>
    <t>a3z360000009C2gAAE</t>
  </si>
  <si>
    <t>a3z360000009C2hAAE</t>
  </si>
  <si>
    <t>a3z360000009C2iAAE</t>
  </si>
  <si>
    <t>a3z360000009C2jAAE</t>
  </si>
  <si>
    <t>a3z360000009C2kAAE</t>
  </si>
  <si>
    <t>a3z360000009C2lAAE</t>
  </si>
  <si>
    <t>a3z360000009C2mAAE</t>
  </si>
  <si>
    <t>a3z360000009C2nAAE</t>
  </si>
  <si>
    <t>a3z360000009C2oAAE</t>
  </si>
  <si>
    <t>a3z360000009C4FAAU</t>
  </si>
  <si>
    <t>a3z360000009C3FAAU</t>
  </si>
  <si>
    <t>IOR-00003</t>
  </si>
  <si>
    <t>HIV O-2: Percentage of women and men aged 15-49 who have had sexual intercourse with more than one partner in the past 12 months</t>
  </si>
  <si>
    <t>a3z360000009C3GAAU</t>
  </si>
  <si>
    <t>IOR-00004</t>
  </si>
  <si>
    <t>HIV O-3: Percentage of women and men aged 15-49 who had more than one partner in the past 12 months who used a condom during their last sexual intercourse</t>
  </si>
  <si>
    <t>a3z360000009C3HAAU</t>
  </si>
  <si>
    <t>a3z360000009C3IAAU</t>
  </si>
  <si>
    <t>IOR-00006</t>
  </si>
  <si>
    <t>HIV O-4b: Percentage of transgender people who sell sex reporting the use of a condom with their most recent client</t>
  </si>
  <si>
    <t>a3z360000009C3JAAU</t>
  </si>
  <si>
    <t>a3z360000009C3KAAU</t>
  </si>
  <si>
    <t>a3z360000009C3LAAU</t>
  </si>
  <si>
    <t>a3z360000009C3MAAU</t>
  </si>
  <si>
    <t>IOR-00000</t>
  </si>
  <si>
    <t>HIV O-8: Current school attendance rate among orphans compared to non-orphans</t>
  </si>
  <si>
    <t>a3z360000009C3NAAU</t>
  </si>
  <si>
    <t>a3z360000009C3OAAU</t>
  </si>
  <si>
    <t>a3z360000009C3PAAU</t>
  </si>
  <si>
    <t>a3z360000009C3QAAU</t>
  </si>
  <si>
    <t>IOR-00026</t>
  </si>
  <si>
    <t>HSS O-5: Specific services readiness score for health facilities</t>
  </si>
  <si>
    <t>a3z360000009C3RAAU</t>
  </si>
  <si>
    <t>IOR-00027</t>
  </si>
  <si>
    <t>HSS O-4: General service readiness score for health facilities</t>
  </si>
  <si>
    <t>a3z360000009C3SAAU</t>
  </si>
  <si>
    <t>a3z360000009C3TAAU</t>
  </si>
  <si>
    <t>a3z360000009C3UAAU</t>
  </si>
  <si>
    <t>a3z360000009C3VAAU</t>
  </si>
  <si>
    <t>a3z360000009C3WAAU</t>
  </si>
  <si>
    <t>a3z360000009C3XAAU</t>
  </si>
  <si>
    <t>a3z360000009C3YAAU</t>
  </si>
  <si>
    <t>a3z360000009C3ZAAU</t>
  </si>
  <si>
    <t>a3z360000009C3aAAE</t>
  </si>
  <si>
    <t>MCI-00001</t>
  </si>
  <si>
    <t>Prevention programs for MSM and TGs</t>
  </si>
  <si>
    <t>a3z360000009C1VAAU</t>
  </si>
  <si>
    <t>MCI-00017</t>
  </si>
  <si>
    <t>HSS - Policy and governance</t>
  </si>
  <si>
    <t>a3z360000009C1gAAE</t>
  </si>
  <si>
    <t>MCI-00018</t>
  </si>
  <si>
    <t>HSS - Healthcare financing</t>
  </si>
  <si>
    <t>a3z360000009C1hAAE</t>
  </si>
  <si>
    <t>MCI-00020</t>
  </si>
  <si>
    <t>Removing legal barriers to access</t>
  </si>
  <si>
    <t>a3z360000009C1jAAE</t>
  </si>
  <si>
    <t>MCI-00071</t>
  </si>
  <si>
    <t>Other module</t>
  </si>
  <si>
    <t>a3z360000009C1oAAE</t>
  </si>
  <si>
    <t>MCI-00221</t>
  </si>
  <si>
    <t>KP-3a(M): Percentage of MSM that have received an HIV test during the reporting period and know their results</t>
  </si>
  <si>
    <t>a1O36000001EGIjEAO</t>
  </si>
  <si>
    <t>MCI-00222</t>
  </si>
  <si>
    <t>KP-3b(M): Percentage of TG that have received an HIV test during the reporting period and know their results</t>
  </si>
  <si>
    <t>a1O36000001EGIkEAO</t>
  </si>
  <si>
    <t>MCI-00224</t>
  </si>
  <si>
    <t>KP-2c: Percentage of sex workers reached with HIV prevention programs - individual and/or smaller group level interventions</t>
  </si>
  <si>
    <t>a1O36000001EGImEAO</t>
  </si>
  <si>
    <t>MCI-00227</t>
  </si>
  <si>
    <t>KP-2d: Percentage of people who inject drugs reached with HIV prevention programs - individual and/or smaller group level interventions</t>
  </si>
  <si>
    <t>a1O36000001EGIpEAO</t>
  </si>
  <si>
    <t>MCI-00232</t>
  </si>
  <si>
    <t>KP-2e: Percentage of other vulnerable populations reached with HIV prevention programs - individual and/or smaller group level interventions</t>
  </si>
  <si>
    <t>a1O36000001EGIuEAO</t>
  </si>
  <si>
    <t>MCI-00236</t>
  </si>
  <si>
    <t>PMTCT-2: Percentage of HIV-positive pregnant women who received antiretrovirals to reduce the risk of mother-to-child transmission</t>
  </si>
  <si>
    <t>a1O36000001EGIyEAO</t>
  </si>
  <si>
    <t>MCI-00237</t>
  </si>
  <si>
    <t>PMTCT-3: Percentage of infants born to HIV-positive women receiving a virological test for HIV within 2 months of birth</t>
  </si>
  <si>
    <t>a1O36000001EGIzEAO</t>
  </si>
  <si>
    <t>MCI-00211</t>
  </si>
  <si>
    <t>GP-1: Number of women and men aged 15+ who received an HIV test and know their results</t>
  </si>
  <si>
    <t>a1O36000001EGIZEA4</t>
  </si>
  <si>
    <t>MCI-00240</t>
  </si>
  <si>
    <t>TCS-3: Percentage of adults and children that initiated ART, with an undetectable viral load at 12 months (&lt;1000 copies/ml)</t>
  </si>
  <si>
    <t>a1O36000001EGJ2EAO</t>
  </si>
  <si>
    <t>MCI-00241</t>
  </si>
  <si>
    <t>TCS-4: Percentage of health facilities dispensing antiretroviral therapy that experienced a stock-out of at least one required antiretroviral drug in the last 12 month</t>
  </si>
  <si>
    <t>a1O36000001EGJ3EAO</t>
  </si>
  <si>
    <t>MCI-00242</t>
  </si>
  <si>
    <t>TCS-5: Proportion of undernourished PLHIV that received therapeutic or supplementary food at any point during the reporting period</t>
  </si>
  <si>
    <t>a1O36000001EGJ4EAO</t>
  </si>
  <si>
    <t>MCI-00212</t>
  </si>
  <si>
    <t>GP-2: Percentage of individuals from targeted population reached through community outreach with standardized HIV prevention interventions</t>
  </si>
  <si>
    <t>a1O36000001EGIaEAO</t>
  </si>
  <si>
    <t>MCI-00213</t>
  </si>
  <si>
    <t>GP-3: Proportion of new individuals who test positive for HIV, enrolled in care (pre-ART or ART) services</t>
  </si>
  <si>
    <t>a1O36000001EGIbEAO</t>
  </si>
  <si>
    <t>MCI-00217</t>
  </si>
  <si>
    <t>KP-1a(M): Percentage of MSM reached with HIV prevention programs - defined package of services</t>
  </si>
  <si>
    <t>a1O36000001EGIfEAO</t>
  </si>
  <si>
    <t>MCI-00218</t>
  </si>
  <si>
    <t>KP-1b(M): Percentage of TG reached with HIV prevention programs - defined package of services</t>
  </si>
  <si>
    <t>a1O36000001EGIgEAO</t>
  </si>
  <si>
    <t>MCI-00219</t>
  </si>
  <si>
    <t>KP-2a: Percentage of MSM reached with HIV prevention programs - individual and/or smaller group level interventions</t>
  </si>
  <si>
    <t>a1O36000001EGIhEAO</t>
  </si>
  <si>
    <t>MCI-00220</t>
  </si>
  <si>
    <t>KP-2b: Percentage of TG reached with HIV prevention programs - individual and/or smaller group level interventions</t>
  </si>
  <si>
    <t>a1O36000001EGIiEAO</t>
  </si>
  <si>
    <t>MCI-00034</t>
  </si>
  <si>
    <t>TB/HIV-3: Percentage of HIV-positive patients who were screened for TB in HIV care or treatment settings</t>
  </si>
  <si>
    <t>a1O36000001EGFiEAO</t>
  </si>
  <si>
    <t>MCI-00035</t>
  </si>
  <si>
    <t>TB/HIV-4: Percentage of new HIV-positive patients starting IPT during the reporting period</t>
  </si>
  <si>
    <t>a1O36000001EGFjEAO</t>
  </si>
  <si>
    <t>MCI-00061</t>
  </si>
  <si>
    <t>SD-2: Number of outpatients visits per 10,000 population</t>
  </si>
  <si>
    <t>a1O36000001EGG9EAO</t>
  </si>
  <si>
    <t>MCI-00066</t>
  </si>
  <si>
    <t>PSM-1: Percentage of health facilities reporting no stock-outs of essential drugs</t>
  </si>
  <si>
    <t>a1O36000001EGGEEA4</t>
  </si>
  <si>
    <t>MCI-00032</t>
  </si>
  <si>
    <t>TB/HIV-1: Percentage of TB patients who had an HIV test result recorded in the TB register</t>
  </si>
  <si>
    <t>a1O36000001EGFgEAO</t>
  </si>
  <si>
    <t>MCI-00033</t>
  </si>
  <si>
    <t>TB/HIV-2: Percentage of HIV-positive registered TB patients given anti-retroviral therapy during TB treatment</t>
  </si>
  <si>
    <t>a1O36000001EGFhEAO</t>
  </si>
  <si>
    <t>MCI-00081</t>
  </si>
  <si>
    <t>Behavioral change as part of programs for MSM and TGs</t>
  </si>
  <si>
    <t>a1O36000001EGGTEA4</t>
  </si>
  <si>
    <t>MCI-00082</t>
  </si>
  <si>
    <t>Condoms as part of programs for MSM and TGs</t>
  </si>
  <si>
    <t>a1O36000001EGGUEA4</t>
  </si>
  <si>
    <t>MCI-00083</t>
  </si>
  <si>
    <t>HIV testing and counseling as part of programs for MSM and TGs</t>
  </si>
  <si>
    <t>a1O36000001EGGVEA4</t>
  </si>
  <si>
    <t>MCI-00084</t>
  </si>
  <si>
    <t>Diagnosis and treatment of STIs as part of programs for MSM and TGs</t>
  </si>
  <si>
    <t>a1O36000001EGGWEA4</t>
  </si>
  <si>
    <t>MCI-00085</t>
  </si>
  <si>
    <t>Diagnosis and treatment of viral hepatitis as part of programs for MSM and TGs</t>
  </si>
  <si>
    <t>a1O36000001EGGXEA4</t>
  </si>
  <si>
    <t>MCI-00086</t>
  </si>
  <si>
    <t>Other interventions for MSM and TGs</t>
  </si>
  <si>
    <t>a1O36000001EGGYEA4</t>
  </si>
  <si>
    <t>MCI-00075</t>
  </si>
  <si>
    <t>HIV testing and counseling as part of programs for general population</t>
  </si>
  <si>
    <t>a1O36000001EGGNEA4</t>
  </si>
  <si>
    <t>MCI-00077</t>
  </si>
  <si>
    <t>Blood safety</t>
  </si>
  <si>
    <t>a1O36000001EGGPEA4</t>
  </si>
  <si>
    <t>MCI-00110</t>
  </si>
  <si>
    <t>Young Key Population interventions as part of programs for adolescent and youth</t>
  </si>
  <si>
    <t>a1O36000001EGGwEAO</t>
  </si>
  <si>
    <t>MCI-00123</t>
  </si>
  <si>
    <t>Out-patient care</t>
  </si>
  <si>
    <t>a1O36000001EGH9EAO</t>
  </si>
  <si>
    <t>MCI-00124</t>
  </si>
  <si>
    <t>In-patient care</t>
  </si>
  <si>
    <t>a1O36000001EGHAEA4</t>
  </si>
  <si>
    <t>MCI-00176</t>
  </si>
  <si>
    <t>Retention and distribution of health and community workers</t>
  </si>
  <si>
    <t>a1O36000001EGI0EAO</t>
  </si>
  <si>
    <t>MCI-00181</t>
  </si>
  <si>
    <t>Development and implementation of health legislation, strategies and policies</t>
  </si>
  <si>
    <t>a1O36000001EGI5EAO</t>
  </si>
  <si>
    <t>MCI-00182</t>
  </si>
  <si>
    <t>Monitoring and reporting implementation of laws and policies</t>
  </si>
  <si>
    <t>a1O36000001EGI6EAO</t>
  </si>
  <si>
    <t>MCI-00183</t>
  </si>
  <si>
    <t>a1O36000001EGI7EAO</t>
  </si>
  <si>
    <t>MCI-00184</t>
  </si>
  <si>
    <t>Financial sustainability</t>
  </si>
  <si>
    <t>a1O36000001EGI8EAO</t>
  </si>
  <si>
    <t>MCI-00194</t>
  </si>
  <si>
    <t>Other removing legal barriers interventions</t>
  </si>
  <si>
    <t>a1O36000001EGIIEA4</t>
  </si>
  <si>
    <t>MCI-00185</t>
  </si>
  <si>
    <t>Equity of healthcare financing</t>
  </si>
  <si>
    <t>a1O36000001EGI9EAO</t>
  </si>
  <si>
    <t>MCI-00186</t>
  </si>
  <si>
    <t>Other healthcare financing intervention(s)</t>
  </si>
  <si>
    <t>a1O36000001EGIAEA4</t>
  </si>
  <si>
    <t>MCI-00189</t>
  </si>
  <si>
    <t>Legal and policy environment assessment and law reform</t>
  </si>
  <si>
    <t>a1O36000001EGIDEA4</t>
  </si>
  <si>
    <t>MCI-00190</t>
  </si>
  <si>
    <t>Legal aid services and legal literacy</t>
  </si>
  <si>
    <t>a1O36000001EGIEEA4</t>
  </si>
  <si>
    <t>MCI-00191</t>
  </si>
  <si>
    <t>Training on rights for officials, health workers and police</t>
  </si>
  <si>
    <t>a1O36000001EGIFEA4</t>
  </si>
  <si>
    <t>MCI-00192</t>
  </si>
  <si>
    <t>Community-based monitoring of legal rights</t>
  </si>
  <si>
    <t>a1O36000001EGIGEA4</t>
  </si>
  <si>
    <t>MCI-00193</t>
  </si>
  <si>
    <t>Policy advocacy on legal rights</t>
  </si>
  <si>
    <t>a1O36000001EGIHEA4</t>
  </si>
  <si>
    <t>MCI-00208</t>
  </si>
  <si>
    <t>Supporting procurement and supply management</t>
  </si>
  <si>
    <t>a1O36000001EGIWEA4</t>
  </si>
  <si>
    <t>MCI-00247</t>
  </si>
  <si>
    <t>Any intervention</t>
  </si>
  <si>
    <t>a1O36000001EGJ9EAO</t>
  </si>
  <si>
    <t>No</t>
  </si>
  <si>
    <t>Yes</t>
  </si>
  <si>
    <t>21%</t>
  </si>
  <si>
    <t>WHO HIV Country Report 2017</t>
  </si>
  <si>
    <t>2.0%</t>
  </si>
  <si>
    <t>39%</t>
  </si>
  <si>
    <t>67%</t>
  </si>
  <si>
    <t xml:space="preserve">The baseline is from programme data available at INLS and represents data from 10 sites  in Luanda. The Numerator is the number of PLHIV on ART (adults and children) who are virally suppressed. The Denominator is total number of all PLHIV on ART (adults and children) under the treatment programme that have received a VL test. During the country dialogue, it was agreed that targets would be aligned with the global targets of 90-90-90. Based on TRP feedback, the targets have been readjusted in the following manner: In 2017, the program recorded 67% achievement , a projection of 3% per year has been applied resulting into a target of 70% , 73% and 76% for 2018-2019, 2019-2020, and 2020-2021 respectively. This increase will result from efforts to improve ART adherence through community-based interventions, and improvements in quality of care in health facilities detailed in the Test and Treat Expansion Plan. </t>
  </si>
  <si>
    <t>With regards to the definition of LTFU, it should be noted that in Angola, the definition used for the data available at the PEPFAR-supported Health Facilities is LTFU three months after the last  scheduled consultation. The National HIV/aids Programme on the other hand defines LTFU as LTFU six months after the last scheduled consultation. The six months definition is used in this PF, in line with the national guidelines available in 2016-2017. Currently, the national guidelines are being revised to introduce the three months definition for lost to follow up. LFTU data has been reported in 9 sites only because retention data forms are only available from those sites.</t>
  </si>
  <si>
    <t>The assumption of the 39% baseline result was as a result of PEPFAR assessment of 9 HFs (in Luanda only) out of a total of 570 HFs country-wide. On the other hand, the Programme uses the estimate of 67% of retention on the assumption that 33% will be lost to follow up (based on the programme’s regular routine supervision that covered 20 HFs in 9 provinces). Furthermore, the most recent supervision exercise by the program in 3 HFs in Benguela has revealed a LTFU rate of 20%. In this regard, the Programme considers that the baseline used should not be the PEPFAR estimates. Rather, according to the Programme,  the already existing programme performance data should be used to appropriately inform baseline estimates. Taking the level of uncertainty into consideration, the Programme requests that the target setting for the treatment-related indicators be finalised after the ongoing Audit of PLHIV data. The sampling for the Audit was made by the PR in collaboration with the Audit Steering Committee and the GF Audit Specialist. It resulted in a total of 9 clusters of health facilities covering  respectively the Central and Western provinces, the Eastern provinces and the Southern provinces. At the start of the data collection process, the 9 clusters were expected to provide data on an estimated 4,474 PLHIV patients. The Draft Audit Report will be available by the end of April 2018.</t>
  </si>
  <si>
    <t xml:space="preserve">Although the VL lab is located at INLS, VL samples are collected from across 10 health facilities in Luanda. </t>
  </si>
  <si>
    <t>To ensure expansion of VL testing, the Programme has validated DBS to cover a larger number of other HFs in the country. This will address the challenges related to sample collection and transport for referral. The expansion requires one additional VL machine for Luanda and Benguela to cover current needs. With the additional capacity and availability of reagents, the Programme plans to conduct 34,560 tests in 2018, 57,600 in 2019 and 80,640 in 2020.  Currently, facilities deliver the samples independently to the national reference laboratory in Luanda (based at INLS), and return to collect the results in the same manner. For facilities that have transport challenges, there is a motor-cycle transportation managed by INLS which collects samples from HFs and returns the results in the same way.</t>
  </si>
  <si>
    <r>
      <rPr>
        <b/>
        <sz val="12"/>
        <rFont val="Calibri"/>
        <family val="2"/>
        <scheme val="minor"/>
      </rPr>
      <t>a) Denominator &amp; Numerator</t>
    </r>
    <r>
      <rPr>
        <sz val="12"/>
        <rFont val="Calibri"/>
        <family val="2"/>
        <scheme val="minor"/>
      </rPr>
      <t xml:space="preserve">
The Numerator is the number of HIV positive pregnant women receiving ART for the prevention of MTCT. The Denominator is the estimated number of HIV positive pregnant women in Angola according to Spectrum projections. 
</t>
    </r>
    <r>
      <rPr>
        <b/>
        <sz val="12"/>
        <rFont val="Calibri"/>
        <family val="2"/>
        <scheme val="minor"/>
      </rPr>
      <t>b) Baseline Source</t>
    </r>
    <r>
      <rPr>
        <sz val="12"/>
        <rFont val="Calibri"/>
        <family val="2"/>
        <scheme val="minor"/>
      </rPr>
      <t xml:space="preserve">
The baseline is from programme data available at INLS (2017) and represents HIV positive pregnant women receiving ART, according to Option B+ PMTCT guidelines.
</t>
    </r>
    <r>
      <rPr>
        <b/>
        <sz val="12"/>
        <rFont val="Calibri"/>
        <family val="2"/>
        <scheme val="minor"/>
      </rPr>
      <t xml:space="preserve">c) Target Assumptions: </t>
    </r>
    <r>
      <rPr>
        <sz val="12"/>
        <rFont val="Calibri"/>
        <family val="2"/>
        <scheme val="minor"/>
      </rPr>
      <t xml:space="preserve">
Targets for PMTCT have been guided by the INLS Programme report for the period ending Dec 2017. The assumptions for target setting include:  
• With an estimated 19,315 HIV-positive pregnant women, INLS reported data for the period Jan - December 2017 indicates a result of 7,088 (4,500 for Jan-Jun and 2588 for Jul-Dec) against an annual target of 12,100; which translates to 58.57 %.                                                                                                                                                                                                                                                                                                                                                                                                                                                                                                                                                                                                                                                                                                                                                                                                                                                                          
• The targets have been aligned with the PMTCT results, and corresponding increment of 2% has been applied for each year.
The PMTCT Expansion Plan will be completed by June 2018 and will start to be implemented in September 2018, with expected results in PMTCT coverage in 2019,  hence the reduction of initial targets for Year 1.
</t>
    </r>
    <r>
      <rPr>
        <b/>
        <sz val="12"/>
        <rFont val="Calibri"/>
        <family val="2"/>
        <scheme val="minor"/>
      </rPr>
      <t xml:space="preserve">d) Reporting Systems:
</t>
    </r>
    <r>
      <rPr>
        <sz val="12"/>
        <rFont val="Calibri"/>
        <family val="2"/>
        <scheme val="minor"/>
      </rPr>
      <t>The reporting system for this indicator is DHIS2 - but the program will expand roll out new data collection tools beyond Luanda to strengthen the existing reporting system.</t>
    </r>
    <r>
      <rPr>
        <b/>
        <sz val="12"/>
        <rFont val="Calibri"/>
        <family val="2"/>
        <scheme val="minor"/>
      </rPr>
      <t xml:space="preserve">
e) Geographical Coverage: 
</t>
    </r>
    <r>
      <rPr>
        <sz val="12"/>
        <rFont val="Calibri"/>
        <family val="2"/>
        <scheme val="minor"/>
      </rPr>
      <t xml:space="preserve">The indicator is reportable nationally and PMTCT is implemented in all the 18 provinces of Angola. Specifically, out of the 1580 ANC facilities 650 (41%) do provide PMTCT services. </t>
    </r>
    <r>
      <rPr>
        <b/>
        <sz val="12"/>
        <rFont val="Calibri"/>
        <family val="2"/>
        <scheme val="minor"/>
      </rPr>
      <t xml:space="preserve">
f) Grant Contribution: </t>
    </r>
    <r>
      <rPr>
        <sz val="12"/>
        <rFont val="Calibri"/>
        <family val="2"/>
        <scheme val="minor"/>
      </rPr>
      <t xml:space="preserve">Global Fund contribution is 40% of the targets
 </t>
    </r>
  </si>
  <si>
    <t>INLS Program data</t>
  </si>
  <si>
    <t>UNDP PUDR data</t>
  </si>
  <si>
    <r>
      <rPr>
        <b/>
        <sz val="12"/>
        <rFont val="Calibri"/>
        <family val="2"/>
        <scheme val="minor"/>
      </rPr>
      <t xml:space="preserve">Baselines TBD: </t>
    </r>
    <r>
      <rPr>
        <sz val="12"/>
        <rFont val="Calibri"/>
        <family val="2"/>
        <scheme val="minor"/>
      </rPr>
      <t xml:space="preserve">This indicator relates to truck drivers and miners. 
</t>
    </r>
    <r>
      <rPr>
        <b/>
        <sz val="12"/>
        <rFont val="Calibri"/>
        <family val="2"/>
        <scheme val="minor"/>
      </rPr>
      <t>a) Denominator &amp; Numerator</t>
    </r>
    <r>
      <rPr>
        <sz val="12"/>
        <rFont val="Calibri"/>
        <family val="2"/>
        <scheme val="minor"/>
      </rPr>
      <t xml:space="preserve">: To be estimated after the IBBS studies are completed (1st phase – protocol writing and ERB submission funded under the current grant by end of June 2018; 2nd phase  - data collection and analysis, report writing and submission to be done when funding will be secure, expected by end of 2018).  
</t>
    </r>
    <r>
      <rPr>
        <b/>
        <sz val="12"/>
        <rFont val="Calibri"/>
        <family val="2"/>
        <scheme val="minor"/>
      </rPr>
      <t>b) Baseline Source</t>
    </r>
    <r>
      <rPr>
        <sz val="12"/>
        <rFont val="Calibri"/>
        <family val="2"/>
        <scheme val="minor"/>
      </rPr>
      <t xml:space="preserve">: There is no available recent data on Truck drivers and miners in Angola.  In the absence of programme data, setting the baseline is not yet feasible.  Under the current GF grant, two IBBS surveys are being organized by the PR to obtain size estimates and a better understanding of the prevalence and behavioural risk factors within these two groups. Nevertheless, this activity has suffered significant delays as the PR did not yet find a qualified organization to conduct the IBBS surveys. The advertisement is now re-opened and awaiting suitable candidates. Thus, as mentioned above: the design phase of the IBBS studies is due to be completed by June 2018 while the implementation and reporting phase is scheduled for completion by December 2018. Due to the GF new rule on no cost extension, the PR would collaborate with the MoH to request funding support under the current RSHH grant to support this activity by the end of the year. 
</t>
    </r>
    <r>
      <rPr>
        <b/>
        <sz val="12"/>
        <rFont val="Calibri"/>
        <family val="2"/>
        <scheme val="minor"/>
      </rPr>
      <t>c) Target Assumptions</t>
    </r>
    <r>
      <rPr>
        <sz val="12"/>
        <rFont val="Calibri"/>
        <family val="2"/>
        <scheme val="minor"/>
      </rPr>
      <t xml:space="preserve">: The targets will be set once the studies are completed
</t>
    </r>
    <r>
      <rPr>
        <b/>
        <sz val="12"/>
        <rFont val="Calibri"/>
        <family val="2"/>
        <scheme val="minor"/>
      </rPr>
      <t>d) Reporting Systems</t>
    </r>
    <r>
      <rPr>
        <sz val="12"/>
        <rFont val="Calibri"/>
        <family val="2"/>
        <scheme val="minor"/>
      </rPr>
      <t xml:space="preserve">: SR M&amp;E Systems
</t>
    </r>
    <r>
      <rPr>
        <b/>
        <sz val="12"/>
        <rFont val="Calibri"/>
        <family val="2"/>
        <scheme val="minor"/>
      </rPr>
      <t>e) Geographical Coverage</t>
    </r>
    <r>
      <rPr>
        <sz val="12"/>
        <rFont val="Calibri"/>
        <family val="2"/>
        <scheme val="minor"/>
      </rPr>
      <t xml:space="preserve">: Bie, Kwanza Norte, Lunda Norte and Lunda Sul
</t>
    </r>
    <r>
      <rPr>
        <b/>
        <sz val="12"/>
        <rFont val="Calibri"/>
        <family val="2"/>
        <scheme val="minor"/>
      </rPr>
      <t>f) Grant Contribution</t>
    </r>
    <r>
      <rPr>
        <sz val="12"/>
        <rFont val="Calibri"/>
        <family val="2"/>
        <scheme val="minor"/>
      </rPr>
      <t>: 100% of the targets”</t>
    </r>
  </si>
  <si>
    <t>Current system does not allow for disaggregation. However, a new integrated tool that incorporates all the required disaggregation will be rolled out as of June 2018</t>
  </si>
  <si>
    <r>
      <rPr>
        <b/>
        <sz val="12"/>
        <color theme="1"/>
        <rFont val="Calibri"/>
        <family val="2"/>
        <scheme val="minor"/>
      </rPr>
      <t xml:space="preserve">a) Denominator &amp; Numerator: </t>
    </r>
    <r>
      <rPr>
        <sz val="12"/>
        <color theme="1"/>
        <rFont val="Calibri"/>
        <family val="2"/>
        <scheme val="minor"/>
      </rPr>
      <t xml:space="preserve">
The Numerator is number of MSMs reached with defined package of services (peer education, referral for HIV testing and ART; stigma and discrimination; group socialisation; empowerment). The Denominator is the size estimation of MSMs in Benguela
</t>
    </r>
    <r>
      <rPr>
        <b/>
        <sz val="12"/>
        <color theme="1"/>
        <rFont val="Calibri"/>
        <family val="2"/>
        <scheme val="minor"/>
      </rPr>
      <t>b) Baseline Source:</t>
    </r>
    <r>
      <rPr>
        <sz val="12"/>
        <color theme="1"/>
        <rFont val="Calibri"/>
        <family val="2"/>
        <scheme val="minor"/>
      </rPr>
      <t xml:space="preserve"> The baseline is the March 2018 result for this indicator under the current grant PF i.e. 660 MSM reached out of the estimated target population of 9,000 MSM. The result was reported by OIC, INLS SSR in the province of Benguela. 
</t>
    </r>
    <r>
      <rPr>
        <b/>
        <sz val="12"/>
        <color theme="1"/>
        <rFont val="Calibri"/>
        <family val="2"/>
        <scheme val="minor"/>
      </rPr>
      <t xml:space="preserve">c) Target Assumptions: </t>
    </r>
    <r>
      <rPr>
        <sz val="12"/>
        <color theme="1"/>
        <rFont val="Calibri"/>
        <family val="2"/>
        <scheme val="minor"/>
      </rPr>
      <t xml:space="preserve">
</t>
    </r>
    <r>
      <rPr>
        <sz val="12"/>
        <rFont val="Calibri"/>
        <family val="2"/>
        <scheme val="minor"/>
      </rPr>
      <t xml:space="preserve">According to the PLACE Study 2016 conducted by the Linkages Project in 2016-2017, it is estimated that 1.3% of the male population in priority provinces aged 15 years and above are MSMs (denominators for targets are now adjusted using the results of this Study). Targets for the new grant were set based on the current grant targets as well as available funding resources. </t>
    </r>
    <r>
      <rPr>
        <sz val="12"/>
        <color theme="1"/>
        <rFont val="Calibri"/>
        <family val="2"/>
        <scheme val="minor"/>
      </rPr>
      <t xml:space="preserve">
</t>
    </r>
    <r>
      <rPr>
        <b/>
        <sz val="12"/>
        <color theme="1"/>
        <rFont val="Calibri"/>
        <family val="2"/>
        <scheme val="minor"/>
      </rPr>
      <t>d) Reporting Systems</t>
    </r>
    <r>
      <rPr>
        <sz val="12"/>
        <color theme="1"/>
        <rFont val="Calibri"/>
        <family val="2"/>
        <scheme val="minor"/>
      </rPr>
      <t xml:space="preserve">: OIC and INLS reporting systems
e) </t>
    </r>
    <r>
      <rPr>
        <b/>
        <sz val="12"/>
        <color theme="1"/>
        <rFont val="Calibri"/>
        <family val="2"/>
        <scheme val="minor"/>
      </rPr>
      <t xml:space="preserve">Geographical Coverage: </t>
    </r>
    <r>
      <rPr>
        <sz val="12"/>
        <color theme="1"/>
        <rFont val="Calibri"/>
        <family val="2"/>
        <scheme val="minor"/>
      </rPr>
      <t xml:space="preserve">Benguela Province only (due to financial constraints)
</t>
    </r>
    <r>
      <rPr>
        <b/>
        <sz val="12"/>
        <color theme="1"/>
        <rFont val="Calibri"/>
        <family val="2"/>
        <scheme val="minor"/>
      </rPr>
      <t>f) Grant Contribution:</t>
    </r>
    <r>
      <rPr>
        <sz val="12"/>
        <color theme="1"/>
        <rFont val="Calibri"/>
        <family val="2"/>
        <scheme val="minor"/>
      </rPr>
      <t xml:space="preserve"> 100% of the targets
</t>
    </r>
  </si>
  <si>
    <r>
      <rPr>
        <b/>
        <sz val="12"/>
        <color theme="1"/>
        <rFont val="Calibri"/>
        <family val="2"/>
        <scheme val="minor"/>
      </rPr>
      <t>a) Denominator &amp; Numerator</t>
    </r>
    <r>
      <rPr>
        <sz val="12"/>
        <color theme="1"/>
        <rFont val="Calibri"/>
        <family val="2"/>
        <scheme val="minor"/>
      </rPr>
      <t xml:space="preserve">
The Numerator is the number of SWs reached with a defined package of services. Under the current grant, the package of services includes a combination of Pepfar funded services (outreach, access to HIV testing and treatment, champions of positive living, condom and lubricants provision) and Global Fund funded services (Drop in centre for psycho social support; stigma and discrimination; gender-based violence; organisational development and empowerment). The Denominator is the size estimate of Sex Workers in Luanda.
</t>
    </r>
    <r>
      <rPr>
        <b/>
        <sz val="12"/>
        <color theme="1"/>
        <rFont val="Calibri"/>
        <family val="2"/>
        <scheme val="minor"/>
      </rPr>
      <t>b) Baseline Source</t>
    </r>
    <r>
      <rPr>
        <sz val="12"/>
        <color theme="1"/>
        <rFont val="Calibri"/>
        <family val="2"/>
        <scheme val="minor"/>
      </rPr>
      <t xml:space="preserve">
The baseline is the December 2017 result for this indicator under the current grant PF, i.e. 2 499 SW reached out of the estimated target population of 9 000 SW. The result was reported by MSH, UNDP Sub Recipient for the SW component.
</t>
    </r>
    <r>
      <rPr>
        <b/>
        <sz val="12"/>
        <color theme="1"/>
        <rFont val="Calibri"/>
        <family val="2"/>
        <scheme val="minor"/>
      </rPr>
      <t>c) Target Assumptions:</t>
    </r>
    <r>
      <rPr>
        <sz val="12"/>
        <color theme="1"/>
        <rFont val="Calibri"/>
        <family val="2"/>
        <scheme val="minor"/>
      </rPr>
      <t xml:space="preserve"> 
The estimated number of SWs in Luanda is 1.5% of women aged 15-64 years according to the PLACE Study conducted by the Linkages Project in 2016-2017. Targets were set based on the current grant targets and results, as well as available funding resources. 
</t>
    </r>
    <r>
      <rPr>
        <b/>
        <sz val="12"/>
        <color theme="1"/>
        <rFont val="Calibri"/>
        <family val="2"/>
        <scheme val="minor"/>
      </rPr>
      <t xml:space="preserve">d) Reporting Systems: </t>
    </r>
    <r>
      <rPr>
        <sz val="12"/>
        <color theme="1"/>
        <rFont val="Calibri"/>
        <family val="2"/>
        <scheme val="minor"/>
      </rPr>
      <t>M&amp;E system used by the</t>
    </r>
    <r>
      <rPr>
        <sz val="12"/>
        <rFont val="Calibri"/>
        <family val="2"/>
        <scheme val="minor"/>
      </rPr>
      <t xml:space="preserve"> UNDP SR (MSH)</t>
    </r>
    <r>
      <rPr>
        <sz val="12"/>
        <color theme="1"/>
        <rFont val="Calibri"/>
        <family val="2"/>
        <scheme val="minor"/>
      </rPr>
      <t xml:space="preserve">
</t>
    </r>
    <r>
      <rPr>
        <b/>
        <sz val="12"/>
        <color theme="1"/>
        <rFont val="Calibri"/>
        <family val="2"/>
        <scheme val="minor"/>
      </rPr>
      <t xml:space="preserve">e) Geographical Coverage: </t>
    </r>
    <r>
      <rPr>
        <sz val="12"/>
        <color theme="1"/>
        <rFont val="Calibri"/>
        <family val="2"/>
        <scheme val="minor"/>
      </rPr>
      <t xml:space="preserve">Luanda Province only due to funding constraints
</t>
    </r>
    <r>
      <rPr>
        <b/>
        <sz val="12"/>
        <color theme="1"/>
        <rFont val="Calibri"/>
        <family val="2"/>
        <scheme val="minor"/>
      </rPr>
      <t>f) Grant Contribution:</t>
    </r>
    <r>
      <rPr>
        <sz val="12"/>
        <color theme="1"/>
        <rFont val="Calibri"/>
        <family val="2"/>
        <scheme val="minor"/>
      </rPr>
      <t xml:space="preserve"> 100% of the targets
 </t>
    </r>
  </si>
  <si>
    <t>The baseline is from spectrum estimates for 2016. The Numerator is the number of new child infections due to MTCT.  The denominator is the total number of pregnant women who received ART to prevent MTCT. Targets are extrapolated from HIV-NSP (PEN-VIH) towards global targets for the elimination of mother-to-child transmission.</t>
  </si>
  <si>
    <t>The baseline is from Spectrum estimates that uses 2016 data. The Numerator is 283,830 which is the estimated number of people living with HIV in 2016 (adults and children).  The Denominator is 20,480,481, which is the total projected population of Angola for 2016. Targets are also generated from Spectrum.</t>
  </si>
  <si>
    <r>
      <rPr>
        <b/>
        <sz val="12"/>
        <color theme="1"/>
        <rFont val="Calibri"/>
        <family val="2"/>
        <scheme val="minor"/>
      </rPr>
      <t xml:space="preserve">a) Denominator &amp; Numerator
</t>
    </r>
    <r>
      <rPr>
        <sz val="12"/>
        <color theme="1"/>
        <rFont val="Calibri"/>
        <family val="2"/>
        <scheme val="minor"/>
      </rPr>
      <t>The Numerator is the Number of adolescent girls and young women reached with HIV prevention programs-defined package of services as of December 2017, under the current grant. The Denominator is the estimated number of female adolescents and youth out of school in the targeted provinces as per the population projections of Angola. It is the same denominator as the one used for this indicator under the current grant.
Provinces: Luanda, Huila, Cunene, Cuando Cubango and Namibe.</t>
    </r>
    <r>
      <rPr>
        <b/>
        <sz val="12"/>
        <color theme="1"/>
        <rFont val="Calibri"/>
        <family val="2"/>
        <scheme val="minor"/>
      </rPr>
      <t xml:space="preserve">
</t>
    </r>
    <r>
      <rPr>
        <sz val="12"/>
        <color theme="1"/>
        <rFont val="Calibri"/>
        <family val="2"/>
        <scheme val="minor"/>
      </rPr>
      <t>Estimated number of woman adolescents and youth out of school in the targeted provinces (based on estimated percentage of 37.4% ; Source: Census 2014):</t>
    </r>
    <r>
      <rPr>
        <b/>
        <sz val="12"/>
        <color theme="1"/>
        <rFont val="Calibri"/>
        <family val="2"/>
        <scheme val="minor"/>
      </rPr>
      <t xml:space="preserve"> </t>
    </r>
    <r>
      <rPr>
        <sz val="12"/>
        <color theme="1"/>
        <rFont val="Calibri"/>
        <family val="2"/>
        <scheme val="minor"/>
      </rPr>
      <t>2018:  784,453; 2019: 818,539; 2020: 854,513;  2021:892,230</t>
    </r>
    <r>
      <rPr>
        <b/>
        <sz val="12"/>
        <color theme="1"/>
        <rFont val="Calibri"/>
        <family val="2"/>
        <scheme val="minor"/>
      </rPr>
      <t xml:space="preserve">
b) Baseline Source: </t>
    </r>
    <r>
      <rPr>
        <sz val="12"/>
        <color theme="1"/>
        <rFont val="Calibri"/>
        <family val="2"/>
        <scheme val="minor"/>
      </rPr>
      <t xml:space="preserve">
Baseline is UNDP/UNFPA December 2017 cumulative result under the current grant PF. The result is 27,859 adolescent girls  reached with life skills-based HIV education out-of-school since the start of the current grant (July 2016).  The Ministry of Education is coordinating a national program for the inclusion of comprehensive sexual education in the school curriculum to reach adolescents in school across the country.
</t>
    </r>
    <r>
      <rPr>
        <b/>
        <sz val="12"/>
        <color theme="1"/>
        <rFont val="Calibri"/>
        <family val="2"/>
        <scheme val="minor"/>
      </rPr>
      <t>c) Target Assumptions:</t>
    </r>
    <r>
      <rPr>
        <sz val="12"/>
        <color theme="1"/>
        <rFont val="Calibri"/>
        <family val="2"/>
        <scheme val="minor"/>
      </rPr>
      <t xml:space="preserve"> 
Targets set during the country dialogue have been revisited, taking into account programme results and funding needs to date.
The upcoming programmatic assessment of this component, as part of the grant-making process, may result in some modifications in terms of target setting. It is planned that only out of school AGYW will be targeted. 
</t>
    </r>
    <r>
      <rPr>
        <b/>
        <sz val="12"/>
        <color theme="1"/>
        <rFont val="Calibri"/>
        <family val="2"/>
        <scheme val="minor"/>
      </rPr>
      <t>d) Reporting Systems:</t>
    </r>
    <r>
      <rPr>
        <sz val="12"/>
        <color theme="1"/>
        <rFont val="Calibri"/>
        <family val="2"/>
        <scheme val="minor"/>
      </rPr>
      <t xml:space="preserve"> SR M&amp;E systems
</t>
    </r>
    <r>
      <rPr>
        <b/>
        <sz val="12"/>
        <color theme="1"/>
        <rFont val="Calibri"/>
        <family val="2"/>
        <scheme val="minor"/>
      </rPr>
      <t>e) Geographical Coverage:</t>
    </r>
    <r>
      <rPr>
        <sz val="12"/>
        <color theme="1"/>
        <rFont val="Calibri"/>
        <family val="2"/>
        <scheme val="minor"/>
      </rPr>
      <t xml:space="preserve"> Five provinces of Luanda, Benguela, Huila, Namibe and Cuene.
</t>
    </r>
    <r>
      <rPr>
        <b/>
        <sz val="12"/>
        <color theme="1"/>
        <rFont val="Calibri"/>
        <family val="2"/>
        <scheme val="minor"/>
      </rPr>
      <t>f) Grant Contribution:</t>
    </r>
    <r>
      <rPr>
        <sz val="12"/>
        <color theme="1"/>
        <rFont val="Calibri"/>
        <family val="2"/>
        <scheme val="minor"/>
      </rPr>
      <t xml:space="preserve"> 100% of the targets for girls out of school only
</t>
    </r>
  </si>
  <si>
    <r>
      <rPr>
        <b/>
        <sz val="12"/>
        <rFont val="Calibri"/>
        <family val="2"/>
        <scheme val="minor"/>
      </rPr>
      <t>a) Denominator &amp; Numerator:</t>
    </r>
    <r>
      <rPr>
        <sz val="12"/>
        <rFont val="Calibri"/>
        <family val="2"/>
        <scheme val="minor"/>
      </rPr>
      <t xml:space="preserve">
The Numerator is the total number of PLHIV (adults, children and pregnant women) currently receiving ART at the end of the reporting period. The Denominator is the estimated number of PLHIV during the reporting period. 
</t>
    </r>
    <r>
      <rPr>
        <b/>
        <sz val="12"/>
        <rFont val="Calibri"/>
        <family val="2"/>
        <scheme val="minor"/>
      </rPr>
      <t>b) Baseline Source:</t>
    </r>
    <r>
      <rPr>
        <sz val="12"/>
        <rFont val="Calibri"/>
        <family val="2"/>
        <scheme val="minor"/>
      </rPr>
      <t xml:space="preserve">
The baseline was obtained based on programme data available at INLS (2017) and represents the total number of adults, children and pregnant women receiving ARVs according to the 2015 WHO Treatment guidelines.
</t>
    </r>
    <r>
      <rPr>
        <b/>
        <sz val="12"/>
        <rFont val="Calibri"/>
        <family val="2"/>
        <scheme val="minor"/>
      </rPr>
      <t xml:space="preserve">c) Target Assumptions: </t>
    </r>
    <r>
      <rPr>
        <sz val="12"/>
        <rFont val="Calibri"/>
        <family val="2"/>
        <scheme val="minor"/>
      </rPr>
      <t xml:space="preserve">
Target estimations are in accordance with the Programme reported results at the end of 2017 (of 77,559 patients), against an estimated total number of people living with HIV (295,452) and considering that Angola has adopted the Test and Treat initiative beginning in Luanda: 
• For 2017,  INLS reported data has been applied as a reference.
• Initiated on ART, each year, 90% of all new patients registered in the Programme (average from the 3 last years)
• Projected number of pregnant women to be initiated on ART: 9171 in 2018, 9974 in 2019, 10427 in 2020 and  10671 in 2021; 
• Projected Lost to follow up: Based on reduction estimates between 2017 and 2018, the LTFU projection will be as follows, while awating for the outcomes of the ongoing Audit of HIV patients data (expected results in June 2018): 30% in 2018, 25% in 2019, 20% in 2020 and 15% in 2021
• As result of Test and Treat, initiated ART are 30% of those actually in care (pre-ART) in Luanda in 2018, 30% of those actually in care (pre-ART) in the country in 2019, 2020 and 2021
• Pregnant women initiated in one year will be added to the adults in the following year 
</t>
    </r>
    <r>
      <rPr>
        <b/>
        <sz val="12"/>
        <rFont val="Calibri"/>
        <family val="2"/>
        <scheme val="minor"/>
      </rPr>
      <t>d) Reporting Systems:</t>
    </r>
    <r>
      <rPr>
        <sz val="12"/>
        <rFont val="Calibri"/>
        <family val="2"/>
        <scheme val="minor"/>
      </rPr>
      <t xml:space="preserve"> 
The reporting system for this indicator is DHIS2 - but the program will expand roll out new data collection tools beyond Luanda to strengthen the existing reporting system. The number of ART patients is collected as absolute figures and will be cumulated annually. The indicator will be reported as a percentage and will be analysed disagragated by sub-pupolation: HIV+ adults, children, TB-HIV co-infected and pregnant women. 
</t>
    </r>
    <r>
      <rPr>
        <b/>
        <sz val="12"/>
        <rFont val="Calibri"/>
        <family val="2"/>
        <scheme val="minor"/>
      </rPr>
      <t>e) Geographical Coverage:</t>
    </r>
    <r>
      <rPr>
        <sz val="12"/>
        <rFont val="Calibri"/>
        <family val="2"/>
        <scheme val="minor"/>
      </rPr>
      <t xml:space="preserve"> The indicator is reportable nationally
</t>
    </r>
    <r>
      <rPr>
        <b/>
        <sz val="12"/>
        <rFont val="Calibri"/>
        <family val="2"/>
        <scheme val="minor"/>
      </rPr>
      <t>f) Grant Contribution:</t>
    </r>
    <r>
      <rPr>
        <sz val="12"/>
        <rFont val="Calibri"/>
        <family val="2"/>
        <scheme val="minor"/>
      </rPr>
      <t xml:space="preserve"> Global Fund contribution is 40% of the targets (absolute number of 31,024 patients based on 2017 baseline to be maintained through the grant cycle) </t>
    </r>
  </si>
  <si>
    <t xml:space="preserve">The baseline is from Angola's 2016 GARPR report. The Numerator is the total number of PLHIV (adults and children)  who continued to be on ART during the reporting period (year). The Denominator is the total number of PLHIV (adults and children) who initiated ART during the same reporting period (year). The data is from the 9 health facilities of Luanda, which are supported by PEPFAR (data forms for this indicators are currently only available in these sites). Currently, the country's health information system is not at a stage where it would allow reporting on this indicator across all health units providing ART services. Such a situation will improve as and when the new data collection instruments (cohort based registers) are disseminated during 2018 and 2019 and DHIS2 is rolled out across the country. Baseline value might require adjustment based on the outcome of the patient audit (expected availability in June 2018). The indicator will be analysed and reported disagragated by sub-pupolation: HIV+ adults, children, TB-HIV co-infected and pregnant women.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</si>
</sst>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409]d\-mmm\-yy;@"/>
    <numFmt numFmtId="165" formatCode="0.00##\%;[Red]\(0.00##\%\)"/>
    <numFmt numFmtId="166" formatCode="#.00\%;[Red]\(#.00\%\)"/>
    <numFmt numFmtId="167" formatCode="#,##0.00000"/>
    <numFmt numFmtId="168" formatCode="#.0\%;[Red]\(#.0\%\)"/>
    <numFmt numFmtId="169" formatCode="_(* #,##0_);_(* \(#,##0\);_(@_)"/>
    <numFmt numFmtId="170" formatCode="_(* #,##0.00_);_(* \(#,##0.00\);_(@_)"/>
    <numFmt numFmtId="171" formatCode="_(* #,##0.0_);_(* \(#,##0.0\);_(@_)"/>
    <numFmt numFmtId="172" formatCode="_(* #,##0.000000_);_(* \(#,##0.000000\);_(@_)"/>
  </numFmts>
  <fonts count="45" x14ac:knownFonts="1">
    <font>
      <sz val="12"/>
      <color theme="1"/>
      <name val="Calibri"/>
      <family val="2"/>
      <scheme val="minor"/>
    </font>
    <font>
      <b/>
      <sz val="14"/>
      <color theme="1"/>
      <name val="Calibri"/>
      <family val="2"/>
      <scheme val="minor"/>
    </font>
    <font>
      <u/>
      <sz val="12"/>
      <color theme="10"/>
      <name val="Calibri"/>
      <family val="2"/>
      <scheme val="minor"/>
    </font>
    <font>
      <sz val="10"/>
      <name val="Arial"/>
      <family val="2"/>
    </font>
    <font>
      <b/>
      <sz val="10"/>
      <name val="Arial"/>
      <family val="2"/>
    </font>
    <font>
      <sz val="12"/>
      <name val="Calibri"/>
      <family val="2"/>
      <scheme val="minor"/>
    </font>
    <font>
      <sz val="12"/>
      <color theme="0"/>
      <name val="Calibri"/>
      <family val="2"/>
      <scheme val="minor"/>
    </font>
    <font>
      <b/>
      <sz val="9"/>
      <color theme="1"/>
      <name val="Calibri"/>
      <family val="2"/>
      <scheme val="minor"/>
    </font>
    <font>
      <sz val="9"/>
      <color theme="1"/>
      <name val="Calibri"/>
      <family val="2"/>
      <scheme val="minor"/>
    </font>
    <font>
      <sz val="9"/>
      <name val="Calibri"/>
      <family val="2"/>
      <scheme val="minor"/>
    </font>
    <font>
      <u/>
      <sz val="9"/>
      <color theme="10"/>
      <name val="Calibri"/>
      <family val="2"/>
      <scheme val="minor"/>
    </font>
    <font>
      <b/>
      <sz val="12"/>
      <color theme="1"/>
      <name val="Calibri"/>
      <family val="2"/>
      <scheme val="minor"/>
    </font>
    <font>
      <u/>
      <sz val="14"/>
      <color theme="10"/>
      <name val="Calibri"/>
      <family val="2"/>
      <scheme val="minor"/>
    </font>
    <font>
      <b/>
      <sz val="12"/>
      <name val="Calibri"/>
      <family val="2"/>
      <scheme val="minor"/>
    </font>
    <font>
      <b/>
      <sz val="12"/>
      <color theme="0"/>
      <name val="Calibri"/>
      <family val="2"/>
      <scheme val="minor"/>
    </font>
    <font>
      <b/>
      <sz val="16"/>
      <color theme="1"/>
      <name val="Calibri"/>
      <family val="2"/>
      <scheme val="minor"/>
    </font>
    <font>
      <b/>
      <sz val="12"/>
      <color rgb="FFFF0000"/>
      <name val="Calibri"/>
      <family val="2"/>
      <scheme val="minor"/>
    </font>
    <font>
      <sz val="12"/>
      <color rgb="FFFF0000"/>
      <name val="Calibri"/>
      <family val="2"/>
      <scheme val="minor"/>
    </font>
    <font>
      <sz val="16"/>
      <color theme="1"/>
      <name val="Calibri"/>
      <family val="2"/>
      <scheme val="minor"/>
    </font>
    <font>
      <sz val="9"/>
      <color rgb="FFFF0000"/>
      <name val="Calibri"/>
      <family val="2"/>
      <scheme val="minor"/>
    </font>
    <font>
      <b/>
      <sz val="12"/>
      <color theme="0" tint="-0.499984740745262"/>
      <name val="Calibri"/>
      <family val="2"/>
      <scheme val="minor"/>
    </font>
    <font>
      <sz val="12"/>
      <color theme="0" tint="-0.34998626667073579"/>
      <name val="Calibri"/>
      <family val="2"/>
      <scheme val="minor"/>
    </font>
    <font>
      <b/>
      <sz val="12"/>
      <color theme="0" tint="-0.34998626667073579"/>
      <name val="Calibri"/>
      <family val="2"/>
      <scheme val="minor"/>
    </font>
    <font>
      <b/>
      <sz val="12"/>
      <color theme="4" tint="0.39997558519241921"/>
      <name val="Calibri"/>
      <family val="2"/>
      <scheme val="minor"/>
    </font>
    <font>
      <sz val="9"/>
      <color theme="0"/>
      <name val="Calibri"/>
      <family val="2"/>
      <scheme val="minor"/>
    </font>
    <font>
      <sz val="18"/>
      <color rgb="FFFF0000"/>
      <name val="Calibri"/>
      <family val="2"/>
      <scheme val="minor"/>
    </font>
    <font>
      <sz val="16"/>
      <color rgb="FFFF0000"/>
      <name val="Calibri"/>
      <family val="2"/>
      <scheme val="minor"/>
    </font>
    <font>
      <b/>
      <sz val="22"/>
      <color theme="0"/>
      <name val="Georgia"/>
      <family val="1"/>
    </font>
    <font>
      <b/>
      <sz val="22"/>
      <color rgb="FFFFFFFF"/>
      <name val="Georgia"/>
      <family val="1"/>
    </font>
    <font>
      <b/>
      <sz val="36"/>
      <color rgb="FFFFFFFF"/>
      <name val="Georgia"/>
      <family val="1"/>
    </font>
    <font>
      <b/>
      <sz val="22"/>
      <name val="Calibri"/>
      <family val="2"/>
      <scheme val="minor"/>
    </font>
    <font>
      <b/>
      <sz val="22"/>
      <name val="Georgia"/>
      <family val="1"/>
    </font>
    <font>
      <b/>
      <sz val="18"/>
      <color rgb="FFFFFFFF"/>
      <name val="Georgia"/>
      <family val="1"/>
    </font>
    <font>
      <sz val="22"/>
      <name val="Georgia"/>
      <family val="1"/>
    </font>
    <font>
      <sz val="22"/>
      <name val="Calibri"/>
      <family val="2"/>
      <scheme val="minor"/>
    </font>
    <font>
      <sz val="22"/>
      <color rgb="FFFF0000"/>
      <name val="Calibri"/>
      <family val="2"/>
      <scheme val="minor"/>
    </font>
    <font>
      <b/>
      <sz val="28"/>
      <name val="Calibri"/>
      <family val="2"/>
      <scheme val="minor"/>
    </font>
    <font>
      <sz val="16"/>
      <color theme="0"/>
      <name val="Calibri"/>
      <family val="2"/>
      <scheme val="minor"/>
    </font>
    <font>
      <sz val="16"/>
      <name val="Calibri"/>
      <family val="2"/>
      <scheme val="minor"/>
    </font>
    <font>
      <b/>
      <sz val="12"/>
      <color theme="8" tint="0.39997558519241921"/>
      <name val="Calibri"/>
      <family val="2"/>
      <scheme val="minor"/>
    </font>
    <font>
      <sz val="26"/>
      <name val="Calibri"/>
      <family val="2"/>
      <scheme val="minor"/>
    </font>
    <font>
      <b/>
      <sz val="12"/>
      <color rgb="FFFFFFFF"/>
      <name val="Calibri"/>
      <family val="2"/>
      <scheme val="minor"/>
    </font>
    <font>
      <sz val="12"/>
      <color rgb="FFFFFFFF"/>
      <name val="Calibri"/>
      <family val="2"/>
      <scheme val="minor"/>
    </font>
    <font>
      <sz val="9"/>
      <color rgb="FFFFFFFF"/>
      <name val="Calibri"/>
      <family val="2"/>
      <scheme val="minor"/>
    </font>
    <font>
      <sz val="12"/>
      <color rgb="FF0070C0"/>
      <name val="Calibri"/>
      <family val="2"/>
      <scheme val="minor"/>
    </font>
  </fonts>
  <fills count="25">
    <fill>
      <patternFill patternType="none"/>
    </fill>
    <fill>
      <patternFill patternType="gray125"/>
    </fill>
    <fill>
      <patternFill patternType="solid">
        <fgColor theme="0" tint="-0.249977111117893"/>
        <bgColor indexed="64"/>
      </patternFill>
    </fill>
    <fill>
      <patternFill patternType="solid">
        <fgColor rgb="FFE2EFDA"/>
        <bgColor indexed="64"/>
      </patternFill>
    </fill>
    <fill>
      <patternFill patternType="solid">
        <fgColor theme="0"/>
        <bgColor indexed="64"/>
      </patternFill>
    </fill>
    <fill>
      <patternFill patternType="solid">
        <fgColor theme="5" tint="0.59999389629810485"/>
        <bgColor indexed="64"/>
      </patternFill>
    </fill>
    <fill>
      <patternFill patternType="solid">
        <fgColor rgb="FF8DB4E2"/>
        <bgColor indexed="64"/>
      </patternFill>
    </fill>
    <fill>
      <patternFill patternType="solid">
        <fgColor rgb="FFB6E4E6"/>
        <bgColor indexed="64"/>
      </patternFill>
    </fill>
    <fill>
      <patternFill patternType="solid">
        <fgColor rgb="FFDAEEF3"/>
        <bgColor indexed="64"/>
      </patternFill>
    </fill>
    <fill>
      <patternFill patternType="solid">
        <fgColor theme="4" tint="0.39997558519241921"/>
        <bgColor indexed="64"/>
      </patternFill>
    </fill>
    <fill>
      <patternFill patternType="solid">
        <fgColor rgb="FF9BC2E6"/>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DDEBF7"/>
        <bgColor theme="4" tint="0.79998168889431442"/>
      </patternFill>
    </fill>
    <fill>
      <patternFill patternType="solid">
        <fgColor rgb="FFDDEBF7"/>
        <bgColor indexed="64"/>
      </patternFill>
    </fill>
    <fill>
      <patternFill patternType="solid">
        <fgColor rgb="FF5B9BD5"/>
        <bgColor theme="4"/>
      </patternFill>
    </fill>
    <fill>
      <patternFill patternType="solid">
        <fgColor rgb="FF5B9BD5"/>
        <bgColor indexed="64"/>
      </patternFill>
    </fill>
    <fill>
      <patternFill patternType="solid">
        <fgColor theme="0"/>
        <bgColor theme="4" tint="0.79998168889431442"/>
      </patternFill>
    </fill>
    <fill>
      <patternFill patternType="solid">
        <fgColor theme="4" tint="0.79998168889431442"/>
        <bgColor indexed="64"/>
      </patternFill>
    </fill>
    <fill>
      <patternFill patternType="mediumGray"/>
    </fill>
    <fill>
      <patternFill patternType="solid">
        <fgColor rgb="FFFFFFFF"/>
        <bgColor indexed="64"/>
      </patternFill>
    </fill>
    <fill>
      <patternFill patternType="solid">
        <fgColor rgb="FFFFFFFF"/>
        <bgColor theme="4" tint="0.79998168889431442"/>
      </patternFill>
    </fill>
    <fill>
      <patternFill patternType="mediumGray">
        <bgColor theme="0"/>
      </patternFill>
    </fill>
    <fill>
      <patternFill patternType="solid">
        <fgColor theme="0" tint="-0.14999847407452621"/>
        <bgColor indexed="64"/>
      </patternFill>
    </fill>
    <fill>
      <patternFill patternType="solid">
        <fgColor theme="5" tint="0.79998168889431442"/>
        <bgColor indexed="64"/>
      </patternFill>
    </fill>
  </fills>
  <borders count="116">
    <border>
      <left/>
      <right/>
      <top/>
      <bottom/>
      <diagonal/>
    </border>
    <border>
      <left style="medium">
        <color auto="1"/>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rgb="FF00B0F0"/>
      </left>
      <right style="hair">
        <color rgb="FF00B0F0"/>
      </right>
      <top style="hair">
        <color rgb="FF00B0F0"/>
      </top>
      <bottom style="hair">
        <color rgb="FF00B0F0"/>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hair">
        <color rgb="FF00B0F0"/>
      </left>
      <right style="hair">
        <color rgb="FF00B0F0"/>
      </right>
      <top/>
      <bottom style="hair">
        <color rgb="FF00B0F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rgb="FF00B0F0"/>
      </left>
      <right style="hair">
        <color rgb="FF00B0F0"/>
      </right>
      <top style="medium">
        <color indexed="64"/>
      </top>
      <bottom style="hair">
        <color rgb="FF00B0F0"/>
      </bottom>
      <diagonal/>
    </border>
    <border>
      <left style="hair">
        <color rgb="FF00B0F0"/>
      </left>
      <right style="hair">
        <color rgb="FF00B0F0"/>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auto="1"/>
      </top>
      <bottom/>
      <diagonal/>
    </border>
    <border>
      <left style="thin">
        <color indexed="64"/>
      </left>
      <right/>
      <top style="medium">
        <color indexed="64"/>
      </top>
      <bottom style="medium">
        <color indexed="64"/>
      </bottom>
      <diagonal/>
    </border>
    <border>
      <left style="hair">
        <color rgb="FF00B0F0"/>
      </left>
      <right/>
      <top style="hair">
        <color rgb="FF00B0F0"/>
      </top>
      <bottom style="hair">
        <color rgb="FF00B0F0"/>
      </bottom>
      <diagonal/>
    </border>
    <border>
      <left style="medium">
        <color auto="1"/>
      </left>
      <right/>
      <top style="hair">
        <color rgb="FF00B0F0"/>
      </top>
      <bottom style="medium">
        <color auto="1"/>
      </bottom>
      <diagonal/>
    </border>
    <border>
      <left/>
      <right/>
      <top style="hair">
        <color rgb="FF00B0F0"/>
      </top>
      <bottom style="medium">
        <color auto="1"/>
      </bottom>
      <diagonal/>
    </border>
    <border>
      <left/>
      <right style="thin">
        <color indexed="64"/>
      </right>
      <top/>
      <bottom style="medium">
        <color indexed="64"/>
      </bottom>
      <diagonal/>
    </border>
    <border>
      <left style="hair">
        <color rgb="FF00B0F0"/>
      </left>
      <right style="hair">
        <color rgb="FF00B0F0"/>
      </right>
      <top style="hair">
        <color rgb="FF00B0F0"/>
      </top>
      <bottom style="thin">
        <color theme="4"/>
      </bottom>
      <diagonal/>
    </border>
    <border>
      <left style="hair">
        <color rgb="FF00B0F0"/>
      </left>
      <right style="hair">
        <color rgb="FF00B0F0"/>
      </right>
      <top style="medium">
        <color indexed="64"/>
      </top>
      <bottom/>
      <diagonal/>
    </border>
    <border>
      <left style="medium">
        <color auto="1"/>
      </left>
      <right/>
      <top style="hair">
        <color rgb="FF00B0F0"/>
      </top>
      <bottom style="hair">
        <color rgb="FF00B0F0"/>
      </bottom>
      <diagonal/>
    </border>
    <border>
      <left style="hair">
        <color rgb="FF00B0F0"/>
      </left>
      <right/>
      <top/>
      <bottom/>
      <diagonal/>
    </border>
    <border>
      <left style="hair">
        <color rgb="FF00B0F0"/>
      </left>
      <right/>
      <top style="medium">
        <color indexed="64"/>
      </top>
      <bottom style="hair">
        <color rgb="FF00B0F0"/>
      </bottom>
      <diagonal/>
    </border>
    <border>
      <left/>
      <right style="hair">
        <color rgb="FF00B0F0"/>
      </right>
      <top style="hair">
        <color rgb="FF00B0F0"/>
      </top>
      <bottom style="hair">
        <color rgb="FF00B0F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theme="8"/>
      </left>
      <right style="hair">
        <color theme="8"/>
      </right>
      <top style="hair">
        <color theme="8"/>
      </top>
      <bottom style="hair">
        <color theme="8"/>
      </bottom>
      <diagonal/>
    </border>
    <border>
      <left style="medium">
        <color theme="4" tint="-0.24994659260841701"/>
      </left>
      <right style="thin">
        <color theme="4" tint="-0.24994659260841701"/>
      </right>
      <top style="medium">
        <color theme="4" tint="-0.24994659260841701"/>
      </top>
      <bottom style="thin">
        <color theme="4" tint="-0.24994659260841701"/>
      </bottom>
      <diagonal/>
    </border>
    <border>
      <left style="thin">
        <color theme="4" tint="-0.24994659260841701"/>
      </left>
      <right style="thin">
        <color theme="4" tint="-0.24994659260841701"/>
      </right>
      <top style="medium">
        <color theme="4" tint="-0.24994659260841701"/>
      </top>
      <bottom style="thin">
        <color theme="4" tint="-0.24994659260841701"/>
      </bottom>
      <diagonal/>
    </border>
    <border>
      <left style="thin">
        <color theme="4" tint="-0.24994659260841701"/>
      </left>
      <right style="medium">
        <color theme="4" tint="-0.24994659260841701"/>
      </right>
      <top style="medium">
        <color theme="4" tint="-0.24994659260841701"/>
      </top>
      <bottom style="thin">
        <color theme="4" tint="-0.24994659260841701"/>
      </bottom>
      <diagonal/>
    </border>
    <border>
      <left style="medium">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medium">
        <color theme="4" tint="-0.24994659260841701"/>
      </right>
      <top style="thin">
        <color theme="4" tint="-0.24994659260841701"/>
      </top>
      <bottom style="thin">
        <color theme="4" tint="-0.24994659260841701"/>
      </bottom>
      <diagonal/>
    </border>
    <border>
      <left style="medium">
        <color theme="4" tint="-0.24994659260841701"/>
      </left>
      <right style="thin">
        <color theme="4" tint="-0.24994659260841701"/>
      </right>
      <top style="thin">
        <color theme="4" tint="-0.24994659260841701"/>
      </top>
      <bottom style="medium">
        <color theme="4" tint="-0.24994659260841701"/>
      </bottom>
      <diagonal/>
    </border>
    <border>
      <left style="thin">
        <color theme="4" tint="-0.24994659260841701"/>
      </left>
      <right style="thin">
        <color theme="4" tint="-0.24994659260841701"/>
      </right>
      <top style="thin">
        <color theme="4" tint="-0.24994659260841701"/>
      </top>
      <bottom style="medium">
        <color theme="4" tint="-0.24994659260841701"/>
      </bottom>
      <diagonal/>
    </border>
    <border>
      <left style="thin">
        <color theme="4" tint="-0.24994659260841701"/>
      </left>
      <right style="medium">
        <color theme="4" tint="-0.24994659260841701"/>
      </right>
      <top style="thin">
        <color theme="4" tint="-0.24994659260841701"/>
      </top>
      <bottom style="medium">
        <color theme="4" tint="-0.24994659260841701"/>
      </bottom>
      <diagonal/>
    </border>
    <border>
      <left style="thin">
        <color theme="4" tint="-0.24994659260841701"/>
      </left>
      <right style="thin">
        <color theme="4" tint="-0.24994659260841701"/>
      </right>
      <top style="thin">
        <color theme="4" tint="-0.24994659260841701"/>
      </top>
      <bottom/>
      <diagonal/>
    </border>
    <border>
      <left style="thin">
        <color theme="4" tint="-0.24994659260841701"/>
      </left>
      <right style="thin">
        <color theme="4" tint="-0.24994659260841701"/>
      </right>
      <top/>
      <bottom style="thin">
        <color theme="4" tint="-0.24994659260841701"/>
      </bottom>
      <diagonal/>
    </border>
    <border>
      <left style="medium">
        <color theme="4" tint="-0.24994659260841701"/>
      </left>
      <right/>
      <top style="medium">
        <color theme="4" tint="-0.24994659260841701"/>
      </top>
      <bottom/>
      <diagonal/>
    </border>
    <border>
      <left/>
      <right/>
      <top style="medium">
        <color theme="4" tint="-0.24994659260841701"/>
      </top>
      <bottom/>
      <diagonal/>
    </border>
    <border>
      <left style="thin">
        <color indexed="64"/>
      </left>
      <right style="thin">
        <color indexed="64"/>
      </right>
      <top style="medium">
        <color theme="4" tint="-0.24994659260841701"/>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medium">
        <color theme="4" tint="-0.24994659260841701"/>
      </left>
      <right style="thin">
        <color indexed="64"/>
      </right>
      <top style="medium">
        <color theme="4" tint="-0.24994659260841701"/>
      </top>
      <bottom/>
      <diagonal/>
    </border>
    <border>
      <left style="thin">
        <color indexed="64"/>
      </left>
      <right style="medium">
        <color theme="4" tint="-0.24994659260841701"/>
      </right>
      <top style="medium">
        <color theme="4" tint="-0.24994659260841701"/>
      </top>
      <bottom/>
      <diagonal/>
    </border>
    <border>
      <left style="thin">
        <color theme="4" tint="-0.24994659260841701"/>
      </left>
      <right/>
      <top style="medium">
        <color theme="4" tint="-0.24994659260841701"/>
      </top>
      <bottom style="thin">
        <color indexed="64"/>
      </bottom>
      <diagonal/>
    </border>
    <border>
      <left/>
      <right/>
      <top style="medium">
        <color theme="4" tint="-0.24994659260841701"/>
      </top>
      <bottom style="thin">
        <color indexed="64"/>
      </bottom>
      <diagonal/>
    </border>
    <border>
      <left style="medium">
        <color theme="4" tint="-0.24994659260841701"/>
      </left>
      <right/>
      <top style="medium">
        <color theme="4" tint="-0.24994659260841701"/>
      </top>
      <bottom style="thin">
        <color indexed="64"/>
      </bottom>
      <diagonal/>
    </border>
    <border>
      <left/>
      <right style="medium">
        <color theme="4" tint="-0.24994659260841701"/>
      </right>
      <top style="medium">
        <color theme="4" tint="-0.24994659260841701"/>
      </top>
      <bottom style="thin">
        <color indexed="64"/>
      </bottom>
      <diagonal/>
    </border>
    <border>
      <left style="medium">
        <color theme="4" tint="-0.24994659260841701"/>
      </left>
      <right style="thin">
        <color indexed="64"/>
      </right>
      <top style="thin">
        <color indexed="64"/>
      </top>
      <bottom style="thin">
        <color indexed="64"/>
      </bottom>
      <diagonal/>
    </border>
    <border>
      <left style="thin">
        <color indexed="64"/>
      </left>
      <right style="medium">
        <color theme="4" tint="-0.24994659260841701"/>
      </right>
      <top style="thin">
        <color indexed="64"/>
      </top>
      <bottom style="thin">
        <color indexed="64"/>
      </bottom>
      <diagonal/>
    </border>
    <border>
      <left style="thin">
        <color theme="4" tint="-0.24994659260841701"/>
      </left>
      <right style="medium">
        <color theme="4" tint="-0.24994659260841701"/>
      </right>
      <top style="thin">
        <color theme="4" tint="-0.24994659260841701"/>
      </top>
      <bottom/>
      <diagonal/>
    </border>
    <border>
      <left style="thin">
        <color theme="4" tint="-0.24994659260841701"/>
      </left>
      <right style="medium">
        <color theme="4" tint="-0.24994659260841701"/>
      </right>
      <top/>
      <bottom style="thin">
        <color theme="4" tint="-0.24994659260841701"/>
      </bottom>
      <diagonal/>
    </border>
    <border>
      <left style="thin">
        <color theme="4" tint="-0.24994659260841701"/>
      </left>
      <right/>
      <top style="medium">
        <color theme="4" tint="-0.24994659260841701"/>
      </top>
      <bottom/>
      <diagonal/>
    </border>
    <border>
      <left style="medium">
        <color theme="4" tint="-0.24994659260841701"/>
      </left>
      <right/>
      <top/>
      <bottom/>
      <diagonal/>
    </border>
    <border>
      <left/>
      <right/>
      <top/>
      <bottom style="medium">
        <color theme="4" tint="-0.24994659260841701"/>
      </bottom>
      <diagonal/>
    </border>
    <border>
      <left style="thin">
        <color theme="4" tint="-0.24994659260841701"/>
      </left>
      <right/>
      <top style="thin">
        <color theme="4" tint="-0.24994659260841701"/>
      </top>
      <bottom style="medium">
        <color theme="4" tint="-0.24994659260841701"/>
      </bottom>
      <diagonal/>
    </border>
    <border>
      <left style="medium">
        <color theme="4" tint="-0.24994659260841701"/>
      </left>
      <right/>
      <top style="thin">
        <color theme="4" tint="-0.24994659260841701"/>
      </top>
      <bottom style="medium">
        <color theme="4" tint="-0.24994659260841701"/>
      </bottom>
      <diagonal/>
    </border>
    <border>
      <left style="medium">
        <color theme="4" tint="-0.24994659260841701"/>
      </left>
      <right/>
      <top style="thin">
        <color theme="4" tint="-0.24994659260841701"/>
      </top>
      <bottom style="thin">
        <color theme="4" tint="-0.24994659260841701"/>
      </bottom>
      <diagonal/>
    </border>
    <border>
      <left style="medium">
        <color theme="4" tint="-0.24994659260841701"/>
      </left>
      <right style="medium">
        <color theme="4" tint="-0.24994659260841701"/>
      </right>
      <top style="thin">
        <color theme="4" tint="-0.24994659260841701"/>
      </top>
      <bottom style="thin">
        <color theme="4" tint="-0.24994659260841701"/>
      </bottom>
      <diagonal/>
    </border>
    <border>
      <left style="thin">
        <color theme="4" tint="-0.24994659260841701"/>
      </left>
      <right style="medium">
        <color theme="4" tint="-0.24994659260841701"/>
      </right>
      <top style="medium">
        <color theme="4" tint="-0.24994659260841701"/>
      </top>
      <bottom/>
      <diagonal/>
    </border>
    <border>
      <left style="thin">
        <color theme="4" tint="-0.24994659260841701"/>
      </left>
      <right style="thin">
        <color theme="4" tint="-0.24994659260841701"/>
      </right>
      <top style="medium">
        <color theme="4" tint="-0.24994659260841701"/>
      </top>
      <bottom/>
      <diagonal/>
    </border>
    <border>
      <left style="medium">
        <color theme="4" tint="-0.24994659260841701"/>
      </left>
      <right style="thin">
        <color theme="4" tint="-0.24994659260841701"/>
      </right>
      <top style="medium">
        <color theme="4" tint="-0.24994659260841701"/>
      </top>
      <bottom/>
      <diagonal/>
    </border>
    <border>
      <left/>
      <right style="medium">
        <color theme="4" tint="-0.24994659260841701"/>
      </right>
      <top style="medium">
        <color theme="4" tint="-0.24994659260841701"/>
      </top>
      <bottom style="medium">
        <color theme="4" tint="-0.24994659260841701"/>
      </bottom>
      <diagonal/>
    </border>
    <border>
      <left/>
      <right/>
      <top style="medium">
        <color theme="4" tint="-0.24994659260841701"/>
      </top>
      <bottom style="medium">
        <color theme="4" tint="-0.24994659260841701"/>
      </bottom>
      <diagonal/>
    </border>
    <border>
      <left style="medium">
        <color theme="4" tint="-0.24994659260841701"/>
      </left>
      <right/>
      <top style="medium">
        <color theme="4" tint="-0.24994659260841701"/>
      </top>
      <bottom style="medium">
        <color theme="4" tint="-0.24994659260841701"/>
      </bottom>
      <diagonal/>
    </border>
    <border>
      <left style="medium">
        <color theme="4" tint="-0.24994659260841701"/>
      </left>
      <right style="medium">
        <color theme="4" tint="-0.24994659260841701"/>
      </right>
      <top style="medium">
        <color theme="4" tint="-0.24994659260841701"/>
      </top>
      <bottom style="thin">
        <color theme="4" tint="-0.24994659260841701"/>
      </bottom>
      <diagonal/>
    </border>
    <border>
      <left style="medium">
        <color theme="4" tint="-0.24994659260841701"/>
      </left>
      <right style="medium">
        <color theme="4" tint="-0.24994659260841701"/>
      </right>
      <top style="medium">
        <color theme="4" tint="-0.24994659260841701"/>
      </top>
      <bottom style="medium">
        <color theme="4" tint="-0.24994659260841701"/>
      </bottom>
      <diagonal/>
    </border>
    <border>
      <left style="medium">
        <color theme="4" tint="-0.24994659260841701"/>
      </left>
      <right style="thin">
        <color indexed="64"/>
      </right>
      <top style="medium">
        <color theme="4" tint="-0.24994659260841701"/>
      </top>
      <bottom style="medium">
        <color theme="4" tint="-0.24994659260841701"/>
      </bottom>
      <diagonal/>
    </border>
    <border>
      <left style="thin">
        <color indexed="64"/>
      </left>
      <right style="thin">
        <color indexed="64"/>
      </right>
      <top style="medium">
        <color theme="4" tint="-0.24994659260841701"/>
      </top>
      <bottom style="medium">
        <color theme="4" tint="-0.24994659260841701"/>
      </bottom>
      <diagonal/>
    </border>
    <border>
      <left style="thin">
        <color indexed="64"/>
      </left>
      <right style="medium">
        <color theme="4" tint="-0.24994659260841701"/>
      </right>
      <top style="medium">
        <color theme="4" tint="-0.24994659260841701"/>
      </top>
      <bottom style="medium">
        <color theme="4" tint="-0.24994659260841701"/>
      </bottom>
      <diagonal/>
    </border>
    <border>
      <left style="medium">
        <color theme="4" tint="-0.24994659260841701"/>
      </left>
      <right/>
      <top/>
      <bottom style="medium">
        <color theme="4" tint="-0.24994659260841701"/>
      </bottom>
      <diagonal/>
    </border>
    <border>
      <left/>
      <right style="medium">
        <color theme="4" tint="-0.24994659260841701"/>
      </right>
      <top style="medium">
        <color theme="4" tint="-0.24994659260841701"/>
      </top>
      <bottom/>
      <diagonal/>
    </border>
    <border>
      <left style="medium">
        <color theme="4" tint="-0.24994659260841701"/>
      </left>
      <right style="thin">
        <color indexed="64"/>
      </right>
      <top style="thin">
        <color indexed="64"/>
      </top>
      <bottom style="medium">
        <color theme="4" tint="-0.24994659260841701"/>
      </bottom>
      <diagonal/>
    </border>
    <border>
      <left style="thin">
        <color indexed="64"/>
      </left>
      <right style="thin">
        <color indexed="64"/>
      </right>
      <top style="thin">
        <color indexed="64"/>
      </top>
      <bottom style="medium">
        <color theme="4" tint="-0.24994659260841701"/>
      </bottom>
      <diagonal/>
    </border>
    <border>
      <left style="thin">
        <color indexed="64"/>
      </left>
      <right style="medium">
        <color theme="4" tint="-0.24994659260841701"/>
      </right>
      <top style="thin">
        <color indexed="64"/>
      </top>
      <bottom style="medium">
        <color theme="4" tint="-0.24994659260841701"/>
      </bottom>
      <diagonal/>
    </border>
    <border>
      <left style="medium">
        <color theme="4" tint="-0.24994659260841701"/>
      </left>
      <right style="thin">
        <color indexed="64"/>
      </right>
      <top style="medium">
        <color theme="4" tint="-0.24994659260841701"/>
      </top>
      <bottom style="thin">
        <color indexed="64"/>
      </bottom>
      <diagonal/>
    </border>
    <border>
      <left style="thin">
        <color indexed="64"/>
      </left>
      <right style="thin">
        <color indexed="64"/>
      </right>
      <top style="medium">
        <color theme="4" tint="-0.24994659260841701"/>
      </top>
      <bottom style="thin">
        <color indexed="64"/>
      </bottom>
      <diagonal/>
    </border>
    <border>
      <left style="thin">
        <color indexed="64"/>
      </left>
      <right style="medium">
        <color theme="4" tint="-0.24994659260841701"/>
      </right>
      <top style="medium">
        <color theme="4" tint="-0.24994659260841701"/>
      </top>
      <bottom style="thin">
        <color indexed="64"/>
      </bottom>
      <diagonal/>
    </border>
    <border>
      <left style="medium">
        <color indexed="64"/>
      </left>
      <right style="medium">
        <color theme="4" tint="-0.24994659260841701"/>
      </right>
      <top style="medium">
        <color theme="4" tint="-0.24994659260841701"/>
      </top>
      <bottom style="thin">
        <color indexed="64"/>
      </bottom>
      <diagonal/>
    </border>
    <border>
      <left style="medium">
        <color indexed="64"/>
      </left>
      <right style="medium">
        <color theme="4" tint="-0.24994659260841701"/>
      </right>
      <top style="thin">
        <color indexed="64"/>
      </top>
      <bottom style="thin">
        <color indexed="64"/>
      </bottom>
      <diagonal/>
    </border>
    <border>
      <left style="medium">
        <color indexed="64"/>
      </left>
      <right style="medium">
        <color theme="4" tint="-0.24994659260841701"/>
      </right>
      <top style="thin">
        <color indexed="64"/>
      </top>
      <bottom style="medium">
        <color theme="4" tint="-0.24994659260841701"/>
      </bottom>
      <diagonal/>
    </border>
    <border>
      <left style="thin">
        <color theme="4" tint="-0.24994659260841701"/>
      </left>
      <right/>
      <top style="thin">
        <color theme="4" tint="-0.24994659260841701"/>
      </top>
      <bottom/>
      <diagonal/>
    </border>
    <border>
      <left style="medium">
        <color auto="1"/>
      </left>
      <right/>
      <top style="medium">
        <color indexed="64"/>
      </top>
      <bottom style="hair">
        <color rgb="FF00B0F0"/>
      </bottom>
      <diagonal/>
    </border>
    <border>
      <left/>
      <right style="hair">
        <color rgb="FF00B0F0"/>
      </right>
      <top style="medium">
        <color indexed="64"/>
      </top>
      <bottom style="hair">
        <color rgb="FF00B0F0"/>
      </bottom>
      <diagonal/>
    </border>
    <border>
      <left style="medium">
        <color auto="1"/>
      </left>
      <right/>
      <top style="hair">
        <color rgb="FF00B0F0"/>
      </top>
      <bottom/>
      <diagonal/>
    </border>
    <border>
      <left/>
      <right/>
      <top style="hair">
        <color rgb="FF00B0F0"/>
      </top>
      <bottom/>
      <diagonal/>
    </border>
    <border>
      <left/>
      <right/>
      <top style="medium">
        <color indexed="64"/>
      </top>
      <bottom style="hair">
        <color rgb="FF00B0F0"/>
      </bottom>
      <diagonal/>
    </border>
    <border>
      <left style="medium">
        <color theme="4" tint="-0.24994659260841701"/>
      </left>
      <right style="hair">
        <color rgb="FF00B0F0"/>
      </right>
      <top/>
      <bottom/>
      <diagonal/>
    </border>
    <border>
      <left style="medium">
        <color theme="4" tint="-0.24994659260841701"/>
      </left>
      <right style="medium">
        <color theme="4" tint="-0.24994659260841701"/>
      </right>
      <top style="thin">
        <color theme="4" tint="-0.24994659260841701"/>
      </top>
      <bottom/>
      <diagonal/>
    </border>
    <border>
      <left/>
      <right style="medium">
        <color theme="4" tint="-0.24994659260841701"/>
      </right>
      <top style="thin">
        <color theme="4" tint="-0.24994659260841701"/>
      </top>
      <bottom style="thin">
        <color theme="4" tint="-0.24994659260841701"/>
      </bottom>
      <diagonal/>
    </border>
    <border>
      <left/>
      <right style="medium">
        <color theme="4" tint="-0.24994659260841701"/>
      </right>
      <top style="thin">
        <color theme="4" tint="-0.24994659260841701"/>
      </top>
      <bottom style="medium">
        <color theme="4" tint="-0.24994659260841701"/>
      </bottom>
      <diagonal/>
    </border>
    <border>
      <left style="medium">
        <color theme="4" tint="-0.24994659260841701"/>
      </left>
      <right style="medium">
        <color theme="4" tint="-0.24994659260841701"/>
      </right>
      <top style="medium">
        <color theme="4" tint="-0.24994659260841701"/>
      </top>
      <bottom/>
      <diagonal/>
    </border>
    <border>
      <left style="medium">
        <color theme="4" tint="-0.24994659260841701"/>
      </left>
      <right style="medium">
        <color theme="4" tint="-0.24994659260841701"/>
      </right>
      <top style="thin">
        <color theme="4" tint="-0.24994659260841701"/>
      </top>
      <bottom style="medium">
        <color theme="4" tint="-0.24994659260841701"/>
      </bottom>
      <diagonal/>
    </border>
    <border>
      <left/>
      <right style="thin">
        <color theme="4" tint="-0.24994659260841701"/>
      </right>
      <top style="thin">
        <color theme="4" tint="-0.24994659260841701"/>
      </top>
      <bottom style="medium">
        <color theme="4" tint="-0.249946592608417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theme="4" tint="-0.24994659260841701"/>
      </right>
      <top style="thin">
        <color indexed="64"/>
      </top>
      <bottom style="thin">
        <color indexed="64"/>
      </bottom>
      <diagonal/>
    </border>
    <border>
      <left style="hair">
        <color auto="1"/>
      </left>
      <right style="hair">
        <color indexed="64"/>
      </right>
      <top style="hair">
        <color auto="1"/>
      </top>
      <bottom style="hair">
        <color indexed="64"/>
      </bottom>
      <diagonal/>
    </border>
  </borders>
  <cellStyleXfs count="3">
    <xf numFmtId="0" fontId="0" fillId="0" borderId="0"/>
    <xf numFmtId="0" fontId="2" fillId="0" borderId="0" applyNumberFormat="0" applyFill="0" applyBorder="0" applyAlignment="0" applyProtection="0"/>
    <xf numFmtId="0" fontId="3" fillId="0" borderId="0"/>
  </cellStyleXfs>
  <cellXfs count="692">
    <xf numFmtId="0" fontId="0" fillId="0" borderId="0" xfId="0"/>
    <xf numFmtId="0" fontId="3" fillId="0" borderId="0" xfId="2"/>
    <xf numFmtId="0" fontId="4" fillId="0" borderId="0" xfId="2" applyFont="1"/>
    <xf numFmtId="0" fontId="5" fillId="4" borderId="0" xfId="0" applyFont="1" applyFill="1" applyProtection="1"/>
    <xf numFmtId="0" fontId="6" fillId="0" borderId="0" xfId="0" applyFont="1" applyProtection="1"/>
    <xf numFmtId="164" fontId="5" fillId="0" borderId="0" xfId="0" applyNumberFormat="1" applyFont="1" applyProtection="1"/>
    <xf numFmtId="0" fontId="0" fillId="0" borderId="0" xfId="0" applyFont="1" applyProtection="1"/>
    <xf numFmtId="0" fontId="3" fillId="0" borderId="0" xfId="2" applyFill="1"/>
    <xf numFmtId="0" fontId="4" fillId="0" borderId="0" xfId="2" applyFont="1"/>
    <xf numFmtId="0" fontId="5" fillId="0" borderId="0" xfId="0" applyFont="1" applyProtection="1"/>
    <xf numFmtId="0" fontId="3" fillId="0" borderId="0" xfId="2" quotePrefix="1" applyAlignment="1">
      <alignment horizontal="left"/>
    </xf>
    <xf numFmtId="0" fontId="3" fillId="0" borderId="0" xfId="2"/>
    <xf numFmtId="0" fontId="5" fillId="0" borderId="0" xfId="0" applyFont="1" applyBorder="1" applyProtection="1"/>
    <xf numFmtId="0" fontId="5" fillId="0" borderId="13" xfId="0" applyFont="1" applyBorder="1" applyProtection="1"/>
    <xf numFmtId="0" fontId="5" fillId="0" borderId="23" xfId="0" applyFont="1" applyBorder="1" applyProtection="1"/>
    <xf numFmtId="0" fontId="8" fillId="0" borderId="0" xfId="0" applyFont="1" applyProtection="1"/>
    <xf numFmtId="0" fontId="9" fillId="0" borderId="0" xfId="0" applyFont="1" applyProtection="1"/>
    <xf numFmtId="0" fontId="8" fillId="4" borderId="0" xfId="0" applyFont="1" applyFill="1" applyBorder="1" applyAlignment="1" applyProtection="1">
      <alignment horizontal="center" vertical="center"/>
    </xf>
    <xf numFmtId="0" fontId="8" fillId="4" borderId="0" xfId="0" applyFont="1" applyFill="1" applyProtection="1"/>
    <xf numFmtId="0" fontId="8" fillId="0" borderId="0" xfId="0" applyFont="1" applyBorder="1" applyProtection="1"/>
    <xf numFmtId="0" fontId="8" fillId="0" borderId="25" xfId="0" applyFont="1" applyBorder="1" applyProtection="1"/>
    <xf numFmtId="0" fontId="8" fillId="0" borderId="13" xfId="0" applyFont="1" applyBorder="1" applyProtection="1"/>
    <xf numFmtId="0" fontId="8" fillId="0" borderId="21" xfId="0" applyFont="1" applyBorder="1" applyProtection="1"/>
    <xf numFmtId="0" fontId="8" fillId="0" borderId="22" xfId="0" applyFont="1" applyBorder="1" applyProtection="1"/>
    <xf numFmtId="0" fontId="8" fillId="4" borderId="0" xfId="0" applyFont="1" applyFill="1" applyBorder="1" applyProtection="1"/>
    <xf numFmtId="0" fontId="10" fillId="0" borderId="0" xfId="1" quotePrefix="1" applyFont="1" applyProtection="1"/>
    <xf numFmtId="0" fontId="0" fillId="0" borderId="0" xfId="0" applyFont="1" applyAlignment="1" applyProtection="1">
      <alignment vertical="center"/>
    </xf>
    <xf numFmtId="0" fontId="0" fillId="0" borderId="0" xfId="0" applyFont="1" applyFill="1" applyAlignment="1" applyProtection="1">
      <alignment vertical="center"/>
    </xf>
    <xf numFmtId="0" fontId="5" fillId="0" borderId="0" xfId="0" applyFont="1" applyAlignment="1" applyProtection="1">
      <alignment vertical="center"/>
    </xf>
    <xf numFmtId="0" fontId="2" fillId="8" borderId="3" xfId="1" applyFont="1" applyFill="1" applyBorder="1" applyAlignment="1" applyProtection="1">
      <alignment horizontal="center" vertical="center"/>
    </xf>
    <xf numFmtId="0" fontId="2" fillId="8" borderId="2" xfId="1" applyFont="1" applyFill="1" applyBorder="1" applyAlignment="1" applyProtection="1">
      <alignment horizontal="center" vertical="center"/>
    </xf>
    <xf numFmtId="0" fontId="2" fillId="8" borderId="11" xfId="1" applyFont="1" applyFill="1" applyBorder="1" applyAlignment="1" applyProtection="1">
      <alignment horizontal="center" vertical="center"/>
    </xf>
    <xf numFmtId="0" fontId="2" fillId="8" borderId="4" xfId="1" applyFont="1" applyFill="1" applyBorder="1" applyAlignment="1" applyProtection="1">
      <alignment horizontal="center" vertical="center"/>
    </xf>
    <xf numFmtId="0" fontId="12" fillId="8" borderId="11" xfId="1" applyFont="1" applyFill="1" applyBorder="1" applyAlignment="1" applyProtection="1">
      <alignment horizontal="center" vertical="center"/>
    </xf>
    <xf numFmtId="0" fontId="8" fillId="2" borderId="21" xfId="0" applyFont="1" applyFill="1" applyBorder="1" applyAlignment="1" applyProtection="1">
      <alignment horizontal="center" vertical="center"/>
    </xf>
    <xf numFmtId="0" fontId="8" fillId="4" borderId="22" xfId="0" applyFont="1" applyFill="1" applyBorder="1" applyAlignment="1" applyProtection="1">
      <alignment horizontal="left" vertical="center" wrapText="1"/>
    </xf>
    <xf numFmtId="0" fontId="8" fillId="4" borderId="22" xfId="0" applyFont="1" applyFill="1" applyBorder="1" applyAlignment="1" applyProtection="1">
      <alignment vertical="center" wrapText="1"/>
    </xf>
    <xf numFmtId="0" fontId="8" fillId="3" borderId="22" xfId="0" applyFont="1" applyFill="1" applyBorder="1" applyAlignment="1" applyProtection="1">
      <alignment vertical="center" wrapText="1"/>
    </xf>
    <xf numFmtId="0" fontId="9" fillId="4" borderId="22" xfId="0" applyFont="1" applyFill="1" applyBorder="1" applyAlignment="1" applyProtection="1">
      <alignment vertical="center" wrapText="1"/>
    </xf>
    <xf numFmtId="0" fontId="8" fillId="4" borderId="23" xfId="0" applyFont="1" applyFill="1" applyBorder="1" applyAlignment="1" applyProtection="1">
      <alignment vertical="center" wrapText="1"/>
    </xf>
    <xf numFmtId="0" fontId="7" fillId="6" borderId="2" xfId="0" applyFont="1" applyFill="1" applyBorder="1" applyAlignment="1" applyProtection="1">
      <alignment horizontal="center" vertical="center"/>
    </xf>
    <xf numFmtId="0" fontId="8" fillId="0" borderId="0" xfId="0" applyFont="1" applyAlignment="1" applyProtection="1">
      <alignment wrapText="1"/>
    </xf>
    <xf numFmtId="0" fontId="12" fillId="8" borderId="11" xfId="1" applyFont="1" applyFill="1" applyBorder="1" applyAlignment="1" applyProtection="1">
      <alignment horizontal="center" vertical="center" wrapText="1"/>
    </xf>
    <xf numFmtId="0" fontId="1" fillId="8" borderId="11" xfId="0" applyFont="1" applyFill="1" applyBorder="1" applyAlignment="1" applyProtection="1">
      <alignment horizontal="center" vertical="center" wrapText="1"/>
    </xf>
    <xf numFmtId="0" fontId="11" fillId="8" borderId="11" xfId="0" applyFont="1" applyFill="1" applyBorder="1" applyAlignment="1" applyProtection="1">
      <alignment horizontal="center" vertical="center" wrapText="1"/>
    </xf>
    <xf numFmtId="0" fontId="2" fillId="8" borderId="11" xfId="1" applyFont="1" applyFill="1" applyBorder="1" applyAlignment="1" applyProtection="1">
      <alignment horizontal="center" vertical="center" wrapText="1"/>
    </xf>
    <xf numFmtId="0" fontId="0" fillId="4" borderId="0" xfId="0" applyFont="1" applyFill="1" applyBorder="1" applyAlignment="1" applyProtection="1">
      <alignment horizontal="center" vertical="center"/>
    </xf>
    <xf numFmtId="0" fontId="0" fillId="4" borderId="0" xfId="0" applyFont="1" applyFill="1" applyBorder="1" applyProtection="1"/>
    <xf numFmtId="0" fontId="0" fillId="4" borderId="0" xfId="0" applyFont="1" applyFill="1" applyProtection="1"/>
    <xf numFmtId="0" fontId="0" fillId="0" borderId="25" xfId="0" applyFont="1" applyBorder="1" applyProtection="1"/>
    <xf numFmtId="0" fontId="0" fillId="0" borderId="13" xfId="0" applyFont="1" applyBorder="1" applyProtection="1"/>
    <xf numFmtId="0" fontId="0" fillId="0" borderId="20" xfId="0" applyFont="1" applyBorder="1" applyProtection="1"/>
    <xf numFmtId="0" fontId="0" fillId="0" borderId="0" xfId="0" applyFont="1" applyBorder="1" applyProtection="1"/>
    <xf numFmtId="0" fontId="0" fillId="4" borderId="22" xfId="0" applyFont="1" applyFill="1" applyBorder="1" applyAlignment="1" applyProtection="1">
      <alignment vertical="center" wrapText="1"/>
    </xf>
    <xf numFmtId="0" fontId="0" fillId="4" borderId="22" xfId="0" applyFont="1" applyFill="1" applyBorder="1" applyAlignment="1" applyProtection="1">
      <alignment vertical="center"/>
    </xf>
    <xf numFmtId="0" fontId="0" fillId="3" borderId="22" xfId="0" applyFont="1" applyFill="1" applyBorder="1" applyAlignment="1" applyProtection="1">
      <alignment vertical="center"/>
    </xf>
    <xf numFmtId="0" fontId="0" fillId="4" borderId="34" xfId="0" applyFont="1" applyFill="1" applyBorder="1" applyAlignment="1" applyProtection="1">
      <alignment vertical="center"/>
    </xf>
    <xf numFmtId="0" fontId="0" fillId="4" borderId="8" xfId="0" applyFont="1" applyFill="1" applyBorder="1" applyAlignment="1" applyProtection="1">
      <alignment vertical="center"/>
    </xf>
    <xf numFmtId="0" fontId="0" fillId="4" borderId="9" xfId="0" applyFont="1" applyFill="1" applyBorder="1" applyAlignment="1" applyProtection="1">
      <alignment vertical="center"/>
    </xf>
    <xf numFmtId="0" fontId="0" fillId="4" borderId="10" xfId="0" applyFont="1" applyFill="1" applyBorder="1" applyAlignment="1" applyProtection="1">
      <alignment vertical="center"/>
    </xf>
    <xf numFmtId="0" fontId="0" fillId="0" borderId="22" xfId="0" applyFont="1" applyBorder="1" applyAlignment="1" applyProtection="1">
      <alignment horizontal="center" vertical="center"/>
    </xf>
    <xf numFmtId="0" fontId="0" fillId="0" borderId="23" xfId="0" applyFont="1" applyBorder="1" applyProtection="1"/>
    <xf numFmtId="0" fontId="2" fillId="0" borderId="0" xfId="1" applyFont="1" applyProtection="1"/>
    <xf numFmtId="17" fontId="0" fillId="0" borderId="0" xfId="0" applyNumberFormat="1" applyFont="1" applyProtection="1"/>
    <xf numFmtId="0" fontId="11" fillId="6" borderId="25" xfId="0" applyFont="1" applyFill="1" applyBorder="1" applyAlignment="1" applyProtection="1">
      <alignment horizontal="center" vertical="center"/>
    </xf>
    <xf numFmtId="0" fontId="11" fillId="6" borderId="18" xfId="0" applyFont="1" applyFill="1" applyBorder="1" applyAlignment="1" applyProtection="1">
      <alignment horizontal="center" vertical="center" wrapText="1"/>
    </xf>
    <xf numFmtId="0" fontId="0" fillId="0" borderId="21" xfId="0" applyFont="1" applyBorder="1" applyProtection="1"/>
    <xf numFmtId="0" fontId="0" fillId="0" borderId="22" xfId="0" applyFont="1" applyBorder="1" applyProtection="1"/>
    <xf numFmtId="0" fontId="2" fillId="0" borderId="0" xfId="1" quotePrefix="1" applyFont="1" applyProtection="1"/>
    <xf numFmtId="0" fontId="0" fillId="0" borderId="0" xfId="0" applyFont="1" applyFill="1" applyProtection="1"/>
    <xf numFmtId="17" fontId="2" fillId="0" borderId="0" xfId="1" quotePrefix="1" applyNumberFormat="1" applyFont="1" applyFill="1" applyBorder="1" applyAlignment="1" applyProtection="1">
      <alignment horizontal="center" vertical="center"/>
    </xf>
    <xf numFmtId="17" fontId="2" fillId="4" borderId="0" xfId="1" quotePrefix="1" applyNumberFormat="1" applyFont="1" applyFill="1" applyBorder="1" applyAlignment="1" applyProtection="1">
      <alignment horizontal="center" vertical="center"/>
    </xf>
    <xf numFmtId="0" fontId="11" fillId="6" borderId="4"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0" xfId="0" applyFont="1" applyFill="1" applyAlignment="1" applyProtection="1">
      <alignment horizontal="center" wrapText="1"/>
    </xf>
    <xf numFmtId="0" fontId="11" fillId="6" borderId="4" xfId="0" applyFont="1" applyFill="1" applyBorder="1" applyAlignment="1" applyProtection="1">
      <alignment horizontal="center" vertical="center" wrapText="1"/>
    </xf>
    <xf numFmtId="15" fontId="0" fillId="4" borderId="16" xfId="0" applyNumberFormat="1" applyFont="1" applyFill="1" applyBorder="1" applyAlignment="1" applyProtection="1">
      <alignment horizontal="center" vertical="center"/>
      <protection locked="0"/>
    </xf>
    <xf numFmtId="15" fontId="0" fillId="0" borderId="0" xfId="0" applyNumberFormat="1" applyFont="1" applyFill="1" applyBorder="1" applyAlignment="1" applyProtection="1">
      <alignment horizontal="center" vertical="center"/>
    </xf>
    <xf numFmtId="15" fontId="0" fillId="4" borderId="0" xfId="0" applyNumberFormat="1" applyFont="1" applyFill="1" applyBorder="1" applyAlignment="1" applyProtection="1">
      <alignment horizontal="center" vertical="center"/>
    </xf>
    <xf numFmtId="17" fontId="0" fillId="4" borderId="0" xfId="0" applyNumberFormat="1" applyFont="1" applyFill="1" applyBorder="1" applyAlignment="1" applyProtection="1">
      <alignment horizontal="center" vertical="center"/>
    </xf>
    <xf numFmtId="0" fontId="11" fillId="8" borderId="12" xfId="0" applyFont="1" applyFill="1" applyBorder="1" applyAlignment="1" applyProtection="1">
      <alignment horizontal="center" vertical="center"/>
    </xf>
    <xf numFmtId="0" fontId="11" fillId="8" borderId="25" xfId="0" applyFont="1" applyFill="1" applyBorder="1" applyAlignment="1" applyProtection="1">
      <alignment horizontal="center" vertical="center"/>
    </xf>
    <xf numFmtId="0" fontId="11" fillId="8" borderId="21" xfId="0" applyFont="1" applyFill="1" applyBorder="1" applyAlignment="1" applyProtection="1">
      <alignment horizontal="center" vertical="center"/>
    </xf>
    <xf numFmtId="0" fontId="11" fillId="8" borderId="22" xfId="0" applyFont="1" applyFill="1" applyBorder="1" applyAlignment="1" applyProtection="1">
      <alignment horizontal="center" vertical="center"/>
    </xf>
    <xf numFmtId="17" fontId="2" fillId="4" borderId="12" xfId="1" quotePrefix="1" applyNumberFormat="1" applyFont="1" applyFill="1" applyBorder="1" applyAlignment="1" applyProtection="1">
      <alignment horizontal="center" vertical="center"/>
    </xf>
    <xf numFmtId="17" fontId="2" fillId="4" borderId="25" xfId="1" quotePrefix="1" applyNumberFormat="1" applyFont="1" applyFill="1" applyBorder="1" applyAlignment="1" applyProtection="1">
      <alignment horizontal="center" vertical="center"/>
    </xf>
    <xf numFmtId="17" fontId="2" fillId="4" borderId="13" xfId="1" quotePrefix="1" applyNumberFormat="1" applyFont="1" applyFill="1" applyBorder="1" applyAlignment="1" applyProtection="1">
      <alignment horizontal="center" vertical="center"/>
    </xf>
    <xf numFmtId="17" fontId="2" fillId="4" borderId="20" xfId="1" quotePrefix="1" applyNumberFormat="1" applyFont="1" applyFill="1" applyBorder="1" applyAlignment="1" applyProtection="1">
      <alignment horizontal="center" vertical="center"/>
    </xf>
    <xf numFmtId="17" fontId="2" fillId="4" borderId="21" xfId="1" quotePrefix="1" applyNumberFormat="1" applyFont="1" applyFill="1" applyBorder="1" applyAlignment="1" applyProtection="1">
      <alignment horizontal="center" vertical="center"/>
    </xf>
    <xf numFmtId="17" fontId="2" fillId="4" borderId="22" xfId="1" quotePrefix="1" applyNumberFormat="1" applyFont="1" applyFill="1" applyBorder="1" applyAlignment="1" applyProtection="1">
      <alignment horizontal="center" vertical="center"/>
    </xf>
    <xf numFmtId="17" fontId="2" fillId="4" borderId="23" xfId="1" quotePrefix="1" applyNumberFormat="1" applyFont="1" applyFill="1" applyBorder="1" applyAlignment="1" applyProtection="1">
      <alignment horizontal="center" vertical="center"/>
    </xf>
    <xf numFmtId="0" fontId="11" fillId="4" borderId="0" xfId="0" applyFont="1" applyFill="1" applyBorder="1" applyAlignment="1" applyProtection="1">
      <alignment vertical="center"/>
    </xf>
    <xf numFmtId="17" fontId="13" fillId="4" borderId="0" xfId="0" applyNumberFormat="1" applyFont="1" applyFill="1" applyBorder="1" applyAlignment="1" applyProtection="1">
      <alignment vertical="center"/>
    </xf>
    <xf numFmtId="15" fontId="0" fillId="4" borderId="1" xfId="0" applyNumberFormat="1" applyFont="1" applyFill="1" applyBorder="1" applyAlignment="1" applyProtection="1">
      <alignment horizontal="center" vertical="center"/>
    </xf>
    <xf numFmtId="0" fontId="11" fillId="0" borderId="0" xfId="0" applyFont="1" applyFill="1" applyBorder="1" applyAlignment="1" applyProtection="1">
      <alignment vertical="center"/>
    </xf>
    <xf numFmtId="17" fontId="13" fillId="0" borderId="20" xfId="0" applyNumberFormat="1" applyFont="1" applyFill="1" applyBorder="1" applyAlignment="1" applyProtection="1">
      <alignment horizontal="center" vertical="center"/>
    </xf>
    <xf numFmtId="17" fontId="13" fillId="0" borderId="0" xfId="0" applyNumberFormat="1" applyFont="1" applyFill="1" applyBorder="1" applyAlignment="1" applyProtection="1">
      <alignment vertical="center"/>
    </xf>
    <xf numFmtId="0" fontId="0" fillId="4" borderId="21" xfId="0" applyFont="1" applyFill="1" applyBorder="1" applyAlignment="1" applyProtection="1"/>
    <xf numFmtId="0" fontId="0" fillId="4" borderId="22" xfId="0" applyFont="1" applyFill="1" applyBorder="1" applyAlignment="1" applyProtection="1"/>
    <xf numFmtId="0" fontId="0" fillId="4" borderId="23" xfId="0" applyFont="1" applyFill="1" applyBorder="1" applyAlignment="1" applyProtection="1"/>
    <xf numFmtId="0" fontId="0" fillId="0" borderId="0" xfId="0" applyFont="1" applyFill="1" applyAlignment="1" applyProtection="1">
      <alignment horizontal="center" vertical="center" wrapText="1"/>
    </xf>
    <xf numFmtId="0" fontId="0" fillId="4" borderId="0" xfId="0" applyFont="1" applyFill="1" applyBorder="1" applyAlignment="1" applyProtection="1"/>
    <xf numFmtId="0" fontId="11" fillId="4" borderId="0" xfId="0" applyFont="1" applyFill="1" applyAlignment="1" applyProtection="1"/>
    <xf numFmtId="0" fontId="0" fillId="0" borderId="0" xfId="0" applyFont="1" applyFill="1" applyBorder="1" applyProtection="1"/>
    <xf numFmtId="0" fontId="0" fillId="4" borderId="1" xfId="0" applyFont="1" applyFill="1" applyBorder="1" applyAlignment="1" applyProtection="1">
      <alignment horizontal="center" vertical="center"/>
    </xf>
    <xf numFmtId="0" fontId="0" fillId="4" borderId="2" xfId="0" applyFont="1" applyFill="1" applyBorder="1" applyProtection="1"/>
    <xf numFmtId="0" fontId="0" fillId="0" borderId="2" xfId="0" applyFont="1" applyFill="1" applyBorder="1" applyProtection="1"/>
    <xf numFmtId="0" fontId="0" fillId="0" borderId="2" xfId="0" applyFont="1" applyBorder="1" applyProtection="1"/>
    <xf numFmtId="0" fontId="0" fillId="0" borderId="3" xfId="0" applyFont="1" applyBorder="1" applyProtection="1"/>
    <xf numFmtId="0" fontId="11" fillId="4" borderId="25" xfId="0" applyFont="1" applyFill="1" applyBorder="1" applyAlignment="1" applyProtection="1">
      <alignment vertical="center"/>
    </xf>
    <xf numFmtId="0" fontId="0" fillId="0" borderId="32" xfId="0" applyFont="1" applyBorder="1" applyProtection="1"/>
    <xf numFmtId="0" fontId="0" fillId="0" borderId="33" xfId="0" applyFont="1" applyBorder="1" applyProtection="1"/>
    <xf numFmtId="0" fontId="0" fillId="0" borderId="22" xfId="0" applyFont="1" applyFill="1" applyBorder="1" applyProtection="1"/>
    <xf numFmtId="0" fontId="0" fillId="4" borderId="21" xfId="0" applyFont="1" applyFill="1" applyBorder="1" applyAlignment="1" applyProtection="1">
      <alignment horizontal="left" wrapText="1"/>
    </xf>
    <xf numFmtId="0" fontId="0" fillId="4" borderId="22" xfId="0" applyFont="1" applyFill="1" applyBorder="1" applyAlignment="1" applyProtection="1">
      <alignment horizontal="left" wrapText="1"/>
    </xf>
    <xf numFmtId="0" fontId="0" fillId="4" borderId="22" xfId="0" applyFont="1" applyFill="1" applyBorder="1" applyAlignment="1" applyProtection="1">
      <alignment wrapText="1"/>
    </xf>
    <xf numFmtId="0" fontId="0" fillId="2" borderId="0" xfId="0" applyFont="1" applyFill="1" applyProtection="1"/>
    <xf numFmtId="0" fontId="13" fillId="6" borderId="2" xfId="0" applyFont="1" applyFill="1" applyBorder="1" applyAlignment="1" applyProtection="1">
      <alignment horizontal="center" vertical="center"/>
    </xf>
    <xf numFmtId="0" fontId="13" fillId="6" borderId="36"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0" fillId="4" borderId="35" xfId="0" quotePrefix="1" applyFont="1" applyFill="1" applyBorder="1" applyAlignment="1" applyProtection="1">
      <alignment horizontal="left" vertical="center" wrapText="1"/>
      <protection locked="0"/>
    </xf>
    <xf numFmtId="0" fontId="0" fillId="0" borderId="22" xfId="0" applyFont="1" applyBorder="1" applyAlignment="1" applyProtection="1">
      <alignment horizontal="center"/>
    </xf>
    <xf numFmtId="0" fontId="0" fillId="0" borderId="0" xfId="0" applyFont="1" applyAlignment="1" applyProtection="1">
      <alignment horizontal="center"/>
    </xf>
    <xf numFmtId="0" fontId="6" fillId="4" borderId="22" xfId="0" applyFont="1" applyFill="1" applyBorder="1" applyProtection="1"/>
    <xf numFmtId="0" fontId="18" fillId="0" borderId="0" xfId="0" applyFont="1" applyProtection="1"/>
    <xf numFmtId="0" fontId="13"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left" vertical="center" wrapText="1"/>
      <protection locked="0"/>
    </xf>
    <xf numFmtId="0" fontId="13" fillId="0" borderId="25"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9" fillId="4" borderId="20" xfId="0" applyFont="1" applyFill="1" applyBorder="1" applyAlignment="1" applyProtection="1">
      <alignment vertical="center" wrapText="1"/>
    </xf>
    <xf numFmtId="0" fontId="17" fillId="0" borderId="20" xfId="0" applyFont="1" applyBorder="1" applyProtection="1"/>
    <xf numFmtId="0" fontId="6" fillId="0" borderId="22" xfId="0" applyFont="1" applyBorder="1" applyProtection="1"/>
    <xf numFmtId="0" fontId="0" fillId="0" borderId="0" xfId="0" applyFont="1" applyProtection="1">
      <protection locked="0"/>
    </xf>
    <xf numFmtId="0" fontId="0" fillId="0" borderId="0" xfId="0" applyFont="1" applyBorder="1" applyProtection="1">
      <protection locked="0"/>
    </xf>
    <xf numFmtId="0" fontId="5" fillId="0" borderId="0" xfId="0" applyFont="1" applyProtection="1">
      <protection locked="0"/>
    </xf>
    <xf numFmtId="0" fontId="8" fillId="4" borderId="0" xfId="0" applyFont="1" applyFill="1" applyAlignment="1" applyProtection="1">
      <alignment vertical="center" wrapText="1"/>
      <protection locked="0"/>
    </xf>
    <xf numFmtId="0" fontId="8" fillId="0" borderId="0" xfId="0" applyFont="1" applyProtection="1">
      <protection locked="0"/>
    </xf>
    <xf numFmtId="15" fontId="6" fillId="0" borderId="0" xfId="0" applyNumberFormat="1" applyFont="1" applyFill="1" applyBorder="1" applyAlignment="1" applyProtection="1">
      <alignment horizontal="center" vertical="center" wrapText="1"/>
    </xf>
    <xf numFmtId="17" fontId="11" fillId="0" borderId="0" xfId="0" applyNumberFormat="1" applyFont="1" applyFill="1" applyBorder="1" applyAlignment="1" applyProtection="1">
      <alignment horizontal="center" vertical="center" wrapText="1"/>
    </xf>
    <xf numFmtId="17" fontId="13" fillId="4" borderId="0" xfId="0" applyNumberFormat="1" applyFont="1" applyFill="1" applyBorder="1" applyAlignment="1" applyProtection="1">
      <alignment horizontal="center" vertical="center" wrapText="1"/>
    </xf>
    <xf numFmtId="17" fontId="13" fillId="4" borderId="0" xfId="0" applyNumberFormat="1" applyFont="1" applyFill="1" applyBorder="1" applyAlignment="1" applyProtection="1">
      <alignment vertical="center" wrapText="1"/>
    </xf>
    <xf numFmtId="17" fontId="13" fillId="4" borderId="0" xfId="0" quotePrefix="1" applyNumberFormat="1" applyFont="1" applyFill="1" applyBorder="1" applyAlignment="1" applyProtection="1">
      <alignment vertical="center" wrapText="1"/>
    </xf>
    <xf numFmtId="0" fontId="5" fillId="4" borderId="0" xfId="0" applyFont="1" applyFill="1" applyBorder="1" applyAlignment="1" applyProtection="1">
      <alignment horizontal="left" vertical="center" wrapText="1"/>
    </xf>
    <xf numFmtId="0" fontId="5" fillId="4" borderId="0" xfId="0" applyFont="1" applyFill="1" applyBorder="1" applyAlignment="1" applyProtection="1">
      <alignment wrapText="1"/>
    </xf>
    <xf numFmtId="0" fontId="0" fillId="4" borderId="0" xfId="0" applyFont="1" applyFill="1" applyBorder="1" applyAlignment="1" applyProtection="1">
      <alignment horizontal="left" vertical="center" wrapText="1"/>
    </xf>
    <xf numFmtId="0" fontId="11" fillId="0" borderId="0"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0" fillId="0" borderId="0" xfId="0" quotePrefix="1" applyFont="1" applyFill="1" applyBorder="1" applyAlignment="1" applyProtection="1">
      <alignment horizontal="left" vertical="center" wrapText="1"/>
      <protection locked="0"/>
    </xf>
    <xf numFmtId="0" fontId="0" fillId="0" borderId="20" xfId="0" quotePrefix="1" applyFont="1" applyFill="1" applyBorder="1" applyAlignment="1" applyProtection="1">
      <alignment horizontal="left" vertical="center" wrapText="1"/>
      <protection locked="0"/>
    </xf>
    <xf numFmtId="0" fontId="11" fillId="6" borderId="7" xfId="0" quotePrefix="1"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xf>
    <xf numFmtId="0" fontId="5" fillId="0" borderId="0" xfId="0" quotePrefix="1" applyFont="1" applyFill="1" applyBorder="1" applyAlignment="1" applyProtection="1">
      <alignment horizontal="left" wrapText="1"/>
    </xf>
    <xf numFmtId="17" fontId="13" fillId="0" borderId="0" xfId="0" applyNumberFormat="1" applyFont="1" applyFill="1" applyBorder="1" applyAlignment="1" applyProtection="1">
      <alignment horizontal="center" vertical="center"/>
    </xf>
    <xf numFmtId="0" fontId="5" fillId="0" borderId="0" xfId="0" applyFont="1" applyFill="1" applyBorder="1" applyAlignment="1" applyProtection="1">
      <alignment horizontal="left" wrapText="1"/>
    </xf>
    <xf numFmtId="0" fontId="5" fillId="0" borderId="20" xfId="0" applyFont="1" applyFill="1" applyBorder="1" applyAlignment="1" applyProtection="1">
      <alignment horizontal="left" wrapText="1"/>
    </xf>
    <xf numFmtId="17" fontId="11" fillId="6" borderId="43" xfId="0" applyNumberFormat="1" applyFont="1" applyFill="1" applyBorder="1" applyAlignment="1" applyProtection="1">
      <alignment horizontal="center" vertical="center" wrapText="1"/>
    </xf>
    <xf numFmtId="0" fontId="2" fillId="8" borderId="3" xfId="1" applyFill="1" applyBorder="1" applyAlignment="1" applyProtection="1">
      <alignment horizontal="center" vertical="center"/>
    </xf>
    <xf numFmtId="0" fontId="16" fillId="0" borderId="25" xfId="0" quotePrefix="1" applyFont="1" applyFill="1" applyBorder="1" applyAlignment="1" applyProtection="1">
      <alignment horizontal="center" vertical="center" wrapText="1"/>
    </xf>
    <xf numFmtId="0" fontId="17" fillId="0" borderId="0" xfId="0" applyFont="1" applyFill="1" applyBorder="1" applyAlignment="1" applyProtection="1">
      <alignment horizontal="left" vertical="center" wrapText="1"/>
    </xf>
    <xf numFmtId="0" fontId="11" fillId="6" borderId="25" xfId="0" applyFont="1" applyFill="1" applyBorder="1" applyAlignment="1" applyProtection="1">
      <alignment horizontal="center" vertical="center"/>
    </xf>
    <xf numFmtId="0" fontId="7" fillId="6" borderId="25" xfId="0" applyFont="1" applyFill="1" applyBorder="1" applyAlignment="1" applyProtection="1">
      <alignment horizontal="center" vertical="center"/>
    </xf>
    <xf numFmtId="0" fontId="13" fillId="0" borderId="0" xfId="0" quotePrefix="1" applyFont="1" applyFill="1" applyBorder="1" applyAlignment="1" applyProtection="1">
      <alignment horizontal="center" vertical="center" wrapText="1"/>
    </xf>
    <xf numFmtId="0" fontId="8" fillId="0" borderId="22" xfId="0" applyFont="1" applyBorder="1" applyProtection="1">
      <protection locked="0"/>
    </xf>
    <xf numFmtId="0" fontId="8" fillId="0" borderId="23" xfId="0" applyFont="1" applyBorder="1" applyProtection="1">
      <protection locked="0"/>
    </xf>
    <xf numFmtId="0" fontId="11" fillId="4" borderId="25" xfId="0" applyFont="1" applyFill="1" applyBorder="1" applyAlignment="1" applyProtection="1">
      <alignment horizontal="center" vertical="center"/>
    </xf>
    <xf numFmtId="0" fontId="11" fillId="4" borderId="13" xfId="0" applyFont="1" applyFill="1" applyBorder="1" applyAlignment="1" applyProtection="1">
      <alignment horizontal="center" vertical="center"/>
    </xf>
    <xf numFmtId="0" fontId="11" fillId="4" borderId="20" xfId="0" applyFont="1" applyFill="1" applyBorder="1" applyAlignment="1" applyProtection="1">
      <alignment horizontal="center" vertical="center" wrapText="1"/>
      <protection locked="0"/>
    </xf>
    <xf numFmtId="165" fontId="0" fillId="4" borderId="20" xfId="0" applyNumberFormat="1" applyFont="1" applyFill="1" applyBorder="1" applyAlignment="1" applyProtection="1">
      <alignment horizontal="center" vertical="center" wrapText="1"/>
      <protection locked="0"/>
    </xf>
    <xf numFmtId="0" fontId="0" fillId="0" borderId="22" xfId="0" applyFont="1" applyBorder="1" applyProtection="1">
      <protection locked="0"/>
    </xf>
    <xf numFmtId="0" fontId="0" fillId="0" borderId="23" xfId="0" applyFont="1" applyBorder="1" applyProtection="1">
      <protection locked="0"/>
    </xf>
    <xf numFmtId="0" fontId="15" fillId="5" borderId="0"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5" fillId="5" borderId="0" xfId="0" applyFont="1" applyFill="1" applyBorder="1" applyAlignment="1" applyProtection="1">
      <alignment horizontal="center" vertical="center"/>
    </xf>
    <xf numFmtId="0" fontId="0" fillId="0" borderId="25" xfId="0" applyFont="1" applyBorder="1" applyProtection="1">
      <protection locked="0"/>
    </xf>
    <xf numFmtId="0" fontId="0" fillId="0" borderId="13" xfId="0" applyFont="1" applyBorder="1" applyProtection="1">
      <protection locked="0"/>
    </xf>
    <xf numFmtId="0" fontId="0" fillId="0" borderId="20" xfId="0" applyFont="1" applyBorder="1" applyProtection="1">
      <protection locked="0"/>
    </xf>
    <xf numFmtId="17" fontId="11" fillId="6" borderId="7" xfId="0" applyNumberFormat="1" applyFont="1" applyFill="1" applyBorder="1" applyAlignment="1" applyProtection="1">
      <alignment horizontal="center" vertical="center" wrapText="1"/>
    </xf>
    <xf numFmtId="0" fontId="11" fillId="6" borderId="7" xfId="0" applyFont="1" applyFill="1" applyBorder="1" applyAlignment="1" applyProtection="1">
      <alignment horizontal="center" vertical="center" wrapText="1"/>
    </xf>
    <xf numFmtId="0" fontId="0" fillId="0" borderId="7" xfId="0" applyFont="1" applyBorder="1" applyProtection="1"/>
    <xf numFmtId="0" fontId="0" fillId="0" borderId="7" xfId="0" applyFont="1" applyBorder="1" applyAlignment="1" applyProtection="1">
      <alignment horizontal="center" vertical="center"/>
    </xf>
    <xf numFmtId="17" fontId="0" fillId="0" borderId="7" xfId="0" applyNumberFormat="1" applyFont="1" applyBorder="1" applyAlignment="1" applyProtection="1">
      <alignment horizontal="center" vertical="center"/>
    </xf>
    <xf numFmtId="0" fontId="11" fillId="6" borderId="2" xfId="0" applyFont="1" applyFill="1" applyBorder="1" applyAlignment="1" applyProtection="1">
      <alignment vertical="center"/>
    </xf>
    <xf numFmtId="0" fontId="6" fillId="0" borderId="0" xfId="0" applyFont="1" applyFill="1" applyBorder="1" applyProtection="1"/>
    <xf numFmtId="0" fontId="11" fillId="6" borderId="3" xfId="0" applyFont="1" applyFill="1" applyBorder="1" applyAlignment="1" applyProtection="1">
      <alignment vertical="center"/>
    </xf>
    <xf numFmtId="0" fontId="11" fillId="6" borderId="43"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wrapText="1"/>
    </xf>
    <xf numFmtId="0" fontId="5" fillId="0" borderId="0" xfId="0" applyFont="1" applyFill="1" applyBorder="1" applyProtection="1"/>
    <xf numFmtId="17" fontId="0" fillId="0" borderId="0" xfId="0" applyNumberFormat="1" applyFont="1" applyBorder="1" applyProtection="1"/>
    <xf numFmtId="0" fontId="0" fillId="0" borderId="1" xfId="0" applyFont="1" applyBorder="1" applyProtection="1"/>
    <xf numFmtId="17" fontId="0" fillId="0" borderId="20" xfId="0" applyNumberFormat="1" applyFont="1" applyBorder="1" applyProtection="1"/>
    <xf numFmtId="17" fontId="0" fillId="0" borderId="22" xfId="0" applyNumberFormat="1" applyFont="1" applyBorder="1" applyProtection="1"/>
    <xf numFmtId="0" fontId="11" fillId="4" borderId="22" xfId="0" applyFont="1" applyFill="1" applyBorder="1" applyAlignment="1" applyProtection="1">
      <alignment vertical="center"/>
    </xf>
    <xf numFmtId="0" fontId="0" fillId="0" borderId="13" xfId="0" applyFont="1" applyFill="1" applyBorder="1" applyProtection="1"/>
    <xf numFmtId="0" fontId="0" fillId="0" borderId="20" xfId="0" applyFont="1" applyFill="1" applyBorder="1" applyProtection="1"/>
    <xf numFmtId="0" fontId="0" fillId="0" borderId="23" xfId="0" applyFont="1" applyFill="1" applyBorder="1" applyProtection="1"/>
    <xf numFmtId="0" fontId="21" fillId="0" borderId="0" xfId="0" applyFont="1" applyProtection="1"/>
    <xf numFmtId="49" fontId="0" fillId="8" borderId="7" xfId="0" applyNumberFormat="1" applyFont="1" applyFill="1" applyBorder="1" applyAlignment="1" applyProtection="1">
      <alignment horizontal="center" vertical="center"/>
    </xf>
    <xf numFmtId="0" fontId="6" fillId="0" borderId="0" xfId="0" applyFont="1" applyBorder="1" applyProtection="1"/>
    <xf numFmtId="0" fontId="6" fillId="0" borderId="0" xfId="0" applyFont="1" applyBorder="1" applyAlignment="1" applyProtection="1">
      <alignment wrapText="1"/>
    </xf>
    <xf numFmtId="17" fontId="6" fillId="0" borderId="0" xfId="0" applyNumberFormat="1" applyFont="1" applyBorder="1" applyAlignment="1" applyProtection="1">
      <alignment vertical="center"/>
    </xf>
    <xf numFmtId="0" fontId="6" fillId="0" borderId="0" xfId="0" applyNumberFormat="1" applyFont="1" applyBorder="1" applyAlignment="1" applyProtection="1">
      <alignment vertical="center"/>
    </xf>
    <xf numFmtId="17" fontId="6" fillId="0" borderId="0" xfId="0" applyNumberFormat="1" applyFont="1" applyBorder="1" applyProtection="1"/>
    <xf numFmtId="0" fontId="14" fillId="0" borderId="0" xfId="0" applyFont="1" applyFill="1" applyBorder="1" applyAlignment="1" applyProtection="1">
      <alignment horizontal="center" vertical="center"/>
    </xf>
    <xf numFmtId="165" fontId="19" fillId="4" borderId="0" xfId="0" applyNumberFormat="1" applyFont="1" applyFill="1" applyBorder="1" applyAlignment="1" applyProtection="1">
      <alignment horizontal="center" vertical="center" wrapText="1"/>
    </xf>
    <xf numFmtId="0" fontId="16" fillId="6" borderId="2" xfId="0" applyFont="1" applyFill="1" applyBorder="1" applyAlignment="1" applyProtection="1">
      <alignment horizontal="center" vertical="center"/>
    </xf>
    <xf numFmtId="0" fontId="16" fillId="6" borderId="2" xfId="0" applyFont="1" applyFill="1" applyBorder="1" applyAlignment="1" applyProtection="1">
      <alignment horizontal="center" vertical="center" wrapText="1"/>
    </xf>
    <xf numFmtId="0" fontId="16" fillId="6" borderId="2" xfId="0" quotePrefix="1" applyFont="1" applyFill="1" applyBorder="1" applyAlignment="1" applyProtection="1">
      <alignment horizontal="center" vertical="center" wrapText="1"/>
    </xf>
    <xf numFmtId="0" fontId="17" fillId="0" borderId="2" xfId="0" applyFont="1" applyBorder="1" applyProtection="1"/>
    <xf numFmtId="0" fontId="17" fillId="0" borderId="25" xfId="0" applyFont="1" applyBorder="1" applyProtection="1">
      <protection locked="0"/>
    </xf>
    <xf numFmtId="14" fontId="0" fillId="0" borderId="0" xfId="0" applyNumberFormat="1" applyFont="1" applyProtection="1"/>
    <xf numFmtId="15" fontId="6" fillId="4" borderId="0" xfId="0" applyNumberFormat="1" applyFont="1" applyFill="1" applyBorder="1" applyAlignment="1" applyProtection="1">
      <alignment horizontal="center" vertical="center" wrapText="1"/>
    </xf>
    <xf numFmtId="0" fontId="6" fillId="0" borderId="25" xfId="0" quotePrefix="1" applyFont="1" applyFill="1" applyBorder="1" applyAlignment="1" applyProtection="1">
      <alignment horizontal="center" vertical="center" wrapText="1"/>
    </xf>
    <xf numFmtId="0" fontId="6" fillId="0" borderId="0" xfId="0" applyFont="1" applyFill="1" applyBorder="1" applyAlignment="1" applyProtection="1">
      <alignment horizontal="left" vertical="center" wrapText="1"/>
    </xf>
    <xf numFmtId="0" fontId="15" fillId="5" borderId="0" xfId="0" applyFont="1" applyFill="1" applyBorder="1" applyAlignment="1" applyProtection="1">
      <alignment horizontal="center" vertical="center"/>
    </xf>
    <xf numFmtId="0" fontId="9" fillId="0" borderId="22" xfId="0" applyFont="1" applyBorder="1" applyProtection="1"/>
    <xf numFmtId="0" fontId="5" fillId="0" borderId="20" xfId="0" applyFont="1" applyBorder="1" applyProtection="1"/>
    <xf numFmtId="15" fontId="6" fillId="4" borderId="0" xfId="0" applyNumberFormat="1" applyFont="1" applyFill="1" applyBorder="1" applyAlignment="1" applyProtection="1">
      <alignment horizontal="center" vertical="center"/>
    </xf>
    <xf numFmtId="0" fontId="14" fillId="0" borderId="25"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49" fontId="0" fillId="0" borderId="7" xfId="0" applyNumberFormat="1" applyFont="1" applyBorder="1" applyAlignment="1" applyProtection="1">
      <alignment horizontal="left" vertical="center" wrapText="1"/>
      <protection locked="0"/>
    </xf>
    <xf numFmtId="0" fontId="17" fillId="0" borderId="0" xfId="0" applyFont="1"/>
    <xf numFmtId="0" fontId="17" fillId="4" borderId="0" xfId="0" applyFont="1" applyFill="1" applyProtection="1"/>
    <xf numFmtId="0" fontId="17" fillId="4" borderId="0" xfId="0" applyFont="1" applyFill="1" applyAlignment="1" applyProtection="1">
      <alignment wrapText="1"/>
    </xf>
    <xf numFmtId="0" fontId="26" fillId="0" borderId="0" xfId="0" applyFont="1"/>
    <xf numFmtId="15" fontId="17" fillId="4" borderId="0" xfId="0" applyNumberFormat="1" applyFont="1" applyFill="1" applyAlignment="1" applyProtection="1">
      <alignment wrapText="1"/>
    </xf>
    <xf numFmtId="0" fontId="17" fillId="0" borderId="0" xfId="0" applyFont="1" applyAlignment="1">
      <alignment wrapText="1"/>
    </xf>
    <xf numFmtId="0" fontId="17" fillId="0" borderId="0" xfId="0" applyFont="1" applyProtection="1"/>
    <xf numFmtId="49" fontId="17" fillId="0" borderId="0" xfId="0" applyNumberFormat="1" applyFont="1" applyProtection="1"/>
    <xf numFmtId="0" fontId="17" fillId="10" borderId="55" xfId="0" applyFont="1" applyFill="1" applyBorder="1" applyProtection="1"/>
    <xf numFmtId="0" fontId="17" fillId="10" borderId="56" xfId="0" applyFont="1" applyFill="1" applyBorder="1" applyProtection="1"/>
    <xf numFmtId="0" fontId="27" fillId="11" borderId="44" xfId="0" applyFont="1" applyFill="1" applyBorder="1" applyAlignment="1">
      <alignment horizontal="center" vertical="center" wrapText="1"/>
    </xf>
    <xf numFmtId="0" fontId="27" fillId="11" borderId="45" xfId="0" applyFont="1" applyFill="1" applyBorder="1" applyAlignment="1">
      <alignment horizontal="center" vertical="center" wrapText="1"/>
    </xf>
    <xf numFmtId="0" fontId="27" fillId="11" borderId="46" xfId="0" applyFont="1" applyFill="1" applyBorder="1" applyAlignment="1">
      <alignment horizontal="center" vertical="center" wrapText="1"/>
    </xf>
    <xf numFmtId="15" fontId="25" fillId="4" borderId="0" xfId="0" applyNumberFormat="1" applyFont="1" applyFill="1" applyBorder="1" applyAlignment="1" applyProtection="1">
      <alignment horizontal="center" vertical="center" wrapText="1"/>
    </xf>
    <xf numFmtId="0" fontId="19" fillId="0" borderId="13" xfId="0" applyFont="1" applyBorder="1" applyProtection="1"/>
    <xf numFmtId="0" fontId="0" fillId="4" borderId="14" xfId="0" applyNumberFormat="1" applyFont="1" applyFill="1" applyBorder="1" applyAlignment="1" applyProtection="1">
      <alignment horizontal="center" vertical="center" wrapText="1"/>
      <protection locked="0"/>
    </xf>
    <xf numFmtId="0" fontId="0" fillId="4" borderId="7" xfId="0" applyNumberFormat="1" applyFont="1" applyFill="1" applyBorder="1" applyAlignment="1" applyProtection="1">
      <alignment horizontal="left" vertical="center" wrapText="1"/>
      <protection locked="0"/>
    </xf>
    <xf numFmtId="0" fontId="0" fillId="8" borderId="42" xfId="0" applyFont="1" applyFill="1" applyBorder="1" applyProtection="1"/>
    <xf numFmtId="0" fontId="0" fillId="0" borderId="42" xfId="0" applyFont="1" applyBorder="1" applyProtection="1"/>
    <xf numFmtId="0" fontId="15" fillId="6" borderId="2" xfId="0" applyFont="1" applyFill="1" applyBorder="1" applyAlignment="1" applyProtection="1"/>
    <xf numFmtId="0" fontId="0" fillId="8" borderId="16" xfId="0" quotePrefix="1" applyFont="1" applyFill="1" applyBorder="1" applyAlignment="1" applyProtection="1">
      <alignment horizontal="center" vertical="center" wrapText="1"/>
      <protection hidden="1"/>
    </xf>
    <xf numFmtId="0" fontId="0" fillId="8" borderId="15" xfId="0" applyFont="1" applyFill="1" applyBorder="1" applyAlignment="1" applyProtection="1">
      <alignment horizontal="center" vertical="center" wrapText="1"/>
      <protection hidden="1"/>
    </xf>
    <xf numFmtId="0" fontId="6" fillId="0" borderId="20" xfId="0" applyFont="1" applyBorder="1" applyProtection="1">
      <protection locked="0"/>
    </xf>
    <xf numFmtId="0" fontId="6" fillId="0" borderId="0" xfId="0" applyFont="1" applyBorder="1" applyAlignment="1" applyProtection="1">
      <alignment horizontal="center" vertical="center" wrapText="1"/>
    </xf>
    <xf numFmtId="0" fontId="11" fillId="6" borderId="11" xfId="0" applyFont="1" applyFill="1" applyBorder="1" applyAlignment="1" applyProtection="1">
      <alignment horizontal="center" vertical="center" wrapText="1"/>
    </xf>
    <xf numFmtId="0" fontId="22" fillId="6" borderId="25" xfId="0" applyFont="1" applyFill="1" applyBorder="1" applyAlignment="1" applyProtection="1">
      <alignment horizontal="center" vertical="center"/>
    </xf>
    <xf numFmtId="0" fontId="6" fillId="4" borderId="0" xfId="0" applyFont="1" applyFill="1" applyProtection="1"/>
    <xf numFmtId="0" fontId="28" fillId="11" borderId="62" xfId="0" applyFont="1" applyFill="1" applyBorder="1" applyAlignment="1">
      <alignment horizontal="center" vertical="center" wrapText="1"/>
    </xf>
    <xf numFmtId="3" fontId="34" fillId="4" borderId="47" xfId="0" applyNumberFormat="1" applyFont="1" applyFill="1" applyBorder="1" applyAlignment="1" applyProtection="1">
      <alignment horizontal="center" vertical="center" wrapText="1"/>
    </xf>
    <xf numFmtId="4" fontId="34" fillId="4" borderId="47" xfId="0" applyNumberFormat="1" applyFont="1" applyFill="1" applyBorder="1" applyAlignment="1" applyProtection="1">
      <alignment horizontal="center" vertical="center" wrapText="1"/>
    </xf>
    <xf numFmtId="0" fontId="27" fillId="11" borderId="76" xfId="0" applyFont="1" applyFill="1" applyBorder="1" applyAlignment="1">
      <alignment horizontal="center" vertical="center" wrapText="1"/>
    </xf>
    <xf numFmtId="0" fontId="27" fillId="11" borderId="77" xfId="0" applyFont="1" applyFill="1" applyBorder="1" applyAlignment="1">
      <alignment horizontal="center" vertical="center" wrapText="1"/>
    </xf>
    <xf numFmtId="0" fontId="27" fillId="11" borderId="78" xfId="0" applyFont="1" applyFill="1" applyBorder="1" applyAlignment="1">
      <alignment horizontal="center" vertical="center" wrapText="1"/>
    </xf>
    <xf numFmtId="0" fontId="27" fillId="11" borderId="79" xfId="0" applyFont="1" applyFill="1" applyBorder="1" applyAlignment="1">
      <alignment horizontal="center" vertical="center" wrapText="1"/>
    </xf>
    <xf numFmtId="0" fontId="27" fillId="11" borderId="70" xfId="0" applyFont="1" applyFill="1" applyBorder="1" applyAlignment="1">
      <alignment horizontal="center" vertical="center" wrapText="1"/>
    </xf>
    <xf numFmtId="0" fontId="27" fillId="15" borderId="78" xfId="0" applyFont="1" applyFill="1" applyBorder="1" applyAlignment="1">
      <alignment horizontal="center" vertical="center" wrapText="1"/>
    </xf>
    <xf numFmtId="0" fontId="28" fillId="11" borderId="78" xfId="0" applyFont="1" applyFill="1" applyBorder="1" applyAlignment="1">
      <alignment horizontal="center" vertical="center" wrapText="1"/>
    </xf>
    <xf numFmtId="0" fontId="17" fillId="10" borderId="80" xfId="0" applyFont="1" applyFill="1" applyBorder="1" applyAlignment="1" applyProtection="1"/>
    <xf numFmtId="0" fontId="17" fillId="10" borderId="81" xfId="0" applyFont="1" applyFill="1" applyBorder="1" applyAlignment="1" applyProtection="1"/>
    <xf numFmtId="0" fontId="17" fillId="10" borderId="82" xfId="0" applyFont="1" applyFill="1" applyBorder="1" applyAlignment="1" applyProtection="1"/>
    <xf numFmtId="49" fontId="17" fillId="4" borderId="0" xfId="0" applyNumberFormat="1" applyFont="1" applyFill="1" applyAlignment="1" applyProtection="1">
      <alignment wrapText="1"/>
    </xf>
    <xf numFmtId="0" fontId="27" fillId="11" borderId="49" xfId="0" applyFont="1" applyFill="1" applyBorder="1" applyAlignment="1">
      <alignment horizontal="center" vertical="center" wrapText="1"/>
    </xf>
    <xf numFmtId="0" fontId="27" fillId="11" borderId="48" xfId="0" applyFont="1" applyFill="1" applyBorder="1" applyAlignment="1">
      <alignment horizontal="center" vertical="center" wrapText="1"/>
    </xf>
    <xf numFmtId="0" fontId="27" fillId="11" borderId="47" xfId="0" applyFont="1" applyFill="1" applyBorder="1" applyAlignment="1">
      <alignment horizontal="center" vertical="center" wrapText="1"/>
    </xf>
    <xf numFmtId="0" fontId="27" fillId="11" borderId="58" xfId="0" applyFont="1" applyFill="1" applyBorder="1" applyAlignment="1">
      <alignment horizontal="center" vertical="center" wrapText="1"/>
    </xf>
    <xf numFmtId="0" fontId="27" fillId="11" borderId="83" xfId="0" applyFont="1" applyFill="1" applyBorder="1" applyAlignment="1">
      <alignment horizontal="center" vertical="center" wrapText="1"/>
    </xf>
    <xf numFmtId="0" fontId="6" fillId="0" borderId="0" xfId="0" applyFont="1"/>
    <xf numFmtId="0" fontId="5" fillId="10" borderId="84" xfId="0" applyFont="1" applyFill="1" applyBorder="1"/>
    <xf numFmtId="0" fontId="17" fillId="19" borderId="56" xfId="0" applyFont="1" applyFill="1" applyBorder="1"/>
    <xf numFmtId="0" fontId="17" fillId="19" borderId="0" xfId="0" applyFont="1" applyFill="1" applyBorder="1"/>
    <xf numFmtId="4" fontId="34" fillId="14" borderId="47" xfId="0" applyNumberFormat="1" applyFont="1" applyFill="1" applyBorder="1" applyAlignment="1" applyProtection="1">
      <alignment horizontal="center" vertical="center" wrapText="1"/>
    </xf>
    <xf numFmtId="3" fontId="34" fillId="14" borderId="47" xfId="0" applyNumberFormat="1" applyFont="1" applyFill="1" applyBorder="1" applyAlignment="1" applyProtection="1">
      <alignment horizontal="center" vertical="center" wrapText="1"/>
    </xf>
    <xf numFmtId="3" fontId="34" fillId="14" borderId="50" xfId="0" applyNumberFormat="1" applyFont="1" applyFill="1" applyBorder="1" applyAlignment="1" applyProtection="1">
      <alignment horizontal="center" vertical="center" wrapText="1"/>
    </xf>
    <xf numFmtId="0" fontId="33" fillId="8" borderId="67" xfId="0" quotePrefix="1" applyNumberFormat="1" applyFont="1" applyFill="1" applyBorder="1" applyAlignment="1" applyProtection="1">
      <alignment horizontal="center" vertical="center" wrapText="1"/>
    </xf>
    <xf numFmtId="0" fontId="28" fillId="11" borderId="53" xfId="0" applyFont="1" applyFill="1" applyBorder="1" applyAlignment="1">
      <alignment horizontal="center" vertical="center" wrapText="1"/>
    </xf>
    <xf numFmtId="0" fontId="27" fillId="11" borderId="53" xfId="0" applyFont="1" applyFill="1" applyBorder="1" applyAlignment="1">
      <alignment horizontal="center" vertical="center" wrapText="1"/>
    </xf>
    <xf numFmtId="0" fontId="27" fillId="15" borderId="53" xfId="0" applyFont="1" applyFill="1" applyBorder="1" applyAlignment="1">
      <alignment horizontal="center" vertical="center" wrapText="1"/>
    </xf>
    <xf numFmtId="0" fontId="27" fillId="11" borderId="99" xfId="0" applyFont="1" applyFill="1" applyBorder="1" applyAlignment="1">
      <alignment horizontal="center" vertical="center" wrapText="1"/>
    </xf>
    <xf numFmtId="0" fontId="0" fillId="4" borderId="14" xfId="0" applyNumberFormat="1" applyFont="1" applyFill="1" applyBorder="1" applyAlignment="1" applyProtection="1">
      <alignment horizontal="center" vertical="center" wrapText="1"/>
    </xf>
    <xf numFmtId="0" fontId="0" fillId="0" borderId="33" xfId="0" applyFont="1" applyBorder="1" applyProtection="1">
      <protection locked="0"/>
    </xf>
    <xf numFmtId="0" fontId="27" fillId="16" borderId="19" xfId="0" applyFont="1" applyFill="1" applyBorder="1" applyAlignment="1" applyProtection="1">
      <alignment horizontal="center" vertical="center" wrapText="1"/>
    </xf>
    <xf numFmtId="0" fontId="27" fillId="16" borderId="19" xfId="0" quotePrefix="1" applyFont="1" applyFill="1" applyBorder="1" applyAlignment="1" applyProtection="1">
      <alignment horizontal="center" vertical="center" wrapText="1"/>
    </xf>
    <xf numFmtId="0" fontId="34" fillId="14" borderId="48" xfId="0" applyFont="1" applyFill="1" applyBorder="1" applyAlignment="1" applyProtection="1">
      <alignment horizontal="left" vertical="center"/>
    </xf>
    <xf numFmtId="0" fontId="16" fillId="0" borderId="25" xfId="0" applyFont="1" applyFill="1" applyBorder="1" applyAlignment="1" applyProtection="1">
      <alignment horizontal="center" vertical="center"/>
    </xf>
    <xf numFmtId="0" fontId="11" fillId="6" borderId="39" xfId="0" applyFont="1" applyFill="1" applyBorder="1" applyAlignment="1" applyProtection="1">
      <alignment horizontal="center" vertical="center" wrapText="1"/>
    </xf>
    <xf numFmtId="0" fontId="6" fillId="4" borderId="0" xfId="0" quotePrefix="1" applyFont="1" applyFill="1" applyAlignment="1" applyProtection="1">
      <alignment horizontal="left"/>
    </xf>
    <xf numFmtId="0" fontId="6" fillId="4" borderId="0" xfId="0" applyFont="1" applyFill="1" applyProtection="1">
      <protection locked="0"/>
    </xf>
    <xf numFmtId="0" fontId="17" fillId="4" borderId="22" xfId="0" applyFont="1" applyFill="1" applyBorder="1" applyAlignment="1" applyProtection="1">
      <alignment wrapText="1"/>
    </xf>
    <xf numFmtId="0" fontId="16" fillId="6" borderId="25" xfId="0" applyFont="1" applyFill="1" applyBorder="1" applyAlignment="1" applyProtection="1">
      <alignment horizontal="center" vertical="center"/>
    </xf>
    <xf numFmtId="0" fontId="17" fillId="0" borderId="22" xfId="0" applyFont="1" applyBorder="1" applyProtection="1"/>
    <xf numFmtId="15" fontId="27" fillId="22" borderId="71" xfId="0" applyNumberFormat="1" applyFont="1" applyFill="1" applyBorder="1" applyAlignment="1" applyProtection="1">
      <alignment vertical="center"/>
    </xf>
    <xf numFmtId="0" fontId="35" fillId="10" borderId="82" xfId="0" applyFont="1" applyFill="1" applyBorder="1" applyAlignment="1" applyProtection="1"/>
    <xf numFmtId="0" fontId="35" fillId="10" borderId="81" xfId="0" applyFont="1" applyFill="1" applyBorder="1" applyAlignment="1" applyProtection="1"/>
    <xf numFmtId="0" fontId="35" fillId="16" borderId="89" xfId="0" applyFont="1" applyFill="1" applyBorder="1" applyProtection="1"/>
    <xf numFmtId="0" fontId="27" fillId="16" borderId="105" xfId="0" applyFont="1" applyFill="1" applyBorder="1" applyAlignment="1" applyProtection="1">
      <alignment horizontal="center" vertical="center" wrapText="1"/>
    </xf>
    <xf numFmtId="0" fontId="27" fillId="15" borderId="106" xfId="0" applyFont="1" applyFill="1" applyBorder="1" applyAlignment="1">
      <alignment horizontal="center" vertical="center" wrapText="1"/>
    </xf>
    <xf numFmtId="0" fontId="34" fillId="4" borderId="47" xfId="0" applyNumberFormat="1" applyFont="1" applyFill="1" applyBorder="1" applyAlignment="1" applyProtection="1">
      <alignment horizontal="center" vertical="center" wrapText="1"/>
    </xf>
    <xf numFmtId="0" fontId="34" fillId="14" borderId="47" xfId="0" applyNumberFormat="1" applyFont="1" applyFill="1" applyBorder="1" applyAlignment="1" applyProtection="1">
      <alignment horizontal="center" vertical="center" wrapText="1"/>
    </xf>
    <xf numFmtId="0" fontId="34" fillId="14" borderId="107" xfId="0" applyFont="1" applyFill="1" applyBorder="1" applyAlignment="1" applyProtection="1">
      <alignment horizontal="left" vertical="center"/>
    </xf>
    <xf numFmtId="0" fontId="34" fillId="4" borderId="50" xfId="0" applyNumberFormat="1" applyFont="1" applyFill="1" applyBorder="1" applyAlignment="1" applyProtection="1">
      <alignment horizontal="center" vertical="center" wrapText="1"/>
    </xf>
    <xf numFmtId="0" fontId="34" fillId="14" borderId="107" xfId="0" applyFont="1" applyFill="1" applyBorder="1" applyAlignment="1" applyProtection="1">
      <alignment horizontal="left" vertical="center"/>
      <protection locked="0"/>
    </xf>
    <xf numFmtId="0" fontId="27" fillId="15" borderId="109" xfId="0" applyFont="1" applyFill="1" applyBorder="1" applyAlignment="1">
      <alignment horizontal="center" vertical="center" wrapText="1"/>
    </xf>
    <xf numFmtId="0" fontId="34" fillId="14" borderId="76" xfId="0" applyFont="1" applyFill="1" applyBorder="1" applyAlignment="1" applyProtection="1">
      <alignment horizontal="left" vertical="center"/>
      <protection locked="0"/>
    </xf>
    <xf numFmtId="0" fontId="17" fillId="4" borderId="0" xfId="0" applyFont="1" applyFill="1"/>
    <xf numFmtId="0" fontId="26" fillId="4" borderId="0" xfId="0" applyFont="1" applyFill="1"/>
    <xf numFmtId="0" fontId="17" fillId="4" borderId="0" xfId="0" applyFont="1" applyFill="1" applyAlignment="1">
      <alignment wrapText="1"/>
    </xf>
    <xf numFmtId="0" fontId="6" fillId="4" borderId="0" xfId="0" applyFont="1" applyFill="1"/>
    <xf numFmtId="0" fontId="34" fillId="4" borderId="76" xfId="0" applyFont="1" applyFill="1" applyBorder="1" applyAlignment="1" applyProtection="1">
      <alignment horizontal="left" vertical="center"/>
      <protection locked="0"/>
    </xf>
    <xf numFmtId="0" fontId="34" fillId="4" borderId="107" xfId="0" applyFont="1" applyFill="1" applyBorder="1" applyAlignment="1" applyProtection="1">
      <alignment horizontal="left" vertical="center"/>
      <protection locked="0"/>
    </xf>
    <xf numFmtId="0" fontId="34" fillId="0" borderId="76" xfId="0" applyFont="1" applyBorder="1" applyAlignment="1" applyProtection="1">
      <alignment horizontal="left" vertical="center"/>
      <protection locked="0"/>
    </xf>
    <xf numFmtId="0" fontId="34" fillId="0" borderId="107" xfId="0" applyFont="1" applyBorder="1" applyAlignment="1" applyProtection="1">
      <alignment horizontal="left" vertical="center"/>
      <protection locked="0"/>
    </xf>
    <xf numFmtId="0" fontId="34" fillId="0" borderId="110" xfId="0" applyFont="1" applyBorder="1" applyAlignment="1" applyProtection="1">
      <alignment horizontal="left" vertical="center"/>
      <protection locked="0"/>
    </xf>
    <xf numFmtId="0" fontId="34" fillId="0" borderId="108" xfId="0" applyFont="1" applyBorder="1" applyAlignment="1" applyProtection="1">
      <alignment horizontal="left" vertical="center"/>
      <protection locked="0"/>
    </xf>
    <xf numFmtId="0" fontId="34" fillId="4" borderId="107" xfId="0" applyFont="1" applyFill="1" applyBorder="1" applyAlignment="1" applyProtection="1">
      <alignment horizontal="left" vertical="center"/>
    </xf>
    <xf numFmtId="0" fontId="34" fillId="0" borderId="48" xfId="0" applyFont="1" applyBorder="1" applyAlignment="1" applyProtection="1">
      <alignment horizontal="left" vertical="center"/>
    </xf>
    <xf numFmtId="0" fontId="34" fillId="0" borderId="107" xfId="0" applyFont="1" applyBorder="1" applyAlignment="1" applyProtection="1">
      <alignment horizontal="left" vertical="center"/>
    </xf>
    <xf numFmtId="0" fontId="34" fillId="0" borderId="51" xfId="0" applyFont="1" applyBorder="1" applyAlignment="1" applyProtection="1">
      <alignment horizontal="left" vertical="center"/>
    </xf>
    <xf numFmtId="0" fontId="34" fillId="0" borderId="108" xfId="0" applyFont="1" applyBorder="1" applyAlignment="1" applyProtection="1">
      <alignment horizontal="left" vertical="center"/>
    </xf>
    <xf numFmtId="15" fontId="30" fillId="22" borderId="71" xfId="0" applyNumberFormat="1" applyFont="1" applyFill="1" applyBorder="1" applyAlignment="1" applyProtection="1">
      <alignment vertical="center"/>
    </xf>
    <xf numFmtId="15" fontId="30" fillId="22" borderId="88" xfId="0" applyNumberFormat="1" applyFont="1" applyFill="1" applyBorder="1" applyAlignment="1" applyProtection="1">
      <alignment vertical="center"/>
    </xf>
    <xf numFmtId="167" fontId="34" fillId="13" borderId="47" xfId="0" applyNumberFormat="1" applyFont="1" applyFill="1" applyBorder="1" applyAlignment="1">
      <alignment horizontal="center" vertical="center" wrapText="1"/>
    </xf>
    <xf numFmtId="0" fontId="34" fillId="19" borderId="0" xfId="0" applyFont="1" applyFill="1" applyBorder="1"/>
    <xf numFmtId="167" fontId="34" fillId="21" borderId="47" xfId="0" applyNumberFormat="1" applyFont="1" applyFill="1" applyBorder="1" applyAlignment="1">
      <alignment horizontal="center" vertical="center" wrapText="1"/>
    </xf>
    <xf numFmtId="167" fontId="34" fillId="17" borderId="47" xfId="0" applyNumberFormat="1" applyFont="1" applyFill="1" applyBorder="1" applyAlignment="1">
      <alignment horizontal="center" vertical="center" wrapText="1"/>
    </xf>
    <xf numFmtId="167" fontId="34" fillId="13" borderId="50" xfId="0" applyNumberFormat="1" applyFont="1" applyFill="1" applyBorder="1" applyAlignment="1">
      <alignment horizontal="center" vertical="center" wrapText="1"/>
    </xf>
    <xf numFmtId="0" fontId="34" fillId="19" borderId="72" xfId="0" applyFont="1" applyFill="1" applyBorder="1"/>
    <xf numFmtId="167" fontId="34" fillId="13" borderId="59" xfId="0" applyNumberFormat="1" applyFont="1" applyFill="1" applyBorder="1" applyAlignment="1">
      <alignment horizontal="center" vertical="center" wrapText="1"/>
    </xf>
    <xf numFmtId="3" fontId="34" fillId="4" borderId="59" xfId="0" applyNumberFormat="1" applyFont="1" applyFill="1" applyBorder="1" applyAlignment="1">
      <alignment horizontal="center" vertical="center" wrapText="1"/>
    </xf>
    <xf numFmtId="3" fontId="34" fillId="4" borderId="47" xfId="0" applyNumberFormat="1" applyFont="1" applyFill="1" applyBorder="1" applyAlignment="1">
      <alignment horizontal="center" vertical="center" wrapText="1"/>
    </xf>
    <xf numFmtId="3" fontId="34" fillId="14" borderId="59" xfId="0" applyNumberFormat="1" applyFont="1" applyFill="1" applyBorder="1" applyAlignment="1">
      <alignment horizontal="center" vertical="center" wrapText="1"/>
    </xf>
    <xf numFmtId="3" fontId="34" fillId="14" borderId="47" xfId="0" applyNumberFormat="1" applyFont="1" applyFill="1" applyBorder="1" applyAlignment="1">
      <alignment horizontal="center" vertical="center" wrapText="1"/>
    </xf>
    <xf numFmtId="3" fontId="34" fillId="4" borderId="50" xfId="0" applyNumberFormat="1" applyFont="1" applyFill="1" applyBorder="1" applyAlignment="1">
      <alignment horizontal="center" vertical="center" wrapText="1"/>
    </xf>
    <xf numFmtId="0" fontId="33" fillId="8" borderId="96" xfId="0" applyFont="1" applyFill="1" applyBorder="1" applyAlignment="1" applyProtection="1">
      <alignment horizontal="center" vertical="center" wrapText="1"/>
      <protection hidden="1"/>
    </xf>
    <xf numFmtId="0" fontId="33" fillId="8" borderId="97" xfId="0" quotePrefix="1" applyFont="1" applyFill="1" applyBorder="1" applyAlignment="1" applyProtection="1">
      <alignment horizontal="center" vertical="center" wrapText="1"/>
      <protection hidden="1"/>
    </xf>
    <xf numFmtId="15" fontId="33" fillId="8" borderId="97" xfId="0" applyNumberFormat="1" applyFont="1" applyFill="1" applyBorder="1" applyAlignment="1" applyProtection="1">
      <alignment horizontal="center" vertical="center"/>
      <protection locked="0"/>
    </xf>
    <xf numFmtId="15" fontId="33" fillId="8" borderId="98" xfId="0" applyNumberFormat="1" applyFont="1" applyFill="1" applyBorder="1" applyAlignment="1" applyProtection="1">
      <alignment horizontal="center" vertical="center"/>
      <protection locked="0"/>
    </xf>
    <xf numFmtId="0" fontId="5" fillId="0" borderId="0" xfId="0" applyFont="1"/>
    <xf numFmtId="0" fontId="38" fillId="0" borderId="0" xfId="0" applyFont="1"/>
    <xf numFmtId="0" fontId="5" fillId="0" borderId="0" xfId="0" applyFont="1" applyAlignment="1">
      <alignment wrapText="1"/>
    </xf>
    <xf numFmtId="15" fontId="0" fillId="8" borderId="16" xfId="0" applyNumberFormat="1" applyFont="1" applyFill="1" applyBorder="1" applyAlignment="1" applyProtection="1">
      <alignment horizontal="center" vertical="center"/>
    </xf>
    <xf numFmtId="15" fontId="0" fillId="8" borderId="17" xfId="0" applyNumberFormat="1" applyFont="1" applyFill="1" applyBorder="1" applyAlignment="1" applyProtection="1">
      <alignment horizontal="center" vertical="center"/>
    </xf>
    <xf numFmtId="0" fontId="11" fillId="6" borderId="101" xfId="0" applyFont="1" applyFill="1" applyBorder="1" applyAlignment="1" applyProtection="1">
      <alignment horizontal="center" vertical="center" wrapText="1"/>
    </xf>
    <xf numFmtId="0" fontId="34" fillId="4" borderId="48" xfId="0" applyFont="1" applyFill="1" applyBorder="1" applyAlignment="1" applyProtection="1">
      <alignment horizontal="left" vertical="center"/>
    </xf>
    <xf numFmtId="0" fontId="11" fillId="6" borderId="20" xfId="0" applyFont="1" applyFill="1" applyBorder="1" applyAlignment="1" applyProtection="1">
      <alignment horizontal="center" vertical="center" wrapText="1"/>
    </xf>
    <xf numFmtId="0" fontId="39" fillId="6" borderId="20" xfId="0" applyFont="1" applyFill="1" applyBorder="1" applyAlignment="1" applyProtection="1">
      <alignment horizontal="center" vertical="center" wrapText="1"/>
    </xf>
    <xf numFmtId="0" fontId="6" fillId="0" borderId="0" xfId="0" applyFont="1" applyAlignment="1" applyProtection="1">
      <alignment wrapText="1"/>
    </xf>
    <xf numFmtId="0" fontId="6" fillId="0" borderId="0" xfId="0" applyFont="1" applyFill="1" applyAlignment="1" applyProtection="1">
      <alignment wrapText="1"/>
    </xf>
    <xf numFmtId="0" fontId="11" fillId="6" borderId="100" xfId="0" applyFont="1" applyFill="1" applyBorder="1" applyAlignment="1" applyProtection="1">
      <alignment vertical="center" wrapText="1"/>
    </xf>
    <xf numFmtId="0" fontId="5" fillId="0" borderId="102" xfId="0" applyFont="1" applyFill="1" applyBorder="1" applyAlignment="1" applyProtection="1">
      <alignment vertical="center" wrapText="1"/>
    </xf>
    <xf numFmtId="0" fontId="42" fillId="0" borderId="20" xfId="0" applyFont="1" applyFill="1" applyBorder="1" applyProtection="1">
      <protection locked="0"/>
    </xf>
    <xf numFmtId="0" fontId="43" fillId="0" borderId="20" xfId="0" applyFont="1" applyFill="1" applyBorder="1" applyProtection="1">
      <protection locked="0"/>
    </xf>
    <xf numFmtId="0" fontId="11" fillId="6" borderId="2" xfId="0" applyFont="1" applyFill="1" applyBorder="1" applyAlignment="1" applyProtection="1">
      <alignment horizontal="center" vertical="center"/>
    </xf>
    <xf numFmtId="0" fontId="5" fillId="0" borderId="0" xfId="0" applyFont="1" applyFill="1" applyAlignment="1" applyProtection="1">
      <alignment wrapText="1"/>
      <protection locked="0"/>
    </xf>
    <xf numFmtId="0" fontId="0" fillId="4" borderId="0" xfId="0" applyFont="1" applyFill="1" applyBorder="1" applyAlignment="1" applyProtection="1">
      <alignment horizontal="center" vertical="center" wrapText="1"/>
      <protection locked="0"/>
    </xf>
    <xf numFmtId="11" fontId="0" fillId="0" borderId="0" xfId="0" applyNumberFormat="1"/>
    <xf numFmtId="0" fontId="16" fillId="4" borderId="25" xfId="0" applyFont="1" applyFill="1" applyBorder="1" applyAlignment="1" applyProtection="1">
      <alignment vertical="center"/>
    </xf>
    <xf numFmtId="0" fontId="16" fillId="0" borderId="25" xfId="0" applyFont="1" applyFill="1" applyBorder="1" applyAlignment="1" applyProtection="1">
      <alignment vertical="center"/>
    </xf>
    <xf numFmtId="0" fontId="17" fillId="0" borderId="25" xfId="0" applyFont="1" applyFill="1" applyBorder="1" applyProtection="1"/>
    <xf numFmtId="0" fontId="6" fillId="0" borderId="25" xfId="0" applyFont="1" applyFill="1" applyBorder="1" applyProtection="1"/>
    <xf numFmtId="0" fontId="6" fillId="0" borderId="25" xfId="0" applyFont="1" applyBorder="1" applyProtection="1"/>
    <xf numFmtId="0" fontId="6" fillId="0" borderId="13" xfId="0" applyFont="1" applyBorder="1" applyProtection="1"/>
    <xf numFmtId="0" fontId="0" fillId="0" borderId="0" xfId="0" applyFont="1" applyFill="1" applyAlignment="1" applyProtection="1">
      <alignment horizontal="center" vertical="center" wrapText="1"/>
    </xf>
    <xf numFmtId="0" fontId="0" fillId="0" borderId="0" xfId="0" applyFont="1" applyFill="1" applyAlignment="1" applyProtection="1">
      <alignment horizontal="center" wrapText="1"/>
    </xf>
    <xf numFmtId="49" fontId="0" fillId="0" borderId="0" xfId="0" applyNumberFormat="1"/>
    <xf numFmtId="169" fontId="0" fillId="4" borderId="17" xfId="0" applyNumberFormat="1" applyFont="1" applyFill="1" applyBorder="1" applyAlignment="1" applyProtection="1">
      <alignment horizontal="center" vertical="center"/>
      <protection locked="0"/>
    </xf>
    <xf numFmtId="49" fontId="21" fillId="0" borderId="0" xfId="0" applyNumberFormat="1" applyFont="1" applyProtection="1"/>
    <xf numFmtId="49" fontId="3" fillId="0" borderId="0" xfId="2" applyNumberFormat="1"/>
    <xf numFmtId="169" fontId="6" fillId="0" borderId="0" xfId="0" applyNumberFormat="1" applyFont="1" applyProtection="1"/>
    <xf numFmtId="17" fontId="13" fillId="6" borderId="43" xfId="0" applyNumberFormat="1" applyFont="1" applyFill="1" applyBorder="1" applyAlignment="1" applyProtection="1">
      <alignment horizontal="center" vertical="center" wrapText="1"/>
    </xf>
    <xf numFmtId="17" fontId="13" fillId="6" borderId="43" xfId="0" quotePrefix="1" applyNumberFormat="1" applyFont="1" applyFill="1" applyBorder="1" applyAlignment="1" applyProtection="1">
      <alignment horizontal="center" vertical="center" wrapText="1"/>
    </xf>
    <xf numFmtId="17" fontId="23" fillId="6" borderId="43" xfId="0" applyNumberFormat="1" applyFont="1" applyFill="1" applyBorder="1" applyAlignment="1" applyProtection="1">
      <alignment horizontal="center" vertical="center" wrapText="1"/>
    </xf>
    <xf numFmtId="0" fontId="24" fillId="4" borderId="43" xfId="0" applyFont="1" applyFill="1" applyBorder="1" applyProtection="1"/>
    <xf numFmtId="0" fontId="24" fillId="4" borderId="43" xfId="0" applyFont="1" applyFill="1" applyBorder="1" applyAlignment="1" applyProtection="1">
      <alignment vertical="center" wrapText="1"/>
    </xf>
    <xf numFmtId="0" fontId="24" fillId="4" borderId="43" xfId="0" quotePrefix="1" applyFont="1" applyFill="1" applyBorder="1" applyAlignment="1" applyProtection="1">
      <alignment horizontal="left" vertical="center" wrapText="1"/>
    </xf>
    <xf numFmtId="49" fontId="0" fillId="8" borderId="43" xfId="0" applyNumberFormat="1" applyFont="1" applyFill="1" applyBorder="1" applyAlignment="1" applyProtection="1">
      <alignment horizontal="center" vertical="center" wrapText="1"/>
    </xf>
    <xf numFmtId="0" fontId="0" fillId="4" borderId="43" xfId="0" applyFont="1" applyFill="1" applyBorder="1" applyAlignment="1" applyProtection="1">
      <alignment horizontal="left" vertical="center" wrapText="1"/>
      <protection locked="0"/>
    </xf>
    <xf numFmtId="49" fontId="0" fillId="4" borderId="43" xfId="0" quotePrefix="1" applyNumberFormat="1" applyFont="1" applyFill="1" applyBorder="1" applyAlignment="1" applyProtection="1">
      <alignment horizontal="left" vertical="center" wrapText="1"/>
      <protection locked="0"/>
    </xf>
    <xf numFmtId="49" fontId="0" fillId="4" borderId="43" xfId="0" quotePrefix="1" applyNumberFormat="1" applyFont="1" applyFill="1" applyBorder="1" applyAlignment="1" applyProtection="1">
      <alignment horizontal="center" vertical="center" wrapText="1"/>
      <protection locked="0"/>
    </xf>
    <xf numFmtId="0" fontId="0" fillId="7" borderId="43" xfId="0" applyFont="1" applyFill="1" applyBorder="1" applyAlignment="1" applyProtection="1">
      <alignment horizontal="center" vertical="center" wrapText="1"/>
    </xf>
    <xf numFmtId="0" fontId="0" fillId="0" borderId="43" xfId="0" applyFont="1" applyFill="1" applyBorder="1" applyAlignment="1" applyProtection="1">
      <alignment horizontal="center" vertical="center" wrapText="1"/>
      <protection locked="0"/>
    </xf>
    <xf numFmtId="0" fontId="0" fillId="0" borderId="43" xfId="0" applyFont="1" applyFill="1" applyBorder="1" applyAlignment="1" applyProtection="1">
      <alignment horizontal="center" vertical="center" wrapText="1"/>
    </xf>
    <xf numFmtId="0" fontId="5" fillId="4" borderId="43" xfId="0" quotePrefix="1" applyFont="1" applyFill="1" applyBorder="1" applyAlignment="1" applyProtection="1">
      <alignment horizontal="center" vertical="center" wrapText="1"/>
      <protection locked="0"/>
    </xf>
    <xf numFmtId="0" fontId="19" fillId="4" borderId="43" xfId="0" applyFont="1" applyFill="1" applyBorder="1" applyProtection="1"/>
    <xf numFmtId="49" fontId="5" fillId="4" borderId="43" xfId="0" quotePrefix="1" applyNumberFormat="1" applyFont="1" applyFill="1" applyBorder="1" applyAlignment="1" applyProtection="1">
      <alignment horizontal="left" vertical="center" wrapText="1"/>
      <protection locked="0"/>
    </xf>
    <xf numFmtId="49" fontId="24" fillId="4" borderId="43" xfId="0" applyNumberFormat="1" applyFont="1" applyFill="1" applyBorder="1" applyAlignment="1" applyProtection="1">
      <alignment vertical="center" wrapText="1"/>
    </xf>
    <xf numFmtId="49" fontId="5" fillId="4" borderId="43" xfId="0" quotePrefix="1" applyNumberFormat="1" applyFont="1" applyFill="1" applyBorder="1" applyAlignment="1" applyProtection="1">
      <alignment horizontal="center" vertical="center" wrapText="1"/>
      <protection locked="0"/>
    </xf>
    <xf numFmtId="0" fontId="0" fillId="4" borderId="0" xfId="0" applyNumberFormat="1" applyFont="1" applyFill="1" applyBorder="1" applyAlignment="1" applyProtection="1">
      <alignment horizontal="center" vertical="center" wrapText="1"/>
      <protection locked="0"/>
    </xf>
    <xf numFmtId="0" fontId="0" fillId="4" borderId="0" xfId="0" applyNumberFormat="1" applyFont="1" applyFill="1" applyBorder="1" applyAlignment="1" applyProtection="1">
      <alignment horizontal="center" vertical="center" wrapText="1"/>
    </xf>
    <xf numFmtId="0" fontId="11" fillId="6" borderId="43" xfId="0" applyFont="1" applyFill="1" applyBorder="1" applyAlignment="1" applyProtection="1">
      <alignment horizontal="center" vertical="center" wrapText="1"/>
    </xf>
    <xf numFmtId="0" fontId="11" fillId="6" borderId="43" xfId="0" quotePrefix="1" applyFont="1" applyFill="1" applyBorder="1" applyAlignment="1" applyProtection="1">
      <alignment horizontal="center" vertical="center" wrapText="1"/>
    </xf>
    <xf numFmtId="0" fontId="14" fillId="4" borderId="43" xfId="0" quotePrefix="1" applyFont="1" applyFill="1" applyBorder="1" applyAlignment="1" applyProtection="1">
      <alignment horizontal="center" vertical="center" wrapText="1"/>
    </xf>
    <xf numFmtId="0" fontId="14" fillId="4" borderId="43" xfId="0" applyFont="1" applyFill="1" applyBorder="1" applyAlignment="1" applyProtection="1">
      <alignment horizontal="center" vertical="center" wrapText="1"/>
    </xf>
    <xf numFmtId="0" fontId="14" fillId="0" borderId="43" xfId="0" applyFont="1" applyFill="1" applyBorder="1" applyAlignment="1" applyProtection="1">
      <alignment horizontal="center" vertical="center" wrapText="1"/>
    </xf>
    <xf numFmtId="0" fontId="0" fillId="8" borderId="43" xfId="0" applyFont="1" applyFill="1" applyBorder="1" applyAlignment="1" applyProtection="1">
      <alignment horizontal="left" vertical="center" wrapText="1"/>
    </xf>
    <xf numFmtId="0" fontId="0" fillId="8" borderId="43" xfId="0" applyNumberFormat="1" applyFont="1" applyFill="1" applyBorder="1" applyAlignment="1" applyProtection="1">
      <alignment horizontal="center" vertical="center" wrapText="1"/>
    </xf>
    <xf numFmtId="4" fontId="0" fillId="4" borderId="43" xfId="0" applyNumberFormat="1" applyFont="1" applyFill="1" applyBorder="1" applyAlignment="1" applyProtection="1">
      <alignment horizontal="center" vertical="center" wrapText="1"/>
      <protection locked="0"/>
    </xf>
    <xf numFmtId="3" fontId="0" fillId="4" borderId="43" xfId="0" applyNumberFormat="1" applyFont="1" applyFill="1" applyBorder="1" applyAlignment="1" applyProtection="1">
      <alignment horizontal="center" vertical="center" wrapText="1"/>
      <protection locked="0"/>
    </xf>
    <xf numFmtId="166" fontId="0" fillId="4" borderId="43" xfId="0" applyNumberFormat="1" applyFont="1" applyFill="1" applyBorder="1" applyAlignment="1" applyProtection="1">
      <alignment horizontal="center" vertical="center" wrapText="1"/>
      <protection locked="0"/>
    </xf>
    <xf numFmtId="15" fontId="0" fillId="4" borderId="43" xfId="0" applyNumberFormat="1" applyFont="1" applyFill="1" applyBorder="1" applyAlignment="1" applyProtection="1">
      <alignment horizontal="center" vertical="center" wrapText="1"/>
      <protection locked="0"/>
    </xf>
    <xf numFmtId="49" fontId="0" fillId="4" borderId="43" xfId="0" applyNumberFormat="1" applyFont="1" applyFill="1" applyBorder="1" applyAlignment="1" applyProtection="1">
      <alignment horizontal="center" vertical="center" wrapText="1"/>
      <protection locked="0"/>
    </xf>
    <xf numFmtId="165" fontId="6" fillId="4" borderId="43" xfId="0" applyNumberFormat="1" applyFont="1" applyFill="1" applyBorder="1" applyAlignment="1" applyProtection="1">
      <alignment horizontal="center" vertical="center" wrapText="1"/>
    </xf>
    <xf numFmtId="15" fontId="6" fillId="4" borderId="43" xfId="0" applyNumberFormat="1" applyFont="1" applyFill="1" applyBorder="1" applyAlignment="1" applyProtection="1">
      <alignment horizontal="center" vertical="center" wrapText="1"/>
    </xf>
    <xf numFmtId="49" fontId="6" fillId="4" borderId="43" xfId="0" applyNumberFormat="1" applyFont="1" applyFill="1" applyBorder="1" applyAlignment="1" applyProtection="1">
      <alignment horizontal="center" vertical="center" wrapText="1"/>
    </xf>
    <xf numFmtId="0" fontId="11" fillId="0" borderId="43" xfId="0" applyFont="1" applyFill="1" applyBorder="1" applyAlignment="1" applyProtection="1">
      <alignment horizontal="center" vertical="center" wrapText="1"/>
    </xf>
    <xf numFmtId="1" fontId="0" fillId="8" borderId="43" xfId="0" applyNumberFormat="1" applyFont="1" applyFill="1" applyBorder="1" applyAlignment="1" applyProtection="1">
      <alignment horizontal="center" vertical="center"/>
    </xf>
    <xf numFmtId="49" fontId="0" fillId="8" borderId="43" xfId="0" applyNumberFormat="1" applyFont="1" applyFill="1" applyBorder="1" applyAlignment="1" applyProtection="1">
      <alignment horizontal="center" vertical="center"/>
    </xf>
    <xf numFmtId="49" fontId="0" fillId="8" borderId="43" xfId="0" applyNumberFormat="1" applyFont="1" applyFill="1" applyBorder="1" applyAlignment="1" applyProtection="1">
      <alignment horizontal="left" vertical="center" wrapText="1"/>
    </xf>
    <xf numFmtId="0" fontId="0" fillId="0" borderId="43" xfId="0" quotePrefix="1" applyFont="1" applyFill="1" applyBorder="1" applyAlignment="1" applyProtection="1">
      <alignment horizontal="left" vertical="center" wrapText="1"/>
      <protection locked="0"/>
    </xf>
    <xf numFmtId="0" fontId="6" fillId="0" borderId="43" xfId="0" quotePrefix="1" applyFont="1" applyFill="1" applyBorder="1" applyAlignment="1" applyProtection="1">
      <alignment horizontal="left" vertical="center" wrapText="1"/>
    </xf>
    <xf numFmtId="0" fontId="13" fillId="6" borderId="43" xfId="0" applyFont="1" applyFill="1" applyBorder="1" applyAlignment="1" applyProtection="1">
      <alignment horizontal="center" vertical="center"/>
    </xf>
    <xf numFmtId="17" fontId="13" fillId="6" borderId="43" xfId="0" applyNumberFormat="1" applyFont="1" applyFill="1" applyBorder="1" applyAlignment="1" applyProtection="1">
      <alignment horizontal="center" vertical="center"/>
    </xf>
    <xf numFmtId="17" fontId="14" fillId="0" borderId="43" xfId="0" applyNumberFormat="1" applyFont="1" applyFill="1" applyBorder="1" applyAlignment="1" applyProtection="1">
      <alignment horizontal="center" vertical="center"/>
    </xf>
    <xf numFmtId="49" fontId="0" fillId="4" borderId="43" xfId="0" applyNumberFormat="1" applyFont="1" applyFill="1" applyBorder="1" applyAlignment="1" applyProtection="1">
      <alignment horizontal="left" vertical="center" wrapText="1"/>
      <protection locked="0"/>
    </xf>
    <xf numFmtId="0" fontId="6" fillId="0" borderId="43" xfId="0" applyFont="1" applyFill="1" applyBorder="1" applyAlignment="1" applyProtection="1">
      <alignment horizontal="left" wrapText="1"/>
    </xf>
    <xf numFmtId="0" fontId="0" fillId="4" borderId="0" xfId="0" quotePrefix="1" applyFont="1" applyFill="1" applyBorder="1" applyAlignment="1" applyProtection="1">
      <alignment horizontal="left" vertical="center" wrapText="1"/>
      <protection locked="0"/>
    </xf>
    <xf numFmtId="0" fontId="14" fillId="0" borderId="43" xfId="0" applyFont="1" applyFill="1" applyBorder="1" applyAlignment="1" applyProtection="1">
      <alignment horizontal="center" vertical="center"/>
    </xf>
    <xf numFmtId="0" fontId="0" fillId="4" borderId="43" xfId="0" quotePrefix="1" applyFont="1" applyFill="1" applyBorder="1" applyAlignment="1" applyProtection="1">
      <alignment horizontal="left" vertical="center" wrapText="1"/>
      <protection locked="0"/>
    </xf>
    <xf numFmtId="0" fontId="6" fillId="0" borderId="43" xfId="0" quotePrefix="1" applyFont="1" applyFill="1" applyBorder="1" applyAlignment="1" applyProtection="1">
      <alignment horizontal="left" wrapText="1"/>
    </xf>
    <xf numFmtId="0" fontId="6" fillId="0" borderId="43" xfId="0" quotePrefix="1" applyFont="1" applyFill="1" applyBorder="1" applyAlignment="1" applyProtection="1">
      <alignment horizontal="center" wrapText="1"/>
    </xf>
    <xf numFmtId="0" fontId="13" fillId="6" borderId="43" xfId="0" applyFont="1" applyFill="1" applyBorder="1" applyAlignment="1">
      <alignment horizontal="center" vertical="center"/>
    </xf>
    <xf numFmtId="0" fontId="20" fillId="6" borderId="43" xfId="0" applyFont="1" applyFill="1" applyBorder="1" applyAlignment="1">
      <alignment horizontal="center" vertical="center"/>
    </xf>
    <xf numFmtId="0" fontId="13" fillId="6" borderId="43" xfId="0" applyFont="1" applyFill="1" applyBorder="1" applyAlignment="1">
      <alignment horizontal="center" vertical="center" wrapText="1"/>
    </xf>
    <xf numFmtId="17" fontId="14" fillId="4" borderId="43" xfId="0" applyNumberFormat="1" applyFont="1" applyFill="1" applyBorder="1" applyAlignment="1">
      <alignment vertical="center"/>
    </xf>
    <xf numFmtId="17" fontId="14" fillId="4" borderId="43" xfId="0" applyNumberFormat="1" applyFont="1" applyFill="1" applyBorder="1" applyAlignment="1">
      <alignment horizontal="center" vertical="center" wrapText="1"/>
    </xf>
    <xf numFmtId="17" fontId="14" fillId="4" borderId="43" xfId="0" applyNumberFormat="1" applyFont="1" applyFill="1" applyBorder="1" applyAlignment="1" applyProtection="1">
      <alignment vertical="center"/>
    </xf>
    <xf numFmtId="0" fontId="6" fillId="0" borderId="43" xfId="0" applyFont="1" applyBorder="1" applyProtection="1"/>
    <xf numFmtId="0" fontId="21" fillId="0" borderId="43" xfId="0" applyFont="1" applyBorder="1" applyProtection="1"/>
    <xf numFmtId="17" fontId="22" fillId="4" borderId="43" xfId="0" applyNumberFormat="1" applyFont="1" applyFill="1" applyBorder="1" applyAlignment="1" applyProtection="1">
      <alignment vertical="center"/>
    </xf>
    <xf numFmtId="49" fontId="6" fillId="4" borderId="43" xfId="0" applyNumberFormat="1" applyFont="1" applyFill="1" applyBorder="1" applyAlignment="1" applyProtection="1">
      <alignment horizontal="center" vertical="center"/>
    </xf>
    <xf numFmtId="0" fontId="5" fillId="4" borderId="43" xfId="0" applyFont="1" applyFill="1" applyBorder="1" applyAlignment="1" applyProtection="1">
      <alignment horizontal="left" vertical="center" wrapText="1"/>
      <protection locked="0"/>
    </xf>
    <xf numFmtId="0" fontId="5" fillId="4" borderId="43" xfId="0" applyFont="1" applyFill="1" applyBorder="1" applyAlignment="1">
      <alignment horizontal="left" vertical="center" wrapText="1"/>
    </xf>
    <xf numFmtId="49" fontId="6" fillId="4" borderId="43" xfId="0" applyNumberFormat="1" applyFont="1" applyFill="1" applyBorder="1" applyAlignment="1">
      <alignment horizontal="left" vertical="center" wrapText="1"/>
    </xf>
    <xf numFmtId="0" fontId="6" fillId="4" borderId="43" xfId="0" applyFont="1" applyFill="1" applyBorder="1" applyAlignment="1">
      <alignment horizontal="left" vertical="center" wrapText="1"/>
    </xf>
    <xf numFmtId="49" fontId="5" fillId="4" borderId="43" xfId="0" applyNumberFormat="1" applyFont="1" applyFill="1" applyBorder="1" applyAlignment="1" applyProtection="1">
      <alignment horizontal="left" vertical="center" wrapText="1"/>
      <protection locked="0"/>
    </xf>
    <xf numFmtId="0" fontId="6" fillId="4" borderId="43" xfId="0" applyFont="1" applyFill="1" applyBorder="1"/>
    <xf numFmtId="0" fontId="6" fillId="4" borderId="43" xfId="0" applyFont="1" applyFill="1" applyBorder="1" applyProtection="1"/>
    <xf numFmtId="0" fontId="0" fillId="0" borderId="43" xfId="0" applyFont="1" applyBorder="1" applyProtection="1"/>
    <xf numFmtId="49" fontId="21" fillId="0" borderId="43" xfId="0" applyNumberFormat="1" applyFont="1" applyBorder="1" applyProtection="1"/>
    <xf numFmtId="0" fontId="13" fillId="6" borderId="43" xfId="0" applyFont="1" applyFill="1" applyBorder="1" applyAlignment="1" applyProtection="1">
      <alignment horizontal="center" vertical="center" wrapText="1"/>
    </xf>
    <xf numFmtId="0" fontId="41" fillId="0" borderId="43" xfId="0" quotePrefix="1" applyFont="1" applyFill="1" applyBorder="1" applyAlignment="1" applyProtection="1">
      <alignment horizontal="center" vertical="center" wrapText="1"/>
    </xf>
    <xf numFmtId="0" fontId="41" fillId="0" borderId="43" xfId="0" applyFont="1" applyFill="1" applyBorder="1" applyAlignment="1" applyProtection="1">
      <alignment horizontal="center" vertical="center" wrapText="1"/>
    </xf>
    <xf numFmtId="49" fontId="5" fillId="8" borderId="43" xfId="0" applyNumberFormat="1" applyFont="1" applyFill="1" applyBorder="1" applyAlignment="1" applyProtection="1">
      <alignment horizontal="center" vertical="center" wrapText="1"/>
    </xf>
    <xf numFmtId="167" fontId="0" fillId="4" borderId="43" xfId="0" applyNumberFormat="1" applyFont="1" applyFill="1" applyBorder="1" applyAlignment="1" applyProtection="1">
      <alignment horizontal="center" vertical="center" wrapText="1"/>
      <protection locked="0"/>
    </xf>
    <xf numFmtId="165" fontId="43" fillId="0" borderId="43" xfId="0" applyNumberFormat="1" applyFont="1" applyFill="1" applyBorder="1" applyAlignment="1" applyProtection="1">
      <alignment horizontal="center" vertical="center" wrapText="1"/>
    </xf>
    <xf numFmtId="15" fontId="43" fillId="0" borderId="43" xfId="0" applyNumberFormat="1" applyFont="1" applyFill="1" applyBorder="1" applyAlignment="1" applyProtection="1">
      <alignment horizontal="center" vertical="center" wrapText="1"/>
    </xf>
    <xf numFmtId="0" fontId="43" fillId="0" borderId="43" xfId="0" applyNumberFormat="1" applyFont="1" applyFill="1" applyBorder="1" applyAlignment="1" applyProtection="1">
      <alignment horizontal="center" vertical="center" wrapText="1"/>
    </xf>
    <xf numFmtId="17" fontId="23" fillId="6" borderId="43" xfId="0" quotePrefix="1" applyNumberFormat="1" applyFont="1" applyFill="1" applyBorder="1" applyAlignment="1" applyProtection="1">
      <alignment horizontal="center" vertical="center" wrapText="1"/>
    </xf>
    <xf numFmtId="0" fontId="6" fillId="4" borderId="43" xfId="0" applyFont="1" applyFill="1" applyBorder="1" applyAlignment="1" applyProtection="1">
      <alignment horizontal="center" vertical="center" wrapText="1"/>
    </xf>
    <xf numFmtId="0" fontId="6" fillId="4" borderId="43" xfId="0" applyFont="1" applyFill="1" applyBorder="1" applyAlignment="1" applyProtection="1">
      <alignment horizontal="center" vertical="center"/>
    </xf>
    <xf numFmtId="0" fontId="6" fillId="4" borderId="43" xfId="0" quotePrefix="1" applyFont="1" applyFill="1" applyBorder="1" applyAlignment="1" applyProtection="1">
      <alignment horizontal="center" vertical="center"/>
    </xf>
    <xf numFmtId="0" fontId="0" fillId="4" borderId="43" xfId="0" applyFont="1" applyFill="1" applyBorder="1" applyAlignment="1" applyProtection="1">
      <alignment horizontal="center" vertical="center" wrapText="1"/>
      <protection locked="0"/>
    </xf>
    <xf numFmtId="0" fontId="6" fillId="0" borderId="43" xfId="0" applyFont="1" applyBorder="1" applyAlignment="1" applyProtection="1">
      <alignment horizontal="center" vertical="center"/>
    </xf>
    <xf numFmtId="49" fontId="6" fillId="0" borderId="43" xfId="0" applyNumberFormat="1" applyFont="1" applyBorder="1" applyAlignment="1" applyProtection="1">
      <alignment horizontal="center" vertical="center"/>
    </xf>
    <xf numFmtId="0" fontId="23" fillId="6" borderId="43" xfId="0" applyFont="1" applyFill="1" applyBorder="1" applyAlignment="1" applyProtection="1">
      <alignment horizontal="center" vertical="center" wrapText="1"/>
    </xf>
    <xf numFmtId="0" fontId="16" fillId="6" borderId="43" xfId="0" applyFont="1" applyFill="1" applyBorder="1" applyAlignment="1" applyProtection="1">
      <alignment horizontal="center" vertical="center" wrapText="1"/>
    </xf>
    <xf numFmtId="0" fontId="13" fillId="6" borderId="43" xfId="0" quotePrefix="1" applyFont="1" applyFill="1" applyBorder="1" applyAlignment="1" applyProtection="1">
      <alignment horizontal="center" vertical="center" wrapText="1"/>
    </xf>
    <xf numFmtId="0" fontId="6" fillId="4" borderId="43" xfId="0" applyFont="1" applyFill="1" applyBorder="1" applyAlignment="1" applyProtection="1">
      <alignment wrapText="1"/>
    </xf>
    <xf numFmtId="0" fontId="6" fillId="4" borderId="43" xfId="0" quotePrefix="1" applyFont="1" applyFill="1" applyBorder="1" applyAlignment="1" applyProtection="1">
      <alignment horizontal="left" wrapText="1"/>
    </xf>
    <xf numFmtId="168" fontId="0" fillId="4" borderId="43" xfId="0" applyNumberFormat="1" applyFont="1" applyFill="1" applyBorder="1" applyAlignment="1" applyProtection="1">
      <alignment horizontal="center" vertical="center" wrapText="1"/>
      <protection locked="0"/>
    </xf>
    <xf numFmtId="0" fontId="17" fillId="4" borderId="43" xfId="0" applyFont="1" applyFill="1" applyBorder="1" applyAlignment="1" applyProtection="1">
      <alignment horizontal="center" vertical="center" wrapText="1"/>
      <protection locked="0"/>
    </xf>
    <xf numFmtId="0" fontId="0" fillId="4" borderId="43" xfId="0" applyFont="1" applyFill="1" applyBorder="1" applyAlignment="1" applyProtection="1">
      <alignment horizontal="center" vertical="center" wrapText="1"/>
    </xf>
    <xf numFmtId="0" fontId="0" fillId="0" borderId="43" xfId="0" applyFont="1" applyFill="1" applyBorder="1" applyAlignment="1" applyProtection="1">
      <alignment horizontal="left" vertical="center" wrapText="1"/>
      <protection locked="0"/>
    </xf>
    <xf numFmtId="49" fontId="6" fillId="4" borderId="43" xfId="0" applyNumberFormat="1" applyFont="1" applyFill="1" applyBorder="1" applyProtection="1"/>
    <xf numFmtId="170" fontId="6" fillId="4" borderId="43" xfId="0" applyNumberFormat="1" applyFont="1" applyFill="1" applyBorder="1" applyProtection="1"/>
    <xf numFmtId="0" fontId="0" fillId="24" borderId="43" xfId="0" applyFont="1" applyFill="1" applyBorder="1" applyAlignment="1" applyProtection="1">
      <alignment wrapText="1"/>
    </xf>
    <xf numFmtId="4" fontId="0" fillId="20" borderId="43" xfId="0" applyNumberFormat="1" applyFont="1" applyFill="1" applyBorder="1" applyAlignment="1" applyProtection="1">
      <alignment horizontal="center" vertical="center" wrapText="1"/>
      <protection locked="0"/>
    </xf>
    <xf numFmtId="171" fontId="6" fillId="4" borderId="43" xfId="0" applyNumberFormat="1" applyFont="1" applyFill="1" applyBorder="1" applyAlignment="1" applyProtection="1">
      <alignment horizontal="center" vertical="center" wrapText="1"/>
    </xf>
    <xf numFmtId="0" fontId="6" fillId="0" borderId="43" xfId="0" quotePrefix="1" applyFont="1" applyFill="1" applyBorder="1" applyAlignment="1" applyProtection="1">
      <alignment horizontal="center" vertical="center" wrapText="1"/>
    </xf>
    <xf numFmtId="0" fontId="0" fillId="0" borderId="43" xfId="0" applyFont="1" applyBorder="1" applyAlignment="1" applyProtection="1">
      <alignment horizontal="left" vertical="center" wrapText="1"/>
      <protection locked="0"/>
    </xf>
    <xf numFmtId="49" fontId="0" fillId="0" borderId="43" xfId="0" applyNumberFormat="1" applyFont="1" applyBorder="1" applyAlignment="1" applyProtection="1">
      <alignment horizontal="left" vertical="center" wrapText="1"/>
      <protection locked="0"/>
    </xf>
    <xf numFmtId="0" fontId="0" fillId="0" borderId="43" xfId="0" applyFont="1" applyBorder="1" applyAlignment="1" applyProtection="1">
      <alignment horizontal="center" vertical="center" wrapText="1"/>
      <protection locked="0"/>
    </xf>
    <xf numFmtId="0" fontId="6" fillId="0" borderId="43" xfId="0" applyFont="1" applyBorder="1" applyAlignment="1" applyProtection="1">
      <alignment horizontal="center" vertical="center" wrapText="1"/>
    </xf>
    <xf numFmtId="0" fontId="5" fillId="0" borderId="43" xfId="0" applyFont="1" applyBorder="1" applyAlignment="1" applyProtection="1">
      <alignment horizontal="center" vertical="center" wrapText="1"/>
      <protection locked="0"/>
    </xf>
    <xf numFmtId="0" fontId="0" fillId="0" borderId="43" xfId="0" quotePrefix="1" applyFont="1" applyBorder="1" applyAlignment="1" applyProtection="1">
      <alignment horizontal="center" vertical="center" wrapText="1"/>
      <protection locked="0"/>
    </xf>
    <xf numFmtId="49" fontId="0" fillId="0" borderId="43" xfId="0" quotePrefix="1" applyNumberFormat="1" applyFont="1" applyBorder="1" applyAlignment="1" applyProtection="1">
      <alignment horizontal="left" vertical="center" wrapText="1"/>
      <protection locked="0"/>
    </xf>
    <xf numFmtId="49" fontId="0" fillId="0" borderId="43" xfId="0" quotePrefix="1" applyNumberFormat="1" applyFont="1" applyBorder="1" applyAlignment="1" applyProtection="1">
      <alignment horizontal="center" vertical="center" wrapText="1"/>
      <protection locked="0"/>
    </xf>
    <xf numFmtId="0" fontId="6" fillId="0" borderId="43" xfId="0" applyFont="1" applyFill="1" applyBorder="1" applyAlignment="1" applyProtection="1">
      <alignment horizontal="left" vertical="center" wrapText="1"/>
    </xf>
    <xf numFmtId="49" fontId="6" fillId="0" borderId="43" xfId="0" applyNumberFormat="1"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0" fontId="5" fillId="0" borderId="0" xfId="0" applyFont="1" applyFill="1" applyBorder="1" applyAlignment="1" applyProtection="1">
      <alignment horizontal="center" vertical="center" wrapText="1"/>
      <protection locked="0"/>
    </xf>
    <xf numFmtId="0" fontId="16" fillId="0" borderId="43" xfId="0" applyFont="1" applyFill="1" applyBorder="1" applyAlignment="1" applyProtection="1">
      <alignment horizontal="center" vertical="center" wrapText="1"/>
    </xf>
    <xf numFmtId="0" fontId="13" fillId="0" borderId="43" xfId="0" applyFont="1" applyFill="1" applyBorder="1" applyAlignment="1" applyProtection="1">
      <alignment horizontal="center" vertical="center" wrapText="1"/>
    </xf>
    <xf numFmtId="49" fontId="5" fillId="0" borderId="43" xfId="0" applyNumberFormat="1" applyFont="1" applyFill="1" applyBorder="1" applyAlignment="1" applyProtection="1">
      <alignment horizontal="left" vertical="center" wrapText="1"/>
      <protection locked="0"/>
    </xf>
    <xf numFmtId="0" fontId="17" fillId="0" borderId="43" xfId="0" applyFont="1" applyFill="1" applyBorder="1" applyAlignment="1" applyProtection="1">
      <alignment horizontal="left" vertical="center" wrapText="1"/>
    </xf>
    <xf numFmtId="15" fontId="17" fillId="0" borderId="43" xfId="0" applyNumberFormat="1" applyFont="1" applyFill="1" applyBorder="1" applyAlignment="1" applyProtection="1">
      <alignment horizontal="center" vertical="center" wrapText="1"/>
    </xf>
    <xf numFmtId="0" fontId="17" fillId="0" borderId="43" xfId="0" applyFont="1" applyFill="1" applyBorder="1" applyAlignment="1" applyProtection="1">
      <alignment horizontal="center" vertical="center" wrapText="1"/>
    </xf>
    <xf numFmtId="0" fontId="5" fillId="0" borderId="43" xfId="0" applyFont="1" applyFill="1" applyBorder="1" applyAlignment="1" applyProtection="1">
      <alignment horizontal="center" vertical="center" wrapText="1"/>
    </xf>
    <xf numFmtId="0" fontId="5" fillId="0" borderId="43" xfId="0" applyFont="1" applyFill="1" applyBorder="1" applyAlignment="1" applyProtection="1">
      <alignment horizontal="left" vertical="center" wrapText="1"/>
    </xf>
    <xf numFmtId="0" fontId="14" fillId="0" borderId="43" xfId="0" quotePrefix="1" applyFont="1" applyFill="1" applyBorder="1" applyAlignment="1" applyProtection="1">
      <alignment horizontal="center" vertical="center" wrapText="1"/>
    </xf>
    <xf numFmtId="0" fontId="0" fillId="8" borderId="43" xfId="0" applyFont="1" applyFill="1" applyBorder="1" applyAlignment="1" applyProtection="1">
      <alignment horizontal="center" vertical="center" wrapText="1"/>
    </xf>
    <xf numFmtId="0" fontId="6" fillId="0" borderId="43" xfId="0" applyFont="1" applyFill="1" applyBorder="1" applyAlignment="1" applyProtection="1">
      <alignment horizontal="center" vertical="center" wrapText="1"/>
    </xf>
    <xf numFmtId="0" fontId="6" fillId="0" borderId="43" xfId="0" applyFont="1" applyFill="1" applyBorder="1" applyAlignment="1" applyProtection="1">
      <alignment horizontal="center" vertical="center"/>
    </xf>
    <xf numFmtId="0" fontId="6" fillId="0" borderId="43" xfId="0" applyFont="1" applyFill="1" applyBorder="1" applyProtection="1"/>
    <xf numFmtId="0" fontId="0" fillId="4" borderId="0" xfId="0" applyNumberFormat="1" applyFont="1" applyFill="1" applyBorder="1" applyAlignment="1" applyProtection="1">
      <alignment horizontal="left" vertical="center" wrapText="1"/>
      <protection locked="0"/>
    </xf>
    <xf numFmtId="0" fontId="22" fillId="0" borderId="43" xfId="0" applyFont="1" applyFill="1" applyBorder="1" applyAlignment="1" applyProtection="1">
      <alignment horizontal="center" vertical="center" wrapText="1"/>
    </xf>
    <xf numFmtId="0" fontId="0" fillId="4" borderId="43" xfId="0" applyNumberFormat="1" applyFont="1" applyFill="1" applyBorder="1" applyAlignment="1" applyProtection="1">
      <alignment horizontal="center" vertical="center" wrapText="1"/>
      <protection locked="0"/>
    </xf>
    <xf numFmtId="0" fontId="21" fillId="0" borderId="43" xfId="0" applyFont="1" applyFill="1" applyBorder="1" applyAlignment="1" applyProtection="1">
      <alignment horizontal="center" vertical="center"/>
    </xf>
    <xf numFmtId="0" fontId="14" fillId="4" borderId="43" xfId="0" applyFont="1" applyFill="1" applyBorder="1" applyAlignment="1" applyProtection="1">
      <alignment vertical="center"/>
    </xf>
    <xf numFmtId="15" fontId="0" fillId="8" borderId="43" xfId="0" applyNumberFormat="1" applyFont="1" applyFill="1" applyBorder="1" applyAlignment="1" applyProtection="1">
      <alignment horizontal="center" vertical="center"/>
    </xf>
    <xf numFmtId="0" fontId="0" fillId="0" borderId="43" xfId="0" applyNumberFormat="1" applyFont="1" applyBorder="1" applyAlignment="1" applyProtection="1">
      <alignment horizontal="center" vertical="center"/>
    </xf>
    <xf numFmtId="15" fontId="0" fillId="0" borderId="43" xfId="0" applyNumberFormat="1" applyFont="1" applyFill="1" applyBorder="1" applyAlignment="1" applyProtection="1">
      <alignment horizontal="center" vertical="center"/>
      <protection locked="0"/>
    </xf>
    <xf numFmtId="0" fontId="0" fillId="0" borderId="43" xfId="0" applyNumberFormat="1" applyFont="1" applyFill="1" applyBorder="1" applyAlignment="1" applyProtection="1">
      <alignment horizontal="center" vertical="center"/>
      <protection locked="0"/>
    </xf>
    <xf numFmtId="14" fontId="6" fillId="0" borderId="43" xfId="0" applyNumberFormat="1" applyFont="1" applyBorder="1" applyProtection="1"/>
    <xf numFmtId="15" fontId="6" fillId="0" borderId="43" xfId="0" applyNumberFormat="1" applyFont="1" applyBorder="1" applyProtection="1"/>
    <xf numFmtId="0" fontId="3" fillId="0" borderId="43" xfId="2" applyFill="1" applyBorder="1"/>
    <xf numFmtId="49" fontId="3" fillId="0" borderId="43" xfId="2" applyNumberFormat="1" applyFill="1" applyBorder="1"/>
    <xf numFmtId="0" fontId="3" fillId="0" borderId="43" xfId="2" applyFont="1" applyFill="1" applyBorder="1"/>
    <xf numFmtId="49" fontId="3" fillId="0" borderId="43" xfId="2" quotePrefix="1" applyNumberFormat="1" applyFill="1" applyBorder="1"/>
    <xf numFmtId="0" fontId="3" fillId="0" borderId="43" xfId="2" quotePrefix="1" applyFill="1" applyBorder="1" applyAlignment="1">
      <alignment horizontal="left"/>
    </xf>
    <xf numFmtId="0" fontId="3" fillId="0" borderId="43" xfId="2" applyNumberFormat="1" applyFont="1" applyBorder="1" applyAlignment="1"/>
    <xf numFmtId="0" fontId="3" fillId="0" borderId="115" xfId="2" quotePrefix="1" applyFill="1" applyBorder="1" applyAlignment="1">
      <alignment horizontal="left"/>
    </xf>
    <xf numFmtId="0" fontId="3" fillId="0" borderId="115" xfId="2" applyFill="1" applyBorder="1"/>
    <xf numFmtId="49" fontId="3" fillId="0" borderId="115" xfId="2" applyNumberFormat="1" applyFill="1" applyBorder="1"/>
    <xf numFmtId="49" fontId="3" fillId="0" borderId="115" xfId="2" quotePrefix="1" applyNumberFormat="1" applyFill="1" applyBorder="1"/>
    <xf numFmtId="0" fontId="3" fillId="0" borderId="43" xfId="2" quotePrefix="1" applyFill="1" applyBorder="1"/>
    <xf numFmtId="172" fontId="3" fillId="0" borderId="43" xfId="2" applyNumberFormat="1" applyFill="1" applyBorder="1"/>
    <xf numFmtId="170" fontId="3" fillId="0" borderId="43" xfId="2" applyNumberFormat="1" applyFill="1" applyBorder="1"/>
    <xf numFmtId="49" fontId="0" fillId="4" borderId="43" xfId="0" applyNumberFormat="1" applyFill="1" applyBorder="1" applyAlignment="1" applyProtection="1">
      <alignment horizontal="center" vertical="center" wrapText="1"/>
      <protection locked="0"/>
    </xf>
    <xf numFmtId="0" fontId="44" fillId="4" borderId="0" xfId="0" applyNumberFormat="1" applyFont="1" applyFill="1" applyBorder="1" applyAlignment="1" applyProtection="1">
      <alignment horizontal="center" vertical="center" wrapText="1"/>
      <protection locked="0"/>
    </xf>
    <xf numFmtId="0" fontId="5" fillId="0" borderId="43" xfId="0" applyNumberFormat="1" applyFont="1" applyFill="1" applyBorder="1" applyAlignment="1" applyProtection="1">
      <alignment horizontal="left" vertical="center" wrapText="1"/>
      <protection locked="0"/>
    </xf>
    <xf numFmtId="0" fontId="5" fillId="4" borderId="43" xfId="0" applyNumberFormat="1" applyFont="1" applyFill="1" applyBorder="1" applyAlignment="1" applyProtection="1">
      <alignment horizontal="left" vertical="center" wrapText="1"/>
      <protection locked="0"/>
    </xf>
    <xf numFmtId="0" fontId="0" fillId="4" borderId="43" xfId="0" applyNumberFormat="1" applyFont="1" applyFill="1" applyBorder="1" applyAlignment="1" applyProtection="1">
      <alignment horizontal="left" vertical="center" wrapText="1"/>
      <protection locked="0"/>
    </xf>
    <xf numFmtId="3" fontId="0" fillId="0" borderId="43" xfId="0" applyNumberFormat="1" applyFont="1" applyFill="1" applyBorder="1" applyAlignment="1" applyProtection="1">
      <alignment horizontal="center" vertical="center" wrapText="1"/>
      <protection locked="0"/>
    </xf>
    <xf numFmtId="0" fontId="11" fillId="6" borderId="5" xfId="0" applyFont="1" applyFill="1" applyBorder="1" applyAlignment="1" applyProtection="1">
      <alignment horizontal="center" vertical="center"/>
    </xf>
    <xf numFmtId="0" fontId="11" fillId="6" borderId="24" xfId="0" applyFont="1" applyFill="1" applyBorder="1" applyAlignment="1" applyProtection="1">
      <alignment horizontal="center" vertical="center"/>
    </xf>
    <xf numFmtId="0" fontId="11" fillId="6" borderId="6" xfId="0" applyFont="1" applyFill="1" applyBorder="1" applyAlignment="1" applyProtection="1">
      <alignment horizontal="center" vertical="center"/>
    </xf>
    <xf numFmtId="0" fontId="11" fillId="6" borderId="30" xfId="0" applyFont="1" applyFill="1" applyBorder="1" applyAlignment="1" applyProtection="1">
      <alignment horizontal="center" vertical="center"/>
    </xf>
    <xf numFmtId="0" fontId="11" fillId="5" borderId="26" xfId="0" applyFont="1" applyFill="1" applyBorder="1" applyAlignment="1" applyProtection="1">
      <alignment horizontal="center" vertical="center"/>
    </xf>
    <xf numFmtId="0" fontId="11" fillId="5" borderId="27" xfId="0" applyFont="1" applyFill="1" applyBorder="1" applyAlignment="1" applyProtection="1">
      <alignment horizontal="center" vertical="center"/>
    </xf>
    <xf numFmtId="0" fontId="11" fillId="5" borderId="28" xfId="0" applyFont="1" applyFill="1" applyBorder="1" applyAlignment="1" applyProtection="1">
      <alignment horizontal="center" vertical="center"/>
    </xf>
    <xf numFmtId="0" fontId="11" fillId="5" borderId="29" xfId="0" applyFont="1" applyFill="1" applyBorder="1" applyAlignment="1" applyProtection="1">
      <alignment horizontal="center" vertical="center"/>
    </xf>
    <xf numFmtId="0" fontId="0" fillId="0" borderId="0" xfId="0" applyFont="1" applyFill="1" applyAlignment="1" applyProtection="1">
      <alignment horizontal="center" vertical="center" wrapText="1"/>
    </xf>
    <xf numFmtId="0" fontId="11" fillId="6" borderId="4"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8" borderId="11" xfId="0" applyFont="1" applyFill="1" applyBorder="1" applyAlignment="1" applyProtection="1">
      <alignment horizontal="center" vertical="center"/>
    </xf>
    <xf numFmtId="0" fontId="0" fillId="0" borderId="0" xfId="0" applyFont="1" applyFill="1" applyAlignment="1" applyProtection="1">
      <alignment horizontal="center" wrapText="1"/>
    </xf>
    <xf numFmtId="0" fontId="11" fillId="0" borderId="0" xfId="0" applyFont="1" applyFill="1" applyBorder="1" applyAlignment="1" applyProtection="1">
      <alignment horizontal="center" vertical="center"/>
    </xf>
    <xf numFmtId="0" fontId="11" fillId="6" borderId="12" xfId="0" applyFont="1" applyFill="1" applyBorder="1" applyAlignment="1" applyProtection="1">
      <alignment horizontal="center" vertical="center"/>
    </xf>
    <xf numFmtId="0" fontId="11" fillId="6" borderId="25"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21" xfId="0" applyFont="1" applyFill="1" applyBorder="1" applyAlignment="1" applyProtection="1">
      <alignment horizontal="center" vertical="center"/>
    </xf>
    <xf numFmtId="0" fontId="11" fillId="6" borderId="22" xfId="0" applyFont="1" applyFill="1" applyBorder="1" applyAlignment="1" applyProtection="1">
      <alignment horizontal="center" vertical="center"/>
    </xf>
    <xf numFmtId="0" fontId="11" fillId="6" borderId="23" xfId="0" applyFont="1" applyFill="1" applyBorder="1" applyAlignment="1" applyProtection="1">
      <alignment horizontal="center" vertical="center"/>
    </xf>
    <xf numFmtId="0" fontId="17" fillId="0" borderId="0" xfId="0" applyFont="1" applyFill="1" applyBorder="1" applyAlignment="1" applyProtection="1">
      <alignment horizontal="center" vertical="center" wrapText="1"/>
    </xf>
    <xf numFmtId="0" fontId="7" fillId="6" borderId="4" xfId="0" applyFont="1" applyFill="1" applyBorder="1" applyAlignment="1" applyProtection="1">
      <alignment horizontal="center" vertical="center"/>
    </xf>
    <xf numFmtId="0" fontId="7" fillId="6" borderId="2" xfId="0" applyFont="1" applyFill="1" applyBorder="1" applyAlignment="1" applyProtection="1">
      <alignment horizontal="center" vertical="center"/>
    </xf>
    <xf numFmtId="0" fontId="15" fillId="6" borderId="12" xfId="0" applyFont="1" applyFill="1" applyBorder="1" applyAlignment="1" applyProtection="1">
      <alignment horizontal="center" vertical="center"/>
    </xf>
    <xf numFmtId="0" fontId="15" fillId="6" borderId="25" xfId="0" applyFont="1" applyFill="1" applyBorder="1" applyAlignment="1" applyProtection="1">
      <alignment horizontal="center" vertical="center"/>
    </xf>
    <xf numFmtId="0" fontId="15" fillId="6" borderId="13" xfId="0" applyFont="1" applyFill="1" applyBorder="1" applyAlignment="1" applyProtection="1">
      <alignment horizontal="center" vertical="center"/>
    </xf>
    <xf numFmtId="0" fontId="15" fillId="6" borderId="21" xfId="0" applyFont="1" applyFill="1" applyBorder="1" applyAlignment="1" applyProtection="1">
      <alignment horizontal="center" vertical="center"/>
    </xf>
    <xf numFmtId="0" fontId="15" fillId="6" borderId="22" xfId="0" applyFont="1" applyFill="1" applyBorder="1" applyAlignment="1" applyProtection="1">
      <alignment horizontal="center" vertical="center"/>
    </xf>
    <xf numFmtId="0" fontId="15" fillId="6" borderId="23" xfId="0" applyFont="1" applyFill="1" applyBorder="1" applyAlignment="1" applyProtection="1">
      <alignment horizontal="center" vertical="center"/>
    </xf>
    <xf numFmtId="0" fontId="15" fillId="6" borderId="12" xfId="0" quotePrefix="1" applyFont="1" applyFill="1" applyBorder="1" applyAlignment="1" applyProtection="1">
      <alignment horizontal="center" vertical="center"/>
    </xf>
    <xf numFmtId="0" fontId="15" fillId="6" borderId="25" xfId="0" quotePrefix="1" applyFont="1" applyFill="1" applyBorder="1" applyAlignment="1" applyProtection="1">
      <alignment horizontal="center" vertical="center"/>
    </xf>
    <xf numFmtId="0" fontId="15" fillId="6" borderId="13" xfId="0" quotePrefix="1" applyFont="1" applyFill="1" applyBorder="1" applyAlignment="1" applyProtection="1">
      <alignment horizontal="center" vertical="center"/>
    </xf>
    <xf numFmtId="0" fontId="15" fillId="6" borderId="21" xfId="0" quotePrefix="1" applyFont="1" applyFill="1" applyBorder="1" applyAlignment="1" applyProtection="1">
      <alignment horizontal="center" vertical="center"/>
    </xf>
    <xf numFmtId="0" fontId="15" fillId="6" borderId="22" xfId="0" quotePrefix="1" applyFont="1" applyFill="1" applyBorder="1" applyAlignment="1" applyProtection="1">
      <alignment horizontal="center" vertical="center"/>
    </xf>
    <xf numFmtId="0" fontId="15" fillId="6" borderId="23" xfId="0" quotePrefix="1" applyFont="1" applyFill="1" applyBorder="1" applyAlignment="1" applyProtection="1">
      <alignment horizontal="center" vertical="center"/>
    </xf>
    <xf numFmtId="0" fontId="11" fillId="6" borderId="100" xfId="0" applyFont="1" applyFill="1" applyBorder="1" applyAlignment="1" applyProtection="1">
      <alignment horizontal="center" vertical="center" wrapText="1"/>
      <protection locked="0"/>
    </xf>
    <xf numFmtId="0" fontId="11" fillId="6" borderId="101" xfId="0" applyFont="1" applyFill="1" applyBorder="1" applyAlignment="1" applyProtection="1">
      <alignment horizontal="center" vertical="center" wrapText="1"/>
      <protection locked="0"/>
    </xf>
    <xf numFmtId="0" fontId="11" fillId="6" borderId="39" xfId="0" applyFont="1" applyFill="1" applyBorder="1" applyAlignment="1" applyProtection="1">
      <alignment horizontal="center" vertical="center" wrapText="1"/>
    </xf>
    <xf numFmtId="0" fontId="11" fillId="6" borderId="101" xfId="0" applyFont="1" applyFill="1" applyBorder="1" applyAlignment="1" applyProtection="1">
      <alignment horizontal="center" vertical="center" wrapText="1"/>
    </xf>
    <xf numFmtId="0" fontId="0" fillId="4" borderId="37" xfId="0"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wrapText="1"/>
      <protection locked="0"/>
    </xf>
    <xf numFmtId="0" fontId="0" fillId="4" borderId="31" xfId="0" applyFont="1" applyFill="1" applyBorder="1" applyAlignment="1" applyProtection="1">
      <alignment horizontal="center" vertical="center" wrapText="1"/>
      <protection locked="0"/>
    </xf>
    <xf numFmtId="0" fontId="13" fillId="6" borderId="4"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1" fillId="6" borderId="104" xfId="0" applyFont="1" applyFill="1" applyBorder="1" applyAlignment="1" applyProtection="1">
      <alignment horizontal="center" vertical="center" wrapText="1"/>
    </xf>
    <xf numFmtId="0" fontId="5" fillId="0" borderId="103" xfId="0" applyFont="1" applyFill="1" applyBorder="1" applyAlignment="1" applyProtection="1">
      <alignment horizontal="center" vertical="center" wrapText="1"/>
      <protection locked="0"/>
    </xf>
    <xf numFmtId="0" fontId="40" fillId="23" borderId="72" xfId="0" applyFont="1" applyFill="1" applyBorder="1" applyAlignment="1" applyProtection="1">
      <alignment horizontal="center" vertical="center"/>
    </xf>
    <xf numFmtId="0" fontId="34" fillId="4" borderId="58" xfId="0" applyFont="1" applyFill="1" applyBorder="1" applyAlignment="1" applyProtection="1">
      <alignment horizontal="left" vertical="center"/>
    </xf>
    <xf numFmtId="0" fontId="34" fillId="4" borderId="59" xfId="0" applyFont="1" applyFill="1" applyBorder="1" applyAlignment="1" applyProtection="1">
      <alignment horizontal="left" vertical="center"/>
    </xf>
    <xf numFmtId="0" fontId="34" fillId="4" borderId="73" xfId="0" applyFont="1" applyFill="1" applyBorder="1" applyAlignment="1" applyProtection="1">
      <alignment horizontal="left" vertical="center"/>
    </xf>
    <xf numFmtId="0" fontId="34" fillId="4" borderId="111" xfId="0" applyFont="1" applyFill="1" applyBorder="1" applyAlignment="1" applyProtection="1">
      <alignment horizontal="left" vertical="center"/>
    </xf>
    <xf numFmtId="0" fontId="27" fillId="16" borderId="0" xfId="0" applyFont="1" applyFill="1" applyBorder="1" applyAlignment="1" applyProtection="1">
      <alignment horizontal="center" vertical="center" wrapText="1"/>
    </xf>
    <xf numFmtId="0" fontId="27" fillId="16" borderId="38" xfId="0" applyFont="1" applyFill="1" applyBorder="1" applyAlignment="1" applyProtection="1">
      <alignment horizontal="center" vertical="center" wrapText="1"/>
    </xf>
    <xf numFmtId="0" fontId="34" fillId="4" borderId="48" xfId="0" applyFont="1" applyFill="1" applyBorder="1" applyAlignment="1" applyProtection="1">
      <alignment horizontal="left" vertical="center"/>
    </xf>
    <xf numFmtId="0" fontId="38" fillId="0" borderId="0" xfId="0" applyFont="1" applyAlignment="1">
      <alignment horizontal="center"/>
    </xf>
    <xf numFmtId="0" fontId="37" fillId="0" borderId="0" xfId="0" applyFont="1" applyAlignment="1">
      <alignment horizontal="center"/>
    </xf>
    <xf numFmtId="166" fontId="34" fillId="13" borderId="48" xfId="0" applyNumberFormat="1" applyFont="1" applyFill="1" applyBorder="1" applyAlignment="1">
      <alignment horizontal="center" vertical="center" wrapText="1"/>
    </xf>
    <xf numFmtId="166" fontId="34" fillId="13" borderId="51" xfId="0" applyNumberFormat="1" applyFont="1" applyFill="1" applyBorder="1" applyAlignment="1">
      <alignment horizontal="center" vertical="center" wrapText="1"/>
    </xf>
    <xf numFmtId="0" fontId="34" fillId="14" borderId="58" xfId="0" applyNumberFormat="1" applyFont="1" applyFill="1" applyBorder="1" applyAlignment="1" applyProtection="1">
      <alignment horizontal="center" vertical="center" wrapText="1"/>
    </xf>
    <xf numFmtId="0" fontId="34" fillId="14" borderId="73" xfId="0" applyNumberFormat="1" applyFont="1" applyFill="1" applyBorder="1" applyAlignment="1" applyProtection="1">
      <alignment horizontal="center" vertical="center" wrapText="1"/>
    </xf>
    <xf numFmtId="0" fontId="34" fillId="14" borderId="75" xfId="0" applyNumberFormat="1" applyFont="1" applyFill="1" applyBorder="1" applyAlignment="1" applyProtection="1">
      <alignment horizontal="center" vertical="center" wrapText="1"/>
    </xf>
    <xf numFmtId="0" fontId="34" fillId="14" borderId="74" xfId="0" applyNumberFormat="1" applyFont="1" applyFill="1" applyBorder="1" applyAlignment="1" applyProtection="1">
      <alignment horizontal="center" vertical="center" wrapText="1"/>
    </xf>
    <xf numFmtId="0" fontId="34" fillId="4" borderId="49" xfId="0" applyNumberFormat="1" applyFont="1" applyFill="1" applyBorder="1" applyAlignment="1" applyProtection="1">
      <alignment horizontal="center" vertical="center" wrapText="1"/>
    </xf>
    <xf numFmtId="166" fontId="34" fillId="17" borderId="48" xfId="0" applyNumberFormat="1" applyFont="1" applyFill="1" applyBorder="1" applyAlignment="1">
      <alignment horizontal="center" vertical="center" wrapText="1"/>
    </xf>
    <xf numFmtId="0" fontId="34" fillId="4" borderId="58" xfId="0" applyNumberFormat="1" applyFont="1" applyFill="1" applyBorder="1" applyAlignment="1" applyProtection="1">
      <alignment horizontal="center" vertical="center" wrapText="1"/>
    </xf>
    <xf numFmtId="0" fontId="29" fillId="16" borderId="82" xfId="0" applyFont="1" applyFill="1" applyBorder="1" applyAlignment="1" applyProtection="1">
      <alignment horizontal="center" vertical="center" wrapText="1"/>
    </xf>
    <xf numFmtId="0" fontId="29" fillId="16" borderId="81" xfId="0" applyFont="1" applyFill="1" applyBorder="1" applyAlignment="1" applyProtection="1">
      <alignment horizontal="center" vertical="center" wrapText="1"/>
    </xf>
    <xf numFmtId="0" fontId="29" fillId="16" borderId="80" xfId="0" applyFont="1" applyFill="1" applyBorder="1" applyAlignment="1" applyProtection="1">
      <alignment horizontal="center" vertical="center" wrapText="1"/>
    </xf>
    <xf numFmtId="15" fontId="27" fillId="9" borderId="82" xfId="0" applyNumberFormat="1" applyFont="1" applyFill="1" applyBorder="1" applyAlignment="1" applyProtection="1">
      <alignment horizontal="center" vertical="center"/>
    </xf>
    <xf numFmtId="15" fontId="27" fillId="9" borderId="81" xfId="0" applyNumberFormat="1" applyFont="1" applyFill="1" applyBorder="1" applyAlignment="1" applyProtection="1">
      <alignment horizontal="center" vertical="center"/>
    </xf>
    <xf numFmtId="0" fontId="34" fillId="4" borderId="75" xfId="0" applyNumberFormat="1" applyFont="1" applyFill="1" applyBorder="1" applyAlignment="1" applyProtection="1">
      <alignment horizontal="center" vertical="center" wrapText="1"/>
    </xf>
    <xf numFmtId="0" fontId="34" fillId="14" borderId="49" xfId="0" applyNumberFormat="1" applyFont="1" applyFill="1" applyBorder="1" applyAlignment="1" applyProtection="1">
      <alignment horizontal="center" vertical="center" wrapText="1"/>
    </xf>
    <xf numFmtId="0" fontId="34" fillId="14" borderId="52" xfId="0" applyNumberFormat="1" applyFont="1" applyFill="1" applyBorder="1" applyAlignment="1" applyProtection="1">
      <alignment horizontal="center" vertical="center" wrapText="1"/>
    </xf>
    <xf numFmtId="0" fontId="5" fillId="10" borderId="82" xfId="0" applyFont="1" applyFill="1" applyBorder="1" applyAlignment="1">
      <alignment horizontal="center"/>
    </xf>
    <xf numFmtId="0" fontId="5" fillId="10" borderId="81" xfId="0" applyFont="1" applyFill="1" applyBorder="1" applyAlignment="1">
      <alignment horizontal="center"/>
    </xf>
    <xf numFmtId="0" fontId="5" fillId="10" borderId="80" xfId="0" applyFont="1" applyFill="1" applyBorder="1" applyAlignment="1">
      <alignment horizontal="center"/>
    </xf>
    <xf numFmtId="15" fontId="27" fillId="9" borderId="80" xfId="0" applyNumberFormat="1" applyFont="1" applyFill="1" applyBorder="1" applyAlignment="1" applyProtection="1">
      <alignment horizontal="center" vertical="center"/>
    </xf>
    <xf numFmtId="0" fontId="34" fillId="18" borderId="75" xfId="0" applyNumberFormat="1" applyFont="1" applyFill="1" applyBorder="1" applyAlignment="1" applyProtection="1">
      <alignment horizontal="center" vertical="center" wrapText="1"/>
    </xf>
    <xf numFmtId="0" fontId="34" fillId="12" borderId="76" xfId="0" applyFont="1" applyFill="1" applyBorder="1" applyAlignment="1">
      <alignment horizontal="left" vertical="center" wrapText="1"/>
    </xf>
    <xf numFmtId="166" fontId="34" fillId="12" borderId="48" xfId="0" applyNumberFormat="1" applyFont="1" applyFill="1" applyBorder="1" applyAlignment="1">
      <alignment horizontal="center" vertical="center" wrapText="1"/>
    </xf>
    <xf numFmtId="166" fontId="34" fillId="12" borderId="51" xfId="0" applyNumberFormat="1" applyFont="1" applyFill="1" applyBorder="1" applyAlignment="1">
      <alignment horizontal="center" vertical="center" wrapText="1"/>
    </xf>
    <xf numFmtId="15" fontId="34" fillId="12" borderId="48" xfId="0" applyNumberFormat="1" applyFont="1" applyFill="1" applyBorder="1" applyAlignment="1">
      <alignment horizontal="center" vertical="center" wrapText="1"/>
    </xf>
    <xf numFmtId="15" fontId="34" fillId="12" borderId="51" xfId="0" applyNumberFormat="1" applyFont="1" applyFill="1" applyBorder="1" applyAlignment="1">
      <alignment horizontal="center" vertical="center" wrapText="1"/>
    </xf>
    <xf numFmtId="0" fontId="34" fillId="12" borderId="49" xfId="0" applyFont="1" applyFill="1" applyBorder="1" applyAlignment="1">
      <alignment horizontal="center" vertical="center" wrapText="1"/>
    </xf>
    <xf numFmtId="0" fontId="34" fillId="12" borderId="52" xfId="0" applyFont="1" applyFill="1" applyBorder="1" applyAlignment="1">
      <alignment horizontal="center" vertical="center" wrapText="1"/>
    </xf>
    <xf numFmtId="0" fontId="34" fillId="12" borderId="47" xfId="0" applyFont="1" applyFill="1" applyBorder="1" applyAlignment="1">
      <alignment horizontal="center" vertical="center" wrapText="1"/>
    </xf>
    <xf numFmtId="0" fontId="34" fillId="12" borderId="50" xfId="0" applyFont="1" applyFill="1" applyBorder="1" applyAlignment="1">
      <alignment horizontal="center" vertical="center" wrapText="1"/>
    </xf>
    <xf numFmtId="0" fontId="34" fillId="12" borderId="47" xfId="0" applyFont="1" applyFill="1" applyBorder="1" applyAlignment="1">
      <alignment horizontal="left" vertical="center" wrapText="1"/>
    </xf>
    <xf numFmtId="0" fontId="34" fillId="12" borderId="50" xfId="0" applyFont="1" applyFill="1" applyBorder="1" applyAlignment="1">
      <alignment horizontal="left" vertical="center" wrapText="1"/>
    </xf>
    <xf numFmtId="0" fontId="34" fillId="12" borderId="48" xfId="0" applyFont="1" applyFill="1" applyBorder="1" applyAlignment="1">
      <alignment horizontal="left" vertical="center" wrapText="1"/>
    </xf>
    <xf numFmtId="0" fontId="34" fillId="12" borderId="51" xfId="0" applyFont="1" applyFill="1" applyBorder="1" applyAlignment="1">
      <alignment horizontal="left" vertical="center" wrapText="1"/>
    </xf>
    <xf numFmtId="0" fontId="34" fillId="12" borderId="49" xfId="0" applyFont="1" applyFill="1" applyBorder="1" applyAlignment="1">
      <alignment horizontal="left" vertical="center" wrapText="1"/>
    </xf>
    <xf numFmtId="0" fontId="34" fillId="12" borderId="52" xfId="0" applyFont="1" applyFill="1" applyBorder="1" applyAlignment="1">
      <alignment horizontal="left" vertical="center" wrapText="1"/>
    </xf>
    <xf numFmtId="0" fontId="34" fillId="17" borderId="47" xfId="0" applyFont="1" applyFill="1" applyBorder="1" applyAlignment="1">
      <alignment horizontal="center" vertical="center" wrapText="1"/>
    </xf>
    <xf numFmtId="0" fontId="34" fillId="17" borderId="47" xfId="0" applyFont="1" applyFill="1" applyBorder="1" applyAlignment="1">
      <alignment horizontal="left" vertical="center" wrapText="1"/>
    </xf>
    <xf numFmtId="0" fontId="34" fillId="13" borderId="76" xfId="0" applyFont="1" applyFill="1" applyBorder="1" applyAlignment="1">
      <alignment horizontal="left" vertical="center" wrapText="1"/>
    </xf>
    <xf numFmtId="0" fontId="27" fillId="9" borderId="60" xfId="0" applyFont="1" applyFill="1" applyBorder="1" applyAlignment="1" applyProtection="1">
      <alignment horizontal="center" vertical="center" wrapText="1"/>
    </xf>
    <xf numFmtId="0" fontId="27" fillId="9" borderId="57" xfId="0" applyFont="1" applyFill="1" applyBorder="1" applyAlignment="1" applyProtection="1">
      <alignment horizontal="center" vertical="center" wrapText="1"/>
    </xf>
    <xf numFmtId="0" fontId="27" fillId="9" borderId="61" xfId="0" applyFont="1" applyFill="1" applyBorder="1" applyAlignment="1" applyProtection="1">
      <alignment horizontal="center" vertical="center" wrapText="1"/>
    </xf>
    <xf numFmtId="0" fontId="27" fillId="9" borderId="85" xfId="0" applyFont="1" applyFill="1" applyBorder="1" applyAlignment="1" applyProtection="1">
      <alignment horizontal="center" vertical="center" wrapText="1"/>
    </xf>
    <xf numFmtId="0" fontId="27" fillId="9" borderId="86" xfId="0" applyFont="1" applyFill="1" applyBorder="1" applyAlignment="1" applyProtection="1">
      <alignment horizontal="center" vertical="center" wrapText="1"/>
    </xf>
    <xf numFmtId="0" fontId="27" fillId="9" borderId="87" xfId="0" applyFont="1" applyFill="1" applyBorder="1" applyAlignment="1" applyProtection="1">
      <alignment horizontal="center" vertical="center" wrapText="1"/>
    </xf>
    <xf numFmtId="166" fontId="34" fillId="13" borderId="53" xfId="0" applyNumberFormat="1" applyFont="1" applyFill="1" applyBorder="1" applyAlignment="1">
      <alignment horizontal="center" vertical="center" wrapText="1"/>
    </xf>
    <xf numFmtId="166" fontId="34" fillId="13" borderId="54" xfId="0" applyNumberFormat="1" applyFont="1" applyFill="1" applyBorder="1" applyAlignment="1">
      <alignment horizontal="center" vertical="center" wrapText="1"/>
    </xf>
    <xf numFmtId="15" fontId="34" fillId="13" borderId="53" xfId="0" applyNumberFormat="1" applyFont="1" applyFill="1" applyBorder="1" applyAlignment="1">
      <alignment horizontal="center" vertical="center" wrapText="1"/>
    </xf>
    <xf numFmtId="15" fontId="34" fillId="13" borderId="54" xfId="0" applyNumberFormat="1" applyFont="1" applyFill="1" applyBorder="1" applyAlignment="1">
      <alignment horizontal="center" vertical="center" wrapText="1"/>
    </xf>
    <xf numFmtId="0" fontId="34" fillId="12" borderId="44" xfId="0" applyFont="1" applyFill="1" applyBorder="1" applyAlignment="1">
      <alignment horizontal="left" vertical="center" wrapText="1"/>
    </xf>
    <xf numFmtId="0" fontId="34" fillId="12" borderId="45" xfId="0" applyFont="1" applyFill="1" applyBorder="1" applyAlignment="1">
      <alignment horizontal="left" vertical="center" wrapText="1"/>
    </xf>
    <xf numFmtId="0" fontId="34" fillId="12" borderId="46" xfId="0" applyFont="1" applyFill="1" applyBorder="1" applyAlignment="1">
      <alignment horizontal="left" vertical="center" wrapText="1"/>
    </xf>
    <xf numFmtId="0" fontId="34" fillId="13" borderId="47" xfId="0" applyFont="1" applyFill="1" applyBorder="1" applyAlignment="1">
      <alignment horizontal="left" vertical="center" wrapText="1"/>
    </xf>
    <xf numFmtId="0" fontId="34" fillId="13" borderId="50" xfId="0" applyFont="1" applyFill="1" applyBorder="1" applyAlignment="1">
      <alignment horizontal="left" vertical="center" wrapText="1"/>
    </xf>
    <xf numFmtId="0" fontId="34" fillId="13" borderId="48" xfId="0" applyFont="1" applyFill="1" applyBorder="1" applyAlignment="1">
      <alignment horizontal="left" vertical="center" wrapText="1"/>
    </xf>
    <xf numFmtId="0" fontId="34" fillId="13" borderId="51" xfId="0" applyFont="1" applyFill="1" applyBorder="1" applyAlignment="1">
      <alignment horizontal="left" vertical="center" wrapText="1"/>
    </xf>
    <xf numFmtId="0" fontId="34" fillId="13" borderId="49" xfId="0" applyFont="1" applyFill="1" applyBorder="1" applyAlignment="1">
      <alignment horizontal="left" vertical="center" wrapText="1"/>
    </xf>
    <xf numFmtId="0" fontId="34" fillId="13" borderId="52" xfId="0" applyFont="1" applyFill="1" applyBorder="1" applyAlignment="1">
      <alignment horizontal="left" vertical="center" wrapText="1"/>
    </xf>
    <xf numFmtId="0" fontId="34" fillId="13" borderId="68" xfId="0" applyFont="1" applyFill="1" applyBorder="1" applyAlignment="1">
      <alignment horizontal="center" vertical="center" wrapText="1"/>
    </xf>
    <xf numFmtId="0" fontId="34" fillId="13" borderId="69" xfId="0" applyFont="1" applyFill="1" applyBorder="1" applyAlignment="1">
      <alignment horizontal="center" vertical="center" wrapText="1"/>
    </xf>
    <xf numFmtId="0" fontId="30" fillId="8" borderId="66" xfId="0" applyNumberFormat="1" applyFont="1" applyFill="1" applyBorder="1" applyAlignment="1" applyProtection="1">
      <alignment horizontal="left" vertical="center" wrapText="1"/>
    </xf>
    <xf numFmtId="0" fontId="30" fillId="8" borderId="41" xfId="0" applyNumberFormat="1" applyFont="1" applyFill="1" applyBorder="1" applyAlignment="1" applyProtection="1">
      <alignment horizontal="left" vertical="center" wrapText="1"/>
    </xf>
    <xf numFmtId="0" fontId="30" fillId="8" borderId="67" xfId="0" applyNumberFormat="1" applyFont="1" applyFill="1" applyBorder="1" applyAlignment="1" applyProtection="1">
      <alignment horizontal="left" vertical="center" wrapText="1"/>
    </xf>
    <xf numFmtId="0" fontId="30" fillId="8" borderId="90" xfId="0" applyNumberFormat="1" applyFont="1" applyFill="1" applyBorder="1" applyAlignment="1" applyProtection="1">
      <alignment horizontal="left" vertical="center" wrapText="1"/>
    </xf>
    <xf numFmtId="0" fontId="30" fillId="8" borderId="91" xfId="0" applyNumberFormat="1" applyFont="1" applyFill="1" applyBorder="1" applyAlignment="1" applyProtection="1">
      <alignment horizontal="left" vertical="center" wrapText="1"/>
    </xf>
    <xf numFmtId="0" fontId="30" fillId="8" borderId="92" xfId="0" applyNumberFormat="1" applyFont="1" applyFill="1" applyBorder="1" applyAlignment="1" applyProtection="1">
      <alignment horizontal="left" vertical="center" wrapText="1"/>
    </xf>
    <xf numFmtId="0" fontId="34" fillId="13" borderId="44" xfId="0" applyFont="1" applyFill="1" applyBorder="1" applyAlignment="1">
      <alignment horizontal="left" vertical="center" wrapText="1"/>
    </xf>
    <xf numFmtId="0" fontId="34" fillId="13" borderId="45" xfId="0" applyFont="1" applyFill="1" applyBorder="1" applyAlignment="1">
      <alignment horizontal="left" vertical="center" wrapText="1"/>
    </xf>
    <xf numFmtId="0" fontId="34" fillId="13" borderId="46" xfId="0" applyFont="1" applyFill="1" applyBorder="1" applyAlignment="1">
      <alignment horizontal="left" vertical="center" wrapText="1"/>
    </xf>
    <xf numFmtId="0" fontId="28" fillId="11" borderId="64" xfId="0" applyFont="1" applyFill="1" applyBorder="1" applyAlignment="1">
      <alignment horizontal="center" vertical="center" wrapText="1"/>
    </xf>
    <xf numFmtId="0" fontId="28" fillId="11" borderId="63" xfId="0" applyFont="1" applyFill="1" applyBorder="1" applyAlignment="1">
      <alignment horizontal="center" vertical="center" wrapText="1"/>
    </xf>
    <xf numFmtId="0" fontId="28" fillId="11" borderId="65" xfId="0" applyFont="1" applyFill="1" applyBorder="1" applyAlignment="1">
      <alignment horizontal="center" vertical="center" wrapText="1"/>
    </xf>
    <xf numFmtId="0" fontId="28" fillId="11" borderId="55" xfId="0" applyFont="1" applyFill="1" applyBorder="1" applyAlignment="1">
      <alignment horizontal="center" vertical="center" wrapText="1"/>
    </xf>
    <xf numFmtId="0" fontId="28" fillId="11" borderId="56" xfId="0" applyFont="1" applyFill="1" applyBorder="1" applyAlignment="1">
      <alignment horizontal="center" vertical="center" wrapText="1"/>
    </xf>
    <xf numFmtId="0" fontId="28" fillId="11" borderId="89" xfId="0" applyFont="1" applyFill="1" applyBorder="1" applyAlignment="1">
      <alignment horizontal="center" vertical="center" wrapText="1"/>
    </xf>
    <xf numFmtId="15" fontId="33" fillId="8" borderId="66" xfId="0" applyNumberFormat="1" applyFont="1" applyFill="1" applyBorder="1" applyAlignment="1" applyProtection="1">
      <alignment horizontal="center" vertical="center" wrapText="1"/>
    </xf>
    <xf numFmtId="15" fontId="33" fillId="8" borderId="41" xfId="0" applyNumberFormat="1" applyFont="1" applyFill="1" applyBorder="1" applyAlignment="1" applyProtection="1">
      <alignment horizontal="center" vertical="center" wrapText="1"/>
    </xf>
    <xf numFmtId="15" fontId="33" fillId="8" borderId="67" xfId="0" applyNumberFormat="1" applyFont="1" applyFill="1" applyBorder="1" applyAlignment="1" applyProtection="1">
      <alignment horizontal="center" vertical="center" wrapText="1"/>
    </xf>
    <xf numFmtId="15" fontId="33" fillId="8" borderId="90" xfId="0" applyNumberFormat="1" applyFont="1" applyFill="1" applyBorder="1" applyAlignment="1" applyProtection="1">
      <alignment horizontal="center" vertical="center" wrapText="1"/>
    </xf>
    <xf numFmtId="15" fontId="33" fillId="8" borderId="91" xfId="0" applyNumberFormat="1" applyFont="1" applyFill="1" applyBorder="1" applyAlignment="1" applyProtection="1">
      <alignment horizontal="center" vertical="center" wrapText="1"/>
    </xf>
    <xf numFmtId="15" fontId="33" fillId="8" borderId="92" xfId="0" applyNumberFormat="1" applyFont="1" applyFill="1" applyBorder="1" applyAlignment="1" applyProtection="1">
      <alignment horizontal="center" vertical="center" wrapText="1"/>
    </xf>
    <xf numFmtId="0" fontId="28" fillId="11" borderId="66" xfId="0" applyFont="1" applyFill="1" applyBorder="1" applyAlignment="1">
      <alignment horizontal="center" vertical="center" wrapText="1"/>
    </xf>
    <xf numFmtId="0" fontId="28" fillId="11" borderId="41" xfId="0" applyFont="1" applyFill="1" applyBorder="1" applyAlignment="1">
      <alignment horizontal="center" vertical="center" wrapText="1"/>
    </xf>
    <xf numFmtId="0" fontId="31" fillId="8" borderId="66" xfId="0" applyNumberFormat="1" applyFont="1" applyFill="1" applyBorder="1" applyAlignment="1" applyProtection="1">
      <alignment horizontal="center" vertical="center" wrapText="1"/>
    </xf>
    <xf numFmtId="0" fontId="31" fillId="8" borderId="41" xfId="0" applyNumberFormat="1" applyFont="1" applyFill="1" applyBorder="1" applyAlignment="1" applyProtection="1">
      <alignment horizontal="center" vertical="center" wrapText="1"/>
    </xf>
    <xf numFmtId="0" fontId="31" fillId="8" borderId="112" xfId="0" applyNumberFormat="1" applyFont="1" applyFill="1" applyBorder="1" applyAlignment="1" applyProtection="1">
      <alignment horizontal="center" vertical="center" wrapText="1"/>
    </xf>
    <xf numFmtId="0" fontId="31" fillId="8" borderId="113" xfId="0" applyNumberFormat="1" applyFont="1" applyFill="1" applyBorder="1" applyAlignment="1" applyProtection="1">
      <alignment horizontal="center" vertical="center" wrapText="1"/>
    </xf>
    <xf numFmtId="0" fontId="31" fillId="8" borderId="114" xfId="0" applyNumberFormat="1" applyFont="1" applyFill="1" applyBorder="1" applyAlignment="1" applyProtection="1">
      <alignment horizontal="center" vertical="center" wrapText="1"/>
    </xf>
    <xf numFmtId="0" fontId="28" fillId="11" borderId="90" xfId="0" applyFont="1" applyFill="1" applyBorder="1" applyAlignment="1">
      <alignment horizontal="center" vertical="center" wrapText="1"/>
    </xf>
    <xf numFmtId="0" fontId="28" fillId="11" borderId="91" xfId="0" applyFont="1" applyFill="1" applyBorder="1" applyAlignment="1">
      <alignment horizontal="center" vertical="center" wrapText="1"/>
    </xf>
    <xf numFmtId="0" fontId="36" fillId="5" borderId="1"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8" fillId="11" borderId="62" xfId="0" applyFont="1" applyFill="1" applyBorder="1" applyAlignment="1">
      <alignment horizontal="center" vertical="center" wrapText="1"/>
    </xf>
    <xf numFmtId="0" fontId="28" fillId="11" borderId="93" xfId="0" applyFont="1" applyFill="1" applyBorder="1" applyAlignment="1">
      <alignment horizontal="center" vertical="center" wrapText="1"/>
    </xf>
    <xf numFmtId="0" fontId="28" fillId="11" borderId="94" xfId="0" applyFont="1" applyFill="1" applyBorder="1" applyAlignment="1">
      <alignment horizontal="center" vertical="center" wrapText="1"/>
    </xf>
    <xf numFmtId="0" fontId="32" fillId="11" borderId="93" xfId="0" applyFont="1" applyFill="1" applyBorder="1" applyAlignment="1">
      <alignment horizontal="center" vertical="center" wrapText="1"/>
    </xf>
    <xf numFmtId="0" fontId="32" fillId="11" borderId="94" xfId="0" applyFont="1" applyFill="1" applyBorder="1" applyAlignment="1">
      <alignment horizontal="center" vertical="center" wrapText="1"/>
    </xf>
    <xf numFmtId="17" fontId="32" fillId="11" borderId="94" xfId="0" applyNumberFormat="1" applyFont="1" applyFill="1" applyBorder="1" applyAlignment="1">
      <alignment horizontal="center" vertical="center" wrapText="1"/>
    </xf>
    <xf numFmtId="0" fontId="32" fillId="11" borderId="95" xfId="0" applyFont="1" applyFill="1" applyBorder="1" applyAlignment="1">
      <alignment horizontal="center" vertical="center" wrapText="1"/>
    </xf>
    <xf numFmtId="0" fontId="31" fillId="8" borderId="67" xfId="0" applyNumberFormat="1" applyFont="1" applyFill="1" applyBorder="1" applyAlignment="1" applyProtection="1">
      <alignment horizontal="center" vertical="center" wrapText="1"/>
    </xf>
    <xf numFmtId="0" fontId="34" fillId="4" borderId="76" xfId="0" applyNumberFormat="1" applyFont="1" applyFill="1" applyBorder="1" applyAlignment="1" applyProtection="1">
      <alignment horizontal="center" vertical="center" wrapText="1"/>
      <protection locked="0"/>
    </xf>
    <xf numFmtId="0" fontId="34" fillId="4" borderId="49" xfId="0" applyNumberFormat="1" applyFont="1" applyFill="1" applyBorder="1" applyAlignment="1" applyProtection="1">
      <alignment horizontal="center" vertical="center" wrapText="1"/>
      <protection locked="0"/>
    </xf>
    <xf numFmtId="0" fontId="34" fillId="14" borderId="76" xfId="0" applyNumberFormat="1" applyFont="1" applyFill="1" applyBorder="1" applyAlignment="1" applyProtection="1">
      <alignment horizontal="center" vertical="center" wrapText="1"/>
      <protection locked="0"/>
    </xf>
    <xf numFmtId="0" fontId="34" fillId="14" borderId="49" xfId="0" applyNumberFormat="1" applyFont="1" applyFill="1" applyBorder="1" applyAlignment="1" applyProtection="1">
      <alignment horizontal="center" vertical="center" wrapText="1"/>
      <protection locked="0"/>
    </xf>
    <xf numFmtId="0" fontId="34" fillId="14" borderId="110" xfId="0" applyNumberFormat="1" applyFont="1" applyFill="1" applyBorder="1" applyAlignment="1" applyProtection="1">
      <alignment horizontal="center" vertical="center" wrapText="1"/>
      <protection locked="0"/>
    </xf>
    <xf numFmtId="0" fontId="34" fillId="14" borderId="52" xfId="0" applyNumberFormat="1" applyFont="1" applyFill="1" applyBorder="1" applyAlignment="1" applyProtection="1">
      <alignment horizontal="center" vertical="center" wrapText="1"/>
      <protection locked="0"/>
    </xf>
    <xf numFmtId="0" fontId="34" fillId="12" borderId="76" xfId="0" applyFont="1" applyFill="1" applyBorder="1" applyAlignment="1" applyProtection="1">
      <alignment horizontal="left" vertical="center" wrapText="1"/>
      <protection locked="0"/>
    </xf>
    <xf numFmtId="0" fontId="34" fillId="13" borderId="76" xfId="0" applyFont="1" applyFill="1" applyBorder="1" applyAlignment="1" applyProtection="1">
      <alignment horizontal="left" vertical="center" wrapText="1"/>
      <protection locked="0"/>
    </xf>
    <xf numFmtId="0" fontId="34" fillId="13" borderId="110" xfId="0" applyFont="1" applyFill="1" applyBorder="1" applyAlignment="1" applyProtection="1">
      <alignment horizontal="left" vertical="center" wrapText="1"/>
      <protection locked="0"/>
    </xf>
    <xf numFmtId="0" fontId="34" fillId="12" borderId="110" xfId="0" applyFont="1" applyFill="1" applyBorder="1" applyAlignment="1" applyProtection="1">
      <alignment horizontal="left" vertical="center" wrapText="1"/>
      <protection locked="0"/>
    </xf>
    <xf numFmtId="0" fontId="4" fillId="0" borderId="0" xfId="2" applyFont="1" applyAlignment="1">
      <alignment horizontal="center"/>
    </xf>
  </cellXfs>
  <cellStyles count="3">
    <cellStyle name="Hyperlink" xfId="1" builtinId="8"/>
    <cellStyle name="Normal" xfId="0" builtinId="0"/>
    <cellStyle name="Normal 2" xfId="2"/>
  </cellStyles>
  <dxfs count="181">
    <dxf>
      <numFmt numFmtId="30" formatCode="@"/>
    </dxf>
    <dxf>
      <numFmt numFmtId="30" formatCode="@"/>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outline="0">
        <right style="hair">
          <color theme="8"/>
        </right>
      </border>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dxf>
    <dxf>
      <fill>
        <patternFill>
          <bgColor theme="0"/>
        </patternFill>
      </fill>
    </dxf>
    <dxf>
      <fill>
        <patternFill>
          <bgColor theme="0"/>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patternType="solid">
          <fgColor theme="1" tint="0.499984740745262"/>
          <bgColor theme="4" tint="0.79998168889431442"/>
        </patternFill>
      </fill>
    </dxf>
    <dxf>
      <font>
        <color theme="4" tint="0.79998168889431442"/>
      </font>
      <fill>
        <patternFill patternType="solid">
          <fgColor theme="1" tint="0.499984740745262"/>
          <bgColor theme="4" tint="0.79998168889431442"/>
        </patternFill>
      </fill>
    </dxf>
    <dxf>
      <font>
        <color theme="4" tint="0.79998168889431442"/>
      </font>
      <fill>
        <patternFill patternType="solid">
          <fgColor theme="1" tint="0.499984740745262"/>
          <bgColor theme="4" tint="0.79998168889431442"/>
        </patternFill>
      </fill>
    </dxf>
    <dxf>
      <font>
        <color rgb="FF8DB4E2"/>
      </font>
      <fill>
        <patternFill>
          <bgColor rgb="FF8DB4E2"/>
        </patternFill>
      </fill>
    </dxf>
    <dxf>
      <font>
        <color rgb="FF8DB4E2"/>
      </font>
      <fill>
        <patternFill>
          <bgColor rgb="FF8DB4E2"/>
        </patternFill>
      </fill>
    </dxf>
    <dxf>
      <font>
        <color theme="4" tint="0.79998168889431442"/>
      </font>
      <fill>
        <patternFill patternType="solid">
          <fgColor theme="1" tint="0.499984740745262"/>
          <bgColor theme="4" tint="0.79998168889431442"/>
        </patternFill>
      </fill>
    </dxf>
    <dxf>
      <font>
        <color theme="4" tint="0.79998168889431442"/>
      </font>
      <fill>
        <patternFill patternType="solid">
          <fgColor theme="1" tint="0.499984740745262"/>
          <bgColor theme="4" tint="0.79998168889431442"/>
        </patternFill>
      </fill>
      <border>
        <left/>
        <right/>
        <top/>
        <bottom/>
      </border>
    </dxf>
    <dxf>
      <font>
        <color theme="4" tint="0.79998168889431442"/>
      </font>
      <fill>
        <patternFill patternType="solid">
          <fgColor theme="1" tint="0.499984740745262"/>
          <bgColor theme="4" tint="0.79998168889431442"/>
        </patternFill>
      </fill>
    </dxf>
    <dxf>
      <font>
        <color theme="4" tint="0.79998168889431442"/>
      </font>
      <fill>
        <patternFill patternType="solid">
          <bgColor theme="4" tint="0.79998168889431442"/>
        </patternFill>
      </fill>
    </dxf>
    <dxf>
      <font>
        <color theme="4" tint="0.79998168889431442"/>
      </font>
      <fill>
        <patternFill patternType="solid">
          <bgColor theme="4" tint="0.79998168889431442"/>
        </patternFill>
      </fill>
    </dxf>
    <dxf>
      <fill>
        <patternFill patternType="lightGray"/>
      </fill>
    </dxf>
    <dxf>
      <font>
        <color theme="4" tint="0.79998168889431442"/>
      </font>
      <fill>
        <patternFill patternType="solid">
          <bgColor theme="4" tint="0.79998168889431442"/>
        </patternFill>
      </fill>
    </dxf>
    <dxf>
      <fill>
        <patternFill patternType="lightGray"/>
      </fill>
    </dxf>
    <dxf>
      <font>
        <color theme="4" tint="0.79998168889431442"/>
      </font>
      <fill>
        <patternFill patternType="solid">
          <bgColor theme="4" tint="0.79998168889431442"/>
        </patternFill>
      </fill>
    </dxf>
    <dxf>
      <fill>
        <patternFill patternType="lightGray"/>
      </fill>
    </dxf>
    <dxf>
      <font>
        <color theme="4" tint="0.79998168889431442"/>
      </font>
      <fill>
        <patternFill patternType="solid">
          <bgColor theme="4" tint="0.79998168889431442"/>
        </patternFill>
      </fill>
    </dxf>
    <dxf>
      <font>
        <color theme="4" tint="0.79998168889431442"/>
      </font>
      <fill>
        <patternFill patternType="solid">
          <bgColor theme="4" tint="0.79998168889431442"/>
        </patternFill>
      </fill>
    </dxf>
    <dxf>
      <fill>
        <patternFill patternType="lightGray"/>
      </fill>
    </dxf>
    <dxf>
      <fill>
        <patternFill patternType="lightGray"/>
      </fill>
    </dxf>
    <dxf>
      <fill>
        <patternFill>
          <bgColor theme="7" tint="0.79998168889431442"/>
        </patternFill>
      </fill>
    </dxf>
    <dxf>
      <fill>
        <patternFill>
          <bgColor theme="4" tint="0.79998168889431442"/>
        </patternFill>
      </fill>
    </dxf>
    <dxf>
      <font>
        <color theme="4" tint="0.79998168889431442"/>
      </font>
      <fill>
        <patternFill patternType="solid">
          <bgColor theme="4" tint="0.79998168889431442"/>
        </patternFill>
      </fill>
    </dxf>
    <dxf>
      <font>
        <color theme="4" tint="0.79998168889431442"/>
      </font>
      <fill>
        <patternFill patternType="solid">
          <bgColor theme="4" tint="0.79998168889431442"/>
        </patternFill>
      </fill>
    </dxf>
    <dxf>
      <font>
        <color theme="4" tint="0.79998168889431442"/>
      </font>
      <fill>
        <patternFill patternType="solid">
          <bgColor theme="4" tint="0.79998168889431442"/>
        </patternFill>
      </fill>
    </dxf>
    <dxf>
      <font>
        <color theme="4" tint="0.79998168889431442"/>
      </font>
      <fill>
        <patternFill patternType="solid">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4" tint="0.79998168889431442"/>
      </font>
      <fill>
        <patternFill patternType="solid">
          <bgColor theme="4" tint="0.79998168889431442"/>
        </patternFill>
      </fill>
    </dxf>
    <dxf>
      <font>
        <color theme="4" tint="0.79998168889431442"/>
      </font>
      <fill>
        <patternFill patternType="solid">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ont>
        <color theme="4" tint="0.79998168889431442"/>
      </font>
      <fill>
        <patternFill patternType="solid">
          <fgColor theme="1" tint="0.499984740745262"/>
          <bgColor rgb="FFDAEEF3"/>
        </patternFill>
      </fill>
    </dxf>
    <dxf>
      <font>
        <color theme="4" tint="0.79998168889431442"/>
      </font>
      <fill>
        <patternFill patternType="solid">
          <fgColor theme="1" tint="0.499984740745262"/>
          <bgColor rgb="FFDAEEF3"/>
        </patternFill>
      </fill>
    </dxf>
    <dxf>
      <font>
        <color rgb="FFDAEEF3"/>
      </font>
      <fill>
        <patternFill>
          <bgColor rgb="FFDAEEF3"/>
        </patternFill>
      </fill>
    </dxf>
    <dxf>
      <font>
        <color rgb="FF8DB4E2"/>
      </font>
      <fill>
        <patternFill>
          <bgColor rgb="FF8DB4E2"/>
        </patternFill>
      </fill>
    </dxf>
    <dxf>
      <font>
        <color theme="4" tint="0.79998168889431442"/>
      </font>
      <fill>
        <patternFill patternType="solid">
          <fgColor theme="1" tint="0.499984740745262"/>
          <bgColor rgb="FFDAEEF3"/>
        </patternFill>
      </fill>
    </dxf>
    <dxf>
      <font>
        <color theme="4" tint="0.79998168889431442"/>
      </font>
      <fill>
        <patternFill patternType="solid">
          <fgColor theme="1" tint="0.499984740745262"/>
          <bgColor rgb="FFDAEEF3"/>
        </patternFill>
      </fill>
      <border>
        <left/>
        <right/>
        <top/>
        <bottom/>
      </border>
    </dxf>
    <dxf>
      <font>
        <color theme="4" tint="0.79998168889431442"/>
      </font>
      <fill>
        <patternFill patternType="solid">
          <fgColor theme="1" tint="0.499984740745262"/>
          <bgColor rgb="FFDAEEF3"/>
        </patternFill>
      </fill>
    </dxf>
    <dxf>
      <font>
        <color theme="4" tint="0.79998168889431442"/>
      </font>
      <fill>
        <patternFill patternType="solid">
          <bgColor rgb="FFDAEEF3"/>
        </patternFill>
      </fill>
    </dxf>
    <dxf>
      <fill>
        <patternFill>
          <bgColor rgb="FFFF0000"/>
        </patternFill>
      </fill>
    </dxf>
    <dxf>
      <fill>
        <patternFill patternType="lightGray"/>
      </fill>
    </dxf>
    <dxf>
      <font>
        <color theme="4" tint="0.79998168889431442"/>
      </font>
      <fill>
        <patternFill patternType="solid">
          <bgColor rgb="FFDAEEF3"/>
        </patternFill>
      </fill>
    </dxf>
    <dxf>
      <fill>
        <patternFill patternType="lightGray"/>
      </fill>
    </dxf>
    <dxf>
      <font>
        <color theme="4" tint="0.79998168889431442"/>
      </font>
      <fill>
        <patternFill patternType="solid">
          <bgColor rgb="FFDAEEF3"/>
        </patternFill>
      </fill>
    </dxf>
    <dxf>
      <fill>
        <patternFill>
          <bgColor rgb="FFFF0000"/>
        </patternFill>
      </fill>
    </dxf>
    <dxf>
      <fill>
        <patternFill patternType="lightGray"/>
      </fill>
    </dxf>
    <dxf>
      <font>
        <color theme="4" tint="0.79998168889431442"/>
      </font>
      <fill>
        <patternFill patternType="solid">
          <bgColor rgb="FFDAEEF3"/>
        </patternFill>
      </fill>
    </dxf>
    <dxf>
      <fill>
        <patternFill>
          <bgColor rgb="FFFF0000"/>
        </patternFill>
      </fill>
    </dxf>
    <dxf>
      <fill>
        <patternFill patternType="lightGray"/>
      </fill>
    </dxf>
    <dxf>
      <font>
        <color theme="4" tint="0.79998168889431442"/>
      </font>
      <fill>
        <patternFill patternType="solid">
          <bgColor rgb="FFDAEEF3"/>
        </patternFill>
      </fill>
    </dxf>
    <dxf>
      <fill>
        <patternFill patternType="lightGray"/>
      </fill>
    </dxf>
    <dxf>
      <font>
        <color theme="4" tint="0.79998168889431442"/>
      </font>
      <fill>
        <patternFill patternType="solid">
          <bgColor rgb="FFDAEEF3"/>
        </patternFill>
      </fill>
    </dxf>
    <dxf>
      <fill>
        <patternFill>
          <bgColor rgb="FFFF0000"/>
        </patternFill>
      </fill>
    </dxf>
    <dxf>
      <fill>
        <patternFill patternType="lightGray"/>
      </fill>
    </dxf>
    <dxf>
      <font>
        <color theme="4" tint="0.79998168889431442"/>
      </font>
      <fill>
        <patternFill patternType="solid">
          <bgColor rgb="FFDAEEF3"/>
        </patternFill>
      </fill>
    </dxf>
    <dxf>
      <fill>
        <patternFill>
          <bgColor rgb="FFFF0000"/>
        </patternFill>
      </fill>
    </dxf>
    <dxf>
      <fill>
        <patternFill patternType="lightGray"/>
      </fill>
    </dxf>
    <dxf>
      <font>
        <color theme="4" tint="0.79998168889431442"/>
      </font>
      <fill>
        <patternFill patternType="solid">
          <bgColor rgb="FFDAEEF3"/>
        </patternFill>
      </fill>
    </dxf>
    <dxf>
      <fill>
        <patternFill>
          <bgColor rgb="FFFF0000"/>
        </patternFill>
      </fill>
    </dxf>
    <dxf>
      <fill>
        <patternFill>
          <bgColor rgb="FFFFC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patternType="lightGray"/>
      </fill>
    </dxf>
    <dxf>
      <fill>
        <patternFill patternType="lightGray"/>
      </fill>
    </dxf>
    <dxf>
      <fill>
        <patternFill>
          <bgColor rgb="FFFFC000"/>
        </patternFill>
      </fill>
    </dxf>
    <dxf>
      <fill>
        <patternFill>
          <bgColor theme="7" tint="0.79998168889431442"/>
        </patternFill>
      </fill>
    </dxf>
    <dxf>
      <fill>
        <patternFill>
          <bgColor theme="4" tint="0.79998168889431442"/>
        </patternFill>
      </fill>
    </dxf>
    <dxf>
      <font>
        <color rgb="FF8DB4E2"/>
      </font>
      <fill>
        <patternFill>
          <bgColor rgb="FF8DB4E2"/>
        </patternFill>
      </fill>
    </dxf>
    <dxf>
      <font>
        <color rgb="FF8DB4E2"/>
      </font>
      <fill>
        <patternFill>
          <bgColor rgb="FF8DB4E2"/>
        </patternFill>
      </fill>
    </dxf>
    <dxf>
      <font>
        <color rgb="FF8DB4E2"/>
      </font>
      <fill>
        <patternFill>
          <bgColor rgb="FF8DB4E2"/>
        </patternFill>
      </fill>
    </dxf>
    <dxf>
      <font>
        <color rgb="FF8DB4E2"/>
      </font>
      <fill>
        <patternFill>
          <bgColor rgb="FF8DB4E2"/>
        </patternFill>
      </fill>
    </dxf>
    <dxf>
      <font>
        <color theme="4" tint="0.79998168889431442"/>
      </font>
      <fill>
        <patternFill patternType="solid">
          <fgColor theme="1" tint="0.499984740745262"/>
          <bgColor rgb="FFDAEEF3"/>
        </patternFill>
      </fill>
    </dxf>
    <dxf>
      <font>
        <color theme="4" tint="0.79998168889431442"/>
      </font>
      <fill>
        <patternFill patternType="solid">
          <fgColor theme="1" tint="0.499984740745262"/>
          <bgColor rgb="FFDAEEF3"/>
        </patternFill>
      </fill>
      <border>
        <left/>
        <right/>
        <top/>
        <bottom/>
      </border>
    </dxf>
    <dxf>
      <font>
        <color theme="4" tint="0.79998168889431442"/>
      </font>
      <fill>
        <patternFill patternType="solid">
          <fgColor theme="0"/>
          <bgColor rgb="FFDAEEF3"/>
        </patternFill>
      </fill>
    </dxf>
    <dxf>
      <fill>
        <patternFill>
          <bgColor rgb="FFFF0000"/>
        </patternFill>
      </fill>
    </dxf>
    <dxf>
      <font>
        <color theme="4" tint="0.79998168889431442"/>
      </font>
      <fill>
        <patternFill patternType="solid">
          <bgColor rgb="FFDAEEF3"/>
        </patternFill>
      </fill>
    </dxf>
    <dxf>
      <fill>
        <patternFill patternType="lightGray"/>
      </fill>
    </dxf>
    <dxf>
      <fill>
        <patternFill>
          <bgColor rgb="FFFFC000"/>
        </patternFill>
      </fill>
    </dxf>
    <dxf>
      <fill>
        <patternFill>
          <bgColor rgb="FFFFC000"/>
        </patternFill>
      </fill>
    </dxf>
    <dxf>
      <fill>
        <patternFill>
          <bgColor rgb="FFFF0000"/>
        </patternFill>
      </fill>
    </dxf>
    <dxf>
      <font>
        <color theme="4" tint="0.79998168889431442"/>
      </font>
      <fill>
        <patternFill patternType="solid">
          <bgColor rgb="FFDAEEF3"/>
        </patternFill>
      </fill>
    </dxf>
    <dxf>
      <fill>
        <patternFill patternType="lightGray"/>
      </fill>
    </dxf>
    <dxf>
      <fill>
        <patternFill>
          <bgColor rgb="FFFFC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patternType="lightGray"/>
      </fill>
    </dxf>
    <dxf>
      <fill>
        <patternFill patternType="lightGray"/>
      </fill>
    </dxf>
    <dxf>
      <fill>
        <patternFill>
          <bgColor rgb="FFFFC000"/>
        </patternFill>
      </fill>
    </dxf>
    <dxf>
      <fill>
        <patternFill>
          <bgColor theme="7" tint="0.79998168889431442"/>
        </patternFill>
      </fill>
    </dxf>
    <dxf>
      <fill>
        <patternFill>
          <bgColor theme="4" tint="0.79998168889431442"/>
        </patternFill>
      </fill>
    </dxf>
    <dxf>
      <font>
        <color rgb="FF8DB4E2"/>
      </font>
      <fill>
        <patternFill>
          <bgColor rgb="FF8DB4E2"/>
        </patternFill>
      </fill>
    </dxf>
    <dxf>
      <font>
        <color rgb="FFDAEEF3"/>
      </font>
      <fill>
        <patternFill>
          <bgColor rgb="FFDAEEF3"/>
        </patternFill>
      </fill>
    </dxf>
    <dxf>
      <font>
        <color rgb="FF8DB4E2"/>
      </font>
      <fill>
        <patternFill>
          <bgColor rgb="FF8DB4E2"/>
        </patternFill>
      </fill>
    </dxf>
    <dxf>
      <font>
        <color theme="4" tint="0.79998168889431442"/>
      </font>
      <fill>
        <patternFill patternType="solid">
          <fgColor theme="0"/>
          <bgColor rgb="FFDAEEF3"/>
        </patternFill>
      </fill>
    </dxf>
    <dxf>
      <font>
        <color theme="4" tint="0.79998168889431442"/>
      </font>
      <fill>
        <patternFill patternType="solid">
          <fgColor theme="1" tint="0.499984740745262"/>
          <bgColor rgb="FFDAEEF3"/>
        </patternFill>
      </fill>
      <border>
        <left/>
        <right/>
        <top/>
        <bottom/>
      </border>
    </dxf>
    <dxf>
      <font>
        <color rgb="FFDAEEF3"/>
      </font>
      <fill>
        <patternFill patternType="solid">
          <fgColor theme="0"/>
          <bgColor rgb="FFDAEEF3"/>
        </patternFill>
      </fill>
    </dxf>
    <dxf>
      <font>
        <color theme="4" tint="0.79998168889431442"/>
      </font>
      <fill>
        <patternFill patternType="solid">
          <bgColor rgb="FFDAEEF3"/>
        </patternFill>
      </fill>
    </dxf>
    <dxf>
      <fill>
        <patternFill patternType="lightGray"/>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patternType="lightGray"/>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patternType="lightGray"/>
      </fill>
    </dxf>
    <dxf>
      <fill>
        <patternFill patternType="lightGray"/>
      </fill>
    </dxf>
    <dxf>
      <fill>
        <patternFill>
          <bgColor rgb="FFFF0000"/>
        </patternFill>
      </fill>
    </dxf>
    <dxf>
      <fill>
        <patternFill>
          <bgColor theme="7" tint="0.79998168889431442"/>
        </patternFill>
      </fill>
    </dxf>
    <dxf>
      <font>
        <color auto="1"/>
      </font>
      <fill>
        <patternFill>
          <bgColor theme="4" tint="0.79998168889431442"/>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ill>
        <patternFill>
          <bgColor rgb="FFFF0000"/>
        </patternFill>
      </fill>
    </dxf>
    <dxf>
      <font>
        <color rgb="FFFF0000"/>
      </font>
    </dxf>
    <dxf>
      <font>
        <color theme="4" tint="0.79998168889431442"/>
      </font>
      <fill>
        <patternFill patternType="solid">
          <fgColor theme="0"/>
          <bgColor rgb="FFDAEEF3"/>
        </patternFill>
      </fill>
      <border>
        <left/>
        <right/>
        <top/>
        <bottom/>
      </border>
    </dxf>
    <dxf>
      <font>
        <color theme="4" tint="0.79998168889431442"/>
      </font>
      <fill>
        <patternFill patternType="solid">
          <fgColor theme="1" tint="0.499984740745262"/>
          <bgColor rgb="FFDAEEF3"/>
        </patternFill>
      </fill>
      <border>
        <left/>
        <right/>
        <top/>
        <bottom/>
      </border>
    </dxf>
    <dxf>
      <font>
        <color theme="4" tint="0.79998168889431442"/>
      </font>
      <fill>
        <patternFill patternType="solid">
          <fgColor theme="1" tint="0.499984740745262"/>
          <bgColor rgb="FFDAEEF3"/>
        </patternFill>
      </fill>
    </dxf>
    <dxf>
      <font>
        <color theme="4" tint="0.79998168889431442"/>
      </font>
      <fill>
        <patternFill patternType="solid">
          <bgColor rgb="FFDAEEF3"/>
        </patternFill>
      </fill>
    </dxf>
    <dxf>
      <font>
        <color theme="4" tint="0.79998168889431442"/>
      </font>
      <fill>
        <patternFill patternType="solid">
          <fgColor theme="0"/>
          <bgColor rgb="FFDAEEF3"/>
        </patternFill>
      </fill>
      <border>
        <left/>
        <right/>
        <top/>
        <bottom/>
      </border>
    </dxf>
    <dxf>
      <font>
        <color theme="4" tint="0.79998168889431442"/>
      </font>
      <fill>
        <patternFill patternType="solid">
          <fgColor theme="4" tint="0.79992065187536243"/>
          <bgColor rgb="FFDAEEF3"/>
        </patternFill>
      </fill>
      <border>
        <left/>
        <right/>
        <top/>
        <bottom/>
      </border>
    </dxf>
    <dxf>
      <font>
        <color theme="4" tint="0.79998168889431442"/>
      </font>
      <fill>
        <patternFill patternType="solid">
          <fgColor theme="1" tint="0.499984740745262"/>
          <bgColor rgb="FFDBEEF3"/>
        </patternFill>
      </fill>
      <border>
        <left/>
        <right/>
        <top/>
        <bottom/>
      </border>
    </dxf>
    <dxf>
      <fill>
        <patternFill>
          <bgColor rgb="FFFF0000"/>
        </patternFill>
      </fill>
    </dxf>
  </dxfs>
  <tableStyles count="0" defaultTableStyle="TableStyleMedium9" defaultPivotStyle="PivotStyleMedium7"/>
  <colors>
    <mruColors>
      <color rgb="FFFFFFFF"/>
      <color rgb="FFDAEEF3"/>
      <color rgb="FF5B9BD5"/>
      <color rgb="FFDDEBF7"/>
      <color rgb="FF8DB4E2"/>
      <color rgb="FFDAEEF7"/>
      <color rgb="FFDBEEF3"/>
      <color rgb="FFDA17F3"/>
      <color rgb="FF9BC2E6"/>
      <color rgb="FFA9D0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6</xdr:col>
          <xdr:colOff>247650</xdr:colOff>
          <xdr:row>2</xdr:row>
          <xdr:rowOff>114300</xdr:rowOff>
        </xdr:to>
        <xdr:sp macro="" textlink="">
          <xdr:nvSpPr>
            <xdr:cNvPr id="11265" name="Apttus_App" hidden="1">
              <a:extLst>
                <a:ext uri="{63B3BB69-23CF-44E3-9099-C40C66FF867C}">
                  <a14:compatExt spid="_x0000_s11265"/>
                </a:ext>
                <a:ext uri="{FF2B5EF4-FFF2-40B4-BE49-F238E27FC236}">
                  <a16:creationId xmlns="" xmlns:a16="http://schemas.microsoft.com/office/drawing/2014/main" id="{00000000-0008-0000-0C00-000001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552450</xdr:colOff>
          <xdr:row>2</xdr:row>
          <xdr:rowOff>114300</xdr:rowOff>
        </xdr:to>
        <xdr:sp macro="" textlink="">
          <xdr:nvSpPr>
            <xdr:cNvPr id="11316" name="Apttus_AppData" hidden="1">
              <a:extLst>
                <a:ext uri="{63B3BB69-23CF-44E3-9099-C40C66FF867C}">
                  <a14:compatExt spid="_x0000_s113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333375</xdr:colOff>
          <xdr:row>2</xdr:row>
          <xdr:rowOff>114300</xdr:rowOff>
        </xdr:to>
        <xdr:sp macro="" textlink="">
          <xdr:nvSpPr>
            <xdr:cNvPr id="11317" name="Apttus_AppDataTracker" hidden="1">
              <a:extLst>
                <a:ext uri="{63B3BB69-23CF-44E3-9099-C40C66FF867C}">
                  <a14:compatExt spid="_x0000_s113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dmeteorfs.gf.theglobalfund.org\UserDocuments\Users\bochieng\AppData\Local\Microsoft\Windows\Temporary%20Internet%20Files\Content.Outlook\3LFVC8BO\AGO-H-UNDP_PF_29Mar18-Final-Correct%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 Section A"/>
    </sheetNames>
    <sheetDataSet>
      <sheetData sheetId="0" refreshError="1"/>
    </sheetDataSet>
  </externalBook>
</externalLink>
</file>

<file path=xl/tables/table1.xml><?xml version="1.0" encoding="utf-8"?>
<table xmlns="http://schemas.openxmlformats.org/spreadsheetml/2006/main" id="1" name="Module" displayName="Module" ref="B95:J96" totalsRowShown="0" headerRowCellStyle="Normal 2" dataCellStyle="Normal 2">
  <autoFilter ref="B95:J96"/>
  <tableColumns count="9">
    <tableColumn id="1" name="Name-Not in use" dataDxfId="13" dataCellStyle="Normal 2">
      <calculatedColumnFormula array="1">IFERROR(INDEX($C$96:$C$119, MATCH(0, COUNTIF($B$95:B95, $C$96:$C$119&amp;"") + IF($C$96:$C$119="",1,0), 0)), "")</calculatedColumnFormula>
    </tableColumn>
    <tableColumn id="2" name="Module Name" dataDxfId="12"/>
    <tableColumn id="3" name="Module-Coverage-Intervention Reference (Name)" dataDxfId="11" dataCellStyle="Normal 2"/>
    <tableColumn id="4" name="Component (Name)" dataDxfId="10" dataCellStyle="Normal 2"/>
    <tableColumn id="5" name="Name used on Overview Page for display" dataDxfId="9" dataCellStyle="Normal 2">
      <calculatedColumnFormula>C96</calculatedColumnFormula>
    </tableColumn>
    <tableColumn id="6" name="Record ID" dataDxfId="8" dataCellStyle="Normal 2"/>
    <tableColumn id="7" name="Reference Record Id" dataDxfId="7" dataCellStyle="Normal 2"/>
    <tableColumn id="8" name="unique id" dataDxfId="6" dataCellStyle="Normal 2">
      <calculatedColumnFormula array="1">IFERROR(INDEX($D$96:$D$119, MATCH(0, COUNTIF($I$95:I95, $D$96:$D$119&amp;"") + IF($D$96:$D$119="",1,0), 0)), "")</calculatedColumnFormula>
    </tableColumn>
    <tableColumn id="9" name="unique name list" dataDxfId="5" dataCellStyle="Normal 2">
      <calculatedColumnFormula array="1">IFERROR(IF(INDEX($C$96:$C$119,MATCH(LEFT(I96,255),LEFT($D$96:$D$119,255),0))=0,"",INDEX($C$96:$C$119,MATCH(LEFT(I96,255),LEFT($D$96:$D$119,255),0))),"")</calculatedColumnFormula>
    </tableColumn>
  </tableColumns>
  <tableStyleInfo name="TableStyleLight9" showFirstColumn="0" showLastColumn="0" showRowStripes="1" showColumnStripes="0"/>
</table>
</file>

<file path=xl/tables/table2.xml><?xml version="1.0" encoding="utf-8"?>
<table xmlns="http://schemas.openxmlformats.org/spreadsheetml/2006/main" id="2" name="Intervention" displayName="Intervention" ref="A121:I267" totalsRowShown="0" headerRowCellStyle="Normal 2" dataCellStyle="Normal 2">
  <autoFilter ref="A121:I267"/>
  <tableColumns count="9">
    <tableColumn id="1" name="Module" dataCellStyle="Normal 2"/>
    <tableColumn id="2" name="Name ID" dataCellStyle="Normal 2"/>
    <tableColumn id="3" name="Intervention"/>
    <tableColumn id="4" name="Disaggregation Categories" dataCellStyle="Normal 2"/>
    <tableColumn id="5" name="Record ID" dataCellStyle="Normal 2"/>
    <tableColumn id="6" name="Column1" dataCellStyle="Normal 2"/>
    <tableColumn id="7" name="Column2" dataCellStyle="Normal 2"/>
    <tableColumn id="8" name="Column3" dataCellStyle="Normal 2"/>
    <tableColumn id="9" name="Column4" dataCellStyle="Normal 2"/>
  </tableColumns>
  <tableStyleInfo name="TableStyleLight9" showFirstColumn="0" showLastColumn="0" showRowStripes="1" showColumnStripes="0"/>
</table>
</file>

<file path=xl/tables/table3.xml><?xml version="1.0" encoding="utf-8"?>
<table xmlns="http://schemas.openxmlformats.org/spreadsheetml/2006/main" id="3" name="Coverage" displayName="Coverage" ref="A43:G92" totalsRowShown="0" headerRowDxfId="4" tableBorderDxfId="3" headerRowCellStyle="Normal 2" dataCellStyle="Normal 2">
  <autoFilter ref="A43:G92"/>
  <tableColumns count="7">
    <tableColumn id="1" name="Module" dataCellStyle="Normal 2"/>
    <tableColumn id="2" name="Name ID" dataDxfId="2" dataCellStyle="Normal 2"/>
    <tableColumn id="3" name="Name" dataDxfId="1" dataCellStyle="Normal 2"/>
    <tableColumn id="4" name="Disaggregation Categories" dataDxfId="0" dataCellStyle="Normal 2"/>
    <tableColumn id="5" name="Column1" dataCellStyle="Normal 2"/>
    <tableColumn id="6" name="Column2" dataCellStyle="Normal 2"/>
    <tableColumn id="7" name="Record ID" dataCellStyle="Normal 2"/>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8.bin"/><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X197"/>
  <sheetViews>
    <sheetView showGridLines="0" view="pageBreakPreview" topLeftCell="A69" zoomScale="90" zoomScaleNormal="80" zoomScaleSheetLayoutView="90" workbookViewId="0">
      <selection activeCell="E75" sqref="E75"/>
    </sheetView>
  </sheetViews>
  <sheetFormatPr defaultColWidth="11" defaultRowHeight="15.75" x14ac:dyDescent="0.25"/>
  <cols>
    <col min="1" max="1" width="32" style="6" customWidth="1"/>
    <col min="2" max="2" width="52.125" style="6" hidden="1" customWidth="1"/>
    <col min="3" max="3" width="54.625" style="6" hidden="1" customWidth="1"/>
    <col min="4" max="4" width="0.125" style="6" customWidth="1"/>
    <col min="5" max="5" width="43.625" style="6" customWidth="1"/>
    <col min="6" max="6" width="29.625" style="6" hidden="1" customWidth="1"/>
    <col min="7" max="7" width="31.125" style="6" hidden="1" customWidth="1"/>
    <col min="8" max="8" width="26.125" style="6" hidden="1" customWidth="1"/>
    <col min="9" max="10" width="0.125" style="6" customWidth="1"/>
    <col min="11" max="11" width="31" style="6" customWidth="1"/>
    <col min="12" max="12" width="28.625" style="6" hidden="1" customWidth="1"/>
    <col min="13" max="13" width="33.125" style="6" hidden="1" customWidth="1"/>
    <col min="14" max="14" width="21.625" style="6" hidden="1" customWidth="1"/>
    <col min="15" max="15" width="20.625" style="6" hidden="1" customWidth="1"/>
    <col min="16" max="16" width="16.625" style="6" hidden="1" customWidth="1"/>
    <col min="17" max="17" width="17.5" style="6" hidden="1" customWidth="1"/>
    <col min="18" max="18" width="12.625" style="6" hidden="1" customWidth="1"/>
    <col min="19" max="19" width="0.125" style="6" customWidth="1"/>
    <col min="20" max="20" width="35.125" style="6" customWidth="1"/>
    <col min="21" max="21" width="8.625" style="6" hidden="1" customWidth="1"/>
    <col min="22" max="22" width="0.125" style="69" hidden="1" customWidth="1"/>
    <col min="23" max="23" width="8.625" style="69" hidden="1" customWidth="1"/>
    <col min="24" max="24" width="18.125" style="69" hidden="1" customWidth="1"/>
    <col min="25" max="25" width="18.625" style="69" hidden="1" customWidth="1"/>
    <col min="26" max="26" width="19.5" style="69" hidden="1" customWidth="1"/>
    <col min="27" max="27" width="20.625" style="6" hidden="1" customWidth="1"/>
    <col min="28" max="28" width="19" style="6" hidden="1" customWidth="1"/>
    <col min="29" max="29" width="11.625" style="6" hidden="1" customWidth="1"/>
    <col min="30" max="30" width="18.5" style="6" hidden="1" customWidth="1"/>
    <col min="31" max="31" width="19" style="6" hidden="1" customWidth="1"/>
    <col min="32" max="32" width="19.625" style="6" hidden="1" customWidth="1"/>
    <col min="33" max="33" width="16.625" style="6" hidden="1" customWidth="1"/>
    <col min="34" max="34" width="28" style="6" customWidth="1"/>
    <col min="35" max="38" width="11" style="6" customWidth="1"/>
    <col min="39" max="39" width="16.625" style="6" hidden="1" customWidth="1"/>
    <col min="40" max="40" width="11" style="6" hidden="1" customWidth="1"/>
    <col min="41" max="41" width="11" style="9" hidden="1" customWidth="1"/>
    <col min="42" max="42" width="16.125" style="9" customWidth="1"/>
    <col min="43" max="43" width="11" style="9" customWidth="1"/>
    <col min="44" max="50" width="11" style="9"/>
    <col min="51" max="16384" width="11" style="6"/>
  </cols>
  <sheetData>
    <row r="1" spans="1:50" x14ac:dyDescent="0.25">
      <c r="A1" s="538" t="s">
        <v>43</v>
      </c>
      <c r="B1" s="539"/>
      <c r="C1" s="539"/>
      <c r="D1" s="539"/>
      <c r="E1" s="539"/>
      <c r="F1" s="539"/>
      <c r="G1" s="539"/>
      <c r="H1" s="539"/>
      <c r="I1" s="539"/>
      <c r="J1" s="539"/>
      <c r="K1" s="539"/>
      <c r="L1" s="539"/>
      <c r="M1" s="539"/>
      <c r="N1" s="539"/>
      <c r="O1" s="539"/>
      <c r="P1" s="539"/>
      <c r="Q1" s="539"/>
      <c r="R1" s="539"/>
      <c r="S1" s="539"/>
      <c r="T1" s="540"/>
    </row>
    <row r="2" spans="1:50" s="26" customFormat="1" ht="27" customHeight="1" thickBot="1" x14ac:dyDescent="0.3">
      <c r="A2" s="541"/>
      <c r="B2" s="542"/>
      <c r="C2" s="542"/>
      <c r="D2" s="542"/>
      <c r="E2" s="542"/>
      <c r="F2" s="542"/>
      <c r="G2" s="542"/>
      <c r="H2" s="542"/>
      <c r="I2" s="542"/>
      <c r="J2" s="542"/>
      <c r="K2" s="542"/>
      <c r="L2" s="542"/>
      <c r="M2" s="542"/>
      <c r="N2" s="542"/>
      <c r="O2" s="542"/>
      <c r="P2" s="542"/>
      <c r="Q2" s="542"/>
      <c r="R2" s="542"/>
      <c r="S2" s="542"/>
      <c r="T2" s="543"/>
      <c r="V2" s="27"/>
      <c r="W2" s="27"/>
      <c r="X2" s="27"/>
      <c r="Y2" s="27"/>
      <c r="Z2" s="27"/>
      <c r="AO2" s="28"/>
      <c r="AP2" s="28"/>
      <c r="AQ2" s="28"/>
      <c r="AR2" s="28"/>
      <c r="AS2" s="28"/>
      <c r="AT2" s="28"/>
      <c r="AU2" s="28"/>
      <c r="AV2" s="28"/>
      <c r="AW2" s="28"/>
      <c r="AX2" s="28"/>
    </row>
    <row r="3" spans="1:50" x14ac:dyDescent="0.25">
      <c r="A3" s="238" t="s">
        <v>310</v>
      </c>
      <c r="B3" s="239"/>
      <c r="C3" s="239"/>
      <c r="D3" s="239"/>
    </row>
    <row r="4" spans="1:50" ht="19.5" customHeight="1" thickBot="1" x14ac:dyDescent="0.3">
      <c r="F4" s="69"/>
      <c r="G4" s="69"/>
      <c r="H4" s="69"/>
      <c r="I4" s="69"/>
      <c r="J4" s="69"/>
      <c r="K4" s="69"/>
      <c r="L4" s="71"/>
      <c r="M4" s="71"/>
      <c r="N4" s="71"/>
      <c r="O4" s="71"/>
      <c r="P4" s="71"/>
      <c r="Q4" s="71"/>
      <c r="R4" s="71"/>
      <c r="S4" s="71"/>
      <c r="T4" s="71"/>
      <c r="V4" s="536"/>
      <c r="W4" s="536"/>
    </row>
    <row r="5" spans="1:50" ht="29.1" customHeight="1" thickBot="1" x14ac:dyDescent="0.3">
      <c r="A5" s="72" t="s">
        <v>185</v>
      </c>
      <c r="B5" s="73"/>
      <c r="C5" s="73"/>
      <c r="D5" s="344"/>
      <c r="E5" s="242" t="str">
        <f>IFERROR(IF($AN$5="Funding Request",IF('Reference Records'!$B$276&lt;&gt;"",'Reference Records'!$B$276,'Reference Records'!$B$277),IF(OR($AN$5="Grant Making", $AN$5="Grant Revision"),'Reference Records'!B281,"")),"")</f>
        <v>Angola</v>
      </c>
      <c r="F5" s="74"/>
      <c r="G5" s="74"/>
      <c r="H5" s="74"/>
      <c r="I5" s="74"/>
      <c r="J5" s="74"/>
      <c r="K5" s="74"/>
      <c r="L5" s="71"/>
      <c r="M5" s="71"/>
      <c r="N5" s="71"/>
      <c r="O5" s="71"/>
      <c r="P5" s="71"/>
      <c r="Q5" s="71"/>
      <c r="R5" s="71"/>
      <c r="S5" s="71"/>
      <c r="T5" s="71"/>
      <c r="V5" s="536"/>
      <c r="W5" s="536"/>
      <c r="AL5" s="9"/>
      <c r="AM5" s="196" t="s">
        <v>265</v>
      </c>
      <c r="AN5" s="366" t="s">
        <v>399</v>
      </c>
      <c r="AO5" s="196"/>
      <c r="AP5" s="196"/>
    </row>
    <row r="6" spans="1:50" ht="28.35" customHeight="1" thickBot="1" x14ac:dyDescent="0.3">
      <c r="A6" s="72" t="s">
        <v>256</v>
      </c>
      <c r="B6" s="73"/>
      <c r="C6" s="73"/>
      <c r="D6" s="344"/>
      <c r="E6" s="241" t="str">
        <f>IF($AN$5="Funding Request",'Reference Records'!$B$275,IF(OR($AN$5="Grant Making", $AN$5="Grant Revision"),'Reference Records'!$B$280,""))</f>
        <v>AGO-H-UNDP</v>
      </c>
      <c r="F6" s="74"/>
      <c r="G6" s="74"/>
      <c r="H6" s="74"/>
      <c r="I6" s="74"/>
      <c r="J6" s="74"/>
      <c r="K6" s="74"/>
      <c r="L6" s="71"/>
      <c r="M6" s="71"/>
      <c r="N6" s="71"/>
      <c r="O6" s="71"/>
      <c r="P6" s="71"/>
      <c r="Q6" s="71"/>
      <c r="R6" s="71"/>
      <c r="S6" s="71"/>
      <c r="T6" s="71"/>
      <c r="V6" s="75"/>
      <c r="W6" s="75"/>
    </row>
    <row r="7" spans="1:50" ht="31.5" customHeight="1" thickBot="1" x14ac:dyDescent="0.3">
      <c r="A7" s="76" t="s">
        <v>186</v>
      </c>
      <c r="B7" s="73"/>
      <c r="C7" s="73"/>
      <c r="D7" s="344"/>
      <c r="E7" s="77">
        <v>43282</v>
      </c>
      <c r="F7" s="78"/>
      <c r="G7" s="78"/>
      <c r="H7" s="78"/>
      <c r="I7" s="78"/>
      <c r="J7" s="78"/>
      <c r="K7" s="78"/>
      <c r="L7" s="71"/>
      <c r="M7" s="71"/>
      <c r="N7" s="71"/>
      <c r="O7" s="71"/>
      <c r="P7" s="71"/>
      <c r="Q7" s="71"/>
      <c r="R7" s="71"/>
      <c r="S7" s="71"/>
      <c r="T7" s="71"/>
      <c r="V7" s="75" t="s">
        <v>46</v>
      </c>
      <c r="W7" s="75"/>
    </row>
    <row r="8" spans="1:50" ht="31.5" customHeight="1" thickBot="1" x14ac:dyDescent="0.3">
      <c r="A8" s="76" t="s">
        <v>187</v>
      </c>
      <c r="B8" s="203"/>
      <c r="C8" s="203"/>
      <c r="D8" s="345" t="s">
        <v>269</v>
      </c>
      <c r="E8" s="77">
        <v>44377</v>
      </c>
      <c r="F8" s="78"/>
      <c r="G8" s="78"/>
      <c r="H8" s="78"/>
      <c r="I8" s="78"/>
      <c r="J8" s="78"/>
      <c r="K8" s="138">
        <f>YEAR(E8)</f>
        <v>2021</v>
      </c>
      <c r="L8" s="71"/>
      <c r="M8" s="71"/>
      <c r="N8" s="71"/>
      <c r="O8" s="71"/>
      <c r="P8" s="71"/>
      <c r="Q8" s="71"/>
      <c r="R8" s="71"/>
      <c r="S8" s="71"/>
      <c r="T8" s="71"/>
      <c r="V8" s="75"/>
      <c r="W8" s="75"/>
      <c r="AL8" s="196"/>
      <c r="AM8" s="196"/>
      <c r="AN8" s="196"/>
      <c r="AO8" s="196"/>
    </row>
    <row r="9" spans="1:50" ht="32.25" customHeight="1" thickBot="1" x14ac:dyDescent="0.3">
      <c r="A9" s="76" t="s">
        <v>168</v>
      </c>
      <c r="B9" s="4" t="s">
        <v>168</v>
      </c>
      <c r="C9" s="368">
        <v>12</v>
      </c>
      <c r="D9" s="346" t="s">
        <v>168</v>
      </c>
      <c r="E9" s="365">
        <v>6</v>
      </c>
      <c r="F9" s="74"/>
      <c r="G9" s="74"/>
      <c r="H9" s="74"/>
      <c r="I9" s="74"/>
      <c r="J9" s="74"/>
      <c r="K9" s="74"/>
      <c r="L9" s="71"/>
      <c r="M9" s="71"/>
      <c r="N9" s="71"/>
      <c r="O9" s="71"/>
      <c r="P9" s="71"/>
      <c r="Q9" s="71"/>
      <c r="R9" s="71"/>
      <c r="S9" s="71"/>
      <c r="T9" s="71"/>
      <c r="W9" s="75"/>
      <c r="AL9" s="196"/>
      <c r="AM9" s="196" t="s">
        <v>271</v>
      </c>
      <c r="AN9" s="196">
        <f>'Reference Records'!$B$297</f>
        <v>0</v>
      </c>
      <c r="AO9" s="196"/>
    </row>
    <row r="10" spans="1:50" ht="32.25" customHeight="1" thickBot="1" x14ac:dyDescent="0.3">
      <c r="A10" s="245" t="s">
        <v>288</v>
      </c>
      <c r="B10" s="69"/>
      <c r="C10" s="69"/>
      <c r="D10" s="347" t="s">
        <v>307</v>
      </c>
      <c r="E10" s="340">
        <v>43282</v>
      </c>
      <c r="F10" s="74"/>
      <c r="G10" s="74"/>
      <c r="H10" s="74"/>
      <c r="I10" s="74"/>
      <c r="J10" s="74"/>
      <c r="K10" s="544" t="str">
        <f>IF(E8&gt;E11,"Please note, the Implementation Period End Date is longer than the Allocation Utilisation Period End Date"," ")</f>
        <v xml:space="preserve"> </v>
      </c>
      <c r="L10" s="71"/>
      <c r="M10" s="71"/>
      <c r="N10" s="71"/>
      <c r="O10" s="71"/>
      <c r="P10" s="71"/>
      <c r="Q10" s="71"/>
      <c r="R10" s="71"/>
      <c r="S10" s="71"/>
      <c r="T10" s="71"/>
      <c r="AM10" s="196" t="s">
        <v>274</v>
      </c>
      <c r="AN10" s="196" t="s">
        <v>400</v>
      </c>
    </row>
    <row r="11" spans="1:50" ht="27" customHeight="1" thickBot="1" x14ac:dyDescent="0.3">
      <c r="A11" s="245" t="s">
        <v>289</v>
      </c>
      <c r="B11" s="217"/>
      <c r="C11" s="217"/>
      <c r="D11" s="211" t="s">
        <v>308</v>
      </c>
      <c r="E11" s="341">
        <v>44377</v>
      </c>
      <c r="F11" s="79"/>
      <c r="G11" s="79"/>
      <c r="H11" s="79"/>
      <c r="I11" s="79"/>
      <c r="J11" s="79"/>
      <c r="K11" s="544"/>
      <c r="L11" s="71"/>
      <c r="M11" s="71"/>
      <c r="N11" s="71"/>
      <c r="O11" s="71"/>
      <c r="P11" s="71"/>
      <c r="Q11" s="71"/>
      <c r="R11" s="71"/>
      <c r="S11" s="71"/>
      <c r="T11" s="80"/>
      <c r="W11" s="75"/>
      <c r="AM11" s="196" t="s">
        <v>330</v>
      </c>
      <c r="AN11" s="196" t="str">
        <f ca="1">CONCATENATE(E6&amp;"_PF_"&amp;AN5&amp;"_Imported_",TEXT(TODAY(),"dd-mmm-yy"))</f>
        <v>AGO-H-UNDP_PF_Grant Making_Imported_29-May-18</v>
      </c>
    </row>
    <row r="12" spans="1:50" s="48" customFormat="1" ht="27.75" customHeight="1" thickBot="1" x14ac:dyDescent="0.3">
      <c r="A12" s="79"/>
      <c r="B12" s="79"/>
      <c r="C12" s="79"/>
      <c r="D12" s="79"/>
      <c r="E12" s="79"/>
      <c r="F12" s="79"/>
      <c r="G12" s="79"/>
      <c r="H12" s="79"/>
      <c r="I12" s="79"/>
      <c r="J12" s="79"/>
      <c r="K12" s="79"/>
      <c r="L12" s="80"/>
      <c r="M12" s="80"/>
      <c r="N12" s="80"/>
      <c r="O12" s="80"/>
      <c r="P12" s="80"/>
      <c r="Q12" s="80"/>
      <c r="R12" s="80"/>
      <c r="S12" s="80"/>
      <c r="T12" s="46"/>
      <c r="V12" s="69"/>
      <c r="W12" s="75"/>
      <c r="X12" s="69"/>
      <c r="Y12" s="69"/>
      <c r="Z12" s="69"/>
      <c r="AO12" s="3"/>
      <c r="AP12" s="3"/>
      <c r="AQ12" s="3"/>
      <c r="AR12" s="3"/>
      <c r="AS12" s="3"/>
      <c r="AT12" s="3"/>
      <c r="AU12" s="3"/>
      <c r="AV12" s="3"/>
      <c r="AW12" s="3"/>
      <c r="AX12" s="3"/>
    </row>
    <row r="13" spans="1:50" s="48" customFormat="1" ht="35.25" customHeight="1" thickBot="1" x14ac:dyDescent="0.3">
      <c r="A13" s="535" t="s">
        <v>37</v>
      </c>
      <c r="B13" s="81"/>
      <c r="C13" s="82"/>
      <c r="D13" s="82"/>
      <c r="E13" s="29" t="s">
        <v>40</v>
      </c>
      <c r="F13" s="30"/>
      <c r="G13" s="30"/>
      <c r="H13" s="30"/>
      <c r="I13" s="30"/>
      <c r="J13" s="30"/>
      <c r="K13" s="157" t="s">
        <v>195</v>
      </c>
      <c r="L13" s="32"/>
      <c r="M13" s="30"/>
      <c r="N13" s="30"/>
      <c r="O13" s="30"/>
      <c r="P13" s="30"/>
      <c r="Q13" s="30"/>
      <c r="R13" s="30"/>
      <c r="S13" s="30"/>
      <c r="T13" s="29" t="s">
        <v>13</v>
      </c>
      <c r="V13" s="69"/>
      <c r="W13" s="75"/>
      <c r="X13" s="69"/>
      <c r="Y13" s="69"/>
      <c r="Z13" s="69"/>
      <c r="AO13" s="3"/>
      <c r="AP13" s="3"/>
      <c r="AQ13" s="3"/>
      <c r="AR13" s="3"/>
      <c r="AS13" s="3"/>
      <c r="AT13" s="3"/>
      <c r="AU13" s="3"/>
      <c r="AV13" s="3"/>
      <c r="AW13" s="3"/>
      <c r="AX13" s="3"/>
    </row>
    <row r="14" spans="1:50" s="48" customFormat="1" ht="40.5" customHeight="1" thickBot="1" x14ac:dyDescent="0.3">
      <c r="A14" s="535"/>
      <c r="B14" s="83"/>
      <c r="C14" s="84"/>
      <c r="D14" s="84"/>
      <c r="E14" s="29" t="s">
        <v>5</v>
      </c>
      <c r="F14" s="30"/>
      <c r="G14" s="30"/>
      <c r="H14" s="30"/>
      <c r="I14" s="30"/>
      <c r="J14" s="30"/>
      <c r="K14" s="157" t="s">
        <v>16</v>
      </c>
      <c r="L14" s="32"/>
      <c r="M14" s="30"/>
      <c r="N14" s="30"/>
      <c r="O14" s="30"/>
      <c r="P14" s="30"/>
      <c r="Q14" s="30"/>
      <c r="R14" s="30"/>
      <c r="S14" s="30"/>
      <c r="T14" s="29" t="s">
        <v>38</v>
      </c>
      <c r="V14" s="69"/>
      <c r="W14" s="75"/>
      <c r="X14" s="69"/>
      <c r="Y14" s="69"/>
      <c r="Z14" s="69"/>
      <c r="AO14" s="3"/>
      <c r="AP14" s="3"/>
      <c r="AQ14" s="3"/>
      <c r="AR14" s="3"/>
      <c r="AS14" s="3"/>
      <c r="AT14" s="3"/>
      <c r="AU14" s="3"/>
      <c r="AV14" s="3"/>
      <c r="AW14" s="3"/>
      <c r="AX14" s="3"/>
    </row>
    <row r="15" spans="1:50" s="48" customFormat="1" ht="28.5" customHeight="1" x14ac:dyDescent="0.25">
      <c r="A15" s="79"/>
      <c r="B15" s="79"/>
      <c r="C15" s="79"/>
      <c r="D15" s="79"/>
      <c r="E15" s="79"/>
      <c r="F15" s="79"/>
      <c r="G15" s="79"/>
      <c r="H15" s="79"/>
      <c r="I15" s="79"/>
      <c r="J15" s="79"/>
      <c r="K15" s="79"/>
      <c r="L15" s="80"/>
      <c r="M15" s="80"/>
      <c r="N15" s="80"/>
      <c r="O15" s="80"/>
      <c r="P15" s="80"/>
      <c r="Q15" s="80"/>
      <c r="R15" s="80"/>
      <c r="S15" s="80"/>
      <c r="T15" s="46"/>
      <c r="V15" s="69"/>
      <c r="W15" s="75"/>
      <c r="X15" s="69"/>
      <c r="Y15" s="69"/>
      <c r="Z15" s="69"/>
      <c r="AO15" s="3"/>
      <c r="AP15" s="3"/>
      <c r="AQ15" s="3"/>
      <c r="AR15" s="3"/>
      <c r="AS15" s="3"/>
      <c r="AT15" s="3"/>
      <c r="AU15" s="3"/>
      <c r="AV15" s="3"/>
      <c r="AW15" s="3"/>
      <c r="AX15" s="3"/>
    </row>
    <row r="16" spans="1:50" ht="37.5" customHeight="1" thickBot="1" x14ac:dyDescent="0.3">
      <c r="A16" s="71"/>
      <c r="B16" s="71"/>
      <c r="C16" s="71"/>
      <c r="D16" s="71"/>
      <c r="E16" s="52"/>
      <c r="T16" s="52"/>
      <c r="W16" s="75"/>
      <c r="X16" s="75"/>
    </row>
    <row r="17" spans="1:26" ht="0.75" customHeight="1" x14ac:dyDescent="0.25">
      <c r="A17" s="85"/>
      <c r="B17" s="86"/>
      <c r="C17" s="86"/>
      <c r="D17" s="87"/>
      <c r="E17" s="71"/>
      <c r="F17" s="71"/>
      <c r="G17" s="71"/>
      <c r="H17" s="71"/>
      <c r="I17" s="71"/>
      <c r="J17" s="71"/>
      <c r="K17" s="71"/>
      <c r="L17" s="71"/>
      <c r="M17" s="71"/>
      <c r="N17" s="71"/>
      <c r="O17" s="71"/>
      <c r="P17" s="71"/>
      <c r="Q17" s="71"/>
      <c r="R17" s="71"/>
      <c r="S17" s="71"/>
      <c r="T17" s="52"/>
      <c r="W17" s="75"/>
      <c r="X17" s="75"/>
    </row>
    <row r="18" spans="1:26" ht="36.75" customHeight="1" x14ac:dyDescent="0.25">
      <c r="A18" s="389" t="s">
        <v>167</v>
      </c>
      <c r="B18" s="389"/>
      <c r="C18" s="389" t="s">
        <v>119</v>
      </c>
      <c r="D18" s="88"/>
      <c r="E18" s="71"/>
      <c r="F18" s="71"/>
      <c r="G18" s="71"/>
      <c r="H18" s="71"/>
      <c r="I18" s="71"/>
      <c r="J18" s="71"/>
      <c r="K18" s="71"/>
      <c r="L18" s="71"/>
      <c r="M18" s="71"/>
      <c r="N18" s="71"/>
      <c r="O18" s="71"/>
      <c r="P18" s="71"/>
      <c r="Q18" s="71"/>
      <c r="R18" s="71"/>
      <c r="S18" s="71"/>
      <c r="T18" s="52"/>
      <c r="W18" s="75"/>
      <c r="X18" s="75"/>
    </row>
    <row r="19" spans="1:26" ht="47.1" hidden="1" customHeight="1" x14ac:dyDescent="0.25">
      <c r="A19" s="406" t="s">
        <v>166</v>
      </c>
      <c r="B19" s="406"/>
      <c r="C19" s="406" t="s">
        <v>118</v>
      </c>
      <c r="D19" s="88"/>
      <c r="E19" s="71"/>
      <c r="F19" s="71"/>
      <c r="G19" s="71"/>
      <c r="H19" s="71"/>
      <c r="I19" s="71"/>
      <c r="J19" s="71"/>
      <c r="K19" s="71"/>
      <c r="L19" s="71"/>
      <c r="M19" s="71"/>
      <c r="N19" s="71"/>
      <c r="O19" s="71"/>
      <c r="P19" s="71"/>
      <c r="Q19" s="71"/>
      <c r="R19" s="71"/>
      <c r="S19" s="71"/>
      <c r="T19" s="52"/>
      <c r="W19" s="75"/>
      <c r="X19" s="75"/>
    </row>
    <row r="20" spans="1:26" ht="47.1" customHeight="1" x14ac:dyDescent="0.25">
      <c r="A20" s="406" t="s">
        <v>2197</v>
      </c>
      <c r="B20" s="406"/>
      <c r="C20" s="406" t="s">
        <v>2197</v>
      </c>
      <c r="D20" s="88"/>
      <c r="E20" s="71"/>
      <c r="F20" s="71"/>
      <c r="G20" s="71"/>
      <c r="H20" s="71"/>
      <c r="I20" s="71"/>
      <c r="J20" s="71"/>
      <c r="K20" s="71"/>
      <c r="L20" s="71"/>
      <c r="M20" s="71"/>
      <c r="N20" s="71"/>
      <c r="O20" s="71"/>
      <c r="P20" s="71"/>
      <c r="Q20" s="71"/>
      <c r="R20" s="71"/>
      <c r="S20" s="71"/>
      <c r="T20" s="52"/>
      <c r="W20" s="363"/>
      <c r="X20" s="363"/>
    </row>
    <row r="21" spans="1:26" s="71" customFormat="1" ht="2.85" customHeight="1" thickBot="1" x14ac:dyDescent="0.3">
      <c r="A21" s="89"/>
      <c r="B21" s="90"/>
      <c r="C21" s="90"/>
      <c r="D21" s="91"/>
      <c r="V21" s="70"/>
      <c r="W21" s="70"/>
      <c r="X21" s="70"/>
      <c r="Y21" s="70"/>
      <c r="Z21" s="70"/>
    </row>
    <row r="22" spans="1:26" ht="26.85" customHeight="1" thickBot="1" x14ac:dyDescent="0.3">
      <c r="T22" s="52"/>
      <c r="W22" s="75"/>
      <c r="X22" s="75"/>
    </row>
    <row r="23" spans="1:26" ht="0.75" customHeight="1" x14ac:dyDescent="0.25">
      <c r="A23" s="49"/>
      <c r="B23" s="49"/>
      <c r="C23" s="49"/>
      <c r="D23" s="49"/>
      <c r="E23" s="49"/>
      <c r="F23" s="49"/>
      <c r="G23" s="49"/>
      <c r="H23" s="49"/>
      <c r="I23" s="49"/>
      <c r="J23" s="50"/>
      <c r="K23" s="52"/>
      <c r="L23" s="52"/>
      <c r="M23" s="52"/>
      <c r="N23" s="52"/>
      <c r="O23" s="52"/>
      <c r="P23" s="52"/>
      <c r="Q23" s="52"/>
      <c r="R23" s="52"/>
      <c r="T23" s="52"/>
      <c r="W23" s="75"/>
      <c r="X23" s="75"/>
    </row>
    <row r="24" spans="1:26" ht="60.75" customHeight="1" x14ac:dyDescent="0.25">
      <c r="A24" s="389" t="s">
        <v>264</v>
      </c>
      <c r="B24" s="389"/>
      <c r="C24" s="389"/>
      <c r="D24" s="389"/>
      <c r="E24" s="390" t="s">
        <v>188</v>
      </c>
      <c r="F24" s="404"/>
      <c r="G24" s="404"/>
      <c r="H24" s="404"/>
      <c r="I24" s="393" t="s">
        <v>62</v>
      </c>
      <c r="J24" s="147"/>
      <c r="K24" s="146"/>
      <c r="L24" s="140"/>
      <c r="M24" s="141"/>
      <c r="N24" s="141"/>
      <c r="O24" s="142"/>
      <c r="P24" s="142"/>
      <c r="Q24" s="141"/>
      <c r="R24" s="139"/>
      <c r="S24" s="52"/>
      <c r="T24" s="52"/>
      <c r="W24" s="75"/>
      <c r="X24" s="75"/>
    </row>
    <row r="25" spans="1:26" ht="47.1" hidden="1" customHeight="1" x14ac:dyDescent="0.25">
      <c r="A25" s="405" t="str">
        <f>IF(E25&lt;&gt;"[Account (Name)]",1,"")</f>
        <v/>
      </c>
      <c r="B25" s="406"/>
      <c r="C25" s="406"/>
      <c r="D25" s="406"/>
      <c r="E25" s="407" t="s">
        <v>161</v>
      </c>
      <c r="F25" s="408"/>
      <c r="G25" s="408"/>
      <c r="H25" s="408"/>
      <c r="I25" s="409" t="s">
        <v>61</v>
      </c>
      <c r="J25" s="149"/>
      <c r="K25" s="148"/>
      <c r="L25" s="143"/>
      <c r="M25" s="143"/>
      <c r="N25" s="143"/>
      <c r="O25" s="144"/>
      <c r="P25" s="144"/>
      <c r="Q25" s="144"/>
      <c r="R25" s="145"/>
      <c r="S25" s="52"/>
      <c r="T25" s="52"/>
      <c r="W25" s="75"/>
      <c r="X25" s="75"/>
    </row>
    <row r="26" spans="1:26" ht="47.1" customHeight="1" x14ac:dyDescent="0.25">
      <c r="A26" s="405"/>
      <c r="B26" s="406"/>
      <c r="C26" s="406"/>
      <c r="D26" s="406"/>
      <c r="E26" s="407" t="s">
        <v>524</v>
      </c>
      <c r="F26" s="408"/>
      <c r="G26" s="408"/>
      <c r="H26" s="408"/>
      <c r="I26" s="409" t="s">
        <v>525</v>
      </c>
      <c r="J26" s="149"/>
      <c r="K26" s="148"/>
      <c r="L26" s="143"/>
      <c r="M26" s="143"/>
      <c r="N26" s="143"/>
      <c r="O26" s="144"/>
      <c r="P26" s="144"/>
      <c r="Q26" s="144"/>
      <c r="R26" s="145"/>
      <c r="S26" s="52"/>
      <c r="T26" s="52"/>
      <c r="W26" s="363"/>
      <c r="X26" s="363"/>
    </row>
    <row r="27" spans="1:26" ht="3" customHeight="1" thickBot="1" x14ac:dyDescent="0.3">
      <c r="A27" s="189"/>
      <c r="B27" s="52"/>
      <c r="C27" s="52"/>
      <c r="D27" s="52"/>
      <c r="E27" s="52"/>
      <c r="F27" s="52"/>
      <c r="G27" s="52"/>
      <c r="H27" s="52"/>
      <c r="I27" s="52"/>
      <c r="J27" s="51"/>
      <c r="K27" s="52"/>
      <c r="L27" s="52"/>
      <c r="M27" s="52"/>
      <c r="N27" s="52"/>
      <c r="O27" s="52"/>
      <c r="P27" s="52"/>
      <c r="Q27" s="52"/>
      <c r="R27" s="52"/>
      <c r="S27" s="52"/>
      <c r="W27" s="75"/>
      <c r="X27" s="75"/>
    </row>
    <row r="28" spans="1:26" ht="3" customHeight="1" x14ac:dyDescent="0.25">
      <c r="A28" s="49"/>
      <c r="B28" s="49"/>
      <c r="C28" s="49"/>
      <c r="D28" s="49"/>
      <c r="E28" s="49"/>
      <c r="F28" s="49"/>
      <c r="G28" s="49"/>
      <c r="H28" s="49"/>
      <c r="I28" s="49"/>
      <c r="J28" s="49"/>
      <c r="K28" s="49"/>
      <c r="L28" s="49"/>
      <c r="M28" s="49"/>
      <c r="N28" s="49"/>
      <c r="O28" s="49"/>
      <c r="P28" s="49"/>
      <c r="Q28" s="49"/>
      <c r="R28" s="110"/>
      <c r="S28" s="50"/>
      <c r="W28" s="75"/>
    </row>
    <row r="29" spans="1:26" ht="80.25" customHeight="1" x14ac:dyDescent="0.25">
      <c r="A29" s="178" t="s">
        <v>264</v>
      </c>
      <c r="B29" s="179"/>
      <c r="C29" s="179"/>
      <c r="D29" s="179"/>
      <c r="E29" s="150" t="s">
        <v>244</v>
      </c>
      <c r="F29" s="179"/>
      <c r="G29" s="179"/>
      <c r="H29" s="179"/>
      <c r="I29" s="179"/>
      <c r="J29" s="179"/>
      <c r="K29" s="177" t="s">
        <v>245</v>
      </c>
      <c r="L29" s="198" t="s">
        <v>60</v>
      </c>
      <c r="M29" s="199" t="s">
        <v>148</v>
      </c>
      <c r="N29" s="199" t="s">
        <v>243</v>
      </c>
      <c r="O29" s="199" t="s">
        <v>242</v>
      </c>
      <c r="P29" s="198" t="s">
        <v>62</v>
      </c>
      <c r="Q29" s="198" t="s">
        <v>64</v>
      </c>
      <c r="R29" s="52"/>
      <c r="S29" s="51"/>
      <c r="W29" s="75"/>
    </row>
    <row r="30" spans="1:26" ht="47.1" hidden="1" customHeight="1" x14ac:dyDescent="0.25">
      <c r="A30" s="197" t="s">
        <v>78</v>
      </c>
      <c r="B30" s="180"/>
      <c r="C30" s="180"/>
      <c r="D30" s="180"/>
      <c r="E30" s="220" t="str">
        <f>IFERROR(IF(Q30="Funding Request Place Holder","",Q30),"")</f>
        <v>[Account (Name)]</v>
      </c>
      <c r="F30" s="181"/>
      <c r="G30" s="181"/>
      <c r="H30" s="181"/>
      <c r="I30" s="181"/>
      <c r="J30" s="181"/>
      <c r="K30" s="220" t="s">
        <v>241</v>
      </c>
      <c r="L30" s="200" t="b">
        <f>IFERROR(IF(AND($AN$5="Funding Request",OR(E30&lt;&gt;"",K30&lt;&gt;"")),TRUE,FALSE),FALSE)</f>
        <v>0</v>
      </c>
      <c r="M30" s="200" t="str">
        <f>E30&amp;K30</f>
        <v>[Account (Name)][Alternative Account]</v>
      </c>
      <c r="N30" s="201" t="str">
        <f>IFERROR(IF(E30&lt;&gt;"",IF('Reference Records'!$C$276&lt;&gt;"",VLOOKUP(E30,'Account Role'!$B$3:$D$16,3,FALSE),VLOOKUP(E30,'Account Role'!$B$24:$D$33,3,FALSE)),O30),"")</f>
        <v>[Account]</v>
      </c>
      <c r="O30" s="200" t="s">
        <v>107</v>
      </c>
      <c r="P30" s="201" t="s">
        <v>61</v>
      </c>
      <c r="Q30" s="202" t="s">
        <v>161</v>
      </c>
      <c r="R30" s="52"/>
      <c r="S30" s="51"/>
      <c r="W30" s="75"/>
    </row>
    <row r="31" spans="1:26" ht="8.25" hidden="1" customHeight="1" thickBot="1" x14ac:dyDescent="0.3">
      <c r="A31" s="67"/>
      <c r="B31" s="67"/>
      <c r="C31" s="67"/>
      <c r="D31" s="67"/>
      <c r="E31" s="191"/>
      <c r="F31" s="191"/>
      <c r="G31" s="191"/>
      <c r="H31" s="191"/>
      <c r="I31" s="191"/>
      <c r="J31" s="191"/>
      <c r="K31" s="191"/>
      <c r="L31" s="191"/>
      <c r="M31" s="191"/>
      <c r="N31" s="191"/>
      <c r="O31" s="191"/>
      <c r="P31" s="191"/>
      <c r="Q31" s="191"/>
      <c r="R31" s="192"/>
      <c r="S31" s="61"/>
      <c r="T31" s="52"/>
      <c r="W31" s="75"/>
    </row>
    <row r="32" spans="1:26" ht="30" customHeight="1" x14ac:dyDescent="0.25">
      <c r="A32" s="189"/>
      <c r="B32" s="52"/>
      <c r="C32" s="52"/>
      <c r="D32" s="52"/>
      <c r="E32" s="188"/>
      <c r="F32" s="188"/>
      <c r="G32" s="188"/>
      <c r="H32" s="188"/>
      <c r="I32" s="188"/>
      <c r="J32" s="188"/>
      <c r="K32" s="188"/>
      <c r="L32" s="188"/>
      <c r="M32" s="188"/>
      <c r="N32" s="188"/>
      <c r="O32" s="188"/>
      <c r="P32" s="190"/>
      <c r="Q32" s="63"/>
      <c r="R32" s="92"/>
      <c r="S32" s="52"/>
      <c r="W32" s="75"/>
    </row>
    <row r="33" spans="1:50" s="104" customFormat="1" ht="29.25" customHeight="1" x14ac:dyDescent="0.25">
      <c r="A33" s="537"/>
      <c r="B33" s="537"/>
      <c r="C33" s="537"/>
      <c r="D33" s="537"/>
      <c r="E33" s="537"/>
      <c r="F33" s="537"/>
      <c r="G33" s="537"/>
      <c r="H33" s="537"/>
      <c r="I33" s="537"/>
      <c r="J33" s="537"/>
      <c r="K33" s="537"/>
      <c r="L33" s="537"/>
      <c r="M33" s="95"/>
      <c r="N33" s="95"/>
      <c r="O33" s="95"/>
      <c r="P33" s="95"/>
      <c r="Q33" s="95"/>
      <c r="R33" s="95"/>
      <c r="W33" s="186"/>
      <c r="AO33" s="187"/>
      <c r="AP33" s="187"/>
      <c r="AQ33" s="187"/>
      <c r="AR33" s="187"/>
      <c r="AS33" s="187"/>
      <c r="AT33" s="187"/>
      <c r="AU33" s="187"/>
      <c r="AV33" s="187"/>
      <c r="AW33" s="187"/>
      <c r="AX33" s="187"/>
    </row>
    <row r="34" spans="1:50" ht="30.75" customHeight="1" thickBot="1" x14ac:dyDescent="0.3">
      <c r="R34" s="92"/>
      <c r="S34" s="52"/>
      <c r="T34" s="52"/>
      <c r="W34" s="75"/>
    </row>
    <row r="35" spans="1:50" ht="29.25" customHeight="1" thickBot="1" x14ac:dyDescent="0.3">
      <c r="A35" s="533" t="s">
        <v>277</v>
      </c>
      <c r="B35" s="534"/>
      <c r="C35" s="534"/>
      <c r="D35" s="534"/>
      <c r="E35" s="534"/>
      <c r="F35" s="534"/>
      <c r="G35" s="534"/>
      <c r="H35" s="534"/>
      <c r="I35" s="534"/>
      <c r="J35" s="534"/>
      <c r="K35" s="534"/>
      <c r="L35" s="534"/>
      <c r="M35" s="534"/>
      <c r="N35" s="534"/>
      <c r="O35" s="534"/>
      <c r="P35" s="534"/>
      <c r="Q35" s="534"/>
      <c r="R35" s="534"/>
      <c r="S35" s="534"/>
      <c r="T35" s="534"/>
      <c r="U35" s="49"/>
      <c r="V35" s="193"/>
      <c r="W35" s="75"/>
    </row>
    <row r="36" spans="1:50" ht="32.1" customHeight="1" x14ac:dyDescent="0.25">
      <c r="A36" s="156" t="s">
        <v>286</v>
      </c>
      <c r="B36" s="185">
        <v>0</v>
      </c>
      <c r="C36" s="156"/>
      <c r="D36" s="156"/>
      <c r="E36" s="156" t="s">
        <v>287</v>
      </c>
      <c r="F36" s="156"/>
      <c r="G36" s="156"/>
      <c r="H36" s="156"/>
      <c r="I36" s="156"/>
      <c r="J36" s="156"/>
      <c r="K36" s="156" t="s">
        <v>189</v>
      </c>
      <c r="L36" s="498" t="s">
        <v>290</v>
      </c>
      <c r="M36" s="498" t="s">
        <v>294</v>
      </c>
      <c r="N36" s="498" t="s">
        <v>60</v>
      </c>
      <c r="O36" s="498" t="s">
        <v>273</v>
      </c>
      <c r="P36" s="498" t="s">
        <v>0</v>
      </c>
      <c r="Q36" s="498" t="s">
        <v>274</v>
      </c>
      <c r="R36" s="498"/>
      <c r="S36" s="437"/>
      <c r="T36" s="156" t="s">
        <v>190</v>
      </c>
      <c r="U36" s="426" t="s">
        <v>62</v>
      </c>
      <c r="V36" s="194"/>
      <c r="W36" s="75"/>
    </row>
    <row r="37" spans="1:50" ht="47.1" hidden="1" customHeight="1" x14ac:dyDescent="0.25">
      <c r="A37" s="499" t="str">
        <f ca="1">IF(P37="",IF(B37=2,$E$7,IF(B37=1,"",E36+1)),IF(P37&lt;TODAY(),O37,IF(B37=2,$E$7,IF(B37=1,"",E36+1))))</f>
        <v/>
      </c>
      <c r="B37" s="500">
        <f>B36+1</f>
        <v>1</v>
      </c>
      <c r="C37" s="437"/>
      <c r="D37" s="437"/>
      <c r="E37" s="501" t="str">
        <f ca="1">IF(P37="",IFERROR(EOMONTH($A37,$E$9-1),""),IF(P37&lt;TODAY(),P37,IFERROR(EOMONTH($A37,$E$9-1),"")))</f>
        <v/>
      </c>
      <c r="F37" s="501"/>
      <c r="G37" s="501"/>
      <c r="H37" s="501"/>
      <c r="I37" s="501"/>
      <c r="J37" s="501"/>
      <c r="K37" s="502" t="str">
        <f>IF($AN$5="Grant Revision",IF(M37=TRUE,"Yes","No"),"")</f>
        <v/>
      </c>
      <c r="L37" s="426" t="b">
        <f>IF(K37="Yes",TRUE,FALSE)</f>
        <v>0</v>
      </c>
      <c r="M37" s="426" t="s">
        <v>295</v>
      </c>
      <c r="N37" s="426" t="b">
        <f ca="1">IFERROR(IF(E37&lt;=$E$8,TRUE,FALSE),"")</f>
        <v>0</v>
      </c>
      <c r="O37" s="503" t="s">
        <v>272</v>
      </c>
      <c r="P37" s="503" t="s">
        <v>47</v>
      </c>
      <c r="Q37" s="504" t="s">
        <v>61</v>
      </c>
      <c r="R37" s="498"/>
      <c r="S37" s="426"/>
      <c r="T37" s="499" t="str">
        <f>TEXT(IF(K37="","",IF(K37="No",E37+45,IF(K37="Yes",E37+60,""))),"dd-mmm-yy")</f>
        <v/>
      </c>
      <c r="U37" s="426" t="s">
        <v>61</v>
      </c>
      <c r="V37" s="194"/>
      <c r="W37" s="75"/>
    </row>
    <row r="38" spans="1:50" ht="47.1" customHeight="1" x14ac:dyDescent="0.25">
      <c r="A38" s="499">
        <f t="shared" ref="A38:A43" ca="1" si="0">IF(P38="",IF(B38=2,$E$7,IF(B38=1,"",E37+1)),IF(P38&lt;TODAY(),O38,IF(B38=2,$E$7,IF(B38=1,"",E37+1))))</f>
        <v>43282</v>
      </c>
      <c r="B38" s="500">
        <f t="shared" ref="B38:B43" si="1">B37+1</f>
        <v>2</v>
      </c>
      <c r="C38" s="437"/>
      <c r="D38" s="437"/>
      <c r="E38" s="501">
        <f t="shared" ref="E38:E43" ca="1" si="2">IF(P38="",IFERROR(EOMONTH($A38,$E$9-1),""),IF(P38&lt;TODAY(),P38,IFERROR(EOMONTH($A38,$E$9-1),"")))</f>
        <v>43465</v>
      </c>
      <c r="F38" s="501"/>
      <c r="G38" s="501"/>
      <c r="H38" s="501"/>
      <c r="I38" s="501"/>
      <c r="J38" s="501"/>
      <c r="K38" s="502" t="s">
        <v>4210</v>
      </c>
      <c r="L38" s="426" t="b">
        <f t="shared" ref="L38:L43" si="3">IF(K38="Yes",TRUE,FALSE)</f>
        <v>0</v>
      </c>
      <c r="M38" s="426" t="b">
        <v>0</v>
      </c>
      <c r="N38" s="426" t="b">
        <f t="shared" ref="N38:N43" ca="1" si="4">IFERROR(IF(E38&lt;=$E$8,TRUE,FALSE),"")</f>
        <v>1</v>
      </c>
      <c r="O38" s="503"/>
      <c r="P38" s="503"/>
      <c r="Q38" s="504" t="s">
        <v>400</v>
      </c>
      <c r="R38" s="498"/>
      <c r="S38" s="426"/>
      <c r="T38" s="499" t="str">
        <f t="shared" ref="T38:T43" ca="1" si="5">TEXT(IF(K38="","",IF(K38="No",E38+45,IF(K38="Yes",E38+60,""))),"dd-mmm-yy")</f>
        <v>14-Feb-19</v>
      </c>
      <c r="U38" s="426" t="s">
        <v>428</v>
      </c>
      <c r="V38" s="194"/>
      <c r="W38" s="363"/>
    </row>
    <row r="39" spans="1:50" ht="47.1" customHeight="1" x14ac:dyDescent="0.25">
      <c r="A39" s="499">
        <f t="shared" ca="1" si="0"/>
        <v>43466</v>
      </c>
      <c r="B39" s="500">
        <f t="shared" si="1"/>
        <v>3</v>
      </c>
      <c r="C39" s="437"/>
      <c r="D39" s="437"/>
      <c r="E39" s="501">
        <f t="shared" ca="1" si="2"/>
        <v>43646</v>
      </c>
      <c r="F39" s="501"/>
      <c r="G39" s="501"/>
      <c r="H39" s="501"/>
      <c r="I39" s="501"/>
      <c r="J39" s="501"/>
      <c r="K39" s="502" t="s">
        <v>4211</v>
      </c>
      <c r="L39" s="426" t="b">
        <f t="shared" si="3"/>
        <v>1</v>
      </c>
      <c r="M39" s="426" t="b">
        <v>0</v>
      </c>
      <c r="N39" s="426" t="b">
        <f t="shared" ca="1" si="4"/>
        <v>1</v>
      </c>
      <c r="O39" s="503"/>
      <c r="P39" s="503"/>
      <c r="Q39" s="504" t="s">
        <v>400</v>
      </c>
      <c r="R39" s="498"/>
      <c r="S39" s="426"/>
      <c r="T39" s="499" t="str">
        <f t="shared" ca="1" si="5"/>
        <v>29-Aug-19</v>
      </c>
      <c r="U39" s="426" t="s">
        <v>430</v>
      </c>
      <c r="V39" s="194"/>
      <c r="W39" s="363"/>
    </row>
    <row r="40" spans="1:50" ht="47.1" customHeight="1" x14ac:dyDescent="0.25">
      <c r="A40" s="499">
        <f t="shared" ca="1" si="0"/>
        <v>43647</v>
      </c>
      <c r="B40" s="500">
        <f t="shared" si="1"/>
        <v>4</v>
      </c>
      <c r="C40" s="437"/>
      <c r="D40" s="437"/>
      <c r="E40" s="501">
        <f t="shared" ca="1" si="2"/>
        <v>43830</v>
      </c>
      <c r="F40" s="501"/>
      <c r="G40" s="501"/>
      <c r="H40" s="501"/>
      <c r="I40" s="501"/>
      <c r="J40" s="501"/>
      <c r="K40" s="502" t="s">
        <v>4210</v>
      </c>
      <c r="L40" s="426" t="b">
        <f t="shared" si="3"/>
        <v>0</v>
      </c>
      <c r="M40" s="426" t="b">
        <v>0</v>
      </c>
      <c r="N40" s="426" t="b">
        <f t="shared" ca="1" si="4"/>
        <v>1</v>
      </c>
      <c r="O40" s="503"/>
      <c r="P40" s="503"/>
      <c r="Q40" s="504" t="s">
        <v>400</v>
      </c>
      <c r="R40" s="498"/>
      <c r="S40" s="426"/>
      <c r="T40" s="499" t="str">
        <f t="shared" ca="1" si="5"/>
        <v>14-Feb-20</v>
      </c>
      <c r="U40" s="426" t="s">
        <v>432</v>
      </c>
      <c r="V40" s="194"/>
      <c r="W40" s="363"/>
    </row>
    <row r="41" spans="1:50" ht="47.1" customHeight="1" x14ac:dyDescent="0.25">
      <c r="A41" s="499">
        <f t="shared" ca="1" si="0"/>
        <v>43831</v>
      </c>
      <c r="B41" s="500">
        <f t="shared" si="1"/>
        <v>5</v>
      </c>
      <c r="C41" s="437"/>
      <c r="D41" s="437"/>
      <c r="E41" s="501">
        <f t="shared" ca="1" si="2"/>
        <v>44012</v>
      </c>
      <c r="F41" s="501"/>
      <c r="G41" s="501"/>
      <c r="H41" s="501"/>
      <c r="I41" s="501"/>
      <c r="J41" s="501"/>
      <c r="K41" s="502" t="s">
        <v>4211</v>
      </c>
      <c r="L41" s="426" t="b">
        <f t="shared" si="3"/>
        <v>1</v>
      </c>
      <c r="M41" s="426" t="b">
        <v>0</v>
      </c>
      <c r="N41" s="426" t="b">
        <f t="shared" ca="1" si="4"/>
        <v>1</v>
      </c>
      <c r="O41" s="503"/>
      <c r="P41" s="503"/>
      <c r="Q41" s="504" t="s">
        <v>400</v>
      </c>
      <c r="R41" s="498"/>
      <c r="S41" s="426"/>
      <c r="T41" s="499" t="str">
        <f t="shared" ca="1" si="5"/>
        <v>29-Aug-20</v>
      </c>
      <c r="U41" s="426" t="s">
        <v>434</v>
      </c>
      <c r="V41" s="194"/>
      <c r="W41" s="363"/>
    </row>
    <row r="42" spans="1:50" ht="47.1" customHeight="1" x14ac:dyDescent="0.25">
      <c r="A42" s="499">
        <f t="shared" ca="1" si="0"/>
        <v>44013</v>
      </c>
      <c r="B42" s="500">
        <f t="shared" si="1"/>
        <v>6</v>
      </c>
      <c r="C42" s="437"/>
      <c r="D42" s="437"/>
      <c r="E42" s="501">
        <f t="shared" ca="1" si="2"/>
        <v>44196</v>
      </c>
      <c r="F42" s="501"/>
      <c r="G42" s="501"/>
      <c r="H42" s="501"/>
      <c r="I42" s="501"/>
      <c r="J42" s="501"/>
      <c r="K42" s="502" t="s">
        <v>4210</v>
      </c>
      <c r="L42" s="426" t="b">
        <f t="shared" si="3"/>
        <v>0</v>
      </c>
      <c r="M42" s="426" t="b">
        <v>0</v>
      </c>
      <c r="N42" s="426" t="b">
        <f t="shared" ca="1" si="4"/>
        <v>1</v>
      </c>
      <c r="O42" s="503"/>
      <c r="P42" s="503"/>
      <c r="Q42" s="504" t="s">
        <v>400</v>
      </c>
      <c r="R42" s="498"/>
      <c r="S42" s="426"/>
      <c r="T42" s="499" t="str">
        <f t="shared" ca="1" si="5"/>
        <v>14-Feb-21</v>
      </c>
      <c r="U42" s="426" t="s">
        <v>436</v>
      </c>
      <c r="V42" s="194"/>
      <c r="W42" s="363"/>
    </row>
    <row r="43" spans="1:50" ht="47.1" customHeight="1" x14ac:dyDescent="0.25">
      <c r="A43" s="499">
        <f t="shared" ca="1" si="0"/>
        <v>44197</v>
      </c>
      <c r="B43" s="500">
        <f t="shared" si="1"/>
        <v>7</v>
      </c>
      <c r="C43" s="437"/>
      <c r="D43" s="437"/>
      <c r="E43" s="501">
        <f t="shared" ca="1" si="2"/>
        <v>44377</v>
      </c>
      <c r="F43" s="501"/>
      <c r="G43" s="501"/>
      <c r="H43" s="501"/>
      <c r="I43" s="501"/>
      <c r="J43" s="501"/>
      <c r="K43" s="502" t="s">
        <v>4210</v>
      </c>
      <c r="L43" s="426" t="b">
        <f t="shared" si="3"/>
        <v>0</v>
      </c>
      <c r="M43" s="426" t="b">
        <v>0</v>
      </c>
      <c r="N43" s="426" t="b">
        <f t="shared" ca="1" si="4"/>
        <v>1</v>
      </c>
      <c r="O43" s="503"/>
      <c r="P43" s="503"/>
      <c r="Q43" s="504" t="s">
        <v>400</v>
      </c>
      <c r="R43" s="498"/>
      <c r="S43" s="426"/>
      <c r="T43" s="499" t="str">
        <f t="shared" ca="1" si="5"/>
        <v>14-Aug-21</v>
      </c>
      <c r="U43" s="426" t="s">
        <v>438</v>
      </c>
      <c r="V43" s="194"/>
      <c r="W43" s="363"/>
    </row>
    <row r="44" spans="1:50" ht="2.1" customHeight="1" thickBot="1" x14ac:dyDescent="0.3">
      <c r="A44" s="66"/>
      <c r="B44" s="67"/>
      <c r="C44" s="67"/>
      <c r="D44" s="67"/>
      <c r="E44" s="67"/>
      <c r="F44" s="67"/>
      <c r="G44" s="67"/>
      <c r="H44" s="67"/>
      <c r="I44" s="67"/>
      <c r="J44" s="67"/>
      <c r="K44" s="67"/>
      <c r="L44" s="67"/>
      <c r="M44" s="67"/>
      <c r="N44" s="67"/>
      <c r="O44" s="67"/>
      <c r="P44" s="67"/>
      <c r="Q44" s="67"/>
      <c r="R44" s="67"/>
      <c r="S44" s="67"/>
      <c r="T44" s="67"/>
      <c r="U44" s="67"/>
      <c r="V44" s="195"/>
      <c r="W44" s="75"/>
    </row>
    <row r="45" spans="1:50" ht="30" customHeight="1" x14ac:dyDescent="0.25">
      <c r="T45" s="52"/>
      <c r="W45" s="75"/>
    </row>
    <row r="46" spans="1:50" ht="30" customHeight="1" x14ac:dyDescent="0.25">
      <c r="L46" s="210"/>
      <c r="T46" s="52"/>
      <c r="W46" s="75"/>
    </row>
    <row r="47" spans="1:50" ht="25.5" customHeight="1" thickBot="1" x14ac:dyDescent="0.3">
      <c r="A47" s="94"/>
      <c r="B47" s="79"/>
      <c r="C47" s="79"/>
      <c r="D47" s="79"/>
      <c r="E47" s="79"/>
      <c r="F47" s="79"/>
      <c r="G47" s="79"/>
      <c r="H47" s="79"/>
      <c r="I47" s="79"/>
      <c r="J47" s="79"/>
      <c r="K47" s="79"/>
      <c r="L47" s="80"/>
      <c r="M47" s="80"/>
      <c r="N47" s="80"/>
      <c r="O47" s="80"/>
      <c r="P47" s="80"/>
      <c r="Q47" s="80"/>
      <c r="R47" s="80"/>
      <c r="S47" s="80"/>
      <c r="T47" s="46"/>
      <c r="U47" s="46"/>
      <c r="V47" s="74"/>
      <c r="W47" s="75"/>
    </row>
    <row r="48" spans="1:50" ht="25.5" customHeight="1" thickBot="1" x14ac:dyDescent="0.3">
      <c r="A48" s="533" t="s">
        <v>13</v>
      </c>
      <c r="B48" s="534"/>
      <c r="C48" s="534"/>
      <c r="D48" s="534"/>
      <c r="E48" s="534"/>
      <c r="F48" s="128"/>
      <c r="G48" s="128"/>
      <c r="H48" s="128"/>
      <c r="I48" s="128"/>
      <c r="J48" s="129"/>
      <c r="K48" s="151"/>
      <c r="L48" s="92"/>
      <c r="M48" s="92"/>
      <c r="N48" s="92"/>
      <c r="O48" s="92"/>
      <c r="P48" s="92"/>
      <c r="Q48" s="92"/>
      <c r="R48" s="92"/>
      <c r="S48" s="92"/>
      <c r="T48" s="92"/>
      <c r="U48" s="92"/>
      <c r="V48" s="95"/>
      <c r="W48" s="75"/>
    </row>
    <row r="49" spans="1:25" ht="32.25" customHeight="1" x14ac:dyDescent="0.25">
      <c r="A49" s="410" t="s">
        <v>12</v>
      </c>
      <c r="B49" s="410"/>
      <c r="C49" s="410"/>
      <c r="D49" s="410"/>
      <c r="E49" s="411" t="s">
        <v>191</v>
      </c>
      <c r="F49" s="412" t="s">
        <v>274</v>
      </c>
      <c r="G49" s="412" t="s">
        <v>60</v>
      </c>
      <c r="H49" s="412" t="s">
        <v>62</v>
      </c>
      <c r="I49" s="153"/>
      <c r="J49" s="96"/>
      <c r="K49" s="153"/>
      <c r="L49" s="93"/>
      <c r="M49" s="93"/>
      <c r="N49" s="93"/>
      <c r="O49" s="93"/>
      <c r="P49" s="93"/>
      <c r="Q49" s="93"/>
      <c r="R49" s="93"/>
      <c r="S49" s="93"/>
      <c r="T49" s="93"/>
      <c r="U49" s="93"/>
      <c r="V49" s="97"/>
      <c r="W49" s="75"/>
      <c r="Y49" s="532"/>
    </row>
    <row r="50" spans="1:25" ht="47.1" hidden="1" customHeight="1" x14ac:dyDescent="0.25">
      <c r="A50" s="406" t="s">
        <v>79</v>
      </c>
      <c r="B50" s="406"/>
      <c r="C50" s="406"/>
      <c r="D50" s="406"/>
      <c r="E50" s="413" t="s">
        <v>68</v>
      </c>
      <c r="F50" s="414" t="s">
        <v>61</v>
      </c>
      <c r="G50" s="414" t="b">
        <f>IFERROR(IF(E50&lt;&gt;"",TRUE,FALSE),FALSE)</f>
        <v>1</v>
      </c>
      <c r="H50" s="414" t="s">
        <v>61</v>
      </c>
      <c r="I50" s="154"/>
      <c r="J50" s="155"/>
      <c r="K50" s="154"/>
      <c r="L50" s="92"/>
      <c r="M50" s="92"/>
      <c r="N50" s="92"/>
      <c r="O50" s="92"/>
      <c r="P50" s="92"/>
      <c r="Q50" s="92"/>
      <c r="R50" s="92"/>
      <c r="S50" s="92"/>
      <c r="T50" s="92"/>
      <c r="U50" s="92"/>
      <c r="V50" s="95"/>
      <c r="Y50" s="532"/>
    </row>
    <row r="51" spans="1:25" ht="47.1" customHeight="1" x14ac:dyDescent="0.25">
      <c r="A51" s="406">
        <v>1</v>
      </c>
      <c r="B51" s="406"/>
      <c r="C51" s="406"/>
      <c r="D51" s="406"/>
      <c r="E51" s="413" t="s">
        <v>526</v>
      </c>
      <c r="F51" s="414" t="s">
        <v>400</v>
      </c>
      <c r="G51" s="414" t="b">
        <f t="shared" ref="G51:G62" si="6">IFERROR(IF(E51&lt;&gt;"",TRUE,FALSE),FALSE)</f>
        <v>1</v>
      </c>
      <c r="H51" s="414" t="s">
        <v>527</v>
      </c>
      <c r="I51" s="154"/>
      <c r="J51" s="155"/>
      <c r="K51" s="154"/>
      <c r="L51" s="92"/>
      <c r="M51" s="92"/>
      <c r="N51" s="92"/>
      <c r="O51" s="92"/>
      <c r="P51" s="92"/>
      <c r="Q51" s="92"/>
      <c r="R51" s="92"/>
      <c r="S51" s="92"/>
      <c r="T51" s="92"/>
      <c r="U51" s="92"/>
      <c r="V51" s="95"/>
      <c r="Y51" s="362"/>
    </row>
    <row r="52" spans="1:25" ht="47.1" customHeight="1" x14ac:dyDescent="0.25">
      <c r="A52" s="406">
        <v>2</v>
      </c>
      <c r="B52" s="406"/>
      <c r="C52" s="406"/>
      <c r="D52" s="406"/>
      <c r="E52" s="413" t="s">
        <v>528</v>
      </c>
      <c r="F52" s="414" t="s">
        <v>400</v>
      </c>
      <c r="G52" s="414" t="b">
        <f t="shared" si="6"/>
        <v>1</v>
      </c>
      <c r="H52" s="414" t="s">
        <v>529</v>
      </c>
      <c r="I52" s="154"/>
      <c r="J52" s="155"/>
      <c r="K52" s="154"/>
      <c r="L52" s="92"/>
      <c r="M52" s="92"/>
      <c r="N52" s="92"/>
      <c r="O52" s="92"/>
      <c r="P52" s="92"/>
      <c r="Q52" s="92"/>
      <c r="R52" s="92"/>
      <c r="S52" s="92"/>
      <c r="T52" s="92"/>
      <c r="U52" s="92"/>
      <c r="V52" s="95"/>
      <c r="Y52" s="362"/>
    </row>
    <row r="53" spans="1:25" ht="47.1" customHeight="1" x14ac:dyDescent="0.25">
      <c r="A53" s="406">
        <v>3</v>
      </c>
      <c r="B53" s="406"/>
      <c r="C53" s="406"/>
      <c r="D53" s="406"/>
      <c r="E53" s="413"/>
      <c r="F53" s="414" t="s">
        <v>400</v>
      </c>
      <c r="G53" s="414" t="b">
        <f t="shared" si="6"/>
        <v>0</v>
      </c>
      <c r="H53" s="414" t="s">
        <v>530</v>
      </c>
      <c r="I53" s="154"/>
      <c r="J53" s="155"/>
      <c r="K53" s="154"/>
      <c r="L53" s="92"/>
      <c r="M53" s="92"/>
      <c r="N53" s="92"/>
      <c r="O53" s="92"/>
      <c r="P53" s="92"/>
      <c r="Q53" s="92"/>
      <c r="R53" s="92"/>
      <c r="S53" s="92"/>
      <c r="T53" s="92"/>
      <c r="U53" s="92"/>
      <c r="V53" s="95"/>
      <c r="Y53" s="362"/>
    </row>
    <row r="54" spans="1:25" ht="47.1" customHeight="1" x14ac:dyDescent="0.25">
      <c r="A54" s="406">
        <v>4</v>
      </c>
      <c r="B54" s="406"/>
      <c r="C54" s="406"/>
      <c r="D54" s="406"/>
      <c r="E54" s="413"/>
      <c r="F54" s="414" t="s">
        <v>400</v>
      </c>
      <c r="G54" s="414" t="b">
        <f t="shared" si="6"/>
        <v>0</v>
      </c>
      <c r="H54" s="414" t="s">
        <v>531</v>
      </c>
      <c r="I54" s="154"/>
      <c r="J54" s="155"/>
      <c r="K54" s="154"/>
      <c r="L54" s="92"/>
      <c r="M54" s="92"/>
      <c r="N54" s="92"/>
      <c r="O54" s="92"/>
      <c r="P54" s="92"/>
      <c r="Q54" s="92"/>
      <c r="R54" s="92"/>
      <c r="S54" s="92"/>
      <c r="T54" s="92"/>
      <c r="U54" s="92"/>
      <c r="V54" s="95"/>
      <c r="Y54" s="362"/>
    </row>
    <row r="55" spans="1:25" ht="47.1" customHeight="1" x14ac:dyDescent="0.25">
      <c r="A55" s="406">
        <v>5</v>
      </c>
      <c r="B55" s="406"/>
      <c r="C55" s="406"/>
      <c r="D55" s="406"/>
      <c r="E55" s="413"/>
      <c r="F55" s="414" t="s">
        <v>400</v>
      </c>
      <c r="G55" s="414" t="b">
        <f t="shared" si="6"/>
        <v>0</v>
      </c>
      <c r="H55" s="414" t="s">
        <v>532</v>
      </c>
      <c r="I55" s="154"/>
      <c r="J55" s="155"/>
      <c r="K55" s="154"/>
      <c r="L55" s="92"/>
      <c r="M55" s="92"/>
      <c r="N55" s="92"/>
      <c r="O55" s="92"/>
      <c r="P55" s="92"/>
      <c r="Q55" s="92"/>
      <c r="R55" s="92"/>
      <c r="S55" s="92"/>
      <c r="T55" s="92"/>
      <c r="U55" s="92"/>
      <c r="V55" s="95"/>
      <c r="Y55" s="362"/>
    </row>
    <row r="56" spans="1:25" ht="47.1" customHeight="1" x14ac:dyDescent="0.25">
      <c r="A56" s="406">
        <v>6</v>
      </c>
      <c r="B56" s="406"/>
      <c r="C56" s="406"/>
      <c r="D56" s="406"/>
      <c r="E56" s="413"/>
      <c r="F56" s="414" t="s">
        <v>400</v>
      </c>
      <c r="G56" s="414" t="b">
        <f t="shared" si="6"/>
        <v>0</v>
      </c>
      <c r="H56" s="414" t="s">
        <v>533</v>
      </c>
      <c r="I56" s="154"/>
      <c r="J56" s="155"/>
      <c r="K56" s="154"/>
      <c r="L56" s="92"/>
      <c r="M56" s="92"/>
      <c r="N56" s="92"/>
      <c r="O56" s="92"/>
      <c r="P56" s="92"/>
      <c r="Q56" s="92"/>
      <c r="R56" s="92"/>
      <c r="S56" s="92"/>
      <c r="T56" s="92"/>
      <c r="U56" s="92"/>
      <c r="V56" s="95"/>
      <c r="Y56" s="362"/>
    </row>
    <row r="57" spans="1:25" ht="47.1" customHeight="1" x14ac:dyDescent="0.25">
      <c r="A57" s="406">
        <v>7</v>
      </c>
      <c r="B57" s="406"/>
      <c r="C57" s="406"/>
      <c r="D57" s="406"/>
      <c r="E57" s="413"/>
      <c r="F57" s="414" t="s">
        <v>400</v>
      </c>
      <c r="G57" s="414" t="b">
        <f t="shared" si="6"/>
        <v>0</v>
      </c>
      <c r="H57" s="414" t="s">
        <v>534</v>
      </c>
      <c r="I57" s="154"/>
      <c r="J57" s="155"/>
      <c r="K57" s="154"/>
      <c r="L57" s="92"/>
      <c r="M57" s="92"/>
      <c r="N57" s="92"/>
      <c r="O57" s="92"/>
      <c r="P57" s="92"/>
      <c r="Q57" s="92"/>
      <c r="R57" s="92"/>
      <c r="S57" s="92"/>
      <c r="T57" s="92"/>
      <c r="U57" s="92"/>
      <c r="V57" s="95"/>
      <c r="Y57" s="362"/>
    </row>
    <row r="58" spans="1:25" ht="47.1" customHeight="1" x14ac:dyDescent="0.25">
      <c r="A58" s="406">
        <v>8</v>
      </c>
      <c r="B58" s="406"/>
      <c r="C58" s="406"/>
      <c r="D58" s="406"/>
      <c r="E58" s="413"/>
      <c r="F58" s="414" t="s">
        <v>400</v>
      </c>
      <c r="G58" s="414" t="b">
        <f t="shared" si="6"/>
        <v>0</v>
      </c>
      <c r="H58" s="414" t="s">
        <v>535</v>
      </c>
      <c r="I58" s="154"/>
      <c r="J58" s="155"/>
      <c r="K58" s="154"/>
      <c r="L58" s="92"/>
      <c r="M58" s="92"/>
      <c r="N58" s="92"/>
      <c r="O58" s="92"/>
      <c r="P58" s="92"/>
      <c r="Q58" s="92"/>
      <c r="R58" s="92"/>
      <c r="S58" s="92"/>
      <c r="T58" s="92"/>
      <c r="U58" s="92"/>
      <c r="V58" s="95"/>
      <c r="Y58" s="362"/>
    </row>
    <row r="59" spans="1:25" ht="47.1" customHeight="1" x14ac:dyDescent="0.25">
      <c r="A59" s="406">
        <v>9</v>
      </c>
      <c r="B59" s="406"/>
      <c r="C59" s="406"/>
      <c r="D59" s="406"/>
      <c r="E59" s="413"/>
      <c r="F59" s="414" t="s">
        <v>400</v>
      </c>
      <c r="G59" s="414" t="b">
        <f t="shared" si="6"/>
        <v>0</v>
      </c>
      <c r="H59" s="414" t="s">
        <v>536</v>
      </c>
      <c r="I59" s="154"/>
      <c r="J59" s="155"/>
      <c r="K59" s="154"/>
      <c r="L59" s="92"/>
      <c r="M59" s="92"/>
      <c r="N59" s="92"/>
      <c r="O59" s="92"/>
      <c r="P59" s="92"/>
      <c r="Q59" s="92"/>
      <c r="R59" s="92"/>
      <c r="S59" s="92"/>
      <c r="T59" s="92"/>
      <c r="U59" s="92"/>
      <c r="V59" s="95"/>
      <c r="Y59" s="362"/>
    </row>
    <row r="60" spans="1:25" ht="47.1" customHeight="1" x14ac:dyDescent="0.25">
      <c r="A60" s="406">
        <v>10</v>
      </c>
      <c r="B60" s="406"/>
      <c r="C60" s="406"/>
      <c r="D60" s="406"/>
      <c r="E60" s="413"/>
      <c r="F60" s="414" t="s">
        <v>400</v>
      </c>
      <c r="G60" s="414" t="b">
        <f t="shared" si="6"/>
        <v>0</v>
      </c>
      <c r="H60" s="414" t="s">
        <v>537</v>
      </c>
      <c r="I60" s="154"/>
      <c r="J60" s="155"/>
      <c r="K60" s="154"/>
      <c r="L60" s="92"/>
      <c r="M60" s="92"/>
      <c r="N60" s="92"/>
      <c r="O60" s="92"/>
      <c r="P60" s="92"/>
      <c r="Q60" s="92"/>
      <c r="R60" s="92"/>
      <c r="S60" s="92"/>
      <c r="T60" s="92"/>
      <c r="U60" s="92"/>
      <c r="V60" s="95"/>
      <c r="Y60" s="362"/>
    </row>
    <row r="61" spans="1:25" ht="47.1" customHeight="1" x14ac:dyDescent="0.25">
      <c r="A61" s="406">
        <v>11</v>
      </c>
      <c r="B61" s="406"/>
      <c r="C61" s="406"/>
      <c r="D61" s="406"/>
      <c r="E61" s="413"/>
      <c r="F61" s="414" t="s">
        <v>400</v>
      </c>
      <c r="G61" s="414" t="b">
        <f t="shared" si="6"/>
        <v>0</v>
      </c>
      <c r="H61" s="414" t="s">
        <v>538</v>
      </c>
      <c r="I61" s="154"/>
      <c r="J61" s="155"/>
      <c r="K61" s="154"/>
      <c r="L61" s="92"/>
      <c r="M61" s="92"/>
      <c r="N61" s="92"/>
      <c r="O61" s="92"/>
      <c r="P61" s="92"/>
      <c r="Q61" s="92"/>
      <c r="R61" s="92"/>
      <c r="S61" s="92"/>
      <c r="T61" s="92"/>
      <c r="U61" s="92"/>
      <c r="V61" s="95"/>
      <c r="Y61" s="362"/>
    </row>
    <row r="62" spans="1:25" ht="47.1" customHeight="1" x14ac:dyDescent="0.25">
      <c r="A62" s="406">
        <v>12</v>
      </c>
      <c r="B62" s="406"/>
      <c r="C62" s="406"/>
      <c r="D62" s="406"/>
      <c r="E62" s="413"/>
      <c r="F62" s="414" t="s">
        <v>400</v>
      </c>
      <c r="G62" s="414" t="b">
        <f t="shared" si="6"/>
        <v>0</v>
      </c>
      <c r="H62" s="414" t="s">
        <v>539</v>
      </c>
      <c r="I62" s="154"/>
      <c r="J62" s="155"/>
      <c r="K62" s="154"/>
      <c r="L62" s="92"/>
      <c r="M62" s="92"/>
      <c r="N62" s="92"/>
      <c r="O62" s="92"/>
      <c r="P62" s="92"/>
      <c r="Q62" s="92"/>
      <c r="R62" s="92"/>
      <c r="S62" s="92"/>
      <c r="T62" s="92"/>
      <c r="U62" s="92"/>
      <c r="V62" s="95"/>
      <c r="Y62" s="362"/>
    </row>
    <row r="63" spans="1:25" ht="2.85" customHeight="1" thickBot="1" x14ac:dyDescent="0.3">
      <c r="A63" s="98"/>
      <c r="B63" s="99"/>
      <c r="C63" s="99"/>
      <c r="D63" s="99"/>
      <c r="E63" s="99"/>
      <c r="F63" s="99"/>
      <c r="G63" s="99"/>
      <c r="H63" s="99"/>
      <c r="I63" s="99"/>
      <c r="J63" s="100"/>
      <c r="K63" s="102"/>
      <c r="L63" s="92"/>
      <c r="M63" s="92"/>
      <c r="N63" s="92"/>
      <c r="O63" s="92"/>
      <c r="P63" s="92"/>
      <c r="Q63" s="92"/>
      <c r="R63" s="92"/>
      <c r="S63" s="92"/>
      <c r="T63" s="92"/>
      <c r="U63" s="92"/>
      <c r="V63" s="95"/>
      <c r="Y63" s="101"/>
    </row>
    <row r="64" spans="1:25" ht="29.25" customHeight="1" x14ac:dyDescent="0.25">
      <c r="A64" s="102"/>
      <c r="B64" s="102"/>
      <c r="C64" s="102"/>
      <c r="D64" s="102"/>
      <c r="E64" s="102"/>
      <c r="F64" s="102"/>
      <c r="G64" s="102"/>
      <c r="H64" s="102"/>
      <c r="I64" s="102"/>
      <c r="J64" s="102"/>
      <c r="K64" s="102"/>
      <c r="L64" s="92"/>
      <c r="M64" s="92"/>
      <c r="N64" s="92"/>
      <c r="O64" s="92"/>
      <c r="P64" s="92"/>
      <c r="Q64" s="92"/>
      <c r="R64" s="92"/>
      <c r="S64" s="92"/>
      <c r="T64" s="92"/>
      <c r="U64" s="92"/>
      <c r="V64" s="95"/>
      <c r="Y64" s="101"/>
    </row>
    <row r="65" spans="1:50" s="48" customFormat="1" ht="30.75" customHeight="1" thickBot="1" x14ac:dyDescent="0.3">
      <c r="A65" s="103"/>
      <c r="B65" s="103"/>
      <c r="C65" s="103"/>
      <c r="D65" s="103"/>
      <c r="E65" s="103"/>
      <c r="F65" s="103"/>
      <c r="G65" s="103"/>
      <c r="H65" s="103"/>
      <c r="I65" s="103"/>
      <c r="J65" s="103"/>
      <c r="K65" s="103"/>
      <c r="L65" s="103"/>
      <c r="M65" s="103"/>
      <c r="N65" s="103"/>
      <c r="O65" s="103"/>
      <c r="P65" s="103"/>
      <c r="Q65" s="103"/>
      <c r="R65" s="103"/>
      <c r="S65" s="103"/>
      <c r="T65" s="103"/>
      <c r="U65" s="103"/>
      <c r="V65" s="69"/>
      <c r="W65" s="69"/>
      <c r="X65" s="69"/>
      <c r="Y65" s="69"/>
      <c r="Z65" s="69"/>
      <c r="AO65" s="3"/>
      <c r="AP65" s="3"/>
      <c r="AQ65" s="3"/>
      <c r="AR65" s="3"/>
      <c r="AS65" s="3"/>
      <c r="AT65" s="3"/>
      <c r="AU65" s="3"/>
      <c r="AV65" s="3"/>
      <c r="AW65" s="3"/>
      <c r="AX65" s="3"/>
    </row>
    <row r="66" spans="1:50" ht="30.75" customHeight="1" thickBot="1" x14ac:dyDescent="0.3">
      <c r="A66" s="524" t="s">
        <v>5</v>
      </c>
      <c r="B66" s="534"/>
      <c r="C66" s="534"/>
      <c r="D66" s="534"/>
      <c r="E66" s="527"/>
      <c r="F66" s="128"/>
      <c r="G66" s="128"/>
      <c r="H66" s="128"/>
      <c r="I66" s="128"/>
      <c r="J66" s="129"/>
      <c r="K66" s="151"/>
      <c r="L66" s="92"/>
      <c r="M66" s="92"/>
      <c r="N66" s="92"/>
      <c r="O66" s="92"/>
      <c r="P66" s="92"/>
      <c r="Q66" s="92"/>
      <c r="R66" s="92"/>
      <c r="S66" s="92"/>
      <c r="T66" s="92"/>
      <c r="U66" s="92"/>
      <c r="V66" s="95"/>
      <c r="W66" s="75"/>
    </row>
    <row r="67" spans="1:50" ht="30.75" customHeight="1" x14ac:dyDescent="0.25">
      <c r="A67" s="410" t="s">
        <v>14</v>
      </c>
      <c r="B67" s="410"/>
      <c r="C67" s="410"/>
      <c r="D67" s="410"/>
      <c r="E67" s="411" t="s">
        <v>158</v>
      </c>
      <c r="F67" s="412" t="s">
        <v>274</v>
      </c>
      <c r="G67" s="412" t="s">
        <v>60</v>
      </c>
      <c r="H67" s="412" t="s">
        <v>62</v>
      </c>
      <c r="I67" s="153"/>
      <c r="J67" s="96"/>
      <c r="K67" s="153"/>
      <c r="L67" s="93"/>
      <c r="M67" s="93"/>
      <c r="N67" s="93"/>
      <c r="O67" s="93"/>
      <c r="P67" s="93"/>
      <c r="Q67" s="93"/>
      <c r="R67" s="93"/>
      <c r="S67" s="93"/>
      <c r="T67" s="93"/>
      <c r="U67" s="93"/>
      <c r="V67" s="97"/>
      <c r="W67" s="75"/>
      <c r="Y67" s="532"/>
    </row>
    <row r="68" spans="1:50" ht="47.1" hidden="1" customHeight="1" x14ac:dyDescent="0.25">
      <c r="A68" s="406" t="s">
        <v>80</v>
      </c>
      <c r="B68" s="406"/>
      <c r="C68" s="406"/>
      <c r="D68" s="406"/>
      <c r="E68" s="413" t="s">
        <v>69</v>
      </c>
      <c r="F68" s="414" t="s">
        <v>61</v>
      </c>
      <c r="G68" s="414" t="b">
        <f>IFERROR(IF(E68&lt;&gt;"",TRUE,FALSE),FALSE)</f>
        <v>1</v>
      </c>
      <c r="H68" s="414" t="s">
        <v>61</v>
      </c>
      <c r="I68" s="154"/>
      <c r="J68" s="155"/>
      <c r="K68" s="154"/>
      <c r="L68" s="47"/>
      <c r="M68" s="47"/>
      <c r="N68" s="47"/>
      <c r="O68" s="47"/>
      <c r="P68" s="47"/>
      <c r="Q68" s="47"/>
      <c r="R68" s="47"/>
      <c r="S68" s="47"/>
      <c r="T68" s="47"/>
      <c r="U68" s="47"/>
      <c r="V68" s="104"/>
      <c r="Y68" s="532"/>
    </row>
    <row r="69" spans="1:50" ht="47.1" customHeight="1" x14ac:dyDescent="0.25">
      <c r="A69" s="406">
        <v>1</v>
      </c>
      <c r="B69" s="406"/>
      <c r="C69" s="406"/>
      <c r="D69" s="406"/>
      <c r="E69" s="413" t="s">
        <v>540</v>
      </c>
      <c r="F69" s="414" t="s">
        <v>400</v>
      </c>
      <c r="G69" s="414" t="b">
        <f t="shared" ref="G69:G80" si="7">IFERROR(IF(E69&lt;&gt;"",TRUE,FALSE),FALSE)</f>
        <v>1</v>
      </c>
      <c r="H69" s="414" t="s">
        <v>541</v>
      </c>
      <c r="I69" s="154"/>
      <c r="J69" s="155"/>
      <c r="K69" s="154"/>
      <c r="L69" s="47"/>
      <c r="M69" s="47"/>
      <c r="N69" s="47"/>
      <c r="O69" s="47"/>
      <c r="P69" s="47"/>
      <c r="Q69" s="47"/>
      <c r="R69" s="47"/>
      <c r="S69" s="47"/>
      <c r="T69" s="47"/>
      <c r="U69" s="47"/>
      <c r="V69" s="104"/>
      <c r="Y69" s="532"/>
    </row>
    <row r="70" spans="1:50" ht="47.1" customHeight="1" x14ac:dyDescent="0.25">
      <c r="A70" s="406">
        <v>2</v>
      </c>
      <c r="B70" s="406"/>
      <c r="C70" s="406"/>
      <c r="D70" s="406"/>
      <c r="E70" s="413" t="s">
        <v>542</v>
      </c>
      <c r="F70" s="414" t="s">
        <v>400</v>
      </c>
      <c r="G70" s="414" t="b">
        <f t="shared" si="7"/>
        <v>1</v>
      </c>
      <c r="H70" s="414" t="s">
        <v>543</v>
      </c>
      <c r="I70" s="154"/>
      <c r="J70" s="155"/>
      <c r="K70" s="154"/>
      <c r="L70" s="47"/>
      <c r="M70" s="47"/>
      <c r="N70" s="47"/>
      <c r="O70" s="47"/>
      <c r="P70" s="47"/>
      <c r="Q70" s="47"/>
      <c r="R70" s="47"/>
      <c r="S70" s="47"/>
      <c r="T70" s="47"/>
      <c r="U70" s="47"/>
      <c r="V70" s="104"/>
      <c r="Y70" s="532"/>
    </row>
    <row r="71" spans="1:50" ht="47.1" customHeight="1" x14ac:dyDescent="0.25">
      <c r="A71" s="406">
        <v>3</v>
      </c>
      <c r="B71" s="406"/>
      <c r="C71" s="406"/>
      <c r="D71" s="406"/>
      <c r="E71" s="413" t="s">
        <v>544</v>
      </c>
      <c r="F71" s="414" t="s">
        <v>400</v>
      </c>
      <c r="G71" s="414" t="b">
        <f t="shared" si="7"/>
        <v>1</v>
      </c>
      <c r="H71" s="414" t="s">
        <v>545</v>
      </c>
      <c r="I71" s="154"/>
      <c r="J71" s="155"/>
      <c r="K71" s="154"/>
      <c r="L71" s="47"/>
      <c r="M71" s="47"/>
      <c r="N71" s="47"/>
      <c r="O71" s="47"/>
      <c r="P71" s="47"/>
      <c r="Q71" s="47"/>
      <c r="R71" s="47"/>
      <c r="S71" s="47"/>
      <c r="T71" s="47"/>
      <c r="U71" s="47"/>
      <c r="V71" s="104"/>
      <c r="Y71" s="532"/>
    </row>
    <row r="72" spans="1:50" ht="47.1" customHeight="1" x14ac:dyDescent="0.25">
      <c r="A72" s="406">
        <v>4</v>
      </c>
      <c r="B72" s="406"/>
      <c r="C72" s="406"/>
      <c r="D72" s="406"/>
      <c r="E72" s="413" t="s">
        <v>546</v>
      </c>
      <c r="F72" s="414" t="s">
        <v>400</v>
      </c>
      <c r="G72" s="414" t="b">
        <f t="shared" si="7"/>
        <v>1</v>
      </c>
      <c r="H72" s="414" t="s">
        <v>547</v>
      </c>
      <c r="I72" s="154"/>
      <c r="J72" s="155"/>
      <c r="K72" s="154"/>
      <c r="L72" s="47"/>
      <c r="M72" s="47"/>
      <c r="N72" s="47"/>
      <c r="O72" s="47"/>
      <c r="P72" s="47"/>
      <c r="Q72" s="47"/>
      <c r="R72" s="47"/>
      <c r="S72" s="47"/>
      <c r="T72" s="47"/>
      <c r="U72" s="47"/>
      <c r="V72" s="104"/>
      <c r="Y72" s="532"/>
    </row>
    <row r="73" spans="1:50" ht="47.1" customHeight="1" x14ac:dyDescent="0.25">
      <c r="A73" s="406">
        <v>5</v>
      </c>
      <c r="B73" s="406"/>
      <c r="C73" s="406"/>
      <c r="D73" s="406"/>
      <c r="E73" s="413" t="s">
        <v>548</v>
      </c>
      <c r="F73" s="414" t="s">
        <v>400</v>
      </c>
      <c r="G73" s="414" t="b">
        <f t="shared" si="7"/>
        <v>1</v>
      </c>
      <c r="H73" s="414" t="s">
        <v>549</v>
      </c>
      <c r="I73" s="154"/>
      <c r="J73" s="155"/>
      <c r="K73" s="154"/>
      <c r="L73" s="47"/>
      <c r="M73" s="47"/>
      <c r="N73" s="47"/>
      <c r="O73" s="47"/>
      <c r="P73" s="47"/>
      <c r="Q73" s="47"/>
      <c r="R73" s="47"/>
      <c r="S73" s="47"/>
      <c r="T73" s="47"/>
      <c r="U73" s="47"/>
      <c r="V73" s="104"/>
      <c r="Y73" s="532"/>
    </row>
    <row r="74" spans="1:50" ht="47.1" customHeight="1" x14ac:dyDescent="0.25">
      <c r="A74" s="406">
        <v>6</v>
      </c>
      <c r="B74" s="406"/>
      <c r="C74" s="406"/>
      <c r="D74" s="406"/>
      <c r="E74" s="413" t="s">
        <v>550</v>
      </c>
      <c r="F74" s="414" t="s">
        <v>400</v>
      </c>
      <c r="G74" s="414" t="b">
        <f t="shared" si="7"/>
        <v>1</v>
      </c>
      <c r="H74" s="414" t="s">
        <v>551</v>
      </c>
      <c r="I74" s="154"/>
      <c r="J74" s="155"/>
      <c r="K74" s="154"/>
      <c r="L74" s="47"/>
      <c r="M74" s="47"/>
      <c r="N74" s="47"/>
      <c r="O74" s="47"/>
      <c r="P74" s="47"/>
      <c r="Q74" s="47"/>
      <c r="R74" s="47"/>
      <c r="S74" s="47"/>
      <c r="T74" s="47"/>
      <c r="U74" s="47"/>
      <c r="V74" s="104"/>
      <c r="Y74" s="532"/>
    </row>
    <row r="75" spans="1:50" ht="47.1" customHeight="1" x14ac:dyDescent="0.25">
      <c r="A75" s="406">
        <v>7</v>
      </c>
      <c r="B75" s="406"/>
      <c r="C75" s="406"/>
      <c r="D75" s="406"/>
      <c r="E75" s="413" t="s">
        <v>552</v>
      </c>
      <c r="F75" s="414" t="s">
        <v>400</v>
      </c>
      <c r="G75" s="414" t="b">
        <f t="shared" si="7"/>
        <v>1</v>
      </c>
      <c r="H75" s="414" t="s">
        <v>553</v>
      </c>
      <c r="I75" s="154"/>
      <c r="J75" s="155"/>
      <c r="K75" s="154"/>
      <c r="L75" s="47"/>
      <c r="M75" s="47"/>
      <c r="N75" s="47"/>
      <c r="O75" s="47"/>
      <c r="P75" s="47"/>
      <c r="Q75" s="47"/>
      <c r="R75" s="47"/>
      <c r="S75" s="47"/>
      <c r="T75" s="47"/>
      <c r="U75" s="47"/>
      <c r="V75" s="104"/>
      <c r="Y75" s="532"/>
    </row>
    <row r="76" spans="1:50" ht="47.1" customHeight="1" x14ac:dyDescent="0.25">
      <c r="A76" s="406">
        <v>8</v>
      </c>
      <c r="B76" s="406"/>
      <c r="C76" s="406"/>
      <c r="D76" s="406"/>
      <c r="E76" s="413" t="s">
        <v>554</v>
      </c>
      <c r="F76" s="414" t="s">
        <v>400</v>
      </c>
      <c r="G76" s="414" t="b">
        <f t="shared" si="7"/>
        <v>1</v>
      </c>
      <c r="H76" s="414" t="s">
        <v>555</v>
      </c>
      <c r="I76" s="154"/>
      <c r="J76" s="155"/>
      <c r="K76" s="154"/>
      <c r="L76" s="47"/>
      <c r="M76" s="47"/>
      <c r="N76" s="47"/>
      <c r="O76" s="47"/>
      <c r="P76" s="47"/>
      <c r="Q76" s="47"/>
      <c r="R76" s="47"/>
      <c r="S76" s="47"/>
      <c r="T76" s="47"/>
      <c r="U76" s="47"/>
      <c r="V76" s="104"/>
      <c r="Y76" s="532"/>
    </row>
    <row r="77" spans="1:50" ht="47.1" customHeight="1" x14ac:dyDescent="0.25">
      <c r="A77" s="406">
        <v>9</v>
      </c>
      <c r="B77" s="406"/>
      <c r="C77" s="406"/>
      <c r="D77" s="406"/>
      <c r="E77" s="413"/>
      <c r="F77" s="414" t="s">
        <v>400</v>
      </c>
      <c r="G77" s="414" t="b">
        <f t="shared" si="7"/>
        <v>0</v>
      </c>
      <c r="H77" s="414" t="s">
        <v>556</v>
      </c>
      <c r="I77" s="154"/>
      <c r="J77" s="155"/>
      <c r="K77" s="154"/>
      <c r="L77" s="47"/>
      <c r="M77" s="47"/>
      <c r="N77" s="47"/>
      <c r="O77" s="47"/>
      <c r="P77" s="47"/>
      <c r="Q77" s="47"/>
      <c r="R77" s="47"/>
      <c r="S77" s="47"/>
      <c r="T77" s="47"/>
      <c r="U77" s="47"/>
      <c r="V77" s="104"/>
      <c r="Y77" s="532"/>
    </row>
    <row r="78" spans="1:50" ht="47.1" customHeight="1" x14ac:dyDescent="0.25">
      <c r="A78" s="406">
        <v>10</v>
      </c>
      <c r="B78" s="406"/>
      <c r="C78" s="406"/>
      <c r="D78" s="406"/>
      <c r="E78" s="413"/>
      <c r="F78" s="414" t="s">
        <v>400</v>
      </c>
      <c r="G78" s="414" t="b">
        <f t="shared" si="7"/>
        <v>0</v>
      </c>
      <c r="H78" s="414" t="s">
        <v>557</v>
      </c>
      <c r="I78" s="154"/>
      <c r="J78" s="155"/>
      <c r="K78" s="154"/>
      <c r="L78" s="47"/>
      <c r="M78" s="47"/>
      <c r="N78" s="47"/>
      <c r="O78" s="47"/>
      <c r="P78" s="47"/>
      <c r="Q78" s="47"/>
      <c r="R78" s="47"/>
      <c r="S78" s="47"/>
      <c r="T78" s="47"/>
      <c r="U78" s="47"/>
      <c r="V78" s="104"/>
      <c r="Y78" s="532"/>
    </row>
    <row r="79" spans="1:50" ht="47.1" customHeight="1" x14ac:dyDescent="0.25">
      <c r="A79" s="406">
        <v>11</v>
      </c>
      <c r="B79" s="406"/>
      <c r="C79" s="406"/>
      <c r="D79" s="406"/>
      <c r="E79" s="413"/>
      <c r="F79" s="414" t="s">
        <v>400</v>
      </c>
      <c r="G79" s="414" t="b">
        <f t="shared" si="7"/>
        <v>0</v>
      </c>
      <c r="H79" s="414" t="s">
        <v>558</v>
      </c>
      <c r="I79" s="154"/>
      <c r="J79" s="155"/>
      <c r="K79" s="154"/>
      <c r="L79" s="47"/>
      <c r="M79" s="47"/>
      <c r="N79" s="47"/>
      <c r="O79" s="47"/>
      <c r="P79" s="47"/>
      <c r="Q79" s="47"/>
      <c r="R79" s="47"/>
      <c r="S79" s="47"/>
      <c r="T79" s="47"/>
      <c r="U79" s="47"/>
      <c r="V79" s="104"/>
      <c r="Y79" s="532"/>
    </row>
    <row r="80" spans="1:50" ht="47.1" customHeight="1" x14ac:dyDescent="0.25">
      <c r="A80" s="406">
        <v>12</v>
      </c>
      <c r="B80" s="406"/>
      <c r="C80" s="406"/>
      <c r="D80" s="406"/>
      <c r="E80" s="413"/>
      <c r="F80" s="414" t="s">
        <v>400</v>
      </c>
      <c r="G80" s="414" t="b">
        <f t="shared" si="7"/>
        <v>0</v>
      </c>
      <c r="H80" s="414" t="s">
        <v>559</v>
      </c>
      <c r="I80" s="154"/>
      <c r="J80" s="155"/>
      <c r="K80" s="154"/>
      <c r="L80" s="47"/>
      <c r="M80" s="47"/>
      <c r="N80" s="47"/>
      <c r="O80" s="47"/>
      <c r="P80" s="47"/>
      <c r="Q80" s="47"/>
      <c r="R80" s="47"/>
      <c r="S80" s="47"/>
      <c r="T80" s="47"/>
      <c r="U80" s="47"/>
      <c r="V80" s="104"/>
      <c r="Y80" s="532"/>
    </row>
    <row r="81" spans="1:45" ht="2.85" customHeight="1" thickBot="1" x14ac:dyDescent="0.3">
      <c r="A81" s="66"/>
      <c r="B81" s="67"/>
      <c r="C81" s="67"/>
      <c r="D81" s="67"/>
      <c r="E81" s="67"/>
      <c r="F81" s="67"/>
      <c r="G81" s="67"/>
      <c r="H81" s="67"/>
      <c r="I81" s="67"/>
      <c r="J81" s="61"/>
      <c r="K81" s="52"/>
      <c r="L81" s="47"/>
      <c r="M81" s="47"/>
      <c r="N81" s="47"/>
      <c r="O81" s="47"/>
      <c r="P81" s="47"/>
      <c r="Q81" s="47"/>
      <c r="R81" s="47"/>
      <c r="S81" s="47"/>
      <c r="T81" s="47"/>
      <c r="U81" s="47"/>
      <c r="V81" s="104"/>
      <c r="Y81" s="532"/>
    </row>
    <row r="82" spans="1:45" ht="35.25" customHeight="1" x14ac:dyDescent="0.25">
      <c r="L82" s="47"/>
      <c r="M82" s="47"/>
      <c r="N82" s="47"/>
      <c r="O82" s="47"/>
      <c r="P82" s="47"/>
      <c r="Q82" s="47"/>
      <c r="R82" s="47"/>
      <c r="S82" s="47"/>
      <c r="T82" s="47"/>
      <c r="U82" s="47"/>
      <c r="V82" s="104"/>
      <c r="Y82" s="532"/>
    </row>
    <row r="83" spans="1:45" ht="35.25" customHeight="1" x14ac:dyDescent="0.25">
      <c r="L83" s="47"/>
      <c r="M83" s="47"/>
      <c r="N83" s="47"/>
      <c r="O83" s="47"/>
      <c r="P83" s="47"/>
      <c r="Q83" s="47"/>
      <c r="R83" s="47"/>
      <c r="S83" s="47"/>
      <c r="T83" s="47"/>
      <c r="U83" s="47"/>
      <c r="V83" s="104"/>
    </row>
    <row r="84" spans="1:45" ht="35.25" customHeight="1" x14ac:dyDescent="0.25">
      <c r="L84" s="47"/>
      <c r="M84" s="47"/>
      <c r="N84" s="47"/>
      <c r="O84" s="47"/>
      <c r="P84" s="47"/>
      <c r="Q84" s="47"/>
      <c r="R84" s="47"/>
      <c r="S84" s="47"/>
      <c r="T84" s="47"/>
      <c r="U84" s="47"/>
      <c r="V84" s="104"/>
    </row>
    <row r="85" spans="1:45" ht="35.25" customHeight="1" x14ac:dyDescent="0.25">
      <c r="L85" s="47"/>
      <c r="M85" s="47"/>
      <c r="N85" s="47"/>
      <c r="O85" s="47"/>
      <c r="P85" s="47"/>
      <c r="Q85" s="47"/>
      <c r="R85" s="47"/>
      <c r="S85" s="47"/>
      <c r="T85" s="47"/>
      <c r="U85" s="47"/>
      <c r="V85" s="104"/>
    </row>
    <row r="86" spans="1:45" ht="35.25" customHeight="1" x14ac:dyDescent="0.25">
      <c r="L86" s="47"/>
      <c r="M86" s="47"/>
      <c r="N86" s="47"/>
      <c r="O86" s="47"/>
      <c r="P86" s="47"/>
      <c r="Q86" s="47"/>
      <c r="R86" s="47"/>
      <c r="S86" s="47"/>
      <c r="T86" s="47"/>
      <c r="U86" s="47"/>
      <c r="V86" s="104"/>
    </row>
    <row r="87" spans="1:45" ht="17.25" customHeight="1" x14ac:dyDescent="0.25">
      <c r="L87" s="47"/>
      <c r="M87" s="47"/>
      <c r="N87" s="47"/>
      <c r="O87" s="47"/>
      <c r="P87" s="47"/>
      <c r="Q87" s="47"/>
      <c r="R87" s="47"/>
      <c r="S87" s="47"/>
      <c r="T87" s="47"/>
      <c r="U87" s="47"/>
      <c r="V87" s="104"/>
    </row>
    <row r="88" spans="1:45" ht="21.75" customHeight="1" x14ac:dyDescent="0.25">
      <c r="L88" s="47"/>
      <c r="M88" s="47"/>
      <c r="N88" s="47"/>
      <c r="O88" s="47"/>
      <c r="P88" s="47"/>
      <c r="Q88" s="47"/>
      <c r="R88" s="47"/>
      <c r="S88" s="47"/>
      <c r="T88" s="47"/>
      <c r="U88" s="47"/>
      <c r="V88" s="104"/>
    </row>
    <row r="89" spans="1:45" ht="29.25" customHeight="1" thickBot="1" x14ac:dyDescent="0.3">
      <c r="L89" s="47"/>
      <c r="M89" s="47"/>
      <c r="N89" s="47"/>
      <c r="O89" s="47"/>
      <c r="P89" s="47"/>
      <c r="Q89" s="47"/>
      <c r="R89" s="47"/>
      <c r="S89" s="47"/>
      <c r="T89" s="47"/>
      <c r="U89" s="47"/>
      <c r="V89" s="104"/>
    </row>
    <row r="90" spans="1:45" ht="29.25" customHeight="1" thickBot="1" x14ac:dyDescent="0.3">
      <c r="A90" s="524" t="s">
        <v>16</v>
      </c>
      <c r="B90" s="534"/>
      <c r="C90" s="534"/>
      <c r="D90" s="534"/>
      <c r="E90" s="527"/>
      <c r="F90" s="218"/>
      <c r="G90" s="218"/>
      <c r="H90" s="218"/>
      <c r="I90" s="218"/>
      <c r="J90" s="219"/>
      <c r="K90" s="151"/>
      <c r="L90" s="92"/>
      <c r="M90" s="92"/>
      <c r="N90" s="92"/>
      <c r="O90" s="92"/>
      <c r="P90" s="92"/>
      <c r="Q90" s="92"/>
      <c r="R90" s="92"/>
      <c r="S90" s="92"/>
      <c r="T90" s="92"/>
      <c r="U90" s="92"/>
      <c r="V90" s="95"/>
    </row>
    <row r="91" spans="1:45" ht="26.25" customHeight="1" x14ac:dyDescent="0.25">
      <c r="A91" s="410" t="s">
        <v>17</v>
      </c>
      <c r="B91" s="410"/>
      <c r="C91" s="410"/>
      <c r="D91" s="410"/>
      <c r="E91" s="410" t="s">
        <v>76</v>
      </c>
      <c r="F91" s="416" t="s">
        <v>193</v>
      </c>
      <c r="G91" s="416" t="s">
        <v>60</v>
      </c>
      <c r="H91" s="416" t="s">
        <v>62</v>
      </c>
      <c r="I91" s="393" t="s">
        <v>104</v>
      </c>
      <c r="J91" s="393" t="s">
        <v>274</v>
      </c>
      <c r="K91" s="151"/>
      <c r="L91" s="93"/>
      <c r="M91" s="93"/>
      <c r="N91" s="93"/>
      <c r="O91" s="93"/>
      <c r="P91" s="93"/>
      <c r="Q91" s="93"/>
      <c r="R91" s="93"/>
      <c r="S91" s="93"/>
      <c r="T91" s="93"/>
      <c r="U91" s="93"/>
      <c r="V91" s="97"/>
    </row>
    <row r="92" spans="1:45" ht="47.1" hidden="1" customHeight="1" x14ac:dyDescent="0.25">
      <c r="A92" s="406" t="s">
        <v>81</v>
      </c>
      <c r="B92" s="406"/>
      <c r="C92" s="406"/>
      <c r="D92" s="406"/>
      <c r="E92" s="417" t="str">
        <f>IFERROR(IF(F92="[Module Reference (Name)]","--Select--",VLOOKUP(F92,'Reference records(soft deleted)'!$B$61:$D$89,3,FALSE)),"")</f>
        <v>--Select--</v>
      </c>
      <c r="F92" s="418" t="s">
        <v>192</v>
      </c>
      <c r="G92" s="418" t="b">
        <f>IFERROR(IF(E92&lt;&gt;"",TRUE,FALSE),FALSE)</f>
        <v>1</v>
      </c>
      <c r="H92" s="419" t="s">
        <v>61</v>
      </c>
      <c r="I92" s="419" t="str">
        <f>IFERROR(VLOOKUP(E92,'Reference Records'!$C$96:$H$96,6,FALSE),"")</f>
        <v>Record ID2</v>
      </c>
      <c r="J92" s="418" t="s">
        <v>61</v>
      </c>
      <c r="K92" s="152"/>
      <c r="L92" s="47"/>
      <c r="M92" s="47"/>
      <c r="N92" s="47"/>
      <c r="O92" s="47"/>
      <c r="P92" s="47"/>
      <c r="Q92" s="47"/>
      <c r="R92" s="47"/>
      <c r="S92" s="47"/>
      <c r="T92" s="47"/>
      <c r="U92" s="47"/>
      <c r="V92" s="104"/>
      <c r="Y92" s="101"/>
      <c r="AS92" s="6"/>
    </row>
    <row r="93" spans="1:45" ht="47.1" customHeight="1" x14ac:dyDescent="0.25">
      <c r="A93" s="406">
        <v>1</v>
      </c>
      <c r="B93" s="406"/>
      <c r="C93" s="406"/>
      <c r="D93" s="406"/>
      <c r="E93" s="417" t="s">
        <v>2611</v>
      </c>
      <c r="F93" s="418"/>
      <c r="G93" s="418" t="b">
        <f t="shared" ref="G93:G107" si="8">IFERROR(IF(E93&lt;&gt;"",TRUE,FALSE),FALSE)</f>
        <v>1</v>
      </c>
      <c r="H93" s="419" t="s">
        <v>560</v>
      </c>
      <c r="I93" s="419" t="str">
        <f>IFERROR(VLOOKUP(E93,'Reference Records'!$C$96:$H$96,6,FALSE),"")</f>
        <v/>
      </c>
      <c r="J93" s="418" t="s">
        <v>400</v>
      </c>
      <c r="K93" s="152"/>
      <c r="L93" s="47"/>
      <c r="M93" s="47"/>
      <c r="N93" s="47"/>
      <c r="O93" s="47"/>
      <c r="P93" s="47"/>
      <c r="Q93" s="47"/>
      <c r="R93" s="47"/>
      <c r="S93" s="47"/>
      <c r="T93" s="47"/>
      <c r="U93" s="47"/>
      <c r="V93" s="104"/>
      <c r="Y93" s="362"/>
      <c r="AS93" s="6"/>
    </row>
    <row r="94" spans="1:45" ht="47.1" customHeight="1" x14ac:dyDescent="0.25">
      <c r="A94" s="406">
        <v>2</v>
      </c>
      <c r="B94" s="406"/>
      <c r="C94" s="406"/>
      <c r="D94" s="406"/>
      <c r="E94" s="417" t="s">
        <v>2621</v>
      </c>
      <c r="F94" s="418"/>
      <c r="G94" s="418" t="b">
        <f t="shared" si="8"/>
        <v>1</v>
      </c>
      <c r="H94" s="419" t="s">
        <v>561</v>
      </c>
      <c r="I94" s="419" t="str">
        <f>IFERROR(VLOOKUP(E94,'Reference Records'!$C$96:$H$96,6,FALSE),"")</f>
        <v/>
      </c>
      <c r="J94" s="418" t="s">
        <v>400</v>
      </c>
      <c r="K94" s="152"/>
      <c r="L94" s="47"/>
      <c r="M94" s="47"/>
      <c r="N94" s="47"/>
      <c r="O94" s="47"/>
      <c r="P94" s="47"/>
      <c r="Q94" s="47"/>
      <c r="R94" s="47"/>
      <c r="S94" s="47"/>
      <c r="T94" s="47"/>
      <c r="U94" s="47"/>
      <c r="V94" s="104"/>
      <c r="Y94" s="362"/>
      <c r="AS94" s="6"/>
    </row>
    <row r="95" spans="1:45" ht="47.1" customHeight="1" x14ac:dyDescent="0.25">
      <c r="A95" s="406">
        <v>3</v>
      </c>
      <c r="B95" s="406"/>
      <c r="C95" s="406"/>
      <c r="D95" s="406"/>
      <c r="E95" s="417" t="s">
        <v>2646</v>
      </c>
      <c r="F95" s="418"/>
      <c r="G95" s="418" t="b">
        <f t="shared" si="8"/>
        <v>1</v>
      </c>
      <c r="H95" s="419" t="s">
        <v>562</v>
      </c>
      <c r="I95" s="419" t="str">
        <f>IFERROR(VLOOKUP(E95,'Reference Records'!$C$96:$H$96,6,FALSE),"")</f>
        <v/>
      </c>
      <c r="J95" s="418" t="s">
        <v>400</v>
      </c>
      <c r="K95" s="152"/>
      <c r="L95" s="47"/>
      <c r="M95" s="47"/>
      <c r="N95" s="47"/>
      <c r="O95" s="47"/>
      <c r="P95" s="47"/>
      <c r="Q95" s="47"/>
      <c r="R95" s="47"/>
      <c r="S95" s="47"/>
      <c r="T95" s="47"/>
      <c r="U95" s="47"/>
      <c r="V95" s="104"/>
      <c r="Y95" s="362"/>
      <c r="AS95" s="6"/>
    </row>
    <row r="96" spans="1:45" ht="47.1" customHeight="1" x14ac:dyDescent="0.25">
      <c r="A96" s="406">
        <v>4</v>
      </c>
      <c r="B96" s="406"/>
      <c r="C96" s="406"/>
      <c r="D96" s="406"/>
      <c r="E96" s="417" t="s">
        <v>2651</v>
      </c>
      <c r="F96" s="418"/>
      <c r="G96" s="418" t="b">
        <f t="shared" si="8"/>
        <v>1</v>
      </c>
      <c r="H96" s="419" t="s">
        <v>563</v>
      </c>
      <c r="I96" s="419" t="str">
        <f>IFERROR(VLOOKUP(E96,'Reference Records'!$C$96:$H$96,6,FALSE),"")</f>
        <v/>
      </c>
      <c r="J96" s="418" t="s">
        <v>400</v>
      </c>
      <c r="K96" s="152"/>
      <c r="L96" s="47"/>
      <c r="M96" s="47"/>
      <c r="N96" s="47"/>
      <c r="O96" s="47"/>
      <c r="P96" s="47"/>
      <c r="Q96" s="47"/>
      <c r="R96" s="47"/>
      <c r="S96" s="47"/>
      <c r="T96" s="47"/>
      <c r="U96" s="47"/>
      <c r="V96" s="104"/>
      <c r="Y96" s="362"/>
      <c r="AS96" s="6"/>
    </row>
    <row r="97" spans="1:45" ht="47.1" customHeight="1" x14ac:dyDescent="0.25">
      <c r="A97" s="406">
        <v>5</v>
      </c>
      <c r="B97" s="406"/>
      <c r="C97" s="406"/>
      <c r="D97" s="406"/>
      <c r="E97" s="417" t="s">
        <v>2661</v>
      </c>
      <c r="F97" s="418"/>
      <c r="G97" s="418" t="b">
        <f t="shared" si="8"/>
        <v>1</v>
      </c>
      <c r="H97" s="419" t="s">
        <v>564</v>
      </c>
      <c r="I97" s="419" t="str">
        <f>IFERROR(VLOOKUP(E97,'Reference Records'!$C$96:$H$96,6,FALSE),"")</f>
        <v/>
      </c>
      <c r="J97" s="418" t="s">
        <v>400</v>
      </c>
      <c r="K97" s="152"/>
      <c r="L97" s="47"/>
      <c r="M97" s="47"/>
      <c r="N97" s="47"/>
      <c r="O97" s="47"/>
      <c r="P97" s="47"/>
      <c r="Q97" s="47"/>
      <c r="R97" s="47"/>
      <c r="S97" s="47"/>
      <c r="T97" s="47"/>
      <c r="U97" s="47"/>
      <c r="V97" s="104"/>
      <c r="Y97" s="362"/>
      <c r="AS97" s="6"/>
    </row>
    <row r="98" spans="1:45" ht="47.1" customHeight="1" x14ac:dyDescent="0.25">
      <c r="A98" s="406">
        <v>6</v>
      </c>
      <c r="B98" s="406"/>
      <c r="C98" s="406"/>
      <c r="D98" s="406"/>
      <c r="E98" s="417" t="s">
        <v>2666</v>
      </c>
      <c r="F98" s="418"/>
      <c r="G98" s="418" t="b">
        <f t="shared" si="8"/>
        <v>1</v>
      </c>
      <c r="H98" s="419" t="s">
        <v>565</v>
      </c>
      <c r="I98" s="419" t="str">
        <f>IFERROR(VLOOKUP(E98,'Reference Records'!$C$96:$H$96,6,FALSE),"")</f>
        <v/>
      </c>
      <c r="J98" s="418" t="s">
        <v>400</v>
      </c>
      <c r="K98" s="152"/>
      <c r="L98" s="47"/>
      <c r="M98" s="47"/>
      <c r="N98" s="47"/>
      <c r="O98" s="47"/>
      <c r="P98" s="47"/>
      <c r="Q98" s="47"/>
      <c r="R98" s="47"/>
      <c r="S98" s="47"/>
      <c r="T98" s="47"/>
      <c r="U98" s="47"/>
      <c r="V98" s="104"/>
      <c r="Y98" s="362"/>
      <c r="AS98" s="6"/>
    </row>
    <row r="99" spans="1:45" ht="47.1" customHeight="1" x14ac:dyDescent="0.25">
      <c r="A99" s="406">
        <v>7</v>
      </c>
      <c r="B99" s="406"/>
      <c r="C99" s="406"/>
      <c r="D99" s="406"/>
      <c r="E99" s="417" t="s">
        <v>2686</v>
      </c>
      <c r="F99" s="418"/>
      <c r="G99" s="418" t="b">
        <f t="shared" si="8"/>
        <v>1</v>
      </c>
      <c r="H99" s="419" t="s">
        <v>566</v>
      </c>
      <c r="I99" s="419" t="str">
        <f>IFERROR(VLOOKUP(E99,'Reference Records'!$C$96:$H$96,6,FALSE),"")</f>
        <v/>
      </c>
      <c r="J99" s="418" t="s">
        <v>400</v>
      </c>
      <c r="K99" s="152"/>
      <c r="L99" s="47"/>
      <c r="M99" s="47"/>
      <c r="N99" s="47"/>
      <c r="O99" s="47"/>
      <c r="P99" s="47"/>
      <c r="Q99" s="47"/>
      <c r="R99" s="47"/>
      <c r="S99" s="47"/>
      <c r="T99" s="47"/>
      <c r="U99" s="47"/>
      <c r="V99" s="104"/>
      <c r="Y99" s="362"/>
      <c r="AS99" s="6"/>
    </row>
    <row r="100" spans="1:45" ht="47.1" customHeight="1" x14ac:dyDescent="0.25">
      <c r="A100" s="406">
        <v>8</v>
      </c>
      <c r="B100" s="406"/>
      <c r="C100" s="406"/>
      <c r="D100" s="406"/>
      <c r="E100" s="417" t="s">
        <v>2716</v>
      </c>
      <c r="F100" s="418"/>
      <c r="G100" s="418" t="b">
        <f t="shared" si="8"/>
        <v>1</v>
      </c>
      <c r="H100" s="419" t="s">
        <v>567</v>
      </c>
      <c r="I100" s="419" t="str">
        <f>IFERROR(VLOOKUP(E100,'Reference Records'!$C$96:$H$96,6,FALSE),"")</f>
        <v/>
      </c>
      <c r="J100" s="418" t="s">
        <v>400</v>
      </c>
      <c r="K100" s="152"/>
      <c r="L100" s="47"/>
      <c r="M100" s="47"/>
      <c r="N100" s="47"/>
      <c r="O100" s="47"/>
      <c r="P100" s="47"/>
      <c r="Q100" s="47"/>
      <c r="R100" s="47"/>
      <c r="S100" s="47"/>
      <c r="T100" s="47"/>
      <c r="U100" s="47"/>
      <c r="V100" s="104"/>
      <c r="Y100" s="362"/>
      <c r="AS100" s="6"/>
    </row>
    <row r="101" spans="1:45" ht="47.1" customHeight="1" x14ac:dyDescent="0.25">
      <c r="A101" s="406">
        <v>9</v>
      </c>
      <c r="B101" s="406"/>
      <c r="C101" s="406"/>
      <c r="D101" s="406"/>
      <c r="E101" s="417" t="str">
        <f>IFERROR(IF(F101="[Module Reference (Name)]","--Select--",VLOOKUP(F101,'Reference records(soft deleted)'!$B$61:$D$89,3,FALSE)),"")</f>
        <v/>
      </c>
      <c r="F101" s="418"/>
      <c r="G101" s="418" t="b">
        <f t="shared" si="8"/>
        <v>0</v>
      </c>
      <c r="H101" s="419" t="s">
        <v>568</v>
      </c>
      <c r="I101" s="419" t="str">
        <f>IFERROR(VLOOKUP(E101,'Reference Records'!$C$96:$H$96,6,FALSE),"")</f>
        <v/>
      </c>
      <c r="J101" s="418" t="s">
        <v>400</v>
      </c>
      <c r="K101" s="152"/>
      <c r="L101" s="47"/>
      <c r="M101" s="47"/>
      <c r="N101" s="47"/>
      <c r="O101" s="47"/>
      <c r="P101" s="47"/>
      <c r="Q101" s="47"/>
      <c r="R101" s="47"/>
      <c r="S101" s="47"/>
      <c r="T101" s="47"/>
      <c r="U101" s="47"/>
      <c r="V101" s="104"/>
      <c r="Y101" s="362"/>
      <c r="AS101" s="6"/>
    </row>
    <row r="102" spans="1:45" ht="47.1" customHeight="1" x14ac:dyDescent="0.25">
      <c r="A102" s="406">
        <v>10</v>
      </c>
      <c r="B102" s="406"/>
      <c r="C102" s="406"/>
      <c r="D102" s="406"/>
      <c r="E102" s="417" t="str">
        <f>IFERROR(IF(F102="[Module Reference (Name)]","--Select--",VLOOKUP(F102,'Reference records(soft deleted)'!$B$61:$D$89,3,FALSE)),"")</f>
        <v/>
      </c>
      <c r="F102" s="418"/>
      <c r="G102" s="418" t="b">
        <f t="shared" si="8"/>
        <v>0</v>
      </c>
      <c r="H102" s="419" t="s">
        <v>569</v>
      </c>
      <c r="I102" s="419" t="str">
        <f>IFERROR(VLOOKUP(E102,'Reference Records'!$C$96:$H$96,6,FALSE),"")</f>
        <v/>
      </c>
      <c r="J102" s="418" t="s">
        <v>400</v>
      </c>
      <c r="K102" s="152"/>
      <c r="L102" s="47"/>
      <c r="M102" s="47"/>
      <c r="N102" s="47"/>
      <c r="O102" s="47"/>
      <c r="P102" s="47"/>
      <c r="Q102" s="47"/>
      <c r="R102" s="47"/>
      <c r="S102" s="47"/>
      <c r="T102" s="47"/>
      <c r="U102" s="47"/>
      <c r="V102" s="104"/>
      <c r="Y102" s="362"/>
      <c r="AS102" s="6"/>
    </row>
    <row r="103" spans="1:45" ht="47.1" customHeight="1" x14ac:dyDescent="0.25">
      <c r="A103" s="406">
        <v>11</v>
      </c>
      <c r="B103" s="406"/>
      <c r="C103" s="406"/>
      <c r="D103" s="406"/>
      <c r="E103" s="417" t="str">
        <f>IFERROR(IF(F103="[Module Reference (Name)]","--Select--",VLOOKUP(F103,'Reference records(soft deleted)'!$B$61:$D$89,3,FALSE)),"")</f>
        <v/>
      </c>
      <c r="F103" s="418"/>
      <c r="G103" s="418" t="b">
        <f t="shared" si="8"/>
        <v>0</v>
      </c>
      <c r="H103" s="419" t="s">
        <v>570</v>
      </c>
      <c r="I103" s="419" t="str">
        <f>IFERROR(VLOOKUP(E103,'Reference Records'!$C$96:$H$96,6,FALSE),"")</f>
        <v/>
      </c>
      <c r="J103" s="418" t="s">
        <v>400</v>
      </c>
      <c r="K103" s="152"/>
      <c r="L103" s="47"/>
      <c r="M103" s="47"/>
      <c r="N103" s="47"/>
      <c r="O103" s="47"/>
      <c r="P103" s="47"/>
      <c r="Q103" s="47"/>
      <c r="R103" s="47"/>
      <c r="S103" s="47"/>
      <c r="T103" s="47"/>
      <c r="U103" s="47"/>
      <c r="V103" s="104"/>
      <c r="Y103" s="362"/>
      <c r="AS103" s="6"/>
    </row>
    <row r="104" spans="1:45" ht="47.1" customHeight="1" x14ac:dyDescent="0.25">
      <c r="A104" s="406">
        <v>12</v>
      </c>
      <c r="B104" s="406"/>
      <c r="C104" s="406"/>
      <c r="D104" s="406"/>
      <c r="E104" s="417" t="str">
        <f>IFERROR(IF(F104="[Module Reference (Name)]","--Select--",VLOOKUP(F104,'Reference records(soft deleted)'!$B$61:$D$89,3,FALSE)),"")</f>
        <v/>
      </c>
      <c r="F104" s="418"/>
      <c r="G104" s="418" t="b">
        <f t="shared" si="8"/>
        <v>0</v>
      </c>
      <c r="H104" s="419" t="s">
        <v>571</v>
      </c>
      <c r="I104" s="419" t="str">
        <f>IFERROR(VLOOKUP(E104,'Reference Records'!$C$96:$H$96,6,FALSE),"")</f>
        <v/>
      </c>
      <c r="J104" s="418" t="s">
        <v>400</v>
      </c>
      <c r="K104" s="152"/>
      <c r="L104" s="47"/>
      <c r="M104" s="47"/>
      <c r="N104" s="47"/>
      <c r="O104" s="47"/>
      <c r="P104" s="47"/>
      <c r="Q104" s="47"/>
      <c r="R104" s="47"/>
      <c r="S104" s="47"/>
      <c r="T104" s="47"/>
      <c r="U104" s="47"/>
      <c r="V104" s="104"/>
      <c r="Y104" s="362"/>
      <c r="AS104" s="6"/>
    </row>
    <row r="105" spans="1:45" ht="47.1" customHeight="1" x14ac:dyDescent="0.25">
      <c r="A105" s="406">
        <v>13</v>
      </c>
      <c r="B105" s="406"/>
      <c r="C105" s="406"/>
      <c r="D105" s="406"/>
      <c r="E105" s="417" t="str">
        <f>IFERROR(IF(F105="[Module Reference (Name)]","--Select--",VLOOKUP(F105,'Reference records(soft deleted)'!$B$61:$D$89,3,FALSE)),"")</f>
        <v/>
      </c>
      <c r="F105" s="418"/>
      <c r="G105" s="418" t="b">
        <f t="shared" si="8"/>
        <v>0</v>
      </c>
      <c r="H105" s="419" t="s">
        <v>572</v>
      </c>
      <c r="I105" s="419" t="str">
        <f>IFERROR(VLOOKUP(E105,'Reference Records'!$C$96:$H$96,6,FALSE),"")</f>
        <v/>
      </c>
      <c r="J105" s="418" t="s">
        <v>400</v>
      </c>
      <c r="K105" s="152"/>
      <c r="L105" s="47"/>
      <c r="M105" s="47"/>
      <c r="N105" s="47"/>
      <c r="O105" s="47"/>
      <c r="P105" s="47"/>
      <c r="Q105" s="47"/>
      <c r="R105" s="47"/>
      <c r="S105" s="47"/>
      <c r="T105" s="47"/>
      <c r="U105" s="47"/>
      <c r="V105" s="104"/>
      <c r="Y105" s="362"/>
      <c r="AS105" s="6"/>
    </row>
    <row r="106" spans="1:45" ht="47.1" customHeight="1" x14ac:dyDescent="0.25">
      <c r="A106" s="406">
        <v>14</v>
      </c>
      <c r="B106" s="406"/>
      <c r="C106" s="406"/>
      <c r="D106" s="406"/>
      <c r="E106" s="417" t="str">
        <f>IFERROR(IF(F106="[Module Reference (Name)]","--Select--",VLOOKUP(F106,'Reference records(soft deleted)'!$B$61:$D$89,3,FALSE)),"")</f>
        <v/>
      </c>
      <c r="F106" s="418"/>
      <c r="G106" s="418" t="b">
        <f t="shared" si="8"/>
        <v>0</v>
      </c>
      <c r="H106" s="419" t="s">
        <v>573</v>
      </c>
      <c r="I106" s="419" t="str">
        <f>IFERROR(VLOOKUP(E106,'Reference Records'!$C$96:$H$96,6,FALSE),"")</f>
        <v/>
      </c>
      <c r="J106" s="418" t="s">
        <v>400</v>
      </c>
      <c r="K106" s="152"/>
      <c r="L106" s="47"/>
      <c r="M106" s="47"/>
      <c r="N106" s="47"/>
      <c r="O106" s="47"/>
      <c r="P106" s="47"/>
      <c r="Q106" s="47"/>
      <c r="R106" s="47"/>
      <c r="S106" s="47"/>
      <c r="T106" s="47"/>
      <c r="U106" s="47"/>
      <c r="V106" s="104"/>
      <c r="Y106" s="362"/>
      <c r="AS106" s="6"/>
    </row>
    <row r="107" spans="1:45" ht="47.1" customHeight="1" x14ac:dyDescent="0.25">
      <c r="A107" s="406">
        <v>15</v>
      </c>
      <c r="B107" s="406"/>
      <c r="C107" s="406"/>
      <c r="D107" s="406"/>
      <c r="E107" s="417" t="str">
        <f>IFERROR(IF(F107="[Module Reference (Name)]","--Select--",VLOOKUP(F107,'Reference records(soft deleted)'!$B$61:$D$89,3,FALSE)),"")</f>
        <v/>
      </c>
      <c r="F107" s="418"/>
      <c r="G107" s="418" t="b">
        <f t="shared" si="8"/>
        <v>0</v>
      </c>
      <c r="H107" s="419" t="s">
        <v>574</v>
      </c>
      <c r="I107" s="419" t="str">
        <f>IFERROR(VLOOKUP(E107,'Reference Records'!$C$96:$H$96,6,FALSE),"")</f>
        <v/>
      </c>
      <c r="J107" s="418" t="s">
        <v>400</v>
      </c>
      <c r="K107" s="152"/>
      <c r="L107" s="47"/>
      <c r="M107" s="47"/>
      <c r="N107" s="47"/>
      <c r="O107" s="47"/>
      <c r="P107" s="47"/>
      <c r="Q107" s="47"/>
      <c r="R107" s="47"/>
      <c r="S107" s="47"/>
      <c r="T107" s="47"/>
      <c r="U107" s="47"/>
      <c r="V107" s="104"/>
      <c r="Y107" s="362"/>
      <c r="AS107" s="6"/>
    </row>
    <row r="108" spans="1:45" ht="2.85" customHeight="1" thickBot="1" x14ac:dyDescent="0.3">
      <c r="A108" s="66"/>
      <c r="B108" s="67"/>
      <c r="C108" s="67"/>
      <c r="D108" s="67"/>
      <c r="E108" s="67"/>
      <c r="F108" s="67"/>
      <c r="G108" s="67"/>
      <c r="H108" s="67"/>
      <c r="I108" s="67"/>
      <c r="J108" s="61"/>
      <c r="K108" s="52"/>
      <c r="L108" s="47"/>
      <c r="M108" s="47"/>
      <c r="N108" s="47"/>
      <c r="O108" s="47"/>
      <c r="P108" s="47"/>
      <c r="Q108" s="47"/>
      <c r="R108" s="47"/>
      <c r="S108" s="47"/>
      <c r="T108" s="47"/>
      <c r="U108" s="47"/>
      <c r="V108" s="104"/>
    </row>
    <row r="109" spans="1:45" ht="35.25" customHeight="1" x14ac:dyDescent="0.25">
      <c r="L109" s="47"/>
      <c r="M109" s="47"/>
      <c r="N109" s="47"/>
      <c r="O109" s="47"/>
      <c r="P109" s="47"/>
      <c r="Q109" s="47"/>
      <c r="R109" s="47"/>
      <c r="S109" s="47"/>
      <c r="T109" s="47"/>
      <c r="U109" s="47"/>
      <c r="V109" s="104"/>
    </row>
    <row r="110" spans="1:45" ht="35.25" customHeight="1" x14ac:dyDescent="0.25">
      <c r="L110" s="47"/>
      <c r="M110" s="47"/>
      <c r="N110" s="47"/>
      <c r="O110" s="47"/>
      <c r="P110" s="47"/>
      <c r="Q110" s="47"/>
      <c r="R110" s="47"/>
      <c r="S110" s="47"/>
      <c r="T110" s="47"/>
      <c r="U110" s="47"/>
      <c r="V110" s="104"/>
    </row>
    <row r="111" spans="1:45" ht="35.25" customHeight="1" x14ac:dyDescent="0.25">
      <c r="L111" s="47"/>
      <c r="M111" s="47"/>
      <c r="N111" s="47"/>
      <c r="O111" s="47"/>
      <c r="P111" s="47"/>
      <c r="Q111" s="47"/>
      <c r="R111" s="47"/>
      <c r="S111" s="47"/>
      <c r="T111" s="47"/>
      <c r="U111" s="47"/>
      <c r="V111" s="104"/>
    </row>
    <row r="112" spans="1:45" ht="35.25" customHeight="1" x14ac:dyDescent="0.25">
      <c r="L112" s="47"/>
      <c r="M112" s="47"/>
      <c r="N112" s="47"/>
      <c r="O112" s="47"/>
      <c r="P112" s="47"/>
      <c r="Q112" s="47"/>
      <c r="R112" s="47"/>
      <c r="S112" s="47"/>
      <c r="T112" s="47"/>
      <c r="U112" s="47"/>
      <c r="V112" s="104"/>
    </row>
    <row r="113" spans="1:34" ht="35.25" customHeight="1" x14ac:dyDescent="0.25">
      <c r="L113" s="47"/>
      <c r="M113" s="47"/>
      <c r="N113" s="47"/>
      <c r="O113" s="47"/>
      <c r="P113" s="47"/>
      <c r="Q113" s="47"/>
      <c r="R113" s="47"/>
      <c r="S113" s="47"/>
      <c r="U113" s="47"/>
      <c r="V113" s="104"/>
    </row>
    <row r="114" spans="1:34" ht="35.25" customHeight="1" x14ac:dyDescent="0.25">
      <c r="L114" s="47"/>
      <c r="M114" s="47"/>
      <c r="N114" s="47"/>
      <c r="O114" s="47"/>
      <c r="P114" s="47"/>
      <c r="Q114" s="47"/>
      <c r="R114" s="47"/>
      <c r="S114" s="47"/>
      <c r="T114" s="47"/>
      <c r="U114" s="47"/>
      <c r="V114" s="104"/>
    </row>
    <row r="115" spans="1:34" ht="27.75" customHeight="1" thickBot="1" x14ac:dyDescent="0.3">
      <c r="A115" s="105"/>
      <c r="B115" s="46"/>
      <c r="C115" s="46"/>
      <c r="D115" s="46"/>
      <c r="E115" s="47"/>
      <c r="F115" s="47"/>
      <c r="G115" s="47"/>
      <c r="H115" s="47"/>
      <c r="I115" s="47"/>
      <c r="J115" s="47"/>
      <c r="K115" s="47"/>
      <c r="L115" s="47"/>
      <c r="M115" s="47"/>
      <c r="N115" s="47"/>
      <c r="O115" s="47"/>
      <c r="P115" s="47"/>
      <c r="Q115" s="47"/>
      <c r="R115" s="47"/>
      <c r="S115" s="47"/>
      <c r="T115" s="47"/>
      <c r="U115" s="47"/>
      <c r="V115" s="104"/>
    </row>
    <row r="116" spans="1:34" ht="16.5" customHeight="1" thickBot="1" x14ac:dyDescent="0.3">
      <c r="A116" s="528" t="s">
        <v>39</v>
      </c>
      <c r="B116" s="529"/>
      <c r="C116" s="529"/>
      <c r="D116" s="529"/>
      <c r="E116" s="530"/>
      <c r="F116" s="530"/>
      <c r="G116" s="530"/>
      <c r="H116" s="530"/>
      <c r="I116" s="530"/>
      <c r="J116" s="530"/>
      <c r="K116" s="531"/>
      <c r="L116" s="531"/>
      <c r="M116" s="531"/>
      <c r="N116" s="531"/>
      <c r="O116" s="531"/>
      <c r="P116" s="531"/>
      <c r="Q116" s="531"/>
      <c r="R116" s="531"/>
      <c r="S116" s="531"/>
      <c r="T116" s="531"/>
      <c r="U116" s="106"/>
      <c r="V116" s="107"/>
      <c r="W116" s="107"/>
      <c r="X116" s="107"/>
      <c r="Y116" s="107"/>
      <c r="Z116" s="107"/>
      <c r="AA116" s="108"/>
      <c r="AB116" s="108"/>
      <c r="AC116" s="109"/>
    </row>
    <row r="117" spans="1:34" ht="30" customHeight="1" thickBot="1" x14ac:dyDescent="0.3">
      <c r="A117" s="524" t="s">
        <v>38</v>
      </c>
      <c r="B117" s="525"/>
      <c r="C117" s="525"/>
      <c r="D117" s="525"/>
      <c r="E117" s="526"/>
      <c r="F117" s="526"/>
      <c r="G117" s="526"/>
      <c r="H117" s="526"/>
      <c r="I117" s="526"/>
      <c r="J117" s="526"/>
      <c r="K117" s="527"/>
      <c r="L117" s="527"/>
      <c r="M117" s="527"/>
      <c r="N117" s="527"/>
      <c r="O117" s="527"/>
      <c r="P117" s="527"/>
      <c r="Q117" s="527"/>
      <c r="R117" s="527"/>
      <c r="S117" s="527"/>
      <c r="T117" s="527"/>
      <c r="U117" s="356"/>
      <c r="V117" s="357"/>
      <c r="W117" s="358"/>
      <c r="X117" s="358"/>
      <c r="Y117" s="358"/>
      <c r="Z117" s="359"/>
      <c r="AA117" s="360"/>
      <c r="AB117" s="360"/>
      <c r="AC117" s="361"/>
    </row>
    <row r="118" spans="1:34" ht="46.5" customHeight="1" x14ac:dyDescent="0.25">
      <c r="A118" s="410" t="s">
        <v>25</v>
      </c>
      <c r="B118" s="410"/>
      <c r="C118" s="410"/>
      <c r="D118" s="410"/>
      <c r="E118" s="420" t="s">
        <v>16</v>
      </c>
      <c r="F118" s="420" t="s">
        <v>139</v>
      </c>
      <c r="G118" s="420" t="s">
        <v>154</v>
      </c>
      <c r="H118" s="420" t="s">
        <v>155</v>
      </c>
      <c r="I118" s="420" t="s">
        <v>156</v>
      </c>
      <c r="J118" s="420" t="s">
        <v>173</v>
      </c>
      <c r="K118" s="420" t="s">
        <v>106</v>
      </c>
      <c r="L118" s="420" t="s">
        <v>137</v>
      </c>
      <c r="M118" s="421" t="s">
        <v>174</v>
      </c>
      <c r="N118" s="421" t="s">
        <v>175</v>
      </c>
      <c r="O118" s="421" t="s">
        <v>176</v>
      </c>
      <c r="P118" s="421" t="s">
        <v>177</v>
      </c>
      <c r="Q118" s="421" t="s">
        <v>193</v>
      </c>
      <c r="R118" s="421" t="s">
        <v>263</v>
      </c>
      <c r="S118" s="420" t="s">
        <v>262</v>
      </c>
      <c r="T118" s="422" t="s">
        <v>278</v>
      </c>
      <c r="U118" s="423" t="s">
        <v>76</v>
      </c>
      <c r="V118" s="423" t="s">
        <v>136</v>
      </c>
      <c r="W118" s="424" t="s">
        <v>148</v>
      </c>
      <c r="X118" s="425" t="s">
        <v>92</v>
      </c>
      <c r="Y118" s="425" t="s">
        <v>60</v>
      </c>
      <c r="Z118" s="425" t="s">
        <v>96</v>
      </c>
      <c r="AA118" s="425" t="s">
        <v>98</v>
      </c>
      <c r="AB118" s="425" t="s">
        <v>62</v>
      </c>
      <c r="AC118" s="426"/>
      <c r="AD118" s="427" t="s">
        <v>327</v>
      </c>
      <c r="AE118" s="428" t="s">
        <v>328</v>
      </c>
      <c r="AF118" s="427"/>
      <c r="AG118" s="427" t="s">
        <v>326</v>
      </c>
      <c r="AH118" s="196"/>
    </row>
    <row r="119" spans="1:34" ht="47.1" hidden="1" customHeight="1" x14ac:dyDescent="0.25">
      <c r="A119" s="406"/>
      <c r="B119" s="429"/>
      <c r="C119" s="429"/>
      <c r="D119" s="429"/>
      <c r="E119" s="430" t="str">
        <f>IFERROR(IF(AND(K119="",T119=""),"",(VLOOKUP(Q119,'Reference records(soft deleted)'!$B$61:$D$89,3,FALSE))),"")</f>
        <v/>
      </c>
      <c r="F119" s="431"/>
      <c r="G119" s="431"/>
      <c r="H119" s="431"/>
      <c r="I119" s="431"/>
      <c r="J119" s="431"/>
      <c r="K119" s="430" t="str">
        <f>IFERROR(VLOOKUP(R119,'Reference records(soft deleted)'!$B$172:$D$343,3,FALSE),"")</f>
        <v/>
      </c>
      <c r="L119" s="431"/>
      <c r="M119" s="431"/>
      <c r="N119" s="431"/>
      <c r="O119" s="431"/>
      <c r="P119" s="431"/>
      <c r="Q119" s="432" t="s">
        <v>192</v>
      </c>
      <c r="R119" s="433" t="s">
        <v>194</v>
      </c>
      <c r="S119" s="431"/>
      <c r="T119" s="434"/>
      <c r="U119" s="435" t="str">
        <f>IFERROR(IF(VLOOKUP(E119,'Reference Records'!$C$96:$D$119,2,FALSE)=0,"",VLOOKUP(E119,'Reference Records'!$C$96:$D$119,2,FALSE)),"")</f>
        <v/>
      </c>
      <c r="V119" s="435"/>
      <c r="W119" s="435" t="str">
        <f>K119&amp;T119</f>
        <v/>
      </c>
      <c r="X119" s="436" t="str">
        <f>IFERROR(VLOOKUP(E119,$E$92:$H$109,4,FALSE),"")</f>
        <v>a1P36000002OW9EEAW</v>
      </c>
      <c r="Y119" s="436" t="b">
        <f>IFERROR(IF(OR(K119&lt;&gt;"",T119&lt;&gt;""),TRUE,FALSE),FALSE)</f>
        <v>0</v>
      </c>
      <c r="Z119" s="436" t="b">
        <f>IFERROR(TRUE,FALSE)</f>
        <v>1</v>
      </c>
      <c r="AA119" s="436" t="str">
        <f>IFERROR(VLOOKUP(K119,'Reference Records'!$C$122:$E$267,3,FALSE),"")</f>
        <v/>
      </c>
      <c r="AB119" s="436" t="s">
        <v>61</v>
      </c>
      <c r="AC119" s="426"/>
      <c r="AD119" s="437" t="str">
        <f t="array" ref="AD119">IFERROR(INDEX($E$119:$E$170,MATCH(SMALL(NOT($E$119:$E$170="")*IF(ISNUMBER($E$119:$E$170),COUNTIF($E$119:$E$170,"&lt;="&amp;$E$119:$E$170),COUNTIF($E$119:$E$170,"&lt;="&amp;$E$119:$E$170)+SUM(--ISNUMBER($E$119:$E$170))),ROWS($E$118:E118)+SUM(--ISBLANK($E$119:$E$170))),NOT($E$119:$E$170="")*IF(ISNUMBER($E$119:$E$170),COUNTIF($E$119:$E$170,"&lt;="&amp;$E$119:$E$170),COUNTIF($E$119:$E$170,"&lt;="&amp;$E$119:$E$170)+SUM(--ISNUMBER($E$119:$E$170))),0)),"")</f>
        <v/>
      </c>
      <c r="AE119" s="427" t="str">
        <f t="array" ref="AE119">IFERROR(IF(INDEX($W$119:$W$170, MATCH(0, IF(AD119=$E$119:$E$170, COUNTIF($AE$118:$AE118, $W$119:$W$170), ""), 0))=0,"",INDEX($W$119:$W$170, MATCH(0, IF(AD119=$E$119:$E$170, COUNTIF($AE$118:$AE118, $W$119:$W$170), ""), 0))),"")</f>
        <v/>
      </c>
      <c r="AF119" s="427"/>
      <c r="AG119" s="438" t="s">
        <v>325</v>
      </c>
      <c r="AH119" s="196"/>
    </row>
    <row r="120" spans="1:34" ht="47.1" customHeight="1" x14ac:dyDescent="0.25">
      <c r="A120" s="406">
        <v>1</v>
      </c>
      <c r="B120" s="429"/>
      <c r="C120" s="429"/>
      <c r="D120" s="429"/>
      <c r="E120" s="430" t="str">
        <f>IFERROR(IF(AND(K120="",T120=""),"",(VLOOKUP(Q120,'Reference records(soft deleted)'!$B$61:$D$89,3,FALSE))),"")</f>
        <v/>
      </c>
      <c r="F120" s="431"/>
      <c r="G120" s="431"/>
      <c r="H120" s="431"/>
      <c r="I120" s="431"/>
      <c r="J120" s="431"/>
      <c r="K120" s="430" t="str">
        <f>IFERROR(VLOOKUP(R120,'Reference records(soft deleted)'!$B$172:$D$343,3,FALSE),"")</f>
        <v/>
      </c>
      <c r="L120" s="431"/>
      <c r="M120" s="431"/>
      <c r="N120" s="431"/>
      <c r="O120" s="431"/>
      <c r="P120" s="431"/>
      <c r="Q120" s="432"/>
      <c r="R120" s="433"/>
      <c r="S120" s="431"/>
      <c r="T120" s="434"/>
      <c r="U120" s="435" t="str">
        <f>IFERROR(IF(VLOOKUP(E120,'Reference Records'!$C$96:$D$119,2,FALSE)=0,"",VLOOKUP(E120,'Reference Records'!$C$96:$D$119,2,FALSE)),"")</f>
        <v/>
      </c>
      <c r="V120" s="435"/>
      <c r="W120" s="435" t="str">
        <f t="shared" ref="W120:W169" si="9">K120&amp;T120</f>
        <v/>
      </c>
      <c r="X120" s="436" t="str">
        <f t="shared" ref="X120:X169" si="10">IFERROR(VLOOKUP(E120,$E$92:$H$109,4,FALSE),"")</f>
        <v>a1P36000002OW9EEAW</v>
      </c>
      <c r="Y120" s="436" t="b">
        <f t="shared" ref="Y120:Y169" si="11">IFERROR(IF(OR(K120&lt;&gt;"",T120&lt;&gt;""),TRUE,FALSE),FALSE)</f>
        <v>0</v>
      </c>
      <c r="Z120" s="436" t="b">
        <f t="shared" ref="Z120:Z169" si="12">IFERROR(TRUE,FALSE)</f>
        <v>1</v>
      </c>
      <c r="AA120" s="436" t="str">
        <f>IFERROR(VLOOKUP(K120,'Reference Records'!$C$122:$E$267,3,FALSE),"")</f>
        <v/>
      </c>
      <c r="AB120" s="436" t="s">
        <v>575</v>
      </c>
      <c r="AC120" s="426"/>
      <c r="AD120" s="437" t="str">
        <f t="array" ref="AD120">IFERROR(INDEX($E$119:$E$170,MATCH(SMALL(NOT($E$119:$E$170="")*IF(ISNUMBER($E$119:$E$170),COUNTIF($E$119:$E$170,"&lt;="&amp;$E$119:$E$170),COUNTIF($E$119:$E$170,"&lt;="&amp;$E$119:$E$170)+SUM(--ISNUMBER($E$119:$E$170))),ROWS($E$118:E119)+SUM(--ISBLANK($E$119:$E$170))),NOT($E$119:$E$170="")*IF(ISNUMBER($E$119:$E$170),COUNTIF($E$119:$E$170,"&lt;="&amp;$E$119:$E$170),COUNTIF($E$119:$E$170,"&lt;="&amp;$E$119:$E$170)+SUM(--ISNUMBER($E$119:$E$170))),0)),"")</f>
        <v/>
      </c>
      <c r="AE120" s="427" t="str">
        <f t="array" ref="AE120">IFERROR(IF(INDEX($W$119:$W$170, MATCH(0, IF(AD120=$E$119:$E$170, COUNTIF($AE$118:$AE119, $W$119:$W$170), ""), 0))=0,"",INDEX($W$119:$W$170, MATCH(0, IF(AD120=$E$119:$E$170, COUNTIF($AE$118:$AE119, $W$119:$W$170), ""), 0))),"")</f>
        <v/>
      </c>
      <c r="AF120" s="427"/>
      <c r="AG120" s="438" t="s">
        <v>576</v>
      </c>
      <c r="AH120" s="196"/>
    </row>
    <row r="121" spans="1:34" ht="47.1" customHeight="1" x14ac:dyDescent="0.25">
      <c r="A121" s="406">
        <v>2</v>
      </c>
      <c r="B121" s="429"/>
      <c r="C121" s="429"/>
      <c r="D121" s="429"/>
      <c r="E121" s="430" t="str">
        <f>IFERROR(IF(AND(K121="",T121=""),"",(VLOOKUP(Q121,'Reference records(soft deleted)'!$B$61:$D$89,3,FALSE))),"")</f>
        <v/>
      </c>
      <c r="F121" s="431"/>
      <c r="G121" s="431"/>
      <c r="H121" s="431"/>
      <c r="I121" s="431"/>
      <c r="J121" s="431"/>
      <c r="K121" s="430" t="str">
        <f>IFERROR(VLOOKUP(R121,'Reference records(soft deleted)'!$B$172:$D$343,3,FALSE),"")</f>
        <v/>
      </c>
      <c r="L121" s="431"/>
      <c r="M121" s="431"/>
      <c r="N121" s="431"/>
      <c r="O121" s="431"/>
      <c r="P121" s="431"/>
      <c r="Q121" s="432"/>
      <c r="R121" s="433"/>
      <c r="S121" s="431"/>
      <c r="T121" s="434"/>
      <c r="U121" s="435" t="str">
        <f>IFERROR(IF(VLOOKUP(E121,'Reference Records'!$C$96:$D$119,2,FALSE)=0,"",VLOOKUP(E121,'Reference Records'!$C$96:$D$119,2,FALSE)),"")</f>
        <v/>
      </c>
      <c r="V121" s="435"/>
      <c r="W121" s="435" t="str">
        <f t="shared" si="9"/>
        <v/>
      </c>
      <c r="X121" s="436" t="str">
        <f t="shared" si="10"/>
        <v>a1P36000002OW9EEAW</v>
      </c>
      <c r="Y121" s="436" t="b">
        <f t="shared" si="11"/>
        <v>0</v>
      </c>
      <c r="Z121" s="436" t="b">
        <f t="shared" si="12"/>
        <v>1</v>
      </c>
      <c r="AA121" s="436" t="str">
        <f>IFERROR(VLOOKUP(K121,'Reference Records'!$C$122:$E$267,3,FALSE),"")</f>
        <v/>
      </c>
      <c r="AB121" s="436" t="s">
        <v>577</v>
      </c>
      <c r="AC121" s="426"/>
      <c r="AD121" s="437" t="str">
        <f t="array" ref="AD121">IFERROR(INDEX($E$119:$E$170,MATCH(SMALL(NOT($E$119:$E$170="")*IF(ISNUMBER($E$119:$E$170),COUNTIF($E$119:$E$170,"&lt;="&amp;$E$119:$E$170),COUNTIF($E$119:$E$170,"&lt;="&amp;$E$119:$E$170)+SUM(--ISNUMBER($E$119:$E$170))),ROWS($E$118:E120)+SUM(--ISBLANK($E$119:$E$170))),NOT($E$119:$E$170="")*IF(ISNUMBER($E$119:$E$170),COUNTIF($E$119:$E$170,"&lt;="&amp;$E$119:$E$170),COUNTIF($E$119:$E$170,"&lt;="&amp;$E$119:$E$170)+SUM(--ISNUMBER($E$119:$E$170))),0)),"")</f>
        <v/>
      </c>
      <c r="AE121" s="427" t="str">
        <f t="array" ref="AE121">IFERROR(IF(INDEX($W$119:$W$170, MATCH(0, IF(AD121=$E$119:$E$170, COUNTIF($AE$118:$AE120, $W$119:$W$170), ""), 0))=0,"",INDEX($W$119:$W$170, MATCH(0, IF(AD121=$E$119:$E$170, COUNTIF($AE$118:$AE120, $W$119:$W$170), ""), 0))),"")</f>
        <v/>
      </c>
      <c r="AF121" s="427"/>
      <c r="AG121" s="438" t="s">
        <v>578</v>
      </c>
      <c r="AH121" s="196"/>
    </row>
    <row r="122" spans="1:34" ht="47.1" customHeight="1" x14ac:dyDescent="0.25">
      <c r="A122" s="406">
        <v>3</v>
      </c>
      <c r="B122" s="429"/>
      <c r="C122" s="429"/>
      <c r="D122" s="429"/>
      <c r="E122" s="430" t="str">
        <f>IFERROR(IF(AND(K122="",T122=""),"",(VLOOKUP(Q122,'Reference records(soft deleted)'!$B$61:$D$89,3,FALSE))),"")</f>
        <v/>
      </c>
      <c r="F122" s="431"/>
      <c r="G122" s="431"/>
      <c r="H122" s="431"/>
      <c r="I122" s="431"/>
      <c r="J122" s="431"/>
      <c r="K122" s="430" t="str">
        <f>IFERROR(VLOOKUP(R122,'Reference records(soft deleted)'!$B$172:$D$343,3,FALSE),"")</f>
        <v/>
      </c>
      <c r="L122" s="431"/>
      <c r="M122" s="431"/>
      <c r="N122" s="431"/>
      <c r="O122" s="431"/>
      <c r="P122" s="431"/>
      <c r="Q122" s="432"/>
      <c r="R122" s="433"/>
      <c r="S122" s="431"/>
      <c r="T122" s="434"/>
      <c r="U122" s="435" t="str">
        <f>IFERROR(IF(VLOOKUP(E122,'Reference Records'!$C$96:$D$119,2,FALSE)=0,"",VLOOKUP(E122,'Reference Records'!$C$96:$D$119,2,FALSE)),"")</f>
        <v/>
      </c>
      <c r="V122" s="435"/>
      <c r="W122" s="435" t="str">
        <f t="shared" si="9"/>
        <v/>
      </c>
      <c r="X122" s="436" t="str">
        <f t="shared" si="10"/>
        <v>a1P36000002OW9EEAW</v>
      </c>
      <c r="Y122" s="436" t="b">
        <f t="shared" si="11"/>
        <v>0</v>
      </c>
      <c r="Z122" s="436" t="b">
        <f t="shared" si="12"/>
        <v>1</v>
      </c>
      <c r="AA122" s="436" t="str">
        <f>IFERROR(VLOOKUP(K122,'Reference Records'!$C$122:$E$267,3,FALSE),"")</f>
        <v/>
      </c>
      <c r="AB122" s="436" t="s">
        <v>579</v>
      </c>
      <c r="AC122" s="426"/>
      <c r="AD122" s="437" t="str">
        <f t="array" ref="AD122">IFERROR(INDEX($E$119:$E$170,MATCH(SMALL(NOT($E$119:$E$170="")*IF(ISNUMBER($E$119:$E$170),COUNTIF($E$119:$E$170,"&lt;="&amp;$E$119:$E$170),COUNTIF($E$119:$E$170,"&lt;="&amp;$E$119:$E$170)+SUM(--ISNUMBER($E$119:$E$170))),ROWS($E$118:E121)+SUM(--ISBLANK($E$119:$E$170))),NOT($E$119:$E$170="")*IF(ISNUMBER($E$119:$E$170),COUNTIF($E$119:$E$170,"&lt;="&amp;$E$119:$E$170),COUNTIF($E$119:$E$170,"&lt;="&amp;$E$119:$E$170)+SUM(--ISNUMBER($E$119:$E$170))),0)),"")</f>
        <v/>
      </c>
      <c r="AE122" s="427" t="str">
        <f t="array" ref="AE122">IFERROR(IF(INDEX($W$119:$W$170, MATCH(0, IF(AD122=$E$119:$E$170, COUNTIF($AE$118:$AE121, $W$119:$W$170), ""), 0))=0,"",INDEX($W$119:$W$170, MATCH(0, IF(AD122=$E$119:$E$170, COUNTIF($AE$118:$AE121, $W$119:$W$170), ""), 0))),"")</f>
        <v/>
      </c>
      <c r="AF122" s="427"/>
      <c r="AG122" s="438" t="s">
        <v>580</v>
      </c>
      <c r="AH122" s="196"/>
    </row>
    <row r="123" spans="1:34" ht="47.1" customHeight="1" x14ac:dyDescent="0.25">
      <c r="A123" s="406">
        <v>4</v>
      </c>
      <c r="B123" s="429"/>
      <c r="C123" s="429"/>
      <c r="D123" s="429"/>
      <c r="E123" s="430" t="str">
        <f>IFERROR(IF(AND(K123="",T123=""),"",(VLOOKUP(Q123,'Reference records(soft deleted)'!$B$61:$D$89,3,FALSE))),"")</f>
        <v/>
      </c>
      <c r="F123" s="431"/>
      <c r="G123" s="431"/>
      <c r="H123" s="431"/>
      <c r="I123" s="431"/>
      <c r="J123" s="431"/>
      <c r="K123" s="430" t="str">
        <f>IFERROR(VLOOKUP(R123,'Reference records(soft deleted)'!$B$172:$D$343,3,FALSE),"")</f>
        <v/>
      </c>
      <c r="L123" s="431"/>
      <c r="M123" s="431"/>
      <c r="N123" s="431"/>
      <c r="O123" s="431"/>
      <c r="P123" s="431"/>
      <c r="Q123" s="432"/>
      <c r="R123" s="433"/>
      <c r="S123" s="431"/>
      <c r="T123" s="434"/>
      <c r="U123" s="435" t="str">
        <f>IFERROR(IF(VLOOKUP(E123,'Reference Records'!$C$96:$D$119,2,FALSE)=0,"",VLOOKUP(E123,'Reference Records'!$C$96:$D$119,2,FALSE)),"")</f>
        <v/>
      </c>
      <c r="V123" s="435"/>
      <c r="W123" s="435" t="str">
        <f t="shared" si="9"/>
        <v/>
      </c>
      <c r="X123" s="436" t="str">
        <f t="shared" si="10"/>
        <v>a1P36000002OW9EEAW</v>
      </c>
      <c r="Y123" s="436" t="b">
        <f t="shared" si="11"/>
        <v>0</v>
      </c>
      <c r="Z123" s="436" t="b">
        <f t="shared" si="12"/>
        <v>1</v>
      </c>
      <c r="AA123" s="436" t="str">
        <f>IFERROR(VLOOKUP(K123,'Reference Records'!$C$122:$E$267,3,FALSE),"")</f>
        <v/>
      </c>
      <c r="AB123" s="436" t="s">
        <v>581</v>
      </c>
      <c r="AC123" s="426"/>
      <c r="AD123" s="437" t="str">
        <f t="array" ref="AD123">IFERROR(INDEX($E$119:$E$170,MATCH(SMALL(NOT($E$119:$E$170="")*IF(ISNUMBER($E$119:$E$170),COUNTIF($E$119:$E$170,"&lt;="&amp;$E$119:$E$170),COUNTIF($E$119:$E$170,"&lt;="&amp;$E$119:$E$170)+SUM(--ISNUMBER($E$119:$E$170))),ROWS($E$118:E122)+SUM(--ISBLANK($E$119:$E$170))),NOT($E$119:$E$170="")*IF(ISNUMBER($E$119:$E$170),COUNTIF($E$119:$E$170,"&lt;="&amp;$E$119:$E$170),COUNTIF($E$119:$E$170,"&lt;="&amp;$E$119:$E$170)+SUM(--ISNUMBER($E$119:$E$170))),0)),"")</f>
        <v/>
      </c>
      <c r="AE123" s="427" t="str">
        <f t="array" ref="AE123">IFERROR(IF(INDEX($W$119:$W$170, MATCH(0, IF(AD123=$E$119:$E$170, COUNTIF($AE$118:$AE122, $W$119:$W$170), ""), 0))=0,"",INDEX($W$119:$W$170, MATCH(0, IF(AD123=$E$119:$E$170, COUNTIF($AE$118:$AE122, $W$119:$W$170), ""), 0))),"")</f>
        <v/>
      </c>
      <c r="AF123" s="427"/>
      <c r="AG123" s="438" t="s">
        <v>582</v>
      </c>
      <c r="AH123" s="196"/>
    </row>
    <row r="124" spans="1:34" ht="47.1" customHeight="1" x14ac:dyDescent="0.25">
      <c r="A124" s="406">
        <v>5</v>
      </c>
      <c r="B124" s="429"/>
      <c r="C124" s="429"/>
      <c r="D124" s="429"/>
      <c r="E124" s="430" t="str">
        <f>IFERROR(IF(AND(K124="",T124=""),"",(VLOOKUP(Q124,'Reference records(soft deleted)'!$B$61:$D$89,3,FALSE))),"")</f>
        <v/>
      </c>
      <c r="F124" s="431"/>
      <c r="G124" s="431"/>
      <c r="H124" s="431"/>
      <c r="I124" s="431"/>
      <c r="J124" s="431"/>
      <c r="K124" s="430" t="str">
        <f>IFERROR(VLOOKUP(R124,'Reference records(soft deleted)'!$B$172:$D$343,3,FALSE),"")</f>
        <v/>
      </c>
      <c r="L124" s="431"/>
      <c r="M124" s="431"/>
      <c r="N124" s="431"/>
      <c r="O124" s="431"/>
      <c r="P124" s="431"/>
      <c r="Q124" s="432"/>
      <c r="R124" s="433"/>
      <c r="S124" s="431"/>
      <c r="T124" s="434"/>
      <c r="U124" s="435" t="str">
        <f>IFERROR(IF(VLOOKUP(E124,'Reference Records'!$C$96:$D$119,2,FALSE)=0,"",VLOOKUP(E124,'Reference Records'!$C$96:$D$119,2,FALSE)),"")</f>
        <v/>
      </c>
      <c r="V124" s="435"/>
      <c r="W124" s="435" t="str">
        <f t="shared" si="9"/>
        <v/>
      </c>
      <c r="X124" s="436" t="str">
        <f t="shared" si="10"/>
        <v>a1P36000002OW9EEAW</v>
      </c>
      <c r="Y124" s="436" t="b">
        <f t="shared" si="11"/>
        <v>0</v>
      </c>
      <c r="Z124" s="436" t="b">
        <f t="shared" si="12"/>
        <v>1</v>
      </c>
      <c r="AA124" s="436" t="str">
        <f>IFERROR(VLOOKUP(K124,'Reference Records'!$C$122:$E$267,3,FALSE),"")</f>
        <v/>
      </c>
      <c r="AB124" s="436" t="s">
        <v>583</v>
      </c>
      <c r="AC124" s="426"/>
      <c r="AD124" s="437" t="str">
        <f t="array" ref="AD124">IFERROR(INDEX($E$119:$E$170,MATCH(SMALL(NOT($E$119:$E$170="")*IF(ISNUMBER($E$119:$E$170),COUNTIF($E$119:$E$170,"&lt;="&amp;$E$119:$E$170),COUNTIF($E$119:$E$170,"&lt;="&amp;$E$119:$E$170)+SUM(--ISNUMBER($E$119:$E$170))),ROWS($E$118:E123)+SUM(--ISBLANK($E$119:$E$170))),NOT($E$119:$E$170="")*IF(ISNUMBER($E$119:$E$170),COUNTIF($E$119:$E$170,"&lt;="&amp;$E$119:$E$170),COUNTIF($E$119:$E$170,"&lt;="&amp;$E$119:$E$170)+SUM(--ISNUMBER($E$119:$E$170))),0)),"")</f>
        <v/>
      </c>
      <c r="AE124" s="427" t="str">
        <f t="array" ref="AE124">IFERROR(IF(INDEX($W$119:$W$170, MATCH(0, IF(AD124=$E$119:$E$170, COUNTIF($AE$118:$AE123, $W$119:$W$170), ""), 0))=0,"",INDEX($W$119:$W$170, MATCH(0, IF(AD124=$E$119:$E$170, COUNTIF($AE$118:$AE123, $W$119:$W$170), ""), 0))),"")</f>
        <v/>
      </c>
      <c r="AF124" s="427"/>
      <c r="AG124" s="438" t="s">
        <v>584</v>
      </c>
      <c r="AH124" s="196"/>
    </row>
    <row r="125" spans="1:34" ht="47.1" customHeight="1" x14ac:dyDescent="0.25">
      <c r="A125" s="406">
        <v>6</v>
      </c>
      <c r="B125" s="429"/>
      <c r="C125" s="429"/>
      <c r="D125" s="429"/>
      <c r="E125" s="430" t="str">
        <f>IFERROR(IF(AND(K125="",T125=""),"",(VLOOKUP(Q125,'Reference records(soft deleted)'!$B$61:$D$89,3,FALSE))),"")</f>
        <v/>
      </c>
      <c r="F125" s="431"/>
      <c r="G125" s="431"/>
      <c r="H125" s="431"/>
      <c r="I125" s="431"/>
      <c r="J125" s="431"/>
      <c r="K125" s="430" t="str">
        <f>IFERROR(VLOOKUP(R125,'Reference records(soft deleted)'!$B$172:$D$343,3,FALSE),"")</f>
        <v/>
      </c>
      <c r="L125" s="431"/>
      <c r="M125" s="431"/>
      <c r="N125" s="431"/>
      <c r="O125" s="431"/>
      <c r="P125" s="431"/>
      <c r="Q125" s="432"/>
      <c r="R125" s="433"/>
      <c r="S125" s="431"/>
      <c r="T125" s="434"/>
      <c r="U125" s="435" t="str">
        <f>IFERROR(IF(VLOOKUP(E125,'Reference Records'!$C$96:$D$119,2,FALSE)=0,"",VLOOKUP(E125,'Reference Records'!$C$96:$D$119,2,FALSE)),"")</f>
        <v/>
      </c>
      <c r="V125" s="435"/>
      <c r="W125" s="435" t="str">
        <f t="shared" si="9"/>
        <v/>
      </c>
      <c r="X125" s="436" t="str">
        <f t="shared" si="10"/>
        <v>a1P36000002OW9EEAW</v>
      </c>
      <c r="Y125" s="436" t="b">
        <f t="shared" si="11"/>
        <v>0</v>
      </c>
      <c r="Z125" s="436" t="b">
        <f t="shared" si="12"/>
        <v>1</v>
      </c>
      <c r="AA125" s="436" t="str">
        <f>IFERROR(VLOOKUP(K125,'Reference Records'!$C$122:$E$267,3,FALSE),"")</f>
        <v/>
      </c>
      <c r="AB125" s="436" t="s">
        <v>585</v>
      </c>
      <c r="AC125" s="426"/>
      <c r="AD125" s="437" t="str">
        <f t="array" ref="AD125">IFERROR(INDEX($E$119:$E$170,MATCH(SMALL(NOT($E$119:$E$170="")*IF(ISNUMBER($E$119:$E$170),COUNTIF($E$119:$E$170,"&lt;="&amp;$E$119:$E$170),COUNTIF($E$119:$E$170,"&lt;="&amp;$E$119:$E$170)+SUM(--ISNUMBER($E$119:$E$170))),ROWS($E$118:E124)+SUM(--ISBLANK($E$119:$E$170))),NOT($E$119:$E$170="")*IF(ISNUMBER($E$119:$E$170),COUNTIF($E$119:$E$170,"&lt;="&amp;$E$119:$E$170),COUNTIF($E$119:$E$170,"&lt;="&amp;$E$119:$E$170)+SUM(--ISNUMBER($E$119:$E$170))),0)),"")</f>
        <v/>
      </c>
      <c r="AE125" s="427" t="str">
        <f t="array" ref="AE125">IFERROR(IF(INDEX($W$119:$W$170, MATCH(0, IF(AD125=$E$119:$E$170, COUNTIF($AE$118:$AE124, $W$119:$W$170), ""), 0))=0,"",INDEX($W$119:$W$170, MATCH(0, IF(AD125=$E$119:$E$170, COUNTIF($AE$118:$AE124, $W$119:$W$170), ""), 0))),"")</f>
        <v/>
      </c>
      <c r="AF125" s="427"/>
      <c r="AG125" s="438" t="s">
        <v>586</v>
      </c>
      <c r="AH125" s="196"/>
    </row>
    <row r="126" spans="1:34" ht="47.1" customHeight="1" x14ac:dyDescent="0.25">
      <c r="A126" s="406">
        <v>7</v>
      </c>
      <c r="B126" s="429"/>
      <c r="C126" s="429"/>
      <c r="D126" s="429"/>
      <c r="E126" s="430" t="str">
        <f>IFERROR(IF(AND(K126="",T126=""),"",(VLOOKUP(Q126,'Reference records(soft deleted)'!$B$61:$D$89,3,FALSE))),"")</f>
        <v/>
      </c>
      <c r="F126" s="431"/>
      <c r="G126" s="431"/>
      <c r="H126" s="431"/>
      <c r="I126" s="431"/>
      <c r="J126" s="431"/>
      <c r="K126" s="430" t="str">
        <f>IFERROR(VLOOKUP(R126,'Reference records(soft deleted)'!$B$172:$D$343,3,FALSE),"")</f>
        <v/>
      </c>
      <c r="L126" s="431"/>
      <c r="M126" s="431"/>
      <c r="N126" s="431"/>
      <c r="O126" s="431"/>
      <c r="P126" s="431"/>
      <c r="Q126" s="432"/>
      <c r="R126" s="433"/>
      <c r="S126" s="431"/>
      <c r="T126" s="434"/>
      <c r="U126" s="435" t="str">
        <f>IFERROR(IF(VLOOKUP(E126,'Reference Records'!$C$96:$D$119,2,FALSE)=0,"",VLOOKUP(E126,'Reference Records'!$C$96:$D$119,2,FALSE)),"")</f>
        <v/>
      </c>
      <c r="V126" s="435"/>
      <c r="W126" s="435" t="str">
        <f t="shared" si="9"/>
        <v/>
      </c>
      <c r="X126" s="436" t="str">
        <f t="shared" si="10"/>
        <v>a1P36000002OW9EEAW</v>
      </c>
      <c r="Y126" s="436" t="b">
        <f t="shared" si="11"/>
        <v>0</v>
      </c>
      <c r="Z126" s="436" t="b">
        <f t="shared" si="12"/>
        <v>1</v>
      </c>
      <c r="AA126" s="436" t="str">
        <f>IFERROR(VLOOKUP(K126,'Reference Records'!$C$122:$E$267,3,FALSE),"")</f>
        <v/>
      </c>
      <c r="AB126" s="436" t="s">
        <v>587</v>
      </c>
      <c r="AC126" s="426"/>
      <c r="AD126" s="437" t="str">
        <f t="array" ref="AD126">IFERROR(INDEX($E$119:$E$170,MATCH(SMALL(NOT($E$119:$E$170="")*IF(ISNUMBER($E$119:$E$170),COUNTIF($E$119:$E$170,"&lt;="&amp;$E$119:$E$170),COUNTIF($E$119:$E$170,"&lt;="&amp;$E$119:$E$170)+SUM(--ISNUMBER($E$119:$E$170))),ROWS($E$118:E125)+SUM(--ISBLANK($E$119:$E$170))),NOT($E$119:$E$170="")*IF(ISNUMBER($E$119:$E$170),COUNTIF($E$119:$E$170,"&lt;="&amp;$E$119:$E$170),COUNTIF($E$119:$E$170,"&lt;="&amp;$E$119:$E$170)+SUM(--ISNUMBER($E$119:$E$170))),0)),"")</f>
        <v/>
      </c>
      <c r="AE126" s="427" t="str">
        <f t="array" ref="AE126">IFERROR(IF(INDEX($W$119:$W$170, MATCH(0, IF(AD126=$E$119:$E$170, COUNTIF($AE$118:$AE125, $W$119:$W$170), ""), 0))=0,"",INDEX($W$119:$W$170, MATCH(0, IF(AD126=$E$119:$E$170, COUNTIF($AE$118:$AE125, $W$119:$W$170), ""), 0))),"")</f>
        <v/>
      </c>
      <c r="AF126" s="427"/>
      <c r="AG126" s="438" t="s">
        <v>588</v>
      </c>
      <c r="AH126" s="196"/>
    </row>
    <row r="127" spans="1:34" ht="47.1" customHeight="1" x14ac:dyDescent="0.25">
      <c r="A127" s="406">
        <v>8</v>
      </c>
      <c r="B127" s="429"/>
      <c r="C127" s="429"/>
      <c r="D127" s="429"/>
      <c r="E127" s="430" t="str">
        <f>IFERROR(IF(AND(K127="",T127=""),"",(VLOOKUP(Q127,'Reference records(soft deleted)'!$B$61:$D$89,3,FALSE))),"")</f>
        <v/>
      </c>
      <c r="F127" s="431"/>
      <c r="G127" s="431"/>
      <c r="H127" s="431"/>
      <c r="I127" s="431"/>
      <c r="J127" s="431"/>
      <c r="K127" s="430" t="str">
        <f>IFERROR(VLOOKUP(R127,'Reference records(soft deleted)'!$B$172:$D$343,3,FALSE),"")</f>
        <v/>
      </c>
      <c r="L127" s="431"/>
      <c r="M127" s="431"/>
      <c r="N127" s="431"/>
      <c r="O127" s="431"/>
      <c r="P127" s="431"/>
      <c r="Q127" s="432"/>
      <c r="R127" s="433"/>
      <c r="S127" s="431"/>
      <c r="T127" s="434"/>
      <c r="U127" s="435" t="str">
        <f>IFERROR(IF(VLOOKUP(E127,'Reference Records'!$C$96:$D$119,2,FALSE)=0,"",VLOOKUP(E127,'Reference Records'!$C$96:$D$119,2,FALSE)),"")</f>
        <v/>
      </c>
      <c r="V127" s="435"/>
      <c r="W127" s="435" t="str">
        <f t="shared" si="9"/>
        <v/>
      </c>
      <c r="X127" s="436" t="str">
        <f t="shared" si="10"/>
        <v>a1P36000002OW9EEAW</v>
      </c>
      <c r="Y127" s="436" t="b">
        <f t="shared" si="11"/>
        <v>0</v>
      </c>
      <c r="Z127" s="436" t="b">
        <f t="shared" si="12"/>
        <v>1</v>
      </c>
      <c r="AA127" s="436" t="str">
        <f>IFERROR(VLOOKUP(K127,'Reference Records'!$C$122:$E$267,3,FALSE),"")</f>
        <v/>
      </c>
      <c r="AB127" s="436" t="s">
        <v>589</v>
      </c>
      <c r="AC127" s="426"/>
      <c r="AD127" s="437" t="str">
        <f t="array" ref="AD127">IFERROR(INDEX($E$119:$E$170,MATCH(SMALL(NOT($E$119:$E$170="")*IF(ISNUMBER($E$119:$E$170),COUNTIF($E$119:$E$170,"&lt;="&amp;$E$119:$E$170),COUNTIF($E$119:$E$170,"&lt;="&amp;$E$119:$E$170)+SUM(--ISNUMBER($E$119:$E$170))),ROWS($E$118:E126)+SUM(--ISBLANK($E$119:$E$170))),NOT($E$119:$E$170="")*IF(ISNUMBER($E$119:$E$170),COUNTIF($E$119:$E$170,"&lt;="&amp;$E$119:$E$170),COUNTIF($E$119:$E$170,"&lt;="&amp;$E$119:$E$170)+SUM(--ISNUMBER($E$119:$E$170))),0)),"")</f>
        <v/>
      </c>
      <c r="AE127" s="427" t="str">
        <f t="array" ref="AE127">IFERROR(IF(INDEX($W$119:$W$170, MATCH(0, IF(AD127=$E$119:$E$170, COUNTIF($AE$118:$AE126, $W$119:$W$170), ""), 0))=0,"",INDEX($W$119:$W$170, MATCH(0, IF(AD127=$E$119:$E$170, COUNTIF($AE$118:$AE126, $W$119:$W$170), ""), 0))),"")</f>
        <v/>
      </c>
      <c r="AF127" s="427"/>
      <c r="AG127" s="438" t="s">
        <v>590</v>
      </c>
      <c r="AH127" s="196"/>
    </row>
    <row r="128" spans="1:34" ht="47.1" customHeight="1" x14ac:dyDescent="0.25">
      <c r="A128" s="406">
        <v>9</v>
      </c>
      <c r="B128" s="429"/>
      <c r="C128" s="429"/>
      <c r="D128" s="429"/>
      <c r="E128" s="430" t="str">
        <f>IFERROR(IF(AND(K128="",T128=""),"",(VLOOKUP(Q128,'Reference records(soft deleted)'!$B$61:$D$89,3,FALSE))),"")</f>
        <v/>
      </c>
      <c r="F128" s="431"/>
      <c r="G128" s="431"/>
      <c r="H128" s="431"/>
      <c r="I128" s="431"/>
      <c r="J128" s="431"/>
      <c r="K128" s="430" t="str">
        <f>IFERROR(VLOOKUP(R128,'Reference records(soft deleted)'!$B$172:$D$343,3,FALSE),"")</f>
        <v/>
      </c>
      <c r="L128" s="431"/>
      <c r="M128" s="431"/>
      <c r="N128" s="431"/>
      <c r="O128" s="431"/>
      <c r="P128" s="431"/>
      <c r="Q128" s="432"/>
      <c r="R128" s="433"/>
      <c r="S128" s="431"/>
      <c r="T128" s="434"/>
      <c r="U128" s="435" t="str">
        <f>IFERROR(IF(VLOOKUP(E128,'Reference Records'!$C$96:$D$119,2,FALSE)=0,"",VLOOKUP(E128,'Reference Records'!$C$96:$D$119,2,FALSE)),"")</f>
        <v/>
      </c>
      <c r="V128" s="435"/>
      <c r="W128" s="435" t="str">
        <f t="shared" si="9"/>
        <v/>
      </c>
      <c r="X128" s="436" t="str">
        <f t="shared" si="10"/>
        <v>a1P36000002OW9EEAW</v>
      </c>
      <c r="Y128" s="436" t="b">
        <f t="shared" si="11"/>
        <v>0</v>
      </c>
      <c r="Z128" s="436" t="b">
        <f t="shared" si="12"/>
        <v>1</v>
      </c>
      <c r="AA128" s="436" t="str">
        <f>IFERROR(VLOOKUP(K128,'Reference Records'!$C$122:$E$267,3,FALSE),"")</f>
        <v/>
      </c>
      <c r="AB128" s="436" t="s">
        <v>591</v>
      </c>
      <c r="AC128" s="426"/>
      <c r="AD128" s="437" t="str">
        <f t="array" ref="AD128">IFERROR(INDEX($E$119:$E$170,MATCH(SMALL(NOT($E$119:$E$170="")*IF(ISNUMBER($E$119:$E$170),COUNTIF($E$119:$E$170,"&lt;="&amp;$E$119:$E$170),COUNTIF($E$119:$E$170,"&lt;="&amp;$E$119:$E$170)+SUM(--ISNUMBER($E$119:$E$170))),ROWS($E$118:E127)+SUM(--ISBLANK($E$119:$E$170))),NOT($E$119:$E$170="")*IF(ISNUMBER($E$119:$E$170),COUNTIF($E$119:$E$170,"&lt;="&amp;$E$119:$E$170),COUNTIF($E$119:$E$170,"&lt;="&amp;$E$119:$E$170)+SUM(--ISNUMBER($E$119:$E$170))),0)),"")</f>
        <v/>
      </c>
      <c r="AE128" s="427" t="str">
        <f t="array" ref="AE128">IFERROR(IF(INDEX($W$119:$W$170, MATCH(0, IF(AD128=$E$119:$E$170, COUNTIF($AE$118:$AE127, $W$119:$W$170), ""), 0))=0,"",INDEX($W$119:$W$170, MATCH(0, IF(AD128=$E$119:$E$170, COUNTIF($AE$118:$AE127, $W$119:$W$170), ""), 0))),"")</f>
        <v/>
      </c>
      <c r="AF128" s="427"/>
      <c r="AG128" s="438" t="s">
        <v>592</v>
      </c>
      <c r="AH128" s="196"/>
    </row>
    <row r="129" spans="1:34" ht="47.1" customHeight="1" x14ac:dyDescent="0.25">
      <c r="A129" s="406">
        <v>10</v>
      </c>
      <c r="B129" s="429"/>
      <c r="C129" s="429"/>
      <c r="D129" s="429"/>
      <c r="E129" s="430" t="str">
        <f>IFERROR(IF(AND(K129="",T129=""),"",(VLOOKUP(Q129,'Reference records(soft deleted)'!$B$61:$D$89,3,FALSE))),"")</f>
        <v/>
      </c>
      <c r="F129" s="431"/>
      <c r="G129" s="431"/>
      <c r="H129" s="431"/>
      <c r="I129" s="431"/>
      <c r="J129" s="431"/>
      <c r="K129" s="430" t="str">
        <f>IFERROR(VLOOKUP(R129,'Reference records(soft deleted)'!$B$172:$D$343,3,FALSE),"")</f>
        <v/>
      </c>
      <c r="L129" s="431"/>
      <c r="M129" s="431"/>
      <c r="N129" s="431"/>
      <c r="O129" s="431"/>
      <c r="P129" s="431"/>
      <c r="Q129" s="432"/>
      <c r="R129" s="433"/>
      <c r="S129" s="431"/>
      <c r="T129" s="434"/>
      <c r="U129" s="435" t="str">
        <f>IFERROR(IF(VLOOKUP(E129,'Reference Records'!$C$96:$D$119,2,FALSE)=0,"",VLOOKUP(E129,'Reference Records'!$C$96:$D$119,2,FALSE)),"")</f>
        <v/>
      </c>
      <c r="V129" s="435"/>
      <c r="W129" s="435" t="str">
        <f t="shared" si="9"/>
        <v/>
      </c>
      <c r="X129" s="436" t="str">
        <f t="shared" si="10"/>
        <v>a1P36000002OW9EEAW</v>
      </c>
      <c r="Y129" s="436" t="b">
        <f t="shared" si="11"/>
        <v>0</v>
      </c>
      <c r="Z129" s="436" t="b">
        <f t="shared" si="12"/>
        <v>1</v>
      </c>
      <c r="AA129" s="436" t="str">
        <f>IFERROR(VLOOKUP(K129,'Reference Records'!$C$122:$E$267,3,FALSE),"")</f>
        <v/>
      </c>
      <c r="AB129" s="436" t="s">
        <v>593</v>
      </c>
      <c r="AC129" s="426"/>
      <c r="AD129" s="437" t="str">
        <f t="array" ref="AD129">IFERROR(INDEX($E$119:$E$170,MATCH(SMALL(NOT($E$119:$E$170="")*IF(ISNUMBER($E$119:$E$170),COUNTIF($E$119:$E$170,"&lt;="&amp;$E$119:$E$170),COUNTIF($E$119:$E$170,"&lt;="&amp;$E$119:$E$170)+SUM(--ISNUMBER($E$119:$E$170))),ROWS($E$118:E128)+SUM(--ISBLANK($E$119:$E$170))),NOT($E$119:$E$170="")*IF(ISNUMBER($E$119:$E$170),COUNTIF($E$119:$E$170,"&lt;="&amp;$E$119:$E$170),COUNTIF($E$119:$E$170,"&lt;="&amp;$E$119:$E$170)+SUM(--ISNUMBER($E$119:$E$170))),0)),"")</f>
        <v/>
      </c>
      <c r="AE129" s="427" t="str">
        <f t="array" ref="AE129">IFERROR(IF(INDEX($W$119:$W$170, MATCH(0, IF(AD129=$E$119:$E$170, COUNTIF($AE$118:$AE128, $W$119:$W$170), ""), 0))=0,"",INDEX($W$119:$W$170, MATCH(0, IF(AD129=$E$119:$E$170, COUNTIF($AE$118:$AE128, $W$119:$W$170), ""), 0))),"")</f>
        <v/>
      </c>
      <c r="AF129" s="427"/>
      <c r="AG129" s="438" t="s">
        <v>594</v>
      </c>
      <c r="AH129" s="196"/>
    </row>
    <row r="130" spans="1:34" ht="47.1" customHeight="1" x14ac:dyDescent="0.25">
      <c r="A130" s="406">
        <v>11</v>
      </c>
      <c r="B130" s="429"/>
      <c r="C130" s="429"/>
      <c r="D130" s="429"/>
      <c r="E130" s="430" t="str">
        <f>IFERROR(IF(AND(K130="",T130=""),"",(VLOOKUP(Q130,'Reference records(soft deleted)'!$B$61:$D$89,3,FALSE))),"")</f>
        <v/>
      </c>
      <c r="F130" s="431"/>
      <c r="G130" s="431"/>
      <c r="H130" s="431"/>
      <c r="I130" s="431"/>
      <c r="J130" s="431"/>
      <c r="K130" s="430" t="str">
        <f>IFERROR(VLOOKUP(R130,'Reference records(soft deleted)'!$B$172:$D$343,3,FALSE),"")</f>
        <v/>
      </c>
      <c r="L130" s="431"/>
      <c r="M130" s="431"/>
      <c r="N130" s="431"/>
      <c r="O130" s="431"/>
      <c r="P130" s="431"/>
      <c r="Q130" s="432"/>
      <c r="R130" s="433"/>
      <c r="S130" s="431"/>
      <c r="T130" s="434"/>
      <c r="U130" s="435" t="str">
        <f>IFERROR(IF(VLOOKUP(E130,'Reference Records'!$C$96:$D$119,2,FALSE)=0,"",VLOOKUP(E130,'Reference Records'!$C$96:$D$119,2,FALSE)),"")</f>
        <v/>
      </c>
      <c r="V130" s="435"/>
      <c r="W130" s="435" t="str">
        <f t="shared" si="9"/>
        <v/>
      </c>
      <c r="X130" s="436" t="str">
        <f t="shared" si="10"/>
        <v>a1P36000002OW9EEAW</v>
      </c>
      <c r="Y130" s="436" t="b">
        <f t="shared" si="11"/>
        <v>0</v>
      </c>
      <c r="Z130" s="436" t="b">
        <f t="shared" si="12"/>
        <v>1</v>
      </c>
      <c r="AA130" s="436" t="str">
        <f>IFERROR(VLOOKUP(K130,'Reference Records'!$C$122:$E$267,3,FALSE),"")</f>
        <v/>
      </c>
      <c r="AB130" s="436" t="s">
        <v>595</v>
      </c>
      <c r="AC130" s="426"/>
      <c r="AD130" s="437" t="str">
        <f t="array" ref="AD130">IFERROR(INDEX($E$119:$E$170,MATCH(SMALL(NOT($E$119:$E$170="")*IF(ISNUMBER($E$119:$E$170),COUNTIF($E$119:$E$170,"&lt;="&amp;$E$119:$E$170),COUNTIF($E$119:$E$170,"&lt;="&amp;$E$119:$E$170)+SUM(--ISNUMBER($E$119:$E$170))),ROWS($E$118:E129)+SUM(--ISBLANK($E$119:$E$170))),NOT($E$119:$E$170="")*IF(ISNUMBER($E$119:$E$170),COUNTIF($E$119:$E$170,"&lt;="&amp;$E$119:$E$170),COUNTIF($E$119:$E$170,"&lt;="&amp;$E$119:$E$170)+SUM(--ISNUMBER($E$119:$E$170))),0)),"")</f>
        <v/>
      </c>
      <c r="AE130" s="427" t="str">
        <f t="array" ref="AE130">IFERROR(IF(INDEX($W$119:$W$170, MATCH(0, IF(AD130=$E$119:$E$170, COUNTIF($AE$118:$AE129, $W$119:$W$170), ""), 0))=0,"",INDEX($W$119:$W$170, MATCH(0, IF(AD130=$E$119:$E$170, COUNTIF($AE$118:$AE129, $W$119:$W$170), ""), 0))),"")</f>
        <v/>
      </c>
      <c r="AF130" s="427"/>
      <c r="AG130" s="438" t="s">
        <v>596</v>
      </c>
      <c r="AH130" s="196"/>
    </row>
    <row r="131" spans="1:34" ht="47.1" customHeight="1" x14ac:dyDescent="0.25">
      <c r="A131" s="406">
        <v>12</v>
      </c>
      <c r="B131" s="429"/>
      <c r="C131" s="429"/>
      <c r="D131" s="429"/>
      <c r="E131" s="430" t="str">
        <f>IFERROR(IF(AND(K131="",T131=""),"",(VLOOKUP(Q131,'Reference records(soft deleted)'!$B$61:$D$89,3,FALSE))),"")</f>
        <v/>
      </c>
      <c r="F131" s="431"/>
      <c r="G131" s="431"/>
      <c r="H131" s="431"/>
      <c r="I131" s="431"/>
      <c r="J131" s="431"/>
      <c r="K131" s="430" t="str">
        <f>IFERROR(VLOOKUP(R131,'Reference records(soft deleted)'!$B$172:$D$343,3,FALSE),"")</f>
        <v/>
      </c>
      <c r="L131" s="431"/>
      <c r="M131" s="431"/>
      <c r="N131" s="431"/>
      <c r="O131" s="431"/>
      <c r="P131" s="431"/>
      <c r="Q131" s="432"/>
      <c r="R131" s="433"/>
      <c r="S131" s="431"/>
      <c r="T131" s="434"/>
      <c r="U131" s="435" t="str">
        <f>IFERROR(IF(VLOOKUP(E131,'Reference Records'!$C$96:$D$119,2,FALSE)=0,"",VLOOKUP(E131,'Reference Records'!$C$96:$D$119,2,FALSE)),"")</f>
        <v/>
      </c>
      <c r="V131" s="435"/>
      <c r="W131" s="435" t="str">
        <f t="shared" si="9"/>
        <v/>
      </c>
      <c r="X131" s="436" t="str">
        <f t="shared" si="10"/>
        <v>a1P36000002OW9EEAW</v>
      </c>
      <c r="Y131" s="436" t="b">
        <f t="shared" si="11"/>
        <v>0</v>
      </c>
      <c r="Z131" s="436" t="b">
        <f t="shared" si="12"/>
        <v>1</v>
      </c>
      <c r="AA131" s="436" t="str">
        <f>IFERROR(VLOOKUP(K131,'Reference Records'!$C$122:$E$267,3,FALSE),"")</f>
        <v/>
      </c>
      <c r="AB131" s="436" t="s">
        <v>597</v>
      </c>
      <c r="AC131" s="426"/>
      <c r="AD131" s="437" t="str">
        <f t="array" ref="AD131">IFERROR(INDEX($E$119:$E$170,MATCH(SMALL(NOT($E$119:$E$170="")*IF(ISNUMBER($E$119:$E$170),COUNTIF($E$119:$E$170,"&lt;="&amp;$E$119:$E$170),COUNTIF($E$119:$E$170,"&lt;="&amp;$E$119:$E$170)+SUM(--ISNUMBER($E$119:$E$170))),ROWS($E$118:E130)+SUM(--ISBLANK($E$119:$E$170))),NOT($E$119:$E$170="")*IF(ISNUMBER($E$119:$E$170),COUNTIF($E$119:$E$170,"&lt;="&amp;$E$119:$E$170),COUNTIF($E$119:$E$170,"&lt;="&amp;$E$119:$E$170)+SUM(--ISNUMBER($E$119:$E$170))),0)),"")</f>
        <v/>
      </c>
      <c r="AE131" s="427" t="str">
        <f t="array" ref="AE131">IFERROR(IF(INDEX($W$119:$W$170, MATCH(0, IF(AD131=$E$119:$E$170, COUNTIF($AE$118:$AE130, $W$119:$W$170), ""), 0))=0,"",INDEX($W$119:$W$170, MATCH(0, IF(AD131=$E$119:$E$170, COUNTIF($AE$118:$AE130, $W$119:$W$170), ""), 0))),"")</f>
        <v/>
      </c>
      <c r="AF131" s="427"/>
      <c r="AG131" s="438" t="s">
        <v>598</v>
      </c>
      <c r="AH131" s="196"/>
    </row>
    <row r="132" spans="1:34" ht="47.1" customHeight="1" x14ac:dyDescent="0.25">
      <c r="A132" s="406">
        <v>13</v>
      </c>
      <c r="B132" s="429"/>
      <c r="C132" s="429"/>
      <c r="D132" s="429"/>
      <c r="E132" s="430" t="str">
        <f>IFERROR(IF(AND(K132="",T132=""),"",(VLOOKUP(Q132,'Reference records(soft deleted)'!$B$61:$D$89,3,FALSE))),"")</f>
        <v/>
      </c>
      <c r="F132" s="431"/>
      <c r="G132" s="431"/>
      <c r="H132" s="431"/>
      <c r="I132" s="431"/>
      <c r="J132" s="431"/>
      <c r="K132" s="430" t="str">
        <f>IFERROR(VLOOKUP(R132,'Reference records(soft deleted)'!$B$172:$D$343,3,FALSE),"")</f>
        <v/>
      </c>
      <c r="L132" s="431"/>
      <c r="M132" s="431"/>
      <c r="N132" s="431"/>
      <c r="O132" s="431"/>
      <c r="P132" s="431"/>
      <c r="Q132" s="432"/>
      <c r="R132" s="433"/>
      <c r="S132" s="431"/>
      <c r="T132" s="434"/>
      <c r="U132" s="435" t="str">
        <f>IFERROR(IF(VLOOKUP(E132,'Reference Records'!$C$96:$D$119,2,FALSE)=0,"",VLOOKUP(E132,'Reference Records'!$C$96:$D$119,2,FALSE)),"")</f>
        <v/>
      </c>
      <c r="V132" s="435"/>
      <c r="W132" s="435" t="str">
        <f t="shared" si="9"/>
        <v/>
      </c>
      <c r="X132" s="436" t="str">
        <f t="shared" si="10"/>
        <v>a1P36000002OW9EEAW</v>
      </c>
      <c r="Y132" s="436" t="b">
        <f t="shared" si="11"/>
        <v>0</v>
      </c>
      <c r="Z132" s="436" t="b">
        <f t="shared" si="12"/>
        <v>1</v>
      </c>
      <c r="AA132" s="436" t="str">
        <f>IFERROR(VLOOKUP(K132,'Reference Records'!$C$122:$E$267,3,FALSE),"")</f>
        <v/>
      </c>
      <c r="AB132" s="436" t="s">
        <v>599</v>
      </c>
      <c r="AC132" s="426"/>
      <c r="AD132" s="437" t="str">
        <f t="array" ref="AD132">IFERROR(INDEX($E$119:$E$170,MATCH(SMALL(NOT($E$119:$E$170="")*IF(ISNUMBER($E$119:$E$170),COUNTIF($E$119:$E$170,"&lt;="&amp;$E$119:$E$170),COUNTIF($E$119:$E$170,"&lt;="&amp;$E$119:$E$170)+SUM(--ISNUMBER($E$119:$E$170))),ROWS($E$118:E131)+SUM(--ISBLANK($E$119:$E$170))),NOT($E$119:$E$170="")*IF(ISNUMBER($E$119:$E$170),COUNTIF($E$119:$E$170,"&lt;="&amp;$E$119:$E$170),COUNTIF($E$119:$E$170,"&lt;="&amp;$E$119:$E$170)+SUM(--ISNUMBER($E$119:$E$170))),0)),"")</f>
        <v/>
      </c>
      <c r="AE132" s="427" t="str">
        <f t="array" ref="AE132">IFERROR(IF(INDEX($W$119:$W$170, MATCH(0, IF(AD132=$E$119:$E$170, COUNTIF($AE$118:$AE131, $W$119:$W$170), ""), 0))=0,"",INDEX($W$119:$W$170, MATCH(0, IF(AD132=$E$119:$E$170, COUNTIF($AE$118:$AE131, $W$119:$W$170), ""), 0))),"")</f>
        <v/>
      </c>
      <c r="AF132" s="427"/>
      <c r="AG132" s="438" t="s">
        <v>600</v>
      </c>
      <c r="AH132" s="196"/>
    </row>
    <row r="133" spans="1:34" ht="47.1" customHeight="1" x14ac:dyDescent="0.25">
      <c r="A133" s="406">
        <v>14</v>
      </c>
      <c r="B133" s="429"/>
      <c r="C133" s="429"/>
      <c r="D133" s="429"/>
      <c r="E133" s="430" t="str">
        <f>IFERROR(IF(AND(K133="",T133=""),"",(VLOOKUP(Q133,'Reference records(soft deleted)'!$B$61:$D$89,3,FALSE))),"")</f>
        <v/>
      </c>
      <c r="F133" s="431"/>
      <c r="G133" s="431"/>
      <c r="H133" s="431"/>
      <c r="I133" s="431"/>
      <c r="J133" s="431"/>
      <c r="K133" s="430" t="str">
        <f>IFERROR(VLOOKUP(R133,'Reference records(soft deleted)'!$B$172:$D$343,3,FALSE),"")</f>
        <v/>
      </c>
      <c r="L133" s="431"/>
      <c r="M133" s="431"/>
      <c r="N133" s="431"/>
      <c r="O133" s="431"/>
      <c r="P133" s="431"/>
      <c r="Q133" s="432"/>
      <c r="R133" s="433"/>
      <c r="S133" s="431"/>
      <c r="T133" s="434"/>
      <c r="U133" s="435" t="str">
        <f>IFERROR(IF(VLOOKUP(E133,'Reference Records'!$C$96:$D$119,2,FALSE)=0,"",VLOOKUP(E133,'Reference Records'!$C$96:$D$119,2,FALSE)),"")</f>
        <v/>
      </c>
      <c r="V133" s="435"/>
      <c r="W133" s="435" t="str">
        <f t="shared" si="9"/>
        <v/>
      </c>
      <c r="X133" s="436" t="str">
        <f t="shared" si="10"/>
        <v>a1P36000002OW9EEAW</v>
      </c>
      <c r="Y133" s="436" t="b">
        <f t="shared" si="11"/>
        <v>0</v>
      </c>
      <c r="Z133" s="436" t="b">
        <f t="shared" si="12"/>
        <v>1</v>
      </c>
      <c r="AA133" s="436" t="str">
        <f>IFERROR(VLOOKUP(K133,'Reference Records'!$C$122:$E$267,3,FALSE),"")</f>
        <v/>
      </c>
      <c r="AB133" s="436" t="s">
        <v>601</v>
      </c>
      <c r="AC133" s="426"/>
      <c r="AD133" s="437" t="str">
        <f t="array" ref="AD133">IFERROR(INDEX($E$119:$E$170,MATCH(SMALL(NOT($E$119:$E$170="")*IF(ISNUMBER($E$119:$E$170),COUNTIF($E$119:$E$170,"&lt;="&amp;$E$119:$E$170),COUNTIF($E$119:$E$170,"&lt;="&amp;$E$119:$E$170)+SUM(--ISNUMBER($E$119:$E$170))),ROWS($E$118:E132)+SUM(--ISBLANK($E$119:$E$170))),NOT($E$119:$E$170="")*IF(ISNUMBER($E$119:$E$170),COUNTIF($E$119:$E$170,"&lt;="&amp;$E$119:$E$170),COUNTIF($E$119:$E$170,"&lt;="&amp;$E$119:$E$170)+SUM(--ISNUMBER($E$119:$E$170))),0)),"")</f>
        <v/>
      </c>
      <c r="AE133" s="427" t="str">
        <f t="array" ref="AE133">IFERROR(IF(INDEX($W$119:$W$170, MATCH(0, IF(AD133=$E$119:$E$170, COUNTIF($AE$118:$AE132, $W$119:$W$170), ""), 0))=0,"",INDEX($W$119:$W$170, MATCH(0, IF(AD133=$E$119:$E$170, COUNTIF($AE$118:$AE132, $W$119:$W$170), ""), 0))),"")</f>
        <v/>
      </c>
      <c r="AF133" s="427"/>
      <c r="AG133" s="438" t="s">
        <v>602</v>
      </c>
      <c r="AH133" s="196"/>
    </row>
    <row r="134" spans="1:34" ht="47.1" customHeight="1" x14ac:dyDescent="0.25">
      <c r="A134" s="406">
        <v>15</v>
      </c>
      <c r="B134" s="429"/>
      <c r="C134" s="429"/>
      <c r="D134" s="429"/>
      <c r="E134" s="430" t="str">
        <f>IFERROR(IF(AND(K134="",T134=""),"",(VLOOKUP(Q134,'Reference records(soft deleted)'!$B$61:$D$89,3,FALSE))),"")</f>
        <v/>
      </c>
      <c r="F134" s="431"/>
      <c r="G134" s="431"/>
      <c r="H134" s="431"/>
      <c r="I134" s="431"/>
      <c r="J134" s="431"/>
      <c r="K134" s="430" t="str">
        <f>IFERROR(VLOOKUP(R134,'Reference records(soft deleted)'!$B$172:$D$343,3,FALSE),"")</f>
        <v/>
      </c>
      <c r="L134" s="431"/>
      <c r="M134" s="431"/>
      <c r="N134" s="431"/>
      <c r="O134" s="431"/>
      <c r="P134" s="431"/>
      <c r="Q134" s="432"/>
      <c r="R134" s="433"/>
      <c r="S134" s="431"/>
      <c r="T134" s="434"/>
      <c r="U134" s="435" t="str">
        <f>IFERROR(IF(VLOOKUP(E134,'Reference Records'!$C$96:$D$119,2,FALSE)=0,"",VLOOKUP(E134,'Reference Records'!$C$96:$D$119,2,FALSE)),"")</f>
        <v/>
      </c>
      <c r="V134" s="435"/>
      <c r="W134" s="435" t="str">
        <f t="shared" si="9"/>
        <v/>
      </c>
      <c r="X134" s="436" t="str">
        <f t="shared" si="10"/>
        <v>a1P36000002OW9EEAW</v>
      </c>
      <c r="Y134" s="436" t="b">
        <f t="shared" si="11"/>
        <v>0</v>
      </c>
      <c r="Z134" s="436" t="b">
        <f t="shared" si="12"/>
        <v>1</v>
      </c>
      <c r="AA134" s="436" t="str">
        <f>IFERROR(VLOOKUP(K134,'Reference Records'!$C$122:$E$267,3,FALSE),"")</f>
        <v/>
      </c>
      <c r="AB134" s="436" t="s">
        <v>603</v>
      </c>
      <c r="AC134" s="426"/>
      <c r="AD134" s="437" t="str">
        <f t="array" ref="AD134">IFERROR(INDEX($E$119:$E$170,MATCH(SMALL(NOT($E$119:$E$170="")*IF(ISNUMBER($E$119:$E$170),COUNTIF($E$119:$E$170,"&lt;="&amp;$E$119:$E$170),COUNTIF($E$119:$E$170,"&lt;="&amp;$E$119:$E$170)+SUM(--ISNUMBER($E$119:$E$170))),ROWS($E$118:E133)+SUM(--ISBLANK($E$119:$E$170))),NOT($E$119:$E$170="")*IF(ISNUMBER($E$119:$E$170),COUNTIF($E$119:$E$170,"&lt;="&amp;$E$119:$E$170),COUNTIF($E$119:$E$170,"&lt;="&amp;$E$119:$E$170)+SUM(--ISNUMBER($E$119:$E$170))),0)),"")</f>
        <v/>
      </c>
      <c r="AE134" s="427" t="str">
        <f t="array" ref="AE134">IFERROR(IF(INDEX($W$119:$W$170, MATCH(0, IF(AD134=$E$119:$E$170, COUNTIF($AE$118:$AE133, $W$119:$W$170), ""), 0))=0,"",INDEX($W$119:$W$170, MATCH(0, IF(AD134=$E$119:$E$170, COUNTIF($AE$118:$AE133, $W$119:$W$170), ""), 0))),"")</f>
        <v/>
      </c>
      <c r="AF134" s="427"/>
      <c r="AG134" s="438" t="s">
        <v>604</v>
      </c>
      <c r="AH134" s="196"/>
    </row>
    <row r="135" spans="1:34" ht="47.1" customHeight="1" x14ac:dyDescent="0.25">
      <c r="A135" s="406">
        <v>16</v>
      </c>
      <c r="B135" s="429"/>
      <c r="C135" s="429"/>
      <c r="D135" s="429"/>
      <c r="E135" s="430" t="str">
        <f>IFERROR(IF(AND(K135="",T135=""),"",(VLOOKUP(Q135,'Reference records(soft deleted)'!$B$61:$D$89,3,FALSE))),"")</f>
        <v/>
      </c>
      <c r="F135" s="431"/>
      <c r="G135" s="431"/>
      <c r="H135" s="431"/>
      <c r="I135" s="431"/>
      <c r="J135" s="431"/>
      <c r="K135" s="430" t="str">
        <f>IFERROR(VLOOKUP(R135,'Reference records(soft deleted)'!$B$172:$D$343,3,FALSE),"")</f>
        <v/>
      </c>
      <c r="L135" s="431"/>
      <c r="M135" s="431"/>
      <c r="N135" s="431"/>
      <c r="O135" s="431"/>
      <c r="P135" s="431"/>
      <c r="Q135" s="432"/>
      <c r="R135" s="433"/>
      <c r="S135" s="431"/>
      <c r="T135" s="434"/>
      <c r="U135" s="435" t="str">
        <f>IFERROR(IF(VLOOKUP(E135,'Reference Records'!$C$96:$D$119,2,FALSE)=0,"",VLOOKUP(E135,'Reference Records'!$C$96:$D$119,2,FALSE)),"")</f>
        <v/>
      </c>
      <c r="V135" s="435"/>
      <c r="W135" s="435" t="str">
        <f t="shared" si="9"/>
        <v/>
      </c>
      <c r="X135" s="436" t="str">
        <f t="shared" si="10"/>
        <v>a1P36000002OW9EEAW</v>
      </c>
      <c r="Y135" s="436" t="b">
        <f t="shared" si="11"/>
        <v>0</v>
      </c>
      <c r="Z135" s="436" t="b">
        <f t="shared" si="12"/>
        <v>1</v>
      </c>
      <c r="AA135" s="436" t="str">
        <f>IFERROR(VLOOKUP(K135,'Reference Records'!$C$122:$E$267,3,FALSE),"")</f>
        <v/>
      </c>
      <c r="AB135" s="436" t="s">
        <v>605</v>
      </c>
      <c r="AC135" s="426"/>
      <c r="AD135" s="437" t="str">
        <f t="array" ref="AD135">IFERROR(INDEX($E$119:$E$170,MATCH(SMALL(NOT($E$119:$E$170="")*IF(ISNUMBER($E$119:$E$170),COUNTIF($E$119:$E$170,"&lt;="&amp;$E$119:$E$170),COUNTIF($E$119:$E$170,"&lt;="&amp;$E$119:$E$170)+SUM(--ISNUMBER($E$119:$E$170))),ROWS($E$118:E134)+SUM(--ISBLANK($E$119:$E$170))),NOT($E$119:$E$170="")*IF(ISNUMBER($E$119:$E$170),COUNTIF($E$119:$E$170,"&lt;="&amp;$E$119:$E$170),COUNTIF($E$119:$E$170,"&lt;="&amp;$E$119:$E$170)+SUM(--ISNUMBER($E$119:$E$170))),0)),"")</f>
        <v/>
      </c>
      <c r="AE135" s="427" t="str">
        <f t="array" ref="AE135">IFERROR(IF(INDEX($W$119:$W$170, MATCH(0, IF(AD135=$E$119:$E$170, COUNTIF($AE$118:$AE134, $W$119:$W$170), ""), 0))=0,"",INDEX($W$119:$W$170, MATCH(0, IF(AD135=$E$119:$E$170, COUNTIF($AE$118:$AE134, $W$119:$W$170), ""), 0))),"")</f>
        <v/>
      </c>
      <c r="AF135" s="427"/>
      <c r="AG135" s="438" t="s">
        <v>606</v>
      </c>
      <c r="AH135" s="196"/>
    </row>
    <row r="136" spans="1:34" ht="47.1" customHeight="1" x14ac:dyDescent="0.25">
      <c r="A136" s="406">
        <v>17</v>
      </c>
      <c r="B136" s="429"/>
      <c r="C136" s="429"/>
      <c r="D136" s="429"/>
      <c r="E136" s="430" t="str">
        <f>IFERROR(IF(AND(K136="",T136=""),"",(VLOOKUP(Q136,'Reference records(soft deleted)'!$B$61:$D$89,3,FALSE))),"")</f>
        <v/>
      </c>
      <c r="F136" s="431"/>
      <c r="G136" s="431"/>
      <c r="H136" s="431"/>
      <c r="I136" s="431"/>
      <c r="J136" s="431"/>
      <c r="K136" s="430" t="str">
        <f>IFERROR(VLOOKUP(R136,'Reference records(soft deleted)'!$B$172:$D$343,3,FALSE),"")</f>
        <v/>
      </c>
      <c r="L136" s="431"/>
      <c r="M136" s="431"/>
      <c r="N136" s="431"/>
      <c r="O136" s="431"/>
      <c r="P136" s="431"/>
      <c r="Q136" s="432"/>
      <c r="R136" s="433"/>
      <c r="S136" s="431"/>
      <c r="T136" s="434"/>
      <c r="U136" s="435" t="str">
        <f>IFERROR(IF(VLOOKUP(E136,'Reference Records'!$C$96:$D$119,2,FALSE)=0,"",VLOOKUP(E136,'Reference Records'!$C$96:$D$119,2,FALSE)),"")</f>
        <v/>
      </c>
      <c r="V136" s="435"/>
      <c r="W136" s="435" t="str">
        <f t="shared" si="9"/>
        <v/>
      </c>
      <c r="X136" s="436" t="str">
        <f t="shared" si="10"/>
        <v>a1P36000002OW9EEAW</v>
      </c>
      <c r="Y136" s="436" t="b">
        <f t="shared" si="11"/>
        <v>0</v>
      </c>
      <c r="Z136" s="436" t="b">
        <f t="shared" si="12"/>
        <v>1</v>
      </c>
      <c r="AA136" s="436" t="str">
        <f>IFERROR(VLOOKUP(K136,'Reference Records'!$C$122:$E$267,3,FALSE),"")</f>
        <v/>
      </c>
      <c r="AB136" s="436" t="s">
        <v>607</v>
      </c>
      <c r="AC136" s="426"/>
      <c r="AD136" s="437" t="str">
        <f t="array" ref="AD136">IFERROR(INDEX($E$119:$E$170,MATCH(SMALL(NOT($E$119:$E$170="")*IF(ISNUMBER($E$119:$E$170),COUNTIF($E$119:$E$170,"&lt;="&amp;$E$119:$E$170),COUNTIF($E$119:$E$170,"&lt;="&amp;$E$119:$E$170)+SUM(--ISNUMBER($E$119:$E$170))),ROWS($E$118:E135)+SUM(--ISBLANK($E$119:$E$170))),NOT($E$119:$E$170="")*IF(ISNUMBER($E$119:$E$170),COUNTIF($E$119:$E$170,"&lt;="&amp;$E$119:$E$170),COUNTIF($E$119:$E$170,"&lt;="&amp;$E$119:$E$170)+SUM(--ISNUMBER($E$119:$E$170))),0)),"")</f>
        <v/>
      </c>
      <c r="AE136" s="427" t="str">
        <f t="array" ref="AE136">IFERROR(IF(INDEX($W$119:$W$170, MATCH(0, IF(AD136=$E$119:$E$170, COUNTIF($AE$118:$AE135, $W$119:$W$170), ""), 0))=0,"",INDEX($W$119:$W$170, MATCH(0, IF(AD136=$E$119:$E$170, COUNTIF($AE$118:$AE135, $W$119:$W$170), ""), 0))),"")</f>
        <v/>
      </c>
      <c r="AF136" s="427"/>
      <c r="AG136" s="438" t="s">
        <v>608</v>
      </c>
      <c r="AH136" s="196"/>
    </row>
    <row r="137" spans="1:34" ht="47.1" customHeight="1" x14ac:dyDescent="0.25">
      <c r="A137" s="406">
        <v>18</v>
      </c>
      <c r="B137" s="429"/>
      <c r="C137" s="429"/>
      <c r="D137" s="429"/>
      <c r="E137" s="430" t="str">
        <f>IFERROR(IF(AND(K137="",T137=""),"",(VLOOKUP(Q137,'Reference records(soft deleted)'!$B$61:$D$89,3,FALSE))),"")</f>
        <v/>
      </c>
      <c r="F137" s="431"/>
      <c r="G137" s="431"/>
      <c r="H137" s="431"/>
      <c r="I137" s="431"/>
      <c r="J137" s="431"/>
      <c r="K137" s="430" t="str">
        <f>IFERROR(VLOOKUP(R137,'Reference records(soft deleted)'!$B$172:$D$343,3,FALSE),"")</f>
        <v/>
      </c>
      <c r="L137" s="431"/>
      <c r="M137" s="431"/>
      <c r="N137" s="431"/>
      <c r="O137" s="431"/>
      <c r="P137" s="431"/>
      <c r="Q137" s="432"/>
      <c r="R137" s="433"/>
      <c r="S137" s="431"/>
      <c r="T137" s="434"/>
      <c r="U137" s="435" t="str">
        <f>IFERROR(IF(VLOOKUP(E137,'Reference Records'!$C$96:$D$119,2,FALSE)=0,"",VLOOKUP(E137,'Reference Records'!$C$96:$D$119,2,FALSE)),"")</f>
        <v/>
      </c>
      <c r="V137" s="435"/>
      <c r="W137" s="435" t="str">
        <f t="shared" si="9"/>
        <v/>
      </c>
      <c r="X137" s="436" t="str">
        <f t="shared" si="10"/>
        <v>a1P36000002OW9EEAW</v>
      </c>
      <c r="Y137" s="436" t="b">
        <f t="shared" si="11"/>
        <v>0</v>
      </c>
      <c r="Z137" s="436" t="b">
        <f t="shared" si="12"/>
        <v>1</v>
      </c>
      <c r="AA137" s="436" t="str">
        <f>IFERROR(VLOOKUP(K137,'Reference Records'!$C$122:$E$267,3,FALSE),"")</f>
        <v/>
      </c>
      <c r="AB137" s="436" t="s">
        <v>609</v>
      </c>
      <c r="AC137" s="426"/>
      <c r="AD137" s="437" t="str">
        <f t="array" ref="AD137">IFERROR(INDEX($E$119:$E$170,MATCH(SMALL(NOT($E$119:$E$170="")*IF(ISNUMBER($E$119:$E$170),COUNTIF($E$119:$E$170,"&lt;="&amp;$E$119:$E$170),COUNTIF($E$119:$E$170,"&lt;="&amp;$E$119:$E$170)+SUM(--ISNUMBER($E$119:$E$170))),ROWS($E$118:E136)+SUM(--ISBLANK($E$119:$E$170))),NOT($E$119:$E$170="")*IF(ISNUMBER($E$119:$E$170),COUNTIF($E$119:$E$170,"&lt;="&amp;$E$119:$E$170),COUNTIF($E$119:$E$170,"&lt;="&amp;$E$119:$E$170)+SUM(--ISNUMBER($E$119:$E$170))),0)),"")</f>
        <v/>
      </c>
      <c r="AE137" s="427" t="str">
        <f t="array" ref="AE137">IFERROR(IF(INDEX($W$119:$W$170, MATCH(0, IF(AD137=$E$119:$E$170, COUNTIF($AE$118:$AE136, $W$119:$W$170), ""), 0))=0,"",INDEX($W$119:$W$170, MATCH(0, IF(AD137=$E$119:$E$170, COUNTIF($AE$118:$AE136, $W$119:$W$170), ""), 0))),"")</f>
        <v/>
      </c>
      <c r="AF137" s="427"/>
      <c r="AG137" s="438" t="s">
        <v>610</v>
      </c>
      <c r="AH137" s="196"/>
    </row>
    <row r="138" spans="1:34" ht="47.1" customHeight="1" x14ac:dyDescent="0.25">
      <c r="A138" s="406">
        <v>19</v>
      </c>
      <c r="B138" s="429"/>
      <c r="C138" s="429"/>
      <c r="D138" s="429"/>
      <c r="E138" s="430" t="str">
        <f>IFERROR(IF(AND(K138="",T138=""),"",(VLOOKUP(Q138,'Reference records(soft deleted)'!$B$61:$D$89,3,FALSE))),"")</f>
        <v/>
      </c>
      <c r="F138" s="431"/>
      <c r="G138" s="431"/>
      <c r="H138" s="431"/>
      <c r="I138" s="431"/>
      <c r="J138" s="431"/>
      <c r="K138" s="430" t="str">
        <f>IFERROR(VLOOKUP(R138,'Reference records(soft deleted)'!$B$172:$D$343,3,FALSE),"")</f>
        <v/>
      </c>
      <c r="L138" s="431"/>
      <c r="M138" s="431"/>
      <c r="N138" s="431"/>
      <c r="O138" s="431"/>
      <c r="P138" s="431"/>
      <c r="Q138" s="432"/>
      <c r="R138" s="433"/>
      <c r="S138" s="431"/>
      <c r="T138" s="434"/>
      <c r="U138" s="435" t="str">
        <f>IFERROR(IF(VLOOKUP(E138,'Reference Records'!$C$96:$D$119,2,FALSE)=0,"",VLOOKUP(E138,'Reference Records'!$C$96:$D$119,2,FALSE)),"")</f>
        <v/>
      </c>
      <c r="V138" s="435"/>
      <c r="W138" s="435" t="str">
        <f t="shared" si="9"/>
        <v/>
      </c>
      <c r="X138" s="436" t="str">
        <f t="shared" si="10"/>
        <v>a1P36000002OW9EEAW</v>
      </c>
      <c r="Y138" s="436" t="b">
        <f t="shared" si="11"/>
        <v>0</v>
      </c>
      <c r="Z138" s="436" t="b">
        <f t="shared" si="12"/>
        <v>1</v>
      </c>
      <c r="AA138" s="436" t="str">
        <f>IFERROR(VLOOKUP(K138,'Reference Records'!$C$122:$E$267,3,FALSE),"")</f>
        <v/>
      </c>
      <c r="AB138" s="436" t="s">
        <v>611</v>
      </c>
      <c r="AC138" s="426"/>
      <c r="AD138" s="437" t="str">
        <f t="array" ref="AD138">IFERROR(INDEX($E$119:$E$170,MATCH(SMALL(NOT($E$119:$E$170="")*IF(ISNUMBER($E$119:$E$170),COUNTIF($E$119:$E$170,"&lt;="&amp;$E$119:$E$170),COUNTIF($E$119:$E$170,"&lt;="&amp;$E$119:$E$170)+SUM(--ISNUMBER($E$119:$E$170))),ROWS($E$118:E137)+SUM(--ISBLANK($E$119:$E$170))),NOT($E$119:$E$170="")*IF(ISNUMBER($E$119:$E$170),COUNTIF($E$119:$E$170,"&lt;="&amp;$E$119:$E$170),COUNTIF($E$119:$E$170,"&lt;="&amp;$E$119:$E$170)+SUM(--ISNUMBER($E$119:$E$170))),0)),"")</f>
        <v/>
      </c>
      <c r="AE138" s="427" t="str">
        <f t="array" ref="AE138">IFERROR(IF(INDEX($W$119:$W$170, MATCH(0, IF(AD138=$E$119:$E$170, COUNTIF($AE$118:$AE137, $W$119:$W$170), ""), 0))=0,"",INDEX($W$119:$W$170, MATCH(0, IF(AD138=$E$119:$E$170, COUNTIF($AE$118:$AE137, $W$119:$W$170), ""), 0))),"")</f>
        <v/>
      </c>
      <c r="AF138" s="427"/>
      <c r="AG138" s="438" t="s">
        <v>612</v>
      </c>
      <c r="AH138" s="196"/>
    </row>
    <row r="139" spans="1:34" ht="47.1" customHeight="1" x14ac:dyDescent="0.25">
      <c r="A139" s="406">
        <v>20</v>
      </c>
      <c r="B139" s="429"/>
      <c r="C139" s="429"/>
      <c r="D139" s="429"/>
      <c r="E139" s="430" t="str">
        <f>IFERROR(IF(AND(K139="",T139=""),"",(VLOOKUP(Q139,'Reference records(soft deleted)'!$B$61:$D$89,3,FALSE))),"")</f>
        <v/>
      </c>
      <c r="F139" s="431"/>
      <c r="G139" s="431"/>
      <c r="H139" s="431"/>
      <c r="I139" s="431"/>
      <c r="J139" s="431"/>
      <c r="K139" s="430" t="str">
        <f>IFERROR(VLOOKUP(R139,'Reference records(soft deleted)'!$B$172:$D$343,3,FALSE),"")</f>
        <v/>
      </c>
      <c r="L139" s="431"/>
      <c r="M139" s="431"/>
      <c r="N139" s="431"/>
      <c r="O139" s="431"/>
      <c r="P139" s="431"/>
      <c r="Q139" s="432"/>
      <c r="R139" s="433"/>
      <c r="S139" s="431"/>
      <c r="T139" s="434"/>
      <c r="U139" s="435" t="str">
        <f>IFERROR(IF(VLOOKUP(E139,'Reference Records'!$C$96:$D$119,2,FALSE)=0,"",VLOOKUP(E139,'Reference Records'!$C$96:$D$119,2,FALSE)),"")</f>
        <v/>
      </c>
      <c r="V139" s="435"/>
      <c r="W139" s="435" t="str">
        <f t="shared" si="9"/>
        <v/>
      </c>
      <c r="X139" s="436" t="str">
        <f t="shared" si="10"/>
        <v>a1P36000002OW9EEAW</v>
      </c>
      <c r="Y139" s="436" t="b">
        <f t="shared" si="11"/>
        <v>0</v>
      </c>
      <c r="Z139" s="436" t="b">
        <f t="shared" si="12"/>
        <v>1</v>
      </c>
      <c r="AA139" s="436" t="str">
        <f>IFERROR(VLOOKUP(K139,'Reference Records'!$C$122:$E$267,3,FALSE),"")</f>
        <v/>
      </c>
      <c r="AB139" s="436" t="s">
        <v>613</v>
      </c>
      <c r="AC139" s="426"/>
      <c r="AD139" s="437" t="str">
        <f t="array" ref="AD139">IFERROR(INDEX($E$119:$E$170,MATCH(SMALL(NOT($E$119:$E$170="")*IF(ISNUMBER($E$119:$E$170),COUNTIF($E$119:$E$170,"&lt;="&amp;$E$119:$E$170),COUNTIF($E$119:$E$170,"&lt;="&amp;$E$119:$E$170)+SUM(--ISNUMBER($E$119:$E$170))),ROWS($E$118:E138)+SUM(--ISBLANK($E$119:$E$170))),NOT($E$119:$E$170="")*IF(ISNUMBER($E$119:$E$170),COUNTIF($E$119:$E$170,"&lt;="&amp;$E$119:$E$170),COUNTIF($E$119:$E$170,"&lt;="&amp;$E$119:$E$170)+SUM(--ISNUMBER($E$119:$E$170))),0)),"")</f>
        <v/>
      </c>
      <c r="AE139" s="427" t="str">
        <f t="array" ref="AE139">IFERROR(IF(INDEX($W$119:$W$170, MATCH(0, IF(AD139=$E$119:$E$170, COUNTIF($AE$118:$AE138, $W$119:$W$170), ""), 0))=0,"",INDEX($W$119:$W$170, MATCH(0, IF(AD139=$E$119:$E$170, COUNTIF($AE$118:$AE138, $W$119:$W$170), ""), 0))),"")</f>
        <v/>
      </c>
      <c r="AF139" s="427"/>
      <c r="AG139" s="438" t="s">
        <v>614</v>
      </c>
      <c r="AH139" s="196"/>
    </row>
    <row r="140" spans="1:34" ht="47.1" customHeight="1" x14ac:dyDescent="0.25">
      <c r="A140" s="406">
        <v>21</v>
      </c>
      <c r="B140" s="429"/>
      <c r="C140" s="429"/>
      <c r="D140" s="429"/>
      <c r="E140" s="430" t="str">
        <f>IFERROR(IF(AND(K140="",T140=""),"",(VLOOKUP(Q140,'Reference records(soft deleted)'!$B$61:$D$89,3,FALSE))),"")</f>
        <v/>
      </c>
      <c r="F140" s="431"/>
      <c r="G140" s="431"/>
      <c r="H140" s="431"/>
      <c r="I140" s="431"/>
      <c r="J140" s="431"/>
      <c r="K140" s="430" t="str">
        <f>IFERROR(VLOOKUP(R140,'Reference records(soft deleted)'!$B$172:$D$343,3,FALSE),"")</f>
        <v/>
      </c>
      <c r="L140" s="431"/>
      <c r="M140" s="431"/>
      <c r="N140" s="431"/>
      <c r="O140" s="431"/>
      <c r="P140" s="431"/>
      <c r="Q140" s="432"/>
      <c r="R140" s="433"/>
      <c r="S140" s="431"/>
      <c r="T140" s="434"/>
      <c r="U140" s="435" t="str">
        <f>IFERROR(IF(VLOOKUP(E140,'Reference Records'!$C$96:$D$119,2,FALSE)=0,"",VLOOKUP(E140,'Reference Records'!$C$96:$D$119,2,FALSE)),"")</f>
        <v/>
      </c>
      <c r="V140" s="435"/>
      <c r="W140" s="435" t="str">
        <f t="shared" si="9"/>
        <v/>
      </c>
      <c r="X140" s="436" t="str">
        <f t="shared" si="10"/>
        <v>a1P36000002OW9EEAW</v>
      </c>
      <c r="Y140" s="436" t="b">
        <f t="shared" si="11"/>
        <v>0</v>
      </c>
      <c r="Z140" s="436" t="b">
        <f t="shared" si="12"/>
        <v>1</v>
      </c>
      <c r="AA140" s="436" t="str">
        <f>IFERROR(VLOOKUP(K140,'Reference Records'!$C$122:$E$267,3,FALSE),"")</f>
        <v/>
      </c>
      <c r="AB140" s="436" t="s">
        <v>615</v>
      </c>
      <c r="AC140" s="426"/>
      <c r="AD140" s="437" t="str">
        <f t="array" ref="AD140">IFERROR(INDEX($E$119:$E$170,MATCH(SMALL(NOT($E$119:$E$170="")*IF(ISNUMBER($E$119:$E$170),COUNTIF($E$119:$E$170,"&lt;="&amp;$E$119:$E$170),COUNTIF($E$119:$E$170,"&lt;="&amp;$E$119:$E$170)+SUM(--ISNUMBER($E$119:$E$170))),ROWS($E$118:E139)+SUM(--ISBLANK($E$119:$E$170))),NOT($E$119:$E$170="")*IF(ISNUMBER($E$119:$E$170),COUNTIF($E$119:$E$170,"&lt;="&amp;$E$119:$E$170),COUNTIF($E$119:$E$170,"&lt;="&amp;$E$119:$E$170)+SUM(--ISNUMBER($E$119:$E$170))),0)),"")</f>
        <v/>
      </c>
      <c r="AE140" s="427" t="str">
        <f t="array" ref="AE140">IFERROR(IF(INDEX($W$119:$W$170, MATCH(0, IF(AD140=$E$119:$E$170, COUNTIF($AE$118:$AE139, $W$119:$W$170), ""), 0))=0,"",INDEX($W$119:$W$170, MATCH(0, IF(AD140=$E$119:$E$170, COUNTIF($AE$118:$AE139, $W$119:$W$170), ""), 0))),"")</f>
        <v/>
      </c>
      <c r="AF140" s="427"/>
      <c r="AG140" s="438" t="s">
        <v>616</v>
      </c>
      <c r="AH140" s="196"/>
    </row>
    <row r="141" spans="1:34" ht="47.1" customHeight="1" x14ac:dyDescent="0.25">
      <c r="A141" s="406">
        <v>22</v>
      </c>
      <c r="B141" s="429"/>
      <c r="C141" s="429"/>
      <c r="D141" s="429"/>
      <c r="E141" s="430" t="str">
        <f>IFERROR(IF(AND(K141="",T141=""),"",(VLOOKUP(Q141,'Reference records(soft deleted)'!$B$61:$D$89,3,FALSE))),"")</f>
        <v/>
      </c>
      <c r="F141" s="431"/>
      <c r="G141" s="431"/>
      <c r="H141" s="431"/>
      <c r="I141" s="431"/>
      <c r="J141" s="431"/>
      <c r="K141" s="430" t="str">
        <f>IFERROR(VLOOKUP(R141,'Reference records(soft deleted)'!$B$172:$D$343,3,FALSE),"")</f>
        <v/>
      </c>
      <c r="L141" s="431"/>
      <c r="M141" s="431"/>
      <c r="N141" s="431"/>
      <c r="O141" s="431"/>
      <c r="P141" s="431"/>
      <c r="Q141" s="432"/>
      <c r="R141" s="433"/>
      <c r="S141" s="431"/>
      <c r="T141" s="434"/>
      <c r="U141" s="435" t="str">
        <f>IFERROR(IF(VLOOKUP(E141,'Reference Records'!$C$96:$D$119,2,FALSE)=0,"",VLOOKUP(E141,'Reference Records'!$C$96:$D$119,2,FALSE)),"")</f>
        <v/>
      </c>
      <c r="V141" s="435"/>
      <c r="W141" s="435" t="str">
        <f t="shared" si="9"/>
        <v/>
      </c>
      <c r="X141" s="436" t="str">
        <f t="shared" si="10"/>
        <v>a1P36000002OW9EEAW</v>
      </c>
      <c r="Y141" s="436" t="b">
        <f t="shared" si="11"/>
        <v>0</v>
      </c>
      <c r="Z141" s="436" t="b">
        <f t="shared" si="12"/>
        <v>1</v>
      </c>
      <c r="AA141" s="436" t="str">
        <f>IFERROR(VLOOKUP(K141,'Reference Records'!$C$122:$E$267,3,FALSE),"")</f>
        <v/>
      </c>
      <c r="AB141" s="436" t="s">
        <v>617</v>
      </c>
      <c r="AC141" s="426"/>
      <c r="AD141" s="437" t="str">
        <f t="array" ref="AD141">IFERROR(INDEX($E$119:$E$170,MATCH(SMALL(NOT($E$119:$E$170="")*IF(ISNUMBER($E$119:$E$170),COUNTIF($E$119:$E$170,"&lt;="&amp;$E$119:$E$170),COUNTIF($E$119:$E$170,"&lt;="&amp;$E$119:$E$170)+SUM(--ISNUMBER($E$119:$E$170))),ROWS($E$118:E140)+SUM(--ISBLANK($E$119:$E$170))),NOT($E$119:$E$170="")*IF(ISNUMBER($E$119:$E$170),COUNTIF($E$119:$E$170,"&lt;="&amp;$E$119:$E$170),COUNTIF($E$119:$E$170,"&lt;="&amp;$E$119:$E$170)+SUM(--ISNUMBER($E$119:$E$170))),0)),"")</f>
        <v/>
      </c>
      <c r="AE141" s="427" t="str">
        <f t="array" ref="AE141">IFERROR(IF(INDEX($W$119:$W$170, MATCH(0, IF(AD141=$E$119:$E$170, COUNTIF($AE$118:$AE140, $W$119:$W$170), ""), 0))=0,"",INDEX($W$119:$W$170, MATCH(0, IF(AD141=$E$119:$E$170, COUNTIF($AE$118:$AE140, $W$119:$W$170), ""), 0))),"")</f>
        <v/>
      </c>
      <c r="AF141" s="427"/>
      <c r="AG141" s="438" t="s">
        <v>618</v>
      </c>
      <c r="AH141" s="196"/>
    </row>
    <row r="142" spans="1:34" ht="47.1" customHeight="1" x14ac:dyDescent="0.25">
      <c r="A142" s="406">
        <v>23</v>
      </c>
      <c r="B142" s="429"/>
      <c r="C142" s="429"/>
      <c r="D142" s="429"/>
      <c r="E142" s="430" t="str">
        <f>IFERROR(IF(AND(K142="",T142=""),"",(VLOOKUP(Q142,'Reference records(soft deleted)'!$B$61:$D$89,3,FALSE))),"")</f>
        <v/>
      </c>
      <c r="F142" s="431"/>
      <c r="G142" s="431"/>
      <c r="H142" s="431"/>
      <c r="I142" s="431"/>
      <c r="J142" s="431"/>
      <c r="K142" s="430" t="str">
        <f>IFERROR(VLOOKUP(R142,'Reference records(soft deleted)'!$B$172:$D$343,3,FALSE),"")</f>
        <v/>
      </c>
      <c r="L142" s="431"/>
      <c r="M142" s="431"/>
      <c r="N142" s="431"/>
      <c r="O142" s="431"/>
      <c r="P142" s="431"/>
      <c r="Q142" s="432"/>
      <c r="R142" s="433"/>
      <c r="S142" s="431"/>
      <c r="T142" s="434"/>
      <c r="U142" s="435" t="str">
        <f>IFERROR(IF(VLOOKUP(E142,'Reference Records'!$C$96:$D$119,2,FALSE)=0,"",VLOOKUP(E142,'Reference Records'!$C$96:$D$119,2,FALSE)),"")</f>
        <v/>
      </c>
      <c r="V142" s="435"/>
      <c r="W142" s="435" t="str">
        <f t="shared" si="9"/>
        <v/>
      </c>
      <c r="X142" s="436" t="str">
        <f t="shared" si="10"/>
        <v>a1P36000002OW9EEAW</v>
      </c>
      <c r="Y142" s="436" t="b">
        <f t="shared" si="11"/>
        <v>0</v>
      </c>
      <c r="Z142" s="436" t="b">
        <f t="shared" si="12"/>
        <v>1</v>
      </c>
      <c r="AA142" s="436" t="str">
        <f>IFERROR(VLOOKUP(K142,'Reference Records'!$C$122:$E$267,3,FALSE),"")</f>
        <v/>
      </c>
      <c r="AB142" s="436" t="s">
        <v>619</v>
      </c>
      <c r="AC142" s="426"/>
      <c r="AD142" s="437" t="str">
        <f t="array" ref="AD142">IFERROR(INDEX($E$119:$E$170,MATCH(SMALL(NOT($E$119:$E$170="")*IF(ISNUMBER($E$119:$E$170),COUNTIF($E$119:$E$170,"&lt;="&amp;$E$119:$E$170),COUNTIF($E$119:$E$170,"&lt;="&amp;$E$119:$E$170)+SUM(--ISNUMBER($E$119:$E$170))),ROWS($E$118:E141)+SUM(--ISBLANK($E$119:$E$170))),NOT($E$119:$E$170="")*IF(ISNUMBER($E$119:$E$170),COUNTIF($E$119:$E$170,"&lt;="&amp;$E$119:$E$170),COUNTIF($E$119:$E$170,"&lt;="&amp;$E$119:$E$170)+SUM(--ISNUMBER($E$119:$E$170))),0)),"")</f>
        <v/>
      </c>
      <c r="AE142" s="427" t="str">
        <f t="array" ref="AE142">IFERROR(IF(INDEX($W$119:$W$170, MATCH(0, IF(AD142=$E$119:$E$170, COUNTIF($AE$118:$AE141, $W$119:$W$170), ""), 0))=0,"",INDEX($W$119:$W$170, MATCH(0, IF(AD142=$E$119:$E$170, COUNTIF($AE$118:$AE141, $W$119:$W$170), ""), 0))),"")</f>
        <v/>
      </c>
      <c r="AF142" s="427"/>
      <c r="AG142" s="438" t="s">
        <v>620</v>
      </c>
      <c r="AH142" s="196"/>
    </row>
    <row r="143" spans="1:34" ht="47.1" customHeight="1" x14ac:dyDescent="0.25">
      <c r="A143" s="406">
        <v>24</v>
      </c>
      <c r="B143" s="429"/>
      <c r="C143" s="429"/>
      <c r="D143" s="429"/>
      <c r="E143" s="430" t="str">
        <f>IFERROR(IF(AND(K143="",T143=""),"",(VLOOKUP(Q143,'Reference records(soft deleted)'!$B$61:$D$89,3,FALSE))),"")</f>
        <v/>
      </c>
      <c r="F143" s="431"/>
      <c r="G143" s="431"/>
      <c r="H143" s="431"/>
      <c r="I143" s="431"/>
      <c r="J143" s="431"/>
      <c r="K143" s="430" t="str">
        <f>IFERROR(VLOOKUP(R143,'Reference records(soft deleted)'!$B$172:$D$343,3,FALSE),"")</f>
        <v/>
      </c>
      <c r="L143" s="431"/>
      <c r="M143" s="431"/>
      <c r="N143" s="431"/>
      <c r="O143" s="431"/>
      <c r="P143" s="431"/>
      <c r="Q143" s="432"/>
      <c r="R143" s="433"/>
      <c r="S143" s="431"/>
      <c r="T143" s="434"/>
      <c r="U143" s="435" t="str">
        <f>IFERROR(IF(VLOOKUP(E143,'Reference Records'!$C$96:$D$119,2,FALSE)=0,"",VLOOKUP(E143,'Reference Records'!$C$96:$D$119,2,FALSE)),"")</f>
        <v/>
      </c>
      <c r="V143" s="435"/>
      <c r="W143" s="435" t="str">
        <f t="shared" si="9"/>
        <v/>
      </c>
      <c r="X143" s="436" t="str">
        <f t="shared" si="10"/>
        <v>a1P36000002OW9EEAW</v>
      </c>
      <c r="Y143" s="436" t="b">
        <f t="shared" si="11"/>
        <v>0</v>
      </c>
      <c r="Z143" s="436" t="b">
        <f t="shared" si="12"/>
        <v>1</v>
      </c>
      <c r="AA143" s="436" t="str">
        <f>IFERROR(VLOOKUP(K143,'Reference Records'!$C$122:$E$267,3,FALSE),"")</f>
        <v/>
      </c>
      <c r="AB143" s="436" t="s">
        <v>621</v>
      </c>
      <c r="AC143" s="426"/>
      <c r="AD143" s="437" t="str">
        <f t="array" ref="AD143">IFERROR(INDEX($E$119:$E$170,MATCH(SMALL(NOT($E$119:$E$170="")*IF(ISNUMBER($E$119:$E$170),COUNTIF($E$119:$E$170,"&lt;="&amp;$E$119:$E$170),COUNTIF($E$119:$E$170,"&lt;="&amp;$E$119:$E$170)+SUM(--ISNUMBER($E$119:$E$170))),ROWS($E$118:E142)+SUM(--ISBLANK($E$119:$E$170))),NOT($E$119:$E$170="")*IF(ISNUMBER($E$119:$E$170),COUNTIF($E$119:$E$170,"&lt;="&amp;$E$119:$E$170),COUNTIF($E$119:$E$170,"&lt;="&amp;$E$119:$E$170)+SUM(--ISNUMBER($E$119:$E$170))),0)),"")</f>
        <v/>
      </c>
      <c r="AE143" s="427" t="str">
        <f t="array" ref="AE143">IFERROR(IF(INDEX($W$119:$W$170, MATCH(0, IF(AD143=$E$119:$E$170, COUNTIF($AE$118:$AE142, $W$119:$W$170), ""), 0))=0,"",INDEX($W$119:$W$170, MATCH(0, IF(AD143=$E$119:$E$170, COUNTIF($AE$118:$AE142, $W$119:$W$170), ""), 0))),"")</f>
        <v/>
      </c>
      <c r="AF143" s="427"/>
      <c r="AG143" s="438" t="s">
        <v>622</v>
      </c>
      <c r="AH143" s="196"/>
    </row>
    <row r="144" spans="1:34" ht="47.1" customHeight="1" x14ac:dyDescent="0.25">
      <c r="A144" s="406">
        <v>25</v>
      </c>
      <c r="B144" s="429"/>
      <c r="C144" s="429"/>
      <c r="D144" s="429"/>
      <c r="E144" s="430" t="str">
        <f>IFERROR(IF(AND(K144="",T144=""),"",(VLOOKUP(Q144,'Reference records(soft deleted)'!$B$61:$D$89,3,FALSE))),"")</f>
        <v/>
      </c>
      <c r="F144" s="431"/>
      <c r="G144" s="431"/>
      <c r="H144" s="431"/>
      <c r="I144" s="431"/>
      <c r="J144" s="431"/>
      <c r="K144" s="430" t="str">
        <f>IFERROR(VLOOKUP(R144,'Reference records(soft deleted)'!$B$172:$D$343,3,FALSE),"")</f>
        <v/>
      </c>
      <c r="L144" s="431"/>
      <c r="M144" s="431"/>
      <c r="N144" s="431"/>
      <c r="O144" s="431"/>
      <c r="P144" s="431"/>
      <c r="Q144" s="432"/>
      <c r="R144" s="433"/>
      <c r="S144" s="431"/>
      <c r="T144" s="434"/>
      <c r="U144" s="435" t="str">
        <f>IFERROR(IF(VLOOKUP(E144,'Reference Records'!$C$96:$D$119,2,FALSE)=0,"",VLOOKUP(E144,'Reference Records'!$C$96:$D$119,2,FALSE)),"")</f>
        <v/>
      </c>
      <c r="V144" s="435"/>
      <c r="W144" s="435" t="str">
        <f t="shared" si="9"/>
        <v/>
      </c>
      <c r="X144" s="436" t="str">
        <f t="shared" si="10"/>
        <v>a1P36000002OW9EEAW</v>
      </c>
      <c r="Y144" s="436" t="b">
        <f t="shared" si="11"/>
        <v>0</v>
      </c>
      <c r="Z144" s="436" t="b">
        <f t="shared" si="12"/>
        <v>1</v>
      </c>
      <c r="AA144" s="436" t="str">
        <f>IFERROR(VLOOKUP(K144,'Reference Records'!$C$122:$E$267,3,FALSE),"")</f>
        <v/>
      </c>
      <c r="AB144" s="436" t="s">
        <v>623</v>
      </c>
      <c r="AC144" s="426"/>
      <c r="AD144" s="437" t="str">
        <f t="array" ref="AD144">IFERROR(INDEX($E$119:$E$170,MATCH(SMALL(NOT($E$119:$E$170="")*IF(ISNUMBER($E$119:$E$170),COUNTIF($E$119:$E$170,"&lt;="&amp;$E$119:$E$170),COUNTIF($E$119:$E$170,"&lt;="&amp;$E$119:$E$170)+SUM(--ISNUMBER($E$119:$E$170))),ROWS($E$118:E143)+SUM(--ISBLANK($E$119:$E$170))),NOT($E$119:$E$170="")*IF(ISNUMBER($E$119:$E$170),COUNTIF($E$119:$E$170,"&lt;="&amp;$E$119:$E$170),COUNTIF($E$119:$E$170,"&lt;="&amp;$E$119:$E$170)+SUM(--ISNUMBER($E$119:$E$170))),0)),"")</f>
        <v/>
      </c>
      <c r="AE144" s="427" t="str">
        <f t="array" ref="AE144">IFERROR(IF(INDEX($W$119:$W$170, MATCH(0, IF(AD144=$E$119:$E$170, COUNTIF($AE$118:$AE143, $W$119:$W$170), ""), 0))=0,"",INDEX($W$119:$W$170, MATCH(0, IF(AD144=$E$119:$E$170, COUNTIF($AE$118:$AE143, $W$119:$W$170), ""), 0))),"")</f>
        <v/>
      </c>
      <c r="AF144" s="427"/>
      <c r="AG144" s="438" t="s">
        <v>624</v>
      </c>
      <c r="AH144" s="196"/>
    </row>
    <row r="145" spans="1:34" ht="47.1" customHeight="1" x14ac:dyDescent="0.25">
      <c r="A145" s="406">
        <v>26</v>
      </c>
      <c r="B145" s="429"/>
      <c r="C145" s="429"/>
      <c r="D145" s="429"/>
      <c r="E145" s="430" t="str">
        <f>IFERROR(IF(AND(K145="",T145=""),"",(VLOOKUP(Q145,'Reference records(soft deleted)'!$B$61:$D$89,3,FALSE))),"")</f>
        <v/>
      </c>
      <c r="F145" s="431"/>
      <c r="G145" s="431"/>
      <c r="H145" s="431"/>
      <c r="I145" s="431"/>
      <c r="J145" s="431"/>
      <c r="K145" s="430" t="str">
        <f>IFERROR(VLOOKUP(R145,'Reference records(soft deleted)'!$B$172:$D$343,3,FALSE),"")</f>
        <v/>
      </c>
      <c r="L145" s="431"/>
      <c r="M145" s="431"/>
      <c r="N145" s="431"/>
      <c r="O145" s="431"/>
      <c r="P145" s="431"/>
      <c r="Q145" s="432"/>
      <c r="R145" s="433"/>
      <c r="S145" s="431"/>
      <c r="T145" s="434"/>
      <c r="U145" s="435" t="str">
        <f>IFERROR(IF(VLOOKUP(E145,'Reference Records'!$C$96:$D$119,2,FALSE)=0,"",VLOOKUP(E145,'Reference Records'!$C$96:$D$119,2,FALSE)),"")</f>
        <v/>
      </c>
      <c r="V145" s="435"/>
      <c r="W145" s="435" t="str">
        <f t="shared" si="9"/>
        <v/>
      </c>
      <c r="X145" s="436" t="str">
        <f t="shared" si="10"/>
        <v>a1P36000002OW9EEAW</v>
      </c>
      <c r="Y145" s="436" t="b">
        <f t="shared" si="11"/>
        <v>0</v>
      </c>
      <c r="Z145" s="436" t="b">
        <f t="shared" si="12"/>
        <v>1</v>
      </c>
      <c r="AA145" s="436" t="str">
        <f>IFERROR(VLOOKUP(K145,'Reference Records'!$C$122:$E$267,3,FALSE),"")</f>
        <v/>
      </c>
      <c r="AB145" s="436" t="s">
        <v>625</v>
      </c>
      <c r="AC145" s="426"/>
      <c r="AD145" s="437" t="str">
        <f t="array" ref="AD145">IFERROR(INDEX($E$119:$E$170,MATCH(SMALL(NOT($E$119:$E$170="")*IF(ISNUMBER($E$119:$E$170),COUNTIF($E$119:$E$170,"&lt;="&amp;$E$119:$E$170),COUNTIF($E$119:$E$170,"&lt;="&amp;$E$119:$E$170)+SUM(--ISNUMBER($E$119:$E$170))),ROWS($E$118:E144)+SUM(--ISBLANK($E$119:$E$170))),NOT($E$119:$E$170="")*IF(ISNUMBER($E$119:$E$170),COUNTIF($E$119:$E$170,"&lt;="&amp;$E$119:$E$170),COUNTIF($E$119:$E$170,"&lt;="&amp;$E$119:$E$170)+SUM(--ISNUMBER($E$119:$E$170))),0)),"")</f>
        <v/>
      </c>
      <c r="AE145" s="427" t="str">
        <f t="array" ref="AE145">IFERROR(IF(INDEX($W$119:$W$170, MATCH(0, IF(AD145=$E$119:$E$170, COUNTIF($AE$118:$AE144, $W$119:$W$170), ""), 0))=0,"",INDEX($W$119:$W$170, MATCH(0, IF(AD145=$E$119:$E$170, COUNTIF($AE$118:$AE144, $W$119:$W$170), ""), 0))),"")</f>
        <v/>
      </c>
      <c r="AF145" s="427"/>
      <c r="AG145" s="438" t="s">
        <v>626</v>
      </c>
      <c r="AH145" s="196"/>
    </row>
    <row r="146" spans="1:34" ht="47.1" customHeight="1" x14ac:dyDescent="0.25">
      <c r="A146" s="406">
        <v>27</v>
      </c>
      <c r="B146" s="429"/>
      <c r="C146" s="429"/>
      <c r="D146" s="429"/>
      <c r="E146" s="430" t="str">
        <f>IFERROR(IF(AND(K146="",T146=""),"",(VLOOKUP(Q146,'Reference records(soft deleted)'!$B$61:$D$89,3,FALSE))),"")</f>
        <v/>
      </c>
      <c r="F146" s="431"/>
      <c r="G146" s="431"/>
      <c r="H146" s="431"/>
      <c r="I146" s="431"/>
      <c r="J146" s="431"/>
      <c r="K146" s="430" t="str">
        <f>IFERROR(VLOOKUP(R146,'Reference records(soft deleted)'!$B$172:$D$343,3,FALSE),"")</f>
        <v/>
      </c>
      <c r="L146" s="431"/>
      <c r="M146" s="431"/>
      <c r="N146" s="431"/>
      <c r="O146" s="431"/>
      <c r="P146" s="431"/>
      <c r="Q146" s="432"/>
      <c r="R146" s="433"/>
      <c r="S146" s="431"/>
      <c r="T146" s="434"/>
      <c r="U146" s="435" t="str">
        <f>IFERROR(IF(VLOOKUP(E146,'Reference Records'!$C$96:$D$119,2,FALSE)=0,"",VLOOKUP(E146,'Reference Records'!$C$96:$D$119,2,FALSE)),"")</f>
        <v/>
      </c>
      <c r="V146" s="435"/>
      <c r="W146" s="435" t="str">
        <f t="shared" si="9"/>
        <v/>
      </c>
      <c r="X146" s="436" t="str">
        <f t="shared" si="10"/>
        <v>a1P36000002OW9EEAW</v>
      </c>
      <c r="Y146" s="436" t="b">
        <f t="shared" si="11"/>
        <v>0</v>
      </c>
      <c r="Z146" s="436" t="b">
        <f t="shared" si="12"/>
        <v>1</v>
      </c>
      <c r="AA146" s="436" t="str">
        <f>IFERROR(VLOOKUP(K146,'Reference Records'!$C$122:$E$267,3,FALSE),"")</f>
        <v/>
      </c>
      <c r="AB146" s="436" t="s">
        <v>627</v>
      </c>
      <c r="AC146" s="426"/>
      <c r="AD146" s="437" t="str">
        <f t="array" ref="AD146">IFERROR(INDEX($E$119:$E$170,MATCH(SMALL(NOT($E$119:$E$170="")*IF(ISNUMBER($E$119:$E$170),COUNTIF($E$119:$E$170,"&lt;="&amp;$E$119:$E$170),COUNTIF($E$119:$E$170,"&lt;="&amp;$E$119:$E$170)+SUM(--ISNUMBER($E$119:$E$170))),ROWS($E$118:E145)+SUM(--ISBLANK($E$119:$E$170))),NOT($E$119:$E$170="")*IF(ISNUMBER($E$119:$E$170),COUNTIF($E$119:$E$170,"&lt;="&amp;$E$119:$E$170),COUNTIF($E$119:$E$170,"&lt;="&amp;$E$119:$E$170)+SUM(--ISNUMBER($E$119:$E$170))),0)),"")</f>
        <v/>
      </c>
      <c r="AE146" s="427" t="str">
        <f t="array" ref="AE146">IFERROR(IF(INDEX($W$119:$W$170, MATCH(0, IF(AD146=$E$119:$E$170, COUNTIF($AE$118:$AE145, $W$119:$W$170), ""), 0))=0,"",INDEX($W$119:$W$170, MATCH(0, IF(AD146=$E$119:$E$170, COUNTIF($AE$118:$AE145, $W$119:$W$170), ""), 0))),"")</f>
        <v/>
      </c>
      <c r="AF146" s="427"/>
      <c r="AG146" s="438" t="s">
        <v>628</v>
      </c>
      <c r="AH146" s="196"/>
    </row>
    <row r="147" spans="1:34" ht="47.1" customHeight="1" x14ac:dyDescent="0.25">
      <c r="A147" s="406">
        <v>28</v>
      </c>
      <c r="B147" s="429"/>
      <c r="C147" s="429"/>
      <c r="D147" s="429"/>
      <c r="E147" s="430" t="str">
        <f>IFERROR(IF(AND(K147="",T147=""),"",(VLOOKUP(Q147,'Reference records(soft deleted)'!$B$61:$D$89,3,FALSE))),"")</f>
        <v/>
      </c>
      <c r="F147" s="431"/>
      <c r="G147" s="431"/>
      <c r="H147" s="431"/>
      <c r="I147" s="431"/>
      <c r="J147" s="431"/>
      <c r="K147" s="430" t="str">
        <f>IFERROR(VLOOKUP(R147,'Reference records(soft deleted)'!$B$172:$D$343,3,FALSE),"")</f>
        <v/>
      </c>
      <c r="L147" s="431"/>
      <c r="M147" s="431"/>
      <c r="N147" s="431"/>
      <c r="O147" s="431"/>
      <c r="P147" s="431"/>
      <c r="Q147" s="432"/>
      <c r="R147" s="433"/>
      <c r="S147" s="431"/>
      <c r="T147" s="434"/>
      <c r="U147" s="435" t="str">
        <f>IFERROR(IF(VLOOKUP(E147,'Reference Records'!$C$96:$D$119,2,FALSE)=0,"",VLOOKUP(E147,'Reference Records'!$C$96:$D$119,2,FALSE)),"")</f>
        <v/>
      </c>
      <c r="V147" s="435"/>
      <c r="W147" s="435" t="str">
        <f t="shared" si="9"/>
        <v/>
      </c>
      <c r="X147" s="436" t="str">
        <f t="shared" si="10"/>
        <v>a1P36000002OW9EEAW</v>
      </c>
      <c r="Y147" s="436" t="b">
        <f t="shared" si="11"/>
        <v>0</v>
      </c>
      <c r="Z147" s="436" t="b">
        <f t="shared" si="12"/>
        <v>1</v>
      </c>
      <c r="AA147" s="436" t="str">
        <f>IFERROR(VLOOKUP(K147,'Reference Records'!$C$122:$E$267,3,FALSE),"")</f>
        <v/>
      </c>
      <c r="AB147" s="436" t="s">
        <v>629</v>
      </c>
      <c r="AC147" s="426"/>
      <c r="AD147" s="437" t="str">
        <f t="array" ref="AD147">IFERROR(INDEX($E$119:$E$170,MATCH(SMALL(NOT($E$119:$E$170="")*IF(ISNUMBER($E$119:$E$170),COUNTIF($E$119:$E$170,"&lt;="&amp;$E$119:$E$170),COUNTIF($E$119:$E$170,"&lt;="&amp;$E$119:$E$170)+SUM(--ISNUMBER($E$119:$E$170))),ROWS($E$118:E146)+SUM(--ISBLANK($E$119:$E$170))),NOT($E$119:$E$170="")*IF(ISNUMBER($E$119:$E$170),COUNTIF($E$119:$E$170,"&lt;="&amp;$E$119:$E$170),COUNTIF($E$119:$E$170,"&lt;="&amp;$E$119:$E$170)+SUM(--ISNUMBER($E$119:$E$170))),0)),"")</f>
        <v/>
      </c>
      <c r="AE147" s="427" t="str">
        <f t="array" ref="AE147">IFERROR(IF(INDEX($W$119:$W$170, MATCH(0, IF(AD147=$E$119:$E$170, COUNTIF($AE$118:$AE146, $W$119:$W$170), ""), 0))=0,"",INDEX($W$119:$W$170, MATCH(0, IF(AD147=$E$119:$E$170, COUNTIF($AE$118:$AE146, $W$119:$W$170), ""), 0))),"")</f>
        <v/>
      </c>
      <c r="AF147" s="427"/>
      <c r="AG147" s="438" t="s">
        <v>630</v>
      </c>
      <c r="AH147" s="196"/>
    </row>
    <row r="148" spans="1:34" ht="47.1" customHeight="1" x14ac:dyDescent="0.25">
      <c r="A148" s="406">
        <v>29</v>
      </c>
      <c r="B148" s="429"/>
      <c r="C148" s="429"/>
      <c r="D148" s="429"/>
      <c r="E148" s="430" t="str">
        <f>IFERROR(IF(AND(K148="",T148=""),"",(VLOOKUP(Q148,'Reference records(soft deleted)'!$B$61:$D$89,3,FALSE))),"")</f>
        <v/>
      </c>
      <c r="F148" s="431"/>
      <c r="G148" s="431"/>
      <c r="H148" s="431"/>
      <c r="I148" s="431"/>
      <c r="J148" s="431"/>
      <c r="K148" s="430" t="str">
        <f>IFERROR(VLOOKUP(R148,'Reference records(soft deleted)'!$B$172:$D$343,3,FALSE),"")</f>
        <v/>
      </c>
      <c r="L148" s="431"/>
      <c r="M148" s="431"/>
      <c r="N148" s="431"/>
      <c r="O148" s="431"/>
      <c r="P148" s="431"/>
      <c r="Q148" s="432"/>
      <c r="R148" s="433"/>
      <c r="S148" s="431"/>
      <c r="T148" s="434"/>
      <c r="U148" s="435" t="str">
        <f>IFERROR(IF(VLOOKUP(E148,'Reference Records'!$C$96:$D$119,2,FALSE)=0,"",VLOOKUP(E148,'Reference Records'!$C$96:$D$119,2,FALSE)),"")</f>
        <v/>
      </c>
      <c r="V148" s="435"/>
      <c r="W148" s="435" t="str">
        <f t="shared" si="9"/>
        <v/>
      </c>
      <c r="X148" s="436" t="str">
        <f t="shared" si="10"/>
        <v>a1P36000002OW9EEAW</v>
      </c>
      <c r="Y148" s="436" t="b">
        <f t="shared" si="11"/>
        <v>0</v>
      </c>
      <c r="Z148" s="436" t="b">
        <f t="shared" si="12"/>
        <v>1</v>
      </c>
      <c r="AA148" s="436" t="str">
        <f>IFERROR(VLOOKUP(K148,'Reference Records'!$C$122:$E$267,3,FALSE),"")</f>
        <v/>
      </c>
      <c r="AB148" s="436" t="s">
        <v>631</v>
      </c>
      <c r="AC148" s="426"/>
      <c r="AD148" s="437" t="str">
        <f t="array" ref="AD148">IFERROR(INDEX($E$119:$E$170,MATCH(SMALL(NOT($E$119:$E$170="")*IF(ISNUMBER($E$119:$E$170),COUNTIF($E$119:$E$170,"&lt;="&amp;$E$119:$E$170),COUNTIF($E$119:$E$170,"&lt;="&amp;$E$119:$E$170)+SUM(--ISNUMBER($E$119:$E$170))),ROWS($E$118:E147)+SUM(--ISBLANK($E$119:$E$170))),NOT($E$119:$E$170="")*IF(ISNUMBER($E$119:$E$170),COUNTIF($E$119:$E$170,"&lt;="&amp;$E$119:$E$170),COUNTIF($E$119:$E$170,"&lt;="&amp;$E$119:$E$170)+SUM(--ISNUMBER($E$119:$E$170))),0)),"")</f>
        <v/>
      </c>
      <c r="AE148" s="427" t="str">
        <f t="array" ref="AE148">IFERROR(IF(INDEX($W$119:$W$170, MATCH(0, IF(AD148=$E$119:$E$170, COUNTIF($AE$118:$AE147, $W$119:$W$170), ""), 0))=0,"",INDEX($W$119:$W$170, MATCH(0, IF(AD148=$E$119:$E$170, COUNTIF($AE$118:$AE147, $W$119:$W$170), ""), 0))),"")</f>
        <v/>
      </c>
      <c r="AF148" s="427"/>
      <c r="AG148" s="438" t="s">
        <v>632</v>
      </c>
      <c r="AH148" s="196"/>
    </row>
    <row r="149" spans="1:34" ht="47.1" customHeight="1" x14ac:dyDescent="0.25">
      <c r="A149" s="406">
        <v>30</v>
      </c>
      <c r="B149" s="429"/>
      <c r="C149" s="429"/>
      <c r="D149" s="429"/>
      <c r="E149" s="430" t="str">
        <f>IFERROR(IF(AND(K149="",T149=""),"",(VLOOKUP(Q149,'Reference records(soft deleted)'!$B$61:$D$89,3,FALSE))),"")</f>
        <v/>
      </c>
      <c r="F149" s="431"/>
      <c r="G149" s="431"/>
      <c r="H149" s="431"/>
      <c r="I149" s="431"/>
      <c r="J149" s="431"/>
      <c r="K149" s="430" t="str">
        <f>IFERROR(VLOOKUP(R149,'Reference records(soft deleted)'!$B$172:$D$343,3,FALSE),"")</f>
        <v/>
      </c>
      <c r="L149" s="431"/>
      <c r="M149" s="431"/>
      <c r="N149" s="431"/>
      <c r="O149" s="431"/>
      <c r="P149" s="431"/>
      <c r="Q149" s="432"/>
      <c r="R149" s="433"/>
      <c r="S149" s="431"/>
      <c r="T149" s="434"/>
      <c r="U149" s="435" t="str">
        <f>IFERROR(IF(VLOOKUP(E149,'Reference Records'!$C$96:$D$119,2,FALSE)=0,"",VLOOKUP(E149,'Reference Records'!$C$96:$D$119,2,FALSE)),"")</f>
        <v/>
      </c>
      <c r="V149" s="435"/>
      <c r="W149" s="435" t="str">
        <f t="shared" si="9"/>
        <v/>
      </c>
      <c r="X149" s="436" t="str">
        <f t="shared" si="10"/>
        <v>a1P36000002OW9EEAW</v>
      </c>
      <c r="Y149" s="436" t="b">
        <f t="shared" si="11"/>
        <v>0</v>
      </c>
      <c r="Z149" s="436" t="b">
        <f t="shared" si="12"/>
        <v>1</v>
      </c>
      <c r="AA149" s="436" t="str">
        <f>IFERROR(VLOOKUP(K149,'Reference Records'!$C$122:$E$267,3,FALSE),"")</f>
        <v/>
      </c>
      <c r="AB149" s="436" t="s">
        <v>633</v>
      </c>
      <c r="AC149" s="426"/>
      <c r="AD149" s="437" t="str">
        <f t="array" ref="AD149">IFERROR(INDEX($E$119:$E$170,MATCH(SMALL(NOT($E$119:$E$170="")*IF(ISNUMBER($E$119:$E$170),COUNTIF($E$119:$E$170,"&lt;="&amp;$E$119:$E$170),COUNTIF($E$119:$E$170,"&lt;="&amp;$E$119:$E$170)+SUM(--ISNUMBER($E$119:$E$170))),ROWS($E$118:E148)+SUM(--ISBLANK($E$119:$E$170))),NOT($E$119:$E$170="")*IF(ISNUMBER($E$119:$E$170),COUNTIF($E$119:$E$170,"&lt;="&amp;$E$119:$E$170),COUNTIF($E$119:$E$170,"&lt;="&amp;$E$119:$E$170)+SUM(--ISNUMBER($E$119:$E$170))),0)),"")</f>
        <v/>
      </c>
      <c r="AE149" s="427" t="str">
        <f t="array" ref="AE149">IFERROR(IF(INDEX($W$119:$W$170, MATCH(0, IF(AD149=$E$119:$E$170, COUNTIF($AE$118:$AE148, $W$119:$W$170), ""), 0))=0,"",INDEX($W$119:$W$170, MATCH(0, IF(AD149=$E$119:$E$170, COUNTIF($AE$118:$AE148, $W$119:$W$170), ""), 0))),"")</f>
        <v/>
      </c>
      <c r="AF149" s="427"/>
      <c r="AG149" s="438" t="s">
        <v>634</v>
      </c>
      <c r="AH149" s="196"/>
    </row>
    <row r="150" spans="1:34" ht="47.1" customHeight="1" x14ac:dyDescent="0.25">
      <c r="A150" s="406">
        <v>31</v>
      </c>
      <c r="B150" s="429"/>
      <c r="C150" s="429"/>
      <c r="D150" s="429"/>
      <c r="E150" s="430" t="str">
        <f>IFERROR(IF(AND(K150="",T150=""),"",(VLOOKUP(Q150,'Reference records(soft deleted)'!$B$61:$D$89,3,FALSE))),"")</f>
        <v/>
      </c>
      <c r="F150" s="431"/>
      <c r="G150" s="431"/>
      <c r="H150" s="431"/>
      <c r="I150" s="431"/>
      <c r="J150" s="431"/>
      <c r="K150" s="430" t="str">
        <f>IFERROR(VLOOKUP(R150,'Reference records(soft deleted)'!$B$172:$D$343,3,FALSE),"")</f>
        <v/>
      </c>
      <c r="L150" s="431"/>
      <c r="M150" s="431"/>
      <c r="N150" s="431"/>
      <c r="O150" s="431"/>
      <c r="P150" s="431"/>
      <c r="Q150" s="432"/>
      <c r="R150" s="433"/>
      <c r="S150" s="431"/>
      <c r="T150" s="434"/>
      <c r="U150" s="435" t="str">
        <f>IFERROR(IF(VLOOKUP(E150,'Reference Records'!$C$96:$D$119,2,FALSE)=0,"",VLOOKUP(E150,'Reference Records'!$C$96:$D$119,2,FALSE)),"")</f>
        <v/>
      </c>
      <c r="V150" s="435"/>
      <c r="W150" s="435" t="str">
        <f t="shared" si="9"/>
        <v/>
      </c>
      <c r="X150" s="436" t="str">
        <f t="shared" si="10"/>
        <v>a1P36000002OW9EEAW</v>
      </c>
      <c r="Y150" s="436" t="b">
        <f t="shared" si="11"/>
        <v>0</v>
      </c>
      <c r="Z150" s="436" t="b">
        <f t="shared" si="12"/>
        <v>1</v>
      </c>
      <c r="AA150" s="436" t="str">
        <f>IFERROR(VLOOKUP(K150,'Reference Records'!$C$122:$E$267,3,FALSE),"")</f>
        <v/>
      </c>
      <c r="AB150" s="436" t="s">
        <v>635</v>
      </c>
      <c r="AC150" s="426"/>
      <c r="AD150" s="437" t="str">
        <f t="array" ref="AD150">IFERROR(INDEX($E$119:$E$170,MATCH(SMALL(NOT($E$119:$E$170="")*IF(ISNUMBER($E$119:$E$170),COUNTIF($E$119:$E$170,"&lt;="&amp;$E$119:$E$170),COUNTIF($E$119:$E$170,"&lt;="&amp;$E$119:$E$170)+SUM(--ISNUMBER($E$119:$E$170))),ROWS($E$118:E149)+SUM(--ISBLANK($E$119:$E$170))),NOT($E$119:$E$170="")*IF(ISNUMBER($E$119:$E$170),COUNTIF($E$119:$E$170,"&lt;="&amp;$E$119:$E$170),COUNTIF($E$119:$E$170,"&lt;="&amp;$E$119:$E$170)+SUM(--ISNUMBER($E$119:$E$170))),0)),"")</f>
        <v/>
      </c>
      <c r="AE150" s="427" t="str">
        <f t="array" ref="AE150">IFERROR(IF(INDEX($W$119:$W$170, MATCH(0, IF(AD150=$E$119:$E$170, COUNTIF($AE$118:$AE149, $W$119:$W$170), ""), 0))=0,"",INDEX($W$119:$W$170, MATCH(0, IF(AD150=$E$119:$E$170, COUNTIF($AE$118:$AE149, $W$119:$W$170), ""), 0))),"")</f>
        <v/>
      </c>
      <c r="AF150" s="427"/>
      <c r="AG150" s="438" t="s">
        <v>636</v>
      </c>
      <c r="AH150" s="196"/>
    </row>
    <row r="151" spans="1:34" ht="47.1" customHeight="1" x14ac:dyDescent="0.25">
      <c r="A151" s="406">
        <v>32</v>
      </c>
      <c r="B151" s="429"/>
      <c r="C151" s="429"/>
      <c r="D151" s="429"/>
      <c r="E151" s="430" t="str">
        <f>IFERROR(IF(AND(K151="",T151=""),"",(VLOOKUP(Q151,'Reference records(soft deleted)'!$B$61:$D$89,3,FALSE))),"")</f>
        <v/>
      </c>
      <c r="F151" s="431"/>
      <c r="G151" s="431"/>
      <c r="H151" s="431"/>
      <c r="I151" s="431"/>
      <c r="J151" s="431"/>
      <c r="K151" s="430" t="str">
        <f>IFERROR(VLOOKUP(R151,'Reference records(soft deleted)'!$B$172:$D$343,3,FALSE),"")</f>
        <v/>
      </c>
      <c r="L151" s="431"/>
      <c r="M151" s="431"/>
      <c r="N151" s="431"/>
      <c r="O151" s="431"/>
      <c r="P151" s="431"/>
      <c r="Q151" s="432"/>
      <c r="R151" s="433"/>
      <c r="S151" s="431"/>
      <c r="T151" s="434"/>
      <c r="U151" s="435" t="str">
        <f>IFERROR(IF(VLOOKUP(E151,'Reference Records'!$C$96:$D$119,2,FALSE)=0,"",VLOOKUP(E151,'Reference Records'!$C$96:$D$119,2,FALSE)),"")</f>
        <v/>
      </c>
      <c r="V151" s="435"/>
      <c r="W151" s="435" t="str">
        <f t="shared" si="9"/>
        <v/>
      </c>
      <c r="X151" s="436" t="str">
        <f t="shared" si="10"/>
        <v>a1P36000002OW9EEAW</v>
      </c>
      <c r="Y151" s="436" t="b">
        <f t="shared" si="11"/>
        <v>0</v>
      </c>
      <c r="Z151" s="436" t="b">
        <f t="shared" si="12"/>
        <v>1</v>
      </c>
      <c r="AA151" s="436" t="str">
        <f>IFERROR(VLOOKUP(K151,'Reference Records'!$C$122:$E$267,3,FALSE),"")</f>
        <v/>
      </c>
      <c r="AB151" s="436" t="s">
        <v>637</v>
      </c>
      <c r="AC151" s="426"/>
      <c r="AD151" s="437" t="str">
        <f t="array" ref="AD151">IFERROR(INDEX($E$119:$E$170,MATCH(SMALL(NOT($E$119:$E$170="")*IF(ISNUMBER($E$119:$E$170),COUNTIF($E$119:$E$170,"&lt;="&amp;$E$119:$E$170),COUNTIF($E$119:$E$170,"&lt;="&amp;$E$119:$E$170)+SUM(--ISNUMBER($E$119:$E$170))),ROWS($E$118:E150)+SUM(--ISBLANK($E$119:$E$170))),NOT($E$119:$E$170="")*IF(ISNUMBER($E$119:$E$170),COUNTIF($E$119:$E$170,"&lt;="&amp;$E$119:$E$170),COUNTIF($E$119:$E$170,"&lt;="&amp;$E$119:$E$170)+SUM(--ISNUMBER($E$119:$E$170))),0)),"")</f>
        <v/>
      </c>
      <c r="AE151" s="427" t="str">
        <f t="array" ref="AE151">IFERROR(IF(INDEX($W$119:$W$170, MATCH(0, IF(AD151=$E$119:$E$170, COUNTIF($AE$118:$AE150, $W$119:$W$170), ""), 0))=0,"",INDEX($W$119:$W$170, MATCH(0, IF(AD151=$E$119:$E$170, COUNTIF($AE$118:$AE150, $W$119:$W$170), ""), 0))),"")</f>
        <v/>
      </c>
      <c r="AF151" s="427"/>
      <c r="AG151" s="438" t="s">
        <v>638</v>
      </c>
      <c r="AH151" s="196"/>
    </row>
    <row r="152" spans="1:34" ht="47.1" customHeight="1" x14ac:dyDescent="0.25">
      <c r="A152" s="406">
        <v>33</v>
      </c>
      <c r="B152" s="429"/>
      <c r="C152" s="429"/>
      <c r="D152" s="429"/>
      <c r="E152" s="430" t="str">
        <f>IFERROR(IF(AND(K152="",T152=""),"",(VLOOKUP(Q152,'Reference records(soft deleted)'!$B$61:$D$89,3,FALSE))),"")</f>
        <v/>
      </c>
      <c r="F152" s="431"/>
      <c r="G152" s="431"/>
      <c r="H152" s="431"/>
      <c r="I152" s="431"/>
      <c r="J152" s="431"/>
      <c r="K152" s="430" t="str">
        <f>IFERROR(VLOOKUP(R152,'Reference records(soft deleted)'!$B$172:$D$343,3,FALSE),"")</f>
        <v/>
      </c>
      <c r="L152" s="431"/>
      <c r="M152" s="431"/>
      <c r="N152" s="431"/>
      <c r="O152" s="431"/>
      <c r="P152" s="431"/>
      <c r="Q152" s="432"/>
      <c r="R152" s="433"/>
      <c r="S152" s="431"/>
      <c r="T152" s="434"/>
      <c r="U152" s="435" t="str">
        <f>IFERROR(IF(VLOOKUP(E152,'Reference Records'!$C$96:$D$119,2,FALSE)=0,"",VLOOKUP(E152,'Reference Records'!$C$96:$D$119,2,FALSE)),"")</f>
        <v/>
      </c>
      <c r="V152" s="435"/>
      <c r="W152" s="435" t="str">
        <f t="shared" si="9"/>
        <v/>
      </c>
      <c r="X152" s="436" t="str">
        <f t="shared" si="10"/>
        <v>a1P36000002OW9EEAW</v>
      </c>
      <c r="Y152" s="436" t="b">
        <f t="shared" si="11"/>
        <v>0</v>
      </c>
      <c r="Z152" s="436" t="b">
        <f t="shared" si="12"/>
        <v>1</v>
      </c>
      <c r="AA152" s="436" t="str">
        <f>IFERROR(VLOOKUP(K152,'Reference Records'!$C$122:$E$267,3,FALSE),"")</f>
        <v/>
      </c>
      <c r="AB152" s="436" t="s">
        <v>639</v>
      </c>
      <c r="AC152" s="426"/>
      <c r="AD152" s="437" t="str">
        <f t="array" ref="AD152">IFERROR(INDEX($E$119:$E$170,MATCH(SMALL(NOT($E$119:$E$170="")*IF(ISNUMBER($E$119:$E$170),COUNTIF($E$119:$E$170,"&lt;="&amp;$E$119:$E$170),COUNTIF($E$119:$E$170,"&lt;="&amp;$E$119:$E$170)+SUM(--ISNUMBER($E$119:$E$170))),ROWS($E$118:E151)+SUM(--ISBLANK($E$119:$E$170))),NOT($E$119:$E$170="")*IF(ISNUMBER($E$119:$E$170),COUNTIF($E$119:$E$170,"&lt;="&amp;$E$119:$E$170),COUNTIF($E$119:$E$170,"&lt;="&amp;$E$119:$E$170)+SUM(--ISNUMBER($E$119:$E$170))),0)),"")</f>
        <v/>
      </c>
      <c r="AE152" s="427" t="str">
        <f t="array" ref="AE152">IFERROR(IF(INDEX($W$119:$W$170, MATCH(0, IF(AD152=$E$119:$E$170, COUNTIF($AE$118:$AE151, $W$119:$W$170), ""), 0))=0,"",INDEX($W$119:$W$170, MATCH(0, IF(AD152=$E$119:$E$170, COUNTIF($AE$118:$AE151, $W$119:$W$170), ""), 0))),"")</f>
        <v/>
      </c>
      <c r="AF152" s="427"/>
      <c r="AG152" s="438" t="s">
        <v>640</v>
      </c>
      <c r="AH152" s="196"/>
    </row>
    <row r="153" spans="1:34" ht="47.1" customHeight="1" x14ac:dyDescent="0.25">
      <c r="A153" s="406">
        <v>34</v>
      </c>
      <c r="B153" s="429"/>
      <c r="C153" s="429"/>
      <c r="D153" s="429"/>
      <c r="E153" s="430" t="str">
        <f>IFERROR(IF(AND(K153="",T153=""),"",(VLOOKUP(Q153,'Reference records(soft deleted)'!$B$61:$D$89,3,FALSE))),"")</f>
        <v/>
      </c>
      <c r="F153" s="431"/>
      <c r="G153" s="431"/>
      <c r="H153" s="431"/>
      <c r="I153" s="431"/>
      <c r="J153" s="431"/>
      <c r="K153" s="430" t="str">
        <f>IFERROR(VLOOKUP(R153,'Reference records(soft deleted)'!$B$172:$D$343,3,FALSE),"")</f>
        <v/>
      </c>
      <c r="L153" s="431"/>
      <c r="M153" s="431"/>
      <c r="N153" s="431"/>
      <c r="O153" s="431"/>
      <c r="P153" s="431"/>
      <c r="Q153" s="432"/>
      <c r="R153" s="433"/>
      <c r="S153" s="431"/>
      <c r="T153" s="434"/>
      <c r="U153" s="435" t="str">
        <f>IFERROR(IF(VLOOKUP(E153,'Reference Records'!$C$96:$D$119,2,FALSE)=0,"",VLOOKUP(E153,'Reference Records'!$C$96:$D$119,2,FALSE)),"")</f>
        <v/>
      </c>
      <c r="V153" s="435"/>
      <c r="W153" s="435" t="str">
        <f t="shared" si="9"/>
        <v/>
      </c>
      <c r="X153" s="436" t="str">
        <f t="shared" si="10"/>
        <v>a1P36000002OW9EEAW</v>
      </c>
      <c r="Y153" s="436" t="b">
        <f t="shared" si="11"/>
        <v>0</v>
      </c>
      <c r="Z153" s="436" t="b">
        <f t="shared" si="12"/>
        <v>1</v>
      </c>
      <c r="AA153" s="436" t="str">
        <f>IFERROR(VLOOKUP(K153,'Reference Records'!$C$122:$E$267,3,FALSE),"")</f>
        <v/>
      </c>
      <c r="AB153" s="436" t="s">
        <v>641</v>
      </c>
      <c r="AC153" s="426"/>
      <c r="AD153" s="437" t="str">
        <f t="array" ref="AD153">IFERROR(INDEX($E$119:$E$170,MATCH(SMALL(NOT($E$119:$E$170="")*IF(ISNUMBER($E$119:$E$170),COUNTIF($E$119:$E$170,"&lt;="&amp;$E$119:$E$170),COUNTIF($E$119:$E$170,"&lt;="&amp;$E$119:$E$170)+SUM(--ISNUMBER($E$119:$E$170))),ROWS($E$118:E152)+SUM(--ISBLANK($E$119:$E$170))),NOT($E$119:$E$170="")*IF(ISNUMBER($E$119:$E$170),COUNTIF($E$119:$E$170,"&lt;="&amp;$E$119:$E$170),COUNTIF($E$119:$E$170,"&lt;="&amp;$E$119:$E$170)+SUM(--ISNUMBER($E$119:$E$170))),0)),"")</f>
        <v/>
      </c>
      <c r="AE153" s="427" t="str">
        <f t="array" ref="AE153">IFERROR(IF(INDEX($W$119:$W$170, MATCH(0, IF(AD153=$E$119:$E$170, COUNTIF($AE$118:$AE152, $W$119:$W$170), ""), 0))=0,"",INDEX($W$119:$W$170, MATCH(0, IF(AD153=$E$119:$E$170, COUNTIF($AE$118:$AE152, $W$119:$W$170), ""), 0))),"")</f>
        <v/>
      </c>
      <c r="AF153" s="427"/>
      <c r="AG153" s="438" t="s">
        <v>642</v>
      </c>
      <c r="AH153" s="196"/>
    </row>
    <row r="154" spans="1:34" ht="47.1" customHeight="1" x14ac:dyDescent="0.25">
      <c r="A154" s="406">
        <v>35</v>
      </c>
      <c r="B154" s="429"/>
      <c r="C154" s="429"/>
      <c r="D154" s="429"/>
      <c r="E154" s="430" t="str">
        <f>IFERROR(IF(AND(K154="",T154=""),"",(VLOOKUP(Q154,'Reference records(soft deleted)'!$B$61:$D$89,3,FALSE))),"")</f>
        <v/>
      </c>
      <c r="F154" s="431"/>
      <c r="G154" s="431"/>
      <c r="H154" s="431"/>
      <c r="I154" s="431"/>
      <c r="J154" s="431"/>
      <c r="K154" s="430" t="str">
        <f>IFERROR(VLOOKUP(R154,'Reference records(soft deleted)'!$B$172:$D$343,3,FALSE),"")</f>
        <v/>
      </c>
      <c r="L154" s="431"/>
      <c r="M154" s="431"/>
      <c r="N154" s="431"/>
      <c r="O154" s="431"/>
      <c r="P154" s="431"/>
      <c r="Q154" s="432"/>
      <c r="R154" s="433"/>
      <c r="S154" s="431"/>
      <c r="T154" s="434"/>
      <c r="U154" s="435" t="str">
        <f>IFERROR(IF(VLOOKUP(E154,'Reference Records'!$C$96:$D$119,2,FALSE)=0,"",VLOOKUP(E154,'Reference Records'!$C$96:$D$119,2,FALSE)),"")</f>
        <v/>
      </c>
      <c r="V154" s="435"/>
      <c r="W154" s="435" t="str">
        <f t="shared" si="9"/>
        <v/>
      </c>
      <c r="X154" s="436" t="str">
        <f t="shared" si="10"/>
        <v>a1P36000002OW9EEAW</v>
      </c>
      <c r="Y154" s="436" t="b">
        <f t="shared" si="11"/>
        <v>0</v>
      </c>
      <c r="Z154" s="436" t="b">
        <f t="shared" si="12"/>
        <v>1</v>
      </c>
      <c r="AA154" s="436" t="str">
        <f>IFERROR(VLOOKUP(K154,'Reference Records'!$C$122:$E$267,3,FALSE),"")</f>
        <v/>
      </c>
      <c r="AB154" s="436" t="s">
        <v>643</v>
      </c>
      <c r="AC154" s="426"/>
      <c r="AD154" s="437" t="str">
        <f t="array" ref="AD154">IFERROR(INDEX($E$119:$E$170,MATCH(SMALL(NOT($E$119:$E$170="")*IF(ISNUMBER($E$119:$E$170),COUNTIF($E$119:$E$170,"&lt;="&amp;$E$119:$E$170),COUNTIF($E$119:$E$170,"&lt;="&amp;$E$119:$E$170)+SUM(--ISNUMBER($E$119:$E$170))),ROWS($E$118:E153)+SUM(--ISBLANK($E$119:$E$170))),NOT($E$119:$E$170="")*IF(ISNUMBER($E$119:$E$170),COUNTIF($E$119:$E$170,"&lt;="&amp;$E$119:$E$170),COUNTIF($E$119:$E$170,"&lt;="&amp;$E$119:$E$170)+SUM(--ISNUMBER($E$119:$E$170))),0)),"")</f>
        <v/>
      </c>
      <c r="AE154" s="427" t="str">
        <f t="array" ref="AE154">IFERROR(IF(INDEX($W$119:$W$170, MATCH(0, IF(AD154=$E$119:$E$170, COUNTIF($AE$118:$AE153, $W$119:$W$170), ""), 0))=0,"",INDEX($W$119:$W$170, MATCH(0, IF(AD154=$E$119:$E$170, COUNTIF($AE$118:$AE153, $W$119:$W$170), ""), 0))),"")</f>
        <v/>
      </c>
      <c r="AF154" s="427"/>
      <c r="AG154" s="438" t="s">
        <v>644</v>
      </c>
      <c r="AH154" s="196"/>
    </row>
    <row r="155" spans="1:34" ht="47.1" customHeight="1" x14ac:dyDescent="0.25">
      <c r="A155" s="406">
        <v>36</v>
      </c>
      <c r="B155" s="429"/>
      <c r="C155" s="429"/>
      <c r="D155" s="429"/>
      <c r="E155" s="430" t="str">
        <f>IFERROR(IF(AND(K155="",T155=""),"",(VLOOKUP(Q155,'Reference records(soft deleted)'!$B$61:$D$89,3,FALSE))),"")</f>
        <v/>
      </c>
      <c r="F155" s="431"/>
      <c r="G155" s="431"/>
      <c r="H155" s="431"/>
      <c r="I155" s="431"/>
      <c r="J155" s="431"/>
      <c r="K155" s="430" t="str">
        <f>IFERROR(VLOOKUP(R155,'Reference records(soft deleted)'!$B$172:$D$343,3,FALSE),"")</f>
        <v/>
      </c>
      <c r="L155" s="431"/>
      <c r="M155" s="431"/>
      <c r="N155" s="431"/>
      <c r="O155" s="431"/>
      <c r="P155" s="431"/>
      <c r="Q155" s="432"/>
      <c r="R155" s="433"/>
      <c r="S155" s="431"/>
      <c r="T155" s="434"/>
      <c r="U155" s="435" t="str">
        <f>IFERROR(IF(VLOOKUP(E155,'Reference Records'!$C$96:$D$119,2,FALSE)=0,"",VLOOKUP(E155,'Reference Records'!$C$96:$D$119,2,FALSE)),"")</f>
        <v/>
      </c>
      <c r="V155" s="435"/>
      <c r="W155" s="435" t="str">
        <f t="shared" si="9"/>
        <v/>
      </c>
      <c r="X155" s="436" t="str">
        <f t="shared" si="10"/>
        <v>a1P36000002OW9EEAW</v>
      </c>
      <c r="Y155" s="436" t="b">
        <f t="shared" si="11"/>
        <v>0</v>
      </c>
      <c r="Z155" s="436" t="b">
        <f t="shared" si="12"/>
        <v>1</v>
      </c>
      <c r="AA155" s="436" t="str">
        <f>IFERROR(VLOOKUP(K155,'Reference Records'!$C$122:$E$267,3,FALSE),"")</f>
        <v/>
      </c>
      <c r="AB155" s="436" t="s">
        <v>645</v>
      </c>
      <c r="AC155" s="426"/>
      <c r="AD155" s="437" t="str">
        <f t="array" ref="AD155">IFERROR(INDEX($E$119:$E$170,MATCH(SMALL(NOT($E$119:$E$170="")*IF(ISNUMBER($E$119:$E$170),COUNTIF($E$119:$E$170,"&lt;="&amp;$E$119:$E$170),COUNTIF($E$119:$E$170,"&lt;="&amp;$E$119:$E$170)+SUM(--ISNUMBER($E$119:$E$170))),ROWS($E$118:E154)+SUM(--ISBLANK($E$119:$E$170))),NOT($E$119:$E$170="")*IF(ISNUMBER($E$119:$E$170),COUNTIF($E$119:$E$170,"&lt;="&amp;$E$119:$E$170),COUNTIF($E$119:$E$170,"&lt;="&amp;$E$119:$E$170)+SUM(--ISNUMBER($E$119:$E$170))),0)),"")</f>
        <v/>
      </c>
      <c r="AE155" s="427" t="str">
        <f t="array" ref="AE155">IFERROR(IF(INDEX($W$119:$W$170, MATCH(0, IF(AD155=$E$119:$E$170, COUNTIF($AE$118:$AE154, $W$119:$W$170), ""), 0))=0,"",INDEX($W$119:$W$170, MATCH(0, IF(AD155=$E$119:$E$170, COUNTIF($AE$118:$AE154, $W$119:$W$170), ""), 0))),"")</f>
        <v/>
      </c>
      <c r="AF155" s="427"/>
      <c r="AG155" s="438" t="s">
        <v>646</v>
      </c>
      <c r="AH155" s="196"/>
    </row>
    <row r="156" spans="1:34" ht="47.1" customHeight="1" x14ac:dyDescent="0.25">
      <c r="A156" s="406">
        <v>37</v>
      </c>
      <c r="B156" s="429"/>
      <c r="C156" s="429"/>
      <c r="D156" s="429"/>
      <c r="E156" s="430" t="str">
        <f>IFERROR(IF(AND(K156="",T156=""),"",(VLOOKUP(Q156,'Reference records(soft deleted)'!$B$61:$D$89,3,FALSE))),"")</f>
        <v/>
      </c>
      <c r="F156" s="431"/>
      <c r="G156" s="431"/>
      <c r="H156" s="431"/>
      <c r="I156" s="431"/>
      <c r="J156" s="431"/>
      <c r="K156" s="430" t="str">
        <f>IFERROR(VLOOKUP(R156,'Reference records(soft deleted)'!$B$172:$D$343,3,FALSE),"")</f>
        <v/>
      </c>
      <c r="L156" s="431"/>
      <c r="M156" s="431"/>
      <c r="N156" s="431"/>
      <c r="O156" s="431"/>
      <c r="P156" s="431"/>
      <c r="Q156" s="432"/>
      <c r="R156" s="433"/>
      <c r="S156" s="431"/>
      <c r="T156" s="434"/>
      <c r="U156" s="435" t="str">
        <f>IFERROR(IF(VLOOKUP(E156,'Reference Records'!$C$96:$D$119,2,FALSE)=0,"",VLOOKUP(E156,'Reference Records'!$C$96:$D$119,2,FALSE)),"")</f>
        <v/>
      </c>
      <c r="V156" s="435"/>
      <c r="W156" s="435" t="str">
        <f t="shared" si="9"/>
        <v/>
      </c>
      <c r="X156" s="436" t="str">
        <f t="shared" si="10"/>
        <v>a1P36000002OW9EEAW</v>
      </c>
      <c r="Y156" s="436" t="b">
        <f t="shared" si="11"/>
        <v>0</v>
      </c>
      <c r="Z156" s="436" t="b">
        <f t="shared" si="12"/>
        <v>1</v>
      </c>
      <c r="AA156" s="436" t="str">
        <f>IFERROR(VLOOKUP(K156,'Reference Records'!$C$122:$E$267,3,FALSE),"")</f>
        <v/>
      </c>
      <c r="AB156" s="436" t="s">
        <v>647</v>
      </c>
      <c r="AC156" s="426"/>
      <c r="AD156" s="437" t="str">
        <f t="array" ref="AD156">IFERROR(INDEX($E$119:$E$170,MATCH(SMALL(NOT($E$119:$E$170="")*IF(ISNUMBER($E$119:$E$170),COUNTIF($E$119:$E$170,"&lt;="&amp;$E$119:$E$170),COUNTIF($E$119:$E$170,"&lt;="&amp;$E$119:$E$170)+SUM(--ISNUMBER($E$119:$E$170))),ROWS($E$118:E155)+SUM(--ISBLANK($E$119:$E$170))),NOT($E$119:$E$170="")*IF(ISNUMBER($E$119:$E$170),COUNTIF($E$119:$E$170,"&lt;="&amp;$E$119:$E$170),COUNTIF($E$119:$E$170,"&lt;="&amp;$E$119:$E$170)+SUM(--ISNUMBER($E$119:$E$170))),0)),"")</f>
        <v/>
      </c>
      <c r="AE156" s="427" t="str">
        <f t="array" ref="AE156">IFERROR(IF(INDEX($W$119:$W$170, MATCH(0, IF(AD156=$E$119:$E$170, COUNTIF($AE$118:$AE155, $W$119:$W$170), ""), 0))=0,"",INDEX($W$119:$W$170, MATCH(0, IF(AD156=$E$119:$E$170, COUNTIF($AE$118:$AE155, $W$119:$W$170), ""), 0))),"")</f>
        <v/>
      </c>
      <c r="AF156" s="427"/>
      <c r="AG156" s="438" t="s">
        <v>648</v>
      </c>
      <c r="AH156" s="196"/>
    </row>
    <row r="157" spans="1:34" ht="47.1" customHeight="1" x14ac:dyDescent="0.25">
      <c r="A157" s="406">
        <v>38</v>
      </c>
      <c r="B157" s="429"/>
      <c r="C157" s="429"/>
      <c r="D157" s="429"/>
      <c r="E157" s="430" t="str">
        <f>IFERROR(IF(AND(K157="",T157=""),"",(VLOOKUP(Q157,'Reference records(soft deleted)'!$B$61:$D$89,3,FALSE))),"")</f>
        <v/>
      </c>
      <c r="F157" s="431"/>
      <c r="G157" s="431"/>
      <c r="H157" s="431"/>
      <c r="I157" s="431"/>
      <c r="J157" s="431"/>
      <c r="K157" s="430" t="str">
        <f>IFERROR(VLOOKUP(R157,'Reference records(soft deleted)'!$B$172:$D$343,3,FALSE),"")</f>
        <v/>
      </c>
      <c r="L157" s="431"/>
      <c r="M157" s="431"/>
      <c r="N157" s="431"/>
      <c r="O157" s="431"/>
      <c r="P157" s="431"/>
      <c r="Q157" s="432"/>
      <c r="R157" s="433"/>
      <c r="S157" s="431"/>
      <c r="T157" s="434"/>
      <c r="U157" s="435" t="str">
        <f>IFERROR(IF(VLOOKUP(E157,'Reference Records'!$C$96:$D$119,2,FALSE)=0,"",VLOOKUP(E157,'Reference Records'!$C$96:$D$119,2,FALSE)),"")</f>
        <v/>
      </c>
      <c r="V157" s="435"/>
      <c r="W157" s="435" t="str">
        <f t="shared" si="9"/>
        <v/>
      </c>
      <c r="X157" s="436" t="str">
        <f t="shared" si="10"/>
        <v>a1P36000002OW9EEAW</v>
      </c>
      <c r="Y157" s="436" t="b">
        <f t="shared" si="11"/>
        <v>0</v>
      </c>
      <c r="Z157" s="436" t="b">
        <f t="shared" si="12"/>
        <v>1</v>
      </c>
      <c r="AA157" s="436" t="str">
        <f>IFERROR(VLOOKUP(K157,'Reference Records'!$C$122:$E$267,3,FALSE),"")</f>
        <v/>
      </c>
      <c r="AB157" s="436" t="s">
        <v>649</v>
      </c>
      <c r="AC157" s="426"/>
      <c r="AD157" s="437" t="str">
        <f t="array" ref="AD157">IFERROR(INDEX($E$119:$E$170,MATCH(SMALL(NOT($E$119:$E$170="")*IF(ISNUMBER($E$119:$E$170),COUNTIF($E$119:$E$170,"&lt;="&amp;$E$119:$E$170),COUNTIF($E$119:$E$170,"&lt;="&amp;$E$119:$E$170)+SUM(--ISNUMBER($E$119:$E$170))),ROWS($E$118:E156)+SUM(--ISBLANK($E$119:$E$170))),NOT($E$119:$E$170="")*IF(ISNUMBER($E$119:$E$170),COUNTIF($E$119:$E$170,"&lt;="&amp;$E$119:$E$170),COUNTIF($E$119:$E$170,"&lt;="&amp;$E$119:$E$170)+SUM(--ISNUMBER($E$119:$E$170))),0)),"")</f>
        <v/>
      </c>
      <c r="AE157" s="427" t="str">
        <f t="array" ref="AE157">IFERROR(IF(INDEX($W$119:$W$170, MATCH(0, IF(AD157=$E$119:$E$170, COUNTIF($AE$118:$AE156, $W$119:$W$170), ""), 0))=0,"",INDEX($W$119:$W$170, MATCH(0, IF(AD157=$E$119:$E$170, COUNTIF($AE$118:$AE156, $W$119:$W$170), ""), 0))),"")</f>
        <v/>
      </c>
      <c r="AF157" s="427"/>
      <c r="AG157" s="438" t="s">
        <v>650</v>
      </c>
      <c r="AH157" s="196"/>
    </row>
    <row r="158" spans="1:34" ht="47.1" customHeight="1" x14ac:dyDescent="0.25">
      <c r="A158" s="406">
        <v>39</v>
      </c>
      <c r="B158" s="429"/>
      <c r="C158" s="429"/>
      <c r="D158" s="429"/>
      <c r="E158" s="430" t="str">
        <f>IFERROR(IF(AND(K158="",T158=""),"",(VLOOKUP(Q158,'Reference records(soft deleted)'!$B$61:$D$89,3,FALSE))),"")</f>
        <v/>
      </c>
      <c r="F158" s="431"/>
      <c r="G158" s="431"/>
      <c r="H158" s="431"/>
      <c r="I158" s="431"/>
      <c r="J158" s="431"/>
      <c r="K158" s="430" t="str">
        <f>IFERROR(VLOOKUP(R158,'Reference records(soft deleted)'!$B$172:$D$343,3,FALSE),"")</f>
        <v/>
      </c>
      <c r="L158" s="431"/>
      <c r="M158" s="431"/>
      <c r="N158" s="431"/>
      <c r="O158" s="431"/>
      <c r="P158" s="431"/>
      <c r="Q158" s="432"/>
      <c r="R158" s="433"/>
      <c r="S158" s="431"/>
      <c r="T158" s="434"/>
      <c r="U158" s="435" t="str">
        <f>IFERROR(IF(VLOOKUP(E158,'Reference Records'!$C$96:$D$119,2,FALSE)=0,"",VLOOKUP(E158,'Reference Records'!$C$96:$D$119,2,FALSE)),"")</f>
        <v/>
      </c>
      <c r="V158" s="435"/>
      <c r="W158" s="435" t="str">
        <f t="shared" si="9"/>
        <v/>
      </c>
      <c r="X158" s="436" t="str">
        <f t="shared" si="10"/>
        <v>a1P36000002OW9EEAW</v>
      </c>
      <c r="Y158" s="436" t="b">
        <f t="shared" si="11"/>
        <v>0</v>
      </c>
      <c r="Z158" s="436" t="b">
        <f t="shared" si="12"/>
        <v>1</v>
      </c>
      <c r="AA158" s="436" t="str">
        <f>IFERROR(VLOOKUP(K158,'Reference Records'!$C$122:$E$267,3,FALSE),"")</f>
        <v/>
      </c>
      <c r="AB158" s="436" t="s">
        <v>651</v>
      </c>
      <c r="AC158" s="426"/>
      <c r="AD158" s="437" t="str">
        <f t="array" ref="AD158">IFERROR(INDEX($E$119:$E$170,MATCH(SMALL(NOT($E$119:$E$170="")*IF(ISNUMBER($E$119:$E$170),COUNTIF($E$119:$E$170,"&lt;="&amp;$E$119:$E$170),COUNTIF($E$119:$E$170,"&lt;="&amp;$E$119:$E$170)+SUM(--ISNUMBER($E$119:$E$170))),ROWS($E$118:E157)+SUM(--ISBLANK($E$119:$E$170))),NOT($E$119:$E$170="")*IF(ISNUMBER($E$119:$E$170),COUNTIF($E$119:$E$170,"&lt;="&amp;$E$119:$E$170),COUNTIF($E$119:$E$170,"&lt;="&amp;$E$119:$E$170)+SUM(--ISNUMBER($E$119:$E$170))),0)),"")</f>
        <v/>
      </c>
      <c r="AE158" s="427" t="str">
        <f t="array" ref="AE158">IFERROR(IF(INDEX($W$119:$W$170, MATCH(0, IF(AD158=$E$119:$E$170, COUNTIF($AE$118:$AE157, $W$119:$W$170), ""), 0))=0,"",INDEX($W$119:$W$170, MATCH(0, IF(AD158=$E$119:$E$170, COUNTIF($AE$118:$AE157, $W$119:$W$170), ""), 0))),"")</f>
        <v/>
      </c>
      <c r="AF158" s="427"/>
      <c r="AG158" s="438" t="s">
        <v>652</v>
      </c>
      <c r="AH158" s="196"/>
    </row>
    <row r="159" spans="1:34" ht="47.1" customHeight="1" x14ac:dyDescent="0.25">
      <c r="A159" s="406">
        <v>40</v>
      </c>
      <c r="B159" s="429"/>
      <c r="C159" s="429"/>
      <c r="D159" s="429"/>
      <c r="E159" s="430" t="str">
        <f>IFERROR(IF(AND(K159="",T159=""),"",(VLOOKUP(Q159,'Reference records(soft deleted)'!$B$61:$D$89,3,FALSE))),"")</f>
        <v/>
      </c>
      <c r="F159" s="431"/>
      <c r="G159" s="431"/>
      <c r="H159" s="431"/>
      <c r="I159" s="431"/>
      <c r="J159" s="431"/>
      <c r="K159" s="430" t="str">
        <f>IFERROR(VLOOKUP(R159,'Reference records(soft deleted)'!$B$172:$D$343,3,FALSE),"")</f>
        <v/>
      </c>
      <c r="L159" s="431"/>
      <c r="M159" s="431"/>
      <c r="N159" s="431"/>
      <c r="O159" s="431"/>
      <c r="P159" s="431"/>
      <c r="Q159" s="432"/>
      <c r="R159" s="433"/>
      <c r="S159" s="431"/>
      <c r="T159" s="434"/>
      <c r="U159" s="435" t="str">
        <f>IFERROR(IF(VLOOKUP(E159,'Reference Records'!$C$96:$D$119,2,FALSE)=0,"",VLOOKUP(E159,'Reference Records'!$C$96:$D$119,2,FALSE)),"")</f>
        <v/>
      </c>
      <c r="V159" s="435"/>
      <c r="W159" s="435" t="str">
        <f t="shared" si="9"/>
        <v/>
      </c>
      <c r="X159" s="436" t="str">
        <f t="shared" si="10"/>
        <v>a1P36000002OW9EEAW</v>
      </c>
      <c r="Y159" s="436" t="b">
        <f t="shared" si="11"/>
        <v>0</v>
      </c>
      <c r="Z159" s="436" t="b">
        <f t="shared" si="12"/>
        <v>1</v>
      </c>
      <c r="AA159" s="436" t="str">
        <f>IFERROR(VLOOKUP(K159,'Reference Records'!$C$122:$E$267,3,FALSE),"")</f>
        <v/>
      </c>
      <c r="AB159" s="436" t="s">
        <v>653</v>
      </c>
      <c r="AC159" s="426"/>
      <c r="AD159" s="437" t="str">
        <f t="array" ref="AD159">IFERROR(INDEX($E$119:$E$170,MATCH(SMALL(NOT($E$119:$E$170="")*IF(ISNUMBER($E$119:$E$170),COUNTIF($E$119:$E$170,"&lt;="&amp;$E$119:$E$170),COUNTIF($E$119:$E$170,"&lt;="&amp;$E$119:$E$170)+SUM(--ISNUMBER($E$119:$E$170))),ROWS($E$118:E158)+SUM(--ISBLANK($E$119:$E$170))),NOT($E$119:$E$170="")*IF(ISNUMBER($E$119:$E$170),COUNTIF($E$119:$E$170,"&lt;="&amp;$E$119:$E$170),COUNTIF($E$119:$E$170,"&lt;="&amp;$E$119:$E$170)+SUM(--ISNUMBER($E$119:$E$170))),0)),"")</f>
        <v/>
      </c>
      <c r="AE159" s="427" t="str">
        <f t="array" ref="AE159">IFERROR(IF(INDEX($W$119:$W$170, MATCH(0, IF(AD159=$E$119:$E$170, COUNTIF($AE$118:$AE158, $W$119:$W$170), ""), 0))=0,"",INDEX($W$119:$W$170, MATCH(0, IF(AD159=$E$119:$E$170, COUNTIF($AE$118:$AE158, $W$119:$W$170), ""), 0))),"")</f>
        <v/>
      </c>
      <c r="AF159" s="427"/>
      <c r="AG159" s="438" t="s">
        <v>654</v>
      </c>
      <c r="AH159" s="196"/>
    </row>
    <row r="160" spans="1:34" ht="47.1" customHeight="1" x14ac:dyDescent="0.25">
      <c r="A160" s="406">
        <v>41</v>
      </c>
      <c r="B160" s="429"/>
      <c r="C160" s="429"/>
      <c r="D160" s="429"/>
      <c r="E160" s="430" t="str">
        <f>IFERROR(IF(AND(K160="",T160=""),"",(VLOOKUP(Q160,'Reference records(soft deleted)'!$B$61:$D$89,3,FALSE))),"")</f>
        <v/>
      </c>
      <c r="F160" s="431"/>
      <c r="G160" s="431"/>
      <c r="H160" s="431"/>
      <c r="I160" s="431"/>
      <c r="J160" s="431"/>
      <c r="K160" s="430" t="str">
        <f>IFERROR(VLOOKUP(R160,'Reference records(soft deleted)'!$B$172:$D$343,3,FALSE),"")</f>
        <v/>
      </c>
      <c r="L160" s="431"/>
      <c r="M160" s="431"/>
      <c r="N160" s="431"/>
      <c r="O160" s="431"/>
      <c r="P160" s="431"/>
      <c r="Q160" s="432"/>
      <c r="R160" s="433"/>
      <c r="S160" s="431"/>
      <c r="T160" s="434"/>
      <c r="U160" s="435" t="str">
        <f>IFERROR(IF(VLOOKUP(E160,'Reference Records'!$C$96:$D$119,2,FALSE)=0,"",VLOOKUP(E160,'Reference Records'!$C$96:$D$119,2,FALSE)),"")</f>
        <v/>
      </c>
      <c r="V160" s="435"/>
      <c r="W160" s="435" t="str">
        <f t="shared" si="9"/>
        <v/>
      </c>
      <c r="X160" s="436" t="str">
        <f t="shared" si="10"/>
        <v>a1P36000002OW9EEAW</v>
      </c>
      <c r="Y160" s="436" t="b">
        <f t="shared" si="11"/>
        <v>0</v>
      </c>
      <c r="Z160" s="436" t="b">
        <f t="shared" si="12"/>
        <v>1</v>
      </c>
      <c r="AA160" s="436" t="str">
        <f>IFERROR(VLOOKUP(K160,'Reference Records'!$C$122:$E$267,3,FALSE),"")</f>
        <v/>
      </c>
      <c r="AB160" s="436" t="s">
        <v>655</v>
      </c>
      <c r="AC160" s="426"/>
      <c r="AD160" s="437" t="str">
        <f t="array" ref="AD160">IFERROR(INDEX($E$119:$E$170,MATCH(SMALL(NOT($E$119:$E$170="")*IF(ISNUMBER($E$119:$E$170),COUNTIF($E$119:$E$170,"&lt;="&amp;$E$119:$E$170),COUNTIF($E$119:$E$170,"&lt;="&amp;$E$119:$E$170)+SUM(--ISNUMBER($E$119:$E$170))),ROWS($E$118:E159)+SUM(--ISBLANK($E$119:$E$170))),NOT($E$119:$E$170="")*IF(ISNUMBER($E$119:$E$170),COUNTIF($E$119:$E$170,"&lt;="&amp;$E$119:$E$170),COUNTIF($E$119:$E$170,"&lt;="&amp;$E$119:$E$170)+SUM(--ISNUMBER($E$119:$E$170))),0)),"")</f>
        <v/>
      </c>
      <c r="AE160" s="427" t="str">
        <f t="array" ref="AE160">IFERROR(IF(INDEX($W$119:$W$170, MATCH(0, IF(AD160=$E$119:$E$170, COUNTIF($AE$118:$AE159, $W$119:$W$170), ""), 0))=0,"",INDEX($W$119:$W$170, MATCH(0, IF(AD160=$E$119:$E$170, COUNTIF($AE$118:$AE159, $W$119:$W$170), ""), 0))),"")</f>
        <v/>
      </c>
      <c r="AF160" s="427"/>
      <c r="AG160" s="438" t="s">
        <v>656</v>
      </c>
      <c r="AH160" s="196"/>
    </row>
    <row r="161" spans="1:34" ht="47.1" customHeight="1" x14ac:dyDescent="0.25">
      <c r="A161" s="406">
        <v>42</v>
      </c>
      <c r="B161" s="429"/>
      <c r="C161" s="429"/>
      <c r="D161" s="429"/>
      <c r="E161" s="430" t="str">
        <f>IFERROR(IF(AND(K161="",T161=""),"",(VLOOKUP(Q161,'Reference records(soft deleted)'!$B$61:$D$89,3,FALSE))),"")</f>
        <v/>
      </c>
      <c r="F161" s="431"/>
      <c r="G161" s="431"/>
      <c r="H161" s="431"/>
      <c r="I161" s="431"/>
      <c r="J161" s="431"/>
      <c r="K161" s="430" t="str">
        <f>IFERROR(VLOOKUP(R161,'Reference records(soft deleted)'!$B$172:$D$343,3,FALSE),"")</f>
        <v/>
      </c>
      <c r="L161" s="431"/>
      <c r="M161" s="431"/>
      <c r="N161" s="431"/>
      <c r="O161" s="431"/>
      <c r="P161" s="431"/>
      <c r="Q161" s="432"/>
      <c r="R161" s="433"/>
      <c r="S161" s="431"/>
      <c r="T161" s="434"/>
      <c r="U161" s="435" t="str">
        <f>IFERROR(IF(VLOOKUP(E161,'Reference Records'!$C$96:$D$119,2,FALSE)=0,"",VLOOKUP(E161,'Reference Records'!$C$96:$D$119,2,FALSE)),"")</f>
        <v/>
      </c>
      <c r="V161" s="435"/>
      <c r="W161" s="435" t="str">
        <f t="shared" si="9"/>
        <v/>
      </c>
      <c r="X161" s="436" t="str">
        <f t="shared" si="10"/>
        <v>a1P36000002OW9EEAW</v>
      </c>
      <c r="Y161" s="436" t="b">
        <f t="shared" si="11"/>
        <v>0</v>
      </c>
      <c r="Z161" s="436" t="b">
        <f t="shared" si="12"/>
        <v>1</v>
      </c>
      <c r="AA161" s="436" t="str">
        <f>IFERROR(VLOOKUP(K161,'Reference Records'!$C$122:$E$267,3,FALSE),"")</f>
        <v/>
      </c>
      <c r="AB161" s="436" t="s">
        <v>657</v>
      </c>
      <c r="AC161" s="426"/>
      <c r="AD161" s="437" t="str">
        <f t="array" ref="AD161">IFERROR(INDEX($E$119:$E$170,MATCH(SMALL(NOT($E$119:$E$170="")*IF(ISNUMBER($E$119:$E$170),COUNTIF($E$119:$E$170,"&lt;="&amp;$E$119:$E$170),COUNTIF($E$119:$E$170,"&lt;="&amp;$E$119:$E$170)+SUM(--ISNUMBER($E$119:$E$170))),ROWS($E$118:E160)+SUM(--ISBLANK($E$119:$E$170))),NOT($E$119:$E$170="")*IF(ISNUMBER($E$119:$E$170),COUNTIF($E$119:$E$170,"&lt;="&amp;$E$119:$E$170),COUNTIF($E$119:$E$170,"&lt;="&amp;$E$119:$E$170)+SUM(--ISNUMBER($E$119:$E$170))),0)),"")</f>
        <v/>
      </c>
      <c r="AE161" s="427" t="str">
        <f t="array" ref="AE161">IFERROR(IF(INDEX($W$119:$W$170, MATCH(0, IF(AD161=$E$119:$E$170, COUNTIF($AE$118:$AE160, $W$119:$W$170), ""), 0))=0,"",INDEX($W$119:$W$170, MATCH(0, IF(AD161=$E$119:$E$170, COUNTIF($AE$118:$AE160, $W$119:$W$170), ""), 0))),"")</f>
        <v/>
      </c>
      <c r="AF161" s="427"/>
      <c r="AG161" s="438" t="s">
        <v>658</v>
      </c>
      <c r="AH161" s="196"/>
    </row>
    <row r="162" spans="1:34" ht="47.1" customHeight="1" x14ac:dyDescent="0.25">
      <c r="A162" s="406">
        <v>43</v>
      </c>
      <c r="B162" s="429"/>
      <c r="C162" s="429"/>
      <c r="D162" s="429"/>
      <c r="E162" s="430" t="str">
        <f>IFERROR(IF(AND(K162="",T162=""),"",(VLOOKUP(Q162,'Reference records(soft deleted)'!$B$61:$D$89,3,FALSE))),"")</f>
        <v/>
      </c>
      <c r="F162" s="431"/>
      <c r="G162" s="431"/>
      <c r="H162" s="431"/>
      <c r="I162" s="431"/>
      <c r="J162" s="431"/>
      <c r="K162" s="430" t="str">
        <f>IFERROR(VLOOKUP(R162,'Reference records(soft deleted)'!$B$172:$D$343,3,FALSE),"")</f>
        <v/>
      </c>
      <c r="L162" s="431"/>
      <c r="M162" s="431"/>
      <c r="N162" s="431"/>
      <c r="O162" s="431"/>
      <c r="P162" s="431"/>
      <c r="Q162" s="432"/>
      <c r="R162" s="433"/>
      <c r="S162" s="431"/>
      <c r="T162" s="434"/>
      <c r="U162" s="435" t="str">
        <f>IFERROR(IF(VLOOKUP(E162,'Reference Records'!$C$96:$D$119,2,FALSE)=0,"",VLOOKUP(E162,'Reference Records'!$C$96:$D$119,2,FALSE)),"")</f>
        <v/>
      </c>
      <c r="V162" s="435"/>
      <c r="W162" s="435" t="str">
        <f t="shared" si="9"/>
        <v/>
      </c>
      <c r="X162" s="436" t="str">
        <f t="shared" si="10"/>
        <v>a1P36000002OW9EEAW</v>
      </c>
      <c r="Y162" s="436" t="b">
        <f t="shared" si="11"/>
        <v>0</v>
      </c>
      <c r="Z162" s="436" t="b">
        <f t="shared" si="12"/>
        <v>1</v>
      </c>
      <c r="AA162" s="436" t="str">
        <f>IFERROR(VLOOKUP(K162,'Reference Records'!$C$122:$E$267,3,FALSE),"")</f>
        <v/>
      </c>
      <c r="AB162" s="436" t="s">
        <v>659</v>
      </c>
      <c r="AC162" s="426"/>
      <c r="AD162" s="437" t="str">
        <f t="array" ref="AD162">IFERROR(INDEX($E$119:$E$170,MATCH(SMALL(NOT($E$119:$E$170="")*IF(ISNUMBER($E$119:$E$170),COUNTIF($E$119:$E$170,"&lt;="&amp;$E$119:$E$170),COUNTIF($E$119:$E$170,"&lt;="&amp;$E$119:$E$170)+SUM(--ISNUMBER($E$119:$E$170))),ROWS($E$118:E161)+SUM(--ISBLANK($E$119:$E$170))),NOT($E$119:$E$170="")*IF(ISNUMBER($E$119:$E$170),COUNTIF($E$119:$E$170,"&lt;="&amp;$E$119:$E$170),COUNTIF($E$119:$E$170,"&lt;="&amp;$E$119:$E$170)+SUM(--ISNUMBER($E$119:$E$170))),0)),"")</f>
        <v/>
      </c>
      <c r="AE162" s="427" t="str">
        <f t="array" ref="AE162">IFERROR(IF(INDEX($W$119:$W$170, MATCH(0, IF(AD162=$E$119:$E$170, COUNTIF($AE$118:$AE161, $W$119:$W$170), ""), 0))=0,"",INDEX($W$119:$W$170, MATCH(0, IF(AD162=$E$119:$E$170, COUNTIF($AE$118:$AE161, $W$119:$W$170), ""), 0))),"")</f>
        <v/>
      </c>
      <c r="AF162" s="427"/>
      <c r="AG162" s="438" t="s">
        <v>660</v>
      </c>
      <c r="AH162" s="196"/>
    </row>
    <row r="163" spans="1:34" ht="47.1" customHeight="1" x14ac:dyDescent="0.25">
      <c r="A163" s="406">
        <v>44</v>
      </c>
      <c r="B163" s="429"/>
      <c r="C163" s="429"/>
      <c r="D163" s="429"/>
      <c r="E163" s="430" t="str">
        <f>IFERROR(IF(AND(K163="",T163=""),"",(VLOOKUP(Q163,'Reference records(soft deleted)'!$B$61:$D$89,3,FALSE))),"")</f>
        <v/>
      </c>
      <c r="F163" s="431"/>
      <c r="G163" s="431"/>
      <c r="H163" s="431"/>
      <c r="I163" s="431"/>
      <c r="J163" s="431"/>
      <c r="K163" s="430" t="str">
        <f>IFERROR(VLOOKUP(R163,'Reference records(soft deleted)'!$B$172:$D$343,3,FALSE),"")</f>
        <v/>
      </c>
      <c r="L163" s="431"/>
      <c r="M163" s="431"/>
      <c r="N163" s="431"/>
      <c r="O163" s="431"/>
      <c r="P163" s="431"/>
      <c r="Q163" s="432"/>
      <c r="R163" s="433"/>
      <c r="S163" s="431"/>
      <c r="T163" s="434"/>
      <c r="U163" s="435" t="str">
        <f>IFERROR(IF(VLOOKUP(E163,'Reference Records'!$C$96:$D$119,2,FALSE)=0,"",VLOOKUP(E163,'Reference Records'!$C$96:$D$119,2,FALSE)),"")</f>
        <v/>
      </c>
      <c r="V163" s="435"/>
      <c r="W163" s="435" t="str">
        <f t="shared" si="9"/>
        <v/>
      </c>
      <c r="X163" s="436" t="str">
        <f t="shared" si="10"/>
        <v>a1P36000002OW9EEAW</v>
      </c>
      <c r="Y163" s="436" t="b">
        <f t="shared" si="11"/>
        <v>0</v>
      </c>
      <c r="Z163" s="436" t="b">
        <f t="shared" si="12"/>
        <v>1</v>
      </c>
      <c r="AA163" s="436" t="str">
        <f>IFERROR(VLOOKUP(K163,'Reference Records'!$C$122:$E$267,3,FALSE),"")</f>
        <v/>
      </c>
      <c r="AB163" s="436" t="s">
        <v>661</v>
      </c>
      <c r="AC163" s="426"/>
      <c r="AD163" s="437" t="str">
        <f t="array" ref="AD163">IFERROR(INDEX($E$119:$E$170,MATCH(SMALL(NOT($E$119:$E$170="")*IF(ISNUMBER($E$119:$E$170),COUNTIF($E$119:$E$170,"&lt;="&amp;$E$119:$E$170),COUNTIF($E$119:$E$170,"&lt;="&amp;$E$119:$E$170)+SUM(--ISNUMBER($E$119:$E$170))),ROWS($E$118:E162)+SUM(--ISBLANK($E$119:$E$170))),NOT($E$119:$E$170="")*IF(ISNUMBER($E$119:$E$170),COUNTIF($E$119:$E$170,"&lt;="&amp;$E$119:$E$170),COUNTIF($E$119:$E$170,"&lt;="&amp;$E$119:$E$170)+SUM(--ISNUMBER($E$119:$E$170))),0)),"")</f>
        <v/>
      </c>
      <c r="AE163" s="427" t="str">
        <f t="array" ref="AE163">IFERROR(IF(INDEX($W$119:$W$170, MATCH(0, IF(AD163=$E$119:$E$170, COUNTIF($AE$118:$AE162, $W$119:$W$170), ""), 0))=0,"",INDEX($W$119:$W$170, MATCH(0, IF(AD163=$E$119:$E$170, COUNTIF($AE$118:$AE162, $W$119:$W$170), ""), 0))),"")</f>
        <v/>
      </c>
      <c r="AF163" s="427"/>
      <c r="AG163" s="438" t="s">
        <v>662</v>
      </c>
      <c r="AH163" s="196"/>
    </row>
    <row r="164" spans="1:34" ht="47.1" customHeight="1" x14ac:dyDescent="0.25">
      <c r="A164" s="406">
        <v>45</v>
      </c>
      <c r="B164" s="429"/>
      <c r="C164" s="429"/>
      <c r="D164" s="429"/>
      <c r="E164" s="430" t="str">
        <f>IFERROR(IF(AND(K164="",T164=""),"",(VLOOKUP(Q164,'Reference records(soft deleted)'!$B$61:$D$89,3,FALSE))),"")</f>
        <v/>
      </c>
      <c r="F164" s="431"/>
      <c r="G164" s="431"/>
      <c r="H164" s="431"/>
      <c r="I164" s="431"/>
      <c r="J164" s="431"/>
      <c r="K164" s="430" t="str">
        <f>IFERROR(VLOOKUP(R164,'Reference records(soft deleted)'!$B$172:$D$343,3,FALSE),"")</f>
        <v/>
      </c>
      <c r="L164" s="431"/>
      <c r="M164" s="431"/>
      <c r="N164" s="431"/>
      <c r="O164" s="431"/>
      <c r="P164" s="431"/>
      <c r="Q164" s="432"/>
      <c r="R164" s="433"/>
      <c r="S164" s="431"/>
      <c r="T164" s="434"/>
      <c r="U164" s="435" t="str">
        <f>IFERROR(IF(VLOOKUP(E164,'Reference Records'!$C$96:$D$119,2,FALSE)=0,"",VLOOKUP(E164,'Reference Records'!$C$96:$D$119,2,FALSE)),"")</f>
        <v/>
      </c>
      <c r="V164" s="435"/>
      <c r="W164" s="435" t="str">
        <f t="shared" si="9"/>
        <v/>
      </c>
      <c r="X164" s="436" t="str">
        <f t="shared" si="10"/>
        <v>a1P36000002OW9EEAW</v>
      </c>
      <c r="Y164" s="436" t="b">
        <f t="shared" si="11"/>
        <v>0</v>
      </c>
      <c r="Z164" s="436" t="b">
        <f t="shared" si="12"/>
        <v>1</v>
      </c>
      <c r="AA164" s="436" t="str">
        <f>IFERROR(VLOOKUP(K164,'Reference Records'!$C$122:$E$267,3,FALSE),"")</f>
        <v/>
      </c>
      <c r="AB164" s="436" t="s">
        <v>663</v>
      </c>
      <c r="AC164" s="426"/>
      <c r="AD164" s="437" t="str">
        <f t="array" ref="AD164">IFERROR(INDEX($E$119:$E$170,MATCH(SMALL(NOT($E$119:$E$170="")*IF(ISNUMBER($E$119:$E$170),COUNTIF($E$119:$E$170,"&lt;="&amp;$E$119:$E$170),COUNTIF($E$119:$E$170,"&lt;="&amp;$E$119:$E$170)+SUM(--ISNUMBER($E$119:$E$170))),ROWS($E$118:E163)+SUM(--ISBLANK($E$119:$E$170))),NOT($E$119:$E$170="")*IF(ISNUMBER($E$119:$E$170),COUNTIF($E$119:$E$170,"&lt;="&amp;$E$119:$E$170),COUNTIF($E$119:$E$170,"&lt;="&amp;$E$119:$E$170)+SUM(--ISNUMBER($E$119:$E$170))),0)),"")</f>
        <v/>
      </c>
      <c r="AE164" s="427" t="str">
        <f t="array" ref="AE164">IFERROR(IF(INDEX($W$119:$W$170, MATCH(0, IF(AD164=$E$119:$E$170, COUNTIF($AE$118:$AE163, $W$119:$W$170), ""), 0))=0,"",INDEX($W$119:$W$170, MATCH(0, IF(AD164=$E$119:$E$170, COUNTIF($AE$118:$AE163, $W$119:$W$170), ""), 0))),"")</f>
        <v/>
      </c>
      <c r="AF164" s="427"/>
      <c r="AG164" s="438" t="s">
        <v>664</v>
      </c>
      <c r="AH164" s="196"/>
    </row>
    <row r="165" spans="1:34" ht="47.1" customHeight="1" x14ac:dyDescent="0.25">
      <c r="A165" s="406">
        <v>46</v>
      </c>
      <c r="B165" s="429"/>
      <c r="C165" s="429"/>
      <c r="D165" s="429"/>
      <c r="E165" s="430" t="str">
        <f>IFERROR(IF(AND(K165="",T165=""),"",(VLOOKUP(Q165,'Reference records(soft deleted)'!$B$61:$D$89,3,FALSE))),"")</f>
        <v/>
      </c>
      <c r="F165" s="431"/>
      <c r="G165" s="431"/>
      <c r="H165" s="431"/>
      <c r="I165" s="431"/>
      <c r="J165" s="431"/>
      <c r="K165" s="430" t="str">
        <f>IFERROR(VLOOKUP(R165,'Reference records(soft deleted)'!$B$172:$D$343,3,FALSE),"")</f>
        <v/>
      </c>
      <c r="L165" s="431"/>
      <c r="M165" s="431"/>
      <c r="N165" s="431"/>
      <c r="O165" s="431"/>
      <c r="P165" s="431"/>
      <c r="Q165" s="432"/>
      <c r="R165" s="433"/>
      <c r="S165" s="431"/>
      <c r="T165" s="434"/>
      <c r="U165" s="435" t="str">
        <f>IFERROR(IF(VLOOKUP(E165,'Reference Records'!$C$96:$D$119,2,FALSE)=0,"",VLOOKUP(E165,'Reference Records'!$C$96:$D$119,2,FALSE)),"")</f>
        <v/>
      </c>
      <c r="V165" s="435"/>
      <c r="W165" s="435" t="str">
        <f t="shared" si="9"/>
        <v/>
      </c>
      <c r="X165" s="436" t="str">
        <f t="shared" si="10"/>
        <v>a1P36000002OW9EEAW</v>
      </c>
      <c r="Y165" s="436" t="b">
        <f t="shared" si="11"/>
        <v>0</v>
      </c>
      <c r="Z165" s="436" t="b">
        <f t="shared" si="12"/>
        <v>1</v>
      </c>
      <c r="AA165" s="436" t="str">
        <f>IFERROR(VLOOKUP(K165,'Reference Records'!$C$122:$E$267,3,FALSE),"")</f>
        <v/>
      </c>
      <c r="AB165" s="436" t="s">
        <v>665</v>
      </c>
      <c r="AC165" s="426"/>
      <c r="AD165" s="437" t="str">
        <f t="array" ref="AD165">IFERROR(INDEX($E$119:$E$170,MATCH(SMALL(NOT($E$119:$E$170="")*IF(ISNUMBER($E$119:$E$170),COUNTIF($E$119:$E$170,"&lt;="&amp;$E$119:$E$170),COUNTIF($E$119:$E$170,"&lt;="&amp;$E$119:$E$170)+SUM(--ISNUMBER($E$119:$E$170))),ROWS($E$118:E164)+SUM(--ISBLANK($E$119:$E$170))),NOT($E$119:$E$170="")*IF(ISNUMBER($E$119:$E$170),COUNTIF($E$119:$E$170,"&lt;="&amp;$E$119:$E$170),COUNTIF($E$119:$E$170,"&lt;="&amp;$E$119:$E$170)+SUM(--ISNUMBER($E$119:$E$170))),0)),"")</f>
        <v/>
      </c>
      <c r="AE165" s="427" t="str">
        <f t="array" ref="AE165">IFERROR(IF(INDEX($W$119:$W$170, MATCH(0, IF(AD165=$E$119:$E$170, COUNTIF($AE$118:$AE164, $W$119:$W$170), ""), 0))=0,"",INDEX($W$119:$W$170, MATCH(0, IF(AD165=$E$119:$E$170, COUNTIF($AE$118:$AE164, $W$119:$W$170), ""), 0))),"")</f>
        <v/>
      </c>
      <c r="AF165" s="427"/>
      <c r="AG165" s="438" t="s">
        <v>666</v>
      </c>
      <c r="AH165" s="196"/>
    </row>
    <row r="166" spans="1:34" ht="47.1" customHeight="1" x14ac:dyDescent="0.25">
      <c r="A166" s="406">
        <v>47</v>
      </c>
      <c r="B166" s="429"/>
      <c r="C166" s="429"/>
      <c r="D166" s="429"/>
      <c r="E166" s="430" t="str">
        <f>IFERROR(IF(AND(K166="",T166=""),"",(VLOOKUP(Q166,'Reference records(soft deleted)'!$B$61:$D$89,3,FALSE))),"")</f>
        <v/>
      </c>
      <c r="F166" s="431"/>
      <c r="G166" s="431"/>
      <c r="H166" s="431"/>
      <c r="I166" s="431"/>
      <c r="J166" s="431"/>
      <c r="K166" s="430" t="str">
        <f>IFERROR(VLOOKUP(R166,'Reference records(soft deleted)'!$B$172:$D$343,3,FALSE),"")</f>
        <v/>
      </c>
      <c r="L166" s="431"/>
      <c r="M166" s="431"/>
      <c r="N166" s="431"/>
      <c r="O166" s="431"/>
      <c r="P166" s="431"/>
      <c r="Q166" s="432"/>
      <c r="R166" s="433"/>
      <c r="S166" s="431"/>
      <c r="T166" s="434"/>
      <c r="U166" s="435" t="str">
        <f>IFERROR(IF(VLOOKUP(E166,'Reference Records'!$C$96:$D$119,2,FALSE)=0,"",VLOOKUP(E166,'Reference Records'!$C$96:$D$119,2,FALSE)),"")</f>
        <v/>
      </c>
      <c r="V166" s="435"/>
      <c r="W166" s="435" t="str">
        <f t="shared" si="9"/>
        <v/>
      </c>
      <c r="X166" s="436" t="str">
        <f t="shared" si="10"/>
        <v>a1P36000002OW9EEAW</v>
      </c>
      <c r="Y166" s="436" t="b">
        <f t="shared" si="11"/>
        <v>0</v>
      </c>
      <c r="Z166" s="436" t="b">
        <f t="shared" si="12"/>
        <v>1</v>
      </c>
      <c r="AA166" s="436" t="str">
        <f>IFERROR(VLOOKUP(K166,'Reference Records'!$C$122:$E$267,3,FALSE),"")</f>
        <v/>
      </c>
      <c r="AB166" s="436" t="s">
        <v>667</v>
      </c>
      <c r="AC166" s="426"/>
      <c r="AD166" s="437" t="str">
        <f t="array" ref="AD166">IFERROR(INDEX($E$119:$E$170,MATCH(SMALL(NOT($E$119:$E$170="")*IF(ISNUMBER($E$119:$E$170),COUNTIF($E$119:$E$170,"&lt;="&amp;$E$119:$E$170),COUNTIF($E$119:$E$170,"&lt;="&amp;$E$119:$E$170)+SUM(--ISNUMBER($E$119:$E$170))),ROWS($E$118:E165)+SUM(--ISBLANK($E$119:$E$170))),NOT($E$119:$E$170="")*IF(ISNUMBER($E$119:$E$170),COUNTIF($E$119:$E$170,"&lt;="&amp;$E$119:$E$170),COUNTIF($E$119:$E$170,"&lt;="&amp;$E$119:$E$170)+SUM(--ISNUMBER($E$119:$E$170))),0)),"")</f>
        <v/>
      </c>
      <c r="AE166" s="427" t="str">
        <f t="array" ref="AE166">IFERROR(IF(INDEX($W$119:$W$170, MATCH(0, IF(AD166=$E$119:$E$170, COUNTIF($AE$118:$AE165, $W$119:$W$170), ""), 0))=0,"",INDEX($W$119:$W$170, MATCH(0, IF(AD166=$E$119:$E$170, COUNTIF($AE$118:$AE165, $W$119:$W$170), ""), 0))),"")</f>
        <v/>
      </c>
      <c r="AF166" s="427"/>
      <c r="AG166" s="438" t="s">
        <v>668</v>
      </c>
      <c r="AH166" s="196"/>
    </row>
    <row r="167" spans="1:34" ht="47.1" customHeight="1" x14ac:dyDescent="0.25">
      <c r="A167" s="406">
        <v>48</v>
      </c>
      <c r="B167" s="429"/>
      <c r="C167" s="429"/>
      <c r="D167" s="429"/>
      <c r="E167" s="430" t="str">
        <f>IFERROR(IF(AND(K167="",T167=""),"",(VLOOKUP(Q167,'Reference records(soft deleted)'!$B$61:$D$89,3,FALSE))),"")</f>
        <v/>
      </c>
      <c r="F167" s="431"/>
      <c r="G167" s="431"/>
      <c r="H167" s="431"/>
      <c r="I167" s="431"/>
      <c r="J167" s="431"/>
      <c r="K167" s="430" t="str">
        <f>IFERROR(VLOOKUP(R167,'Reference records(soft deleted)'!$B$172:$D$343,3,FALSE),"")</f>
        <v/>
      </c>
      <c r="L167" s="431"/>
      <c r="M167" s="431"/>
      <c r="N167" s="431"/>
      <c r="O167" s="431"/>
      <c r="P167" s="431"/>
      <c r="Q167" s="432"/>
      <c r="R167" s="433"/>
      <c r="S167" s="431"/>
      <c r="T167" s="434"/>
      <c r="U167" s="435" t="str">
        <f>IFERROR(IF(VLOOKUP(E167,'Reference Records'!$C$96:$D$119,2,FALSE)=0,"",VLOOKUP(E167,'Reference Records'!$C$96:$D$119,2,FALSE)),"")</f>
        <v/>
      </c>
      <c r="V167" s="435"/>
      <c r="W167" s="435" t="str">
        <f t="shared" si="9"/>
        <v/>
      </c>
      <c r="X167" s="436" t="str">
        <f t="shared" si="10"/>
        <v>a1P36000002OW9EEAW</v>
      </c>
      <c r="Y167" s="436" t="b">
        <f t="shared" si="11"/>
        <v>0</v>
      </c>
      <c r="Z167" s="436" t="b">
        <f t="shared" si="12"/>
        <v>1</v>
      </c>
      <c r="AA167" s="436" t="str">
        <f>IFERROR(VLOOKUP(K167,'Reference Records'!$C$122:$E$267,3,FALSE),"")</f>
        <v/>
      </c>
      <c r="AB167" s="436" t="s">
        <v>669</v>
      </c>
      <c r="AC167" s="426"/>
      <c r="AD167" s="437" t="str">
        <f t="array" ref="AD167">IFERROR(INDEX($E$119:$E$170,MATCH(SMALL(NOT($E$119:$E$170="")*IF(ISNUMBER($E$119:$E$170),COUNTIF($E$119:$E$170,"&lt;="&amp;$E$119:$E$170),COUNTIF($E$119:$E$170,"&lt;="&amp;$E$119:$E$170)+SUM(--ISNUMBER($E$119:$E$170))),ROWS($E$118:E166)+SUM(--ISBLANK($E$119:$E$170))),NOT($E$119:$E$170="")*IF(ISNUMBER($E$119:$E$170),COUNTIF($E$119:$E$170,"&lt;="&amp;$E$119:$E$170),COUNTIF($E$119:$E$170,"&lt;="&amp;$E$119:$E$170)+SUM(--ISNUMBER($E$119:$E$170))),0)),"")</f>
        <v/>
      </c>
      <c r="AE167" s="427" t="str">
        <f t="array" ref="AE167">IFERROR(IF(INDEX($W$119:$W$170, MATCH(0, IF(AD167=$E$119:$E$170, COUNTIF($AE$118:$AE166, $W$119:$W$170), ""), 0))=0,"",INDEX($W$119:$W$170, MATCH(0, IF(AD167=$E$119:$E$170, COUNTIF($AE$118:$AE166, $W$119:$W$170), ""), 0))),"")</f>
        <v/>
      </c>
      <c r="AF167" s="427"/>
      <c r="AG167" s="438" t="s">
        <v>670</v>
      </c>
      <c r="AH167" s="196"/>
    </row>
    <row r="168" spans="1:34" ht="47.1" customHeight="1" x14ac:dyDescent="0.25">
      <c r="A168" s="406">
        <v>49</v>
      </c>
      <c r="B168" s="429"/>
      <c r="C168" s="429"/>
      <c r="D168" s="429"/>
      <c r="E168" s="430" t="str">
        <f>IFERROR(IF(AND(K168="",T168=""),"",(VLOOKUP(Q168,'Reference records(soft deleted)'!$B$61:$D$89,3,FALSE))),"")</f>
        <v/>
      </c>
      <c r="F168" s="431"/>
      <c r="G168" s="431"/>
      <c r="H168" s="431"/>
      <c r="I168" s="431"/>
      <c r="J168" s="431"/>
      <c r="K168" s="430" t="str">
        <f>IFERROR(VLOOKUP(R168,'Reference records(soft deleted)'!$B$172:$D$343,3,FALSE),"")</f>
        <v/>
      </c>
      <c r="L168" s="431"/>
      <c r="M168" s="431"/>
      <c r="N168" s="431"/>
      <c r="O168" s="431"/>
      <c r="P168" s="431"/>
      <c r="Q168" s="432"/>
      <c r="R168" s="433"/>
      <c r="S168" s="431"/>
      <c r="T168" s="434"/>
      <c r="U168" s="435" t="str">
        <f>IFERROR(IF(VLOOKUP(E168,'Reference Records'!$C$96:$D$119,2,FALSE)=0,"",VLOOKUP(E168,'Reference Records'!$C$96:$D$119,2,FALSE)),"")</f>
        <v/>
      </c>
      <c r="V168" s="435"/>
      <c r="W168" s="435" t="str">
        <f t="shared" si="9"/>
        <v/>
      </c>
      <c r="X168" s="436" t="str">
        <f t="shared" si="10"/>
        <v>a1P36000002OW9EEAW</v>
      </c>
      <c r="Y168" s="436" t="b">
        <f t="shared" si="11"/>
        <v>0</v>
      </c>
      <c r="Z168" s="436" t="b">
        <f t="shared" si="12"/>
        <v>1</v>
      </c>
      <c r="AA168" s="436" t="str">
        <f>IFERROR(VLOOKUP(K168,'Reference Records'!$C$122:$E$267,3,FALSE),"")</f>
        <v/>
      </c>
      <c r="AB168" s="436" t="s">
        <v>671</v>
      </c>
      <c r="AC168" s="426"/>
      <c r="AD168" s="437" t="str">
        <f t="array" ref="AD168">IFERROR(INDEX($E$119:$E$170,MATCH(SMALL(NOT($E$119:$E$170="")*IF(ISNUMBER($E$119:$E$170),COUNTIF($E$119:$E$170,"&lt;="&amp;$E$119:$E$170),COUNTIF($E$119:$E$170,"&lt;="&amp;$E$119:$E$170)+SUM(--ISNUMBER($E$119:$E$170))),ROWS($E$118:E167)+SUM(--ISBLANK($E$119:$E$170))),NOT($E$119:$E$170="")*IF(ISNUMBER($E$119:$E$170),COUNTIF($E$119:$E$170,"&lt;="&amp;$E$119:$E$170),COUNTIF($E$119:$E$170,"&lt;="&amp;$E$119:$E$170)+SUM(--ISNUMBER($E$119:$E$170))),0)),"")</f>
        <v/>
      </c>
      <c r="AE168" s="427" t="str">
        <f t="array" ref="AE168">IFERROR(IF(INDEX($W$119:$W$170, MATCH(0, IF(AD168=$E$119:$E$170, COUNTIF($AE$118:$AE167, $W$119:$W$170), ""), 0))=0,"",INDEX($W$119:$W$170, MATCH(0, IF(AD168=$E$119:$E$170, COUNTIF($AE$118:$AE167, $W$119:$W$170), ""), 0))),"")</f>
        <v/>
      </c>
      <c r="AF168" s="427"/>
      <c r="AG168" s="438" t="s">
        <v>672</v>
      </c>
      <c r="AH168" s="196"/>
    </row>
    <row r="169" spans="1:34" ht="47.1" customHeight="1" x14ac:dyDescent="0.25">
      <c r="A169" s="406">
        <v>50</v>
      </c>
      <c r="B169" s="429"/>
      <c r="C169" s="429"/>
      <c r="D169" s="429"/>
      <c r="E169" s="430" t="str">
        <f>IFERROR(IF(AND(K169="",T169=""),"",(VLOOKUP(Q169,'Reference records(soft deleted)'!$B$61:$D$89,3,FALSE))),"")</f>
        <v/>
      </c>
      <c r="F169" s="431"/>
      <c r="G169" s="431"/>
      <c r="H169" s="431"/>
      <c r="I169" s="431"/>
      <c r="J169" s="431"/>
      <c r="K169" s="430" t="str">
        <f>IFERROR(VLOOKUP(R169,'Reference records(soft deleted)'!$B$172:$D$343,3,FALSE),"")</f>
        <v/>
      </c>
      <c r="L169" s="431"/>
      <c r="M169" s="431"/>
      <c r="N169" s="431"/>
      <c r="O169" s="431"/>
      <c r="P169" s="431"/>
      <c r="Q169" s="432"/>
      <c r="R169" s="433"/>
      <c r="S169" s="431"/>
      <c r="T169" s="434"/>
      <c r="U169" s="435" t="str">
        <f>IFERROR(IF(VLOOKUP(E169,'Reference Records'!$C$96:$D$119,2,FALSE)=0,"",VLOOKUP(E169,'Reference Records'!$C$96:$D$119,2,FALSE)),"")</f>
        <v/>
      </c>
      <c r="V169" s="435"/>
      <c r="W169" s="435" t="str">
        <f t="shared" si="9"/>
        <v/>
      </c>
      <c r="X169" s="436" t="str">
        <f t="shared" si="10"/>
        <v>a1P36000002OW9EEAW</v>
      </c>
      <c r="Y169" s="436" t="b">
        <f t="shared" si="11"/>
        <v>0</v>
      </c>
      <c r="Z169" s="436" t="b">
        <f t="shared" si="12"/>
        <v>1</v>
      </c>
      <c r="AA169" s="436" t="str">
        <f>IFERROR(VLOOKUP(K169,'Reference Records'!$C$122:$E$267,3,FALSE),"")</f>
        <v/>
      </c>
      <c r="AB169" s="436" t="s">
        <v>673</v>
      </c>
      <c r="AC169" s="426"/>
      <c r="AD169" s="437" t="str">
        <f t="array" ref="AD169">IFERROR(INDEX($E$119:$E$170,MATCH(SMALL(NOT($E$119:$E$170="")*IF(ISNUMBER($E$119:$E$170),COUNTIF($E$119:$E$170,"&lt;="&amp;$E$119:$E$170),COUNTIF($E$119:$E$170,"&lt;="&amp;$E$119:$E$170)+SUM(--ISNUMBER($E$119:$E$170))),ROWS($E$118:E168)+SUM(--ISBLANK($E$119:$E$170))),NOT($E$119:$E$170="")*IF(ISNUMBER($E$119:$E$170),COUNTIF($E$119:$E$170,"&lt;="&amp;$E$119:$E$170),COUNTIF($E$119:$E$170,"&lt;="&amp;$E$119:$E$170)+SUM(--ISNUMBER($E$119:$E$170))),0)),"")</f>
        <v/>
      </c>
      <c r="AE169" s="427" t="str">
        <f t="array" ref="AE169">IFERROR(IF(INDEX($W$119:$W$170, MATCH(0, IF(AD169=$E$119:$E$170, COUNTIF($AE$118:$AE168, $W$119:$W$170), ""), 0))=0,"",INDEX($W$119:$W$170, MATCH(0, IF(AD169=$E$119:$E$170, COUNTIF($AE$118:$AE168, $W$119:$W$170), ""), 0))),"")</f>
        <v/>
      </c>
      <c r="AF169" s="427"/>
      <c r="AG169" s="438" t="s">
        <v>674</v>
      </c>
      <c r="AH169" s="196"/>
    </row>
    <row r="170" spans="1:34" ht="15.75" hidden="1" customHeight="1" thickBot="1" x14ac:dyDescent="0.3">
      <c r="A170" s="111"/>
      <c r="B170" s="112"/>
      <c r="C170" s="112"/>
      <c r="D170" s="112"/>
      <c r="E170" s="280"/>
      <c r="F170" s="112"/>
      <c r="G170" s="112"/>
      <c r="H170" s="112"/>
      <c r="I170" s="112"/>
      <c r="J170" s="112"/>
      <c r="K170" s="280"/>
      <c r="L170" s="112"/>
      <c r="M170" s="112"/>
      <c r="N170" s="112"/>
      <c r="O170" s="112"/>
      <c r="P170" s="112"/>
      <c r="Q170" s="112"/>
      <c r="R170" s="112"/>
      <c r="S170" s="112"/>
      <c r="T170" s="280"/>
      <c r="U170" s="67"/>
      <c r="V170" s="113"/>
      <c r="W170" s="113"/>
      <c r="X170" s="113"/>
      <c r="Y170" s="113"/>
      <c r="Z170" s="113"/>
      <c r="AA170" s="67"/>
      <c r="AB170" s="67"/>
      <c r="AC170" s="61"/>
      <c r="AE170" s="196"/>
      <c r="AF170" s="196"/>
      <c r="AG170" s="196"/>
      <c r="AH170" s="196"/>
    </row>
    <row r="171" spans="1:34" x14ac:dyDescent="0.25">
      <c r="E171" s="133"/>
      <c r="K171" s="133"/>
      <c r="T171" s="133"/>
      <c r="AE171" s="196"/>
      <c r="AF171" s="196"/>
      <c r="AG171" s="196"/>
      <c r="AH171" s="196"/>
    </row>
    <row r="172" spans="1:34" x14ac:dyDescent="0.25">
      <c r="E172" s="133"/>
      <c r="K172" s="133"/>
      <c r="T172" s="133"/>
      <c r="AE172" s="196"/>
      <c r="AF172" s="196"/>
      <c r="AG172" s="196"/>
      <c r="AH172" s="196"/>
    </row>
    <row r="173" spans="1:34" x14ac:dyDescent="0.25">
      <c r="E173" s="133"/>
      <c r="K173" s="133"/>
      <c r="T173" s="133"/>
    </row>
    <row r="178" spans="1:31" x14ac:dyDescent="0.25">
      <c r="A178" s="68" t="s">
        <v>132</v>
      </c>
      <c r="B178" s="68"/>
      <c r="C178" s="68"/>
      <c r="D178" s="68"/>
    </row>
    <row r="182" spans="1:31" x14ac:dyDescent="0.25">
      <c r="AE182" s="196" t="s">
        <v>266</v>
      </c>
    </row>
    <row r="193" spans="44:45" x14ac:dyDescent="0.25">
      <c r="AS193" s="196"/>
    </row>
    <row r="194" spans="44:45" x14ac:dyDescent="0.25">
      <c r="AR194" s="196">
        <f>IF(C9="","",C9)</f>
        <v>12</v>
      </c>
      <c r="AS194" s="196">
        <v>3</v>
      </c>
    </row>
    <row r="195" spans="44:45" x14ac:dyDescent="0.25">
      <c r="AS195" s="196">
        <v>6</v>
      </c>
    </row>
    <row r="196" spans="44:45" x14ac:dyDescent="0.25">
      <c r="AS196" s="196">
        <v>12</v>
      </c>
    </row>
    <row r="197" spans="44:45" x14ac:dyDescent="0.25">
      <c r="AS197" s="196"/>
    </row>
  </sheetData>
  <sheetProtection algorithmName="SHA-512" hashValue="kCm69JjQIELK6W9zgIK0q+M3zWC8VLEXtIPvGKgqkh3aWV9aOrVSMaGWgh6nUqGQAmm7K5jCua7OXniAxUxOjA==" saltValue="VB4L6tCz2uT4Pnd7+oVanA==" spinCount="100000" sheet="1" objects="1" scenarios="1" formatCells="0" formatRows="0" sort="0" autoFilter="0"/>
  <mergeCells count="13">
    <mergeCell ref="A13:A14"/>
    <mergeCell ref="V4:W5"/>
    <mergeCell ref="A33:L33"/>
    <mergeCell ref="A1:T2"/>
    <mergeCell ref="A35:T35"/>
    <mergeCell ref="K10:K11"/>
    <mergeCell ref="A117:T117"/>
    <mergeCell ref="A116:T116"/>
    <mergeCell ref="Y49:Y50"/>
    <mergeCell ref="A48:E48"/>
    <mergeCell ref="A90:E90"/>
    <mergeCell ref="A66:E66"/>
    <mergeCell ref="Y67:Y82"/>
  </mergeCells>
  <conditionalFormatting sqref="E92:E108">
    <cfRule type="expression" dxfId="180" priority="22">
      <formula>AND(COUNTIF($E$92:$E$108,$E92)&gt;1,E92&lt;&gt;"")</formula>
    </cfRule>
  </conditionalFormatting>
  <conditionalFormatting sqref="A29:K29 B30:K30">
    <cfRule type="expression" dxfId="179" priority="21">
      <formula>OR($AN$5="Grant Making", $AN$5="Grant Revision")</formula>
    </cfRule>
  </conditionalFormatting>
  <conditionalFormatting sqref="A24:E26">
    <cfRule type="expression" dxfId="178" priority="20">
      <formula>$AN$5="Funding Request"</formula>
    </cfRule>
  </conditionalFormatting>
  <conditionalFormatting sqref="A9:E9">
    <cfRule type="expression" dxfId="177" priority="17">
      <formula>$AN$5="Funding Request"</formula>
    </cfRule>
  </conditionalFormatting>
  <conditionalFormatting sqref="A37:T43">
    <cfRule type="expression" dxfId="176" priority="8">
      <formula>$U37:$U44="[Record ID]"</formula>
    </cfRule>
    <cfRule type="expression" dxfId="175" priority="16">
      <formula>$A37&gt;$E$8</formula>
    </cfRule>
  </conditionalFormatting>
  <conditionalFormatting sqref="K36:T43">
    <cfRule type="expression" dxfId="174" priority="13">
      <formula>$AN$5="Funding Request"</formula>
    </cfRule>
  </conditionalFormatting>
  <conditionalFormatting sqref="A30">
    <cfRule type="expression" dxfId="173" priority="12">
      <formula>OR($AN$5="Grant Making", $AN$5="Grant Revision")</formula>
    </cfRule>
  </conditionalFormatting>
  <conditionalFormatting sqref="K8">
    <cfRule type="expression" dxfId="172" priority="11">
      <formula>OR($AN$9="Additional Funding", $AN$9="Other Revison")</formula>
    </cfRule>
  </conditionalFormatting>
  <conditionalFormatting sqref="K30 E30">
    <cfRule type="expression" dxfId="171" priority="28">
      <formula>AND($E30&lt;&gt;"",$K30&lt;&gt;"")</formula>
    </cfRule>
  </conditionalFormatting>
  <conditionalFormatting sqref="E11 E8">
    <cfRule type="expression" dxfId="170" priority="10">
      <formula>$E$8&gt;$E$11</formula>
    </cfRule>
  </conditionalFormatting>
  <conditionalFormatting sqref="A30:K30">
    <cfRule type="expression" dxfId="169" priority="9">
      <formula>$P30:$P31="[Record ID]"</formula>
    </cfRule>
  </conditionalFormatting>
  <conditionalFormatting sqref="A50:E55 A68:E79">
    <cfRule type="expression" dxfId="168" priority="7">
      <formula>$H50:$H63="[Record ID]"</formula>
    </cfRule>
  </conditionalFormatting>
  <conditionalFormatting sqref="A92:E103">
    <cfRule type="expression" dxfId="167" priority="2">
      <formula>$H92:$H108="[Record ID]"</formula>
    </cfRule>
  </conditionalFormatting>
  <conditionalFormatting sqref="A119:T169">
    <cfRule type="expression" dxfId="166" priority="1">
      <formula>$AB119:$AB170="[Record ID]"</formula>
    </cfRule>
  </conditionalFormatting>
  <conditionalFormatting sqref="A56:E62">
    <cfRule type="expression" dxfId="165" priority="40">
      <formula>$H56:$H81="[Record ID]"</formula>
    </cfRule>
  </conditionalFormatting>
  <conditionalFormatting sqref="A80:E80">
    <cfRule type="expression" dxfId="164" priority="42">
      <formula>$H80:$H108="[Record ID]"</formula>
    </cfRule>
  </conditionalFormatting>
  <conditionalFormatting sqref="A104:E107">
    <cfRule type="expression" dxfId="163" priority="44">
      <formula>$H104:$H170="[Record ID]"</formula>
    </cfRule>
  </conditionalFormatting>
  <dataValidations count="18">
    <dataValidation type="list" allowBlank="1" showInputMessage="1" showErrorMessage="1" sqref="E119:E169">
      <formula1>Modules</formula1>
    </dataValidation>
    <dataValidation type="custom" allowBlank="1" showInputMessage="1" showErrorMessage="1" errorTitle="Implementation Period Start Date" error="The Implementation Period Start should be the first day of the month" sqref="E7">
      <formula1>DAY(E7)=1</formula1>
    </dataValidation>
    <dataValidation type="list" allowBlank="1" showInputMessage="1" showErrorMessage="1" sqref="K119:K169">
      <formula1>OFFSET(ModuleStart,MATCH(U119,ModuleColumn,0)-1,2,COUNTIF(ModuleColumn,U119),1)</formula1>
    </dataValidation>
    <dataValidation type="list" allowBlank="1" showInputMessage="1" showErrorMessage="1" sqref="E30">
      <formula1>FundingRequestPR</formula1>
    </dataValidation>
    <dataValidation type="list" allowBlank="1" showInputMessage="1" showErrorMessage="1" sqref="E9">
      <formula1>IF(OR($AN$5="Grant Making", $AN$5="Grant Revision"),$AS$195:$AS$196,$AR$194)</formula1>
    </dataValidation>
    <dataValidation type="date" allowBlank="1" showInputMessage="1" showErrorMessage="1" sqref="E8">
      <formula1>1</formula1>
      <formula2>767376</formula2>
    </dataValidation>
    <dataValidation type="custom" allowBlank="1" showInputMessage="1" showErrorMessage="1" sqref="K30:K31">
      <formula1>E30=""</formula1>
    </dataValidation>
    <dataValidation type="list" allowBlank="1" showInputMessage="1" showErrorMessage="1" sqref="K37:K43">
      <formula1>"Yes,No"</formula1>
    </dataValidation>
    <dataValidation type="list" allowBlank="1" showInputMessage="1" showErrorMessage="1" sqref="E92:E107">
      <formula1>Module_List</formula1>
    </dataValidation>
    <dataValidation type="decimal" allowBlank="1" showInputMessage="1" showErrorMessage="1" errorTitle="X-Author for Excel" error="Please enter a valid numeric value. Valid range for Programmatic Report Period Frequency is -1E+18 to 1E+18." promptTitle="X-Author for Excel" sqref="C9">
      <formula1>-1000000000000000000</formula1>
      <formula2>1000000000000000000</formula2>
    </dataValidation>
    <dataValidation type="custom" allowBlank="1" showInputMessage="1" showErrorMessage="1" errorTitle="X-Author for Excel" error="Id and Lookup fields are not editable." promptTitle="X-Author for Excel" sqref="AN10 I25:I26 H50:H62 F50:F62 H68:H80 F68:F80 H92:J107 X119:X169 AA119:AB169 U37:U43 Q37:Q43">
      <formula1>""</formula1>
    </dataValidation>
    <dataValidation type="date" allowBlank="1" showInputMessage="1" showErrorMessage="1" errorTitle="X-Author for Excel" error="Please enter a valid date." promptTitle="X-Author for Excel" sqref="E10:E11 O37:P43">
      <formula1>1</formula1>
      <formula2>767376</formula2>
    </dataValidation>
    <dataValidation type="decimal" allowBlank="1" showInputMessage="1" showErrorMessage="1" errorTitle="X-Author for Excel" error="Please enter a valid numeric value. Valid range for Account Role Number is -1E+18 to 1E+18." promptTitle="X-Author for Excel" sqref="A25:A26">
      <formula1>-1000000000000000000</formula1>
      <formula2>1000000000000000000</formula2>
    </dataValidation>
    <dataValidation type="decimal" allowBlank="1" showInputMessage="1" showErrorMessage="1" errorTitle="X-Author for Excel" error="Please enter a valid numeric value. Valid range for Goal Number is -1E+18 to 1E+18." promptTitle="X-Author for Excel" sqref="A50:A62">
      <formula1>-1000000000000000000</formula1>
      <formula2>1000000000000000000</formula2>
    </dataValidation>
    <dataValidation type="list" allowBlank="1" showInputMessage="1" showErrorMessage="1" errorTitle="X-Author for Excel" error="Please select either TRUE or FALSE from the dropdown." promptTitle="X-Author for Excel" sqref="G50:G62 G68:G80 G92:G107 Y119:Z169 M37:N43">
      <formula1>"TRUE,FALSE"</formula1>
    </dataValidation>
    <dataValidation type="decimal" allowBlank="1" showInputMessage="1" showErrorMessage="1" errorTitle="X-Author for Excel" error="Please enter a valid numeric value. Valid range for Objective Number is -1E+18 to 1E+18." promptTitle="X-Author for Excel" sqref="A68:A80">
      <formula1>-1000000000000000000</formula1>
      <formula2>1000000000000000000</formula2>
    </dataValidation>
    <dataValidation type="decimal" allowBlank="1" showInputMessage="1" showErrorMessage="1" errorTitle="X-Author for Excel" error="Please enter a valid numeric value. Valid range for Module Number is -1E+18 to 1E+18." promptTitle="X-Author for Excel" sqref="A92:A107">
      <formula1>-1000000000000000000</formula1>
      <formula2>1000000000000000000</formula2>
    </dataValidation>
    <dataValidation type="decimal" allowBlank="1" showInputMessage="1" showErrorMessage="1" errorTitle="X-Author for Excel" error="Please enter a valid numeric value. Valid range for Intervention Number is -1E+18 to 1E+18." promptTitle="X-Author for Excel" sqref="A119:A169">
      <formula1>-1000000000000000000</formula1>
      <formula2>1000000000000000000</formula2>
    </dataValidation>
  </dataValidations>
  <hyperlinks>
    <hyperlink ref="E14" location="_4f36af19_06bf_4c59_990d_586822b3d259" display="Objectives"/>
    <hyperlink ref="T13" location="_0215c642_4079_4a66_b33f_02948e5b161c" display="Goals"/>
    <hyperlink ref="T14" location="_4ede0df7_bdae_485c_a6aa_cd381b32466f" display="Interventions"/>
    <hyperlink ref="E13" location="_8273a11c_a030_45ba_bf8f_2b577e1aa93b" display="Principal Recipients"/>
    <hyperlink ref="A178" location="'Overview - Section A'!A13" display="'Overview - Section A'!A13"/>
    <hyperlink ref="K13" location="_6a3dda26_b269_4afa_8b05_c602a881a167" display="Reporting Periods"/>
    <hyperlink ref="K14" location="_eabb6097_6646_49fe_9d42_cce1d696601b" display="Modules"/>
  </hyperlinks>
  <pageMargins left="0.7" right="0.7" top="0.75" bottom="0.75" header="0.3" footer="0.3"/>
  <pageSetup paperSize="8" fitToHeight="0" orientation="landscape" r:id="rId1"/>
  <rowBreaks count="4" manualBreakCount="4">
    <brk id="17" max="28" man="1"/>
    <brk id="31" max="28" man="1"/>
    <brk id="48" max="28" man="1"/>
    <brk id="170" max="28"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'Account Role'!$C$2:$C$21</xm:f>
          </x14:formula1>
          <xm:sqref>J25:J26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182"/>
  <sheetViews>
    <sheetView workbookViewId="0">
      <selection activeCell="D3" sqref="D3:F4"/>
    </sheetView>
  </sheetViews>
  <sheetFormatPr defaultColWidth="8.625" defaultRowHeight="12.75" x14ac:dyDescent="0.2"/>
  <cols>
    <col min="1" max="1" width="18.625" style="1" customWidth="1"/>
    <col min="2" max="2" width="43.125" style="1" customWidth="1"/>
    <col min="3" max="3" width="8.625" style="1"/>
    <col min="4" max="4" width="40.125" style="1" customWidth="1"/>
    <col min="5" max="6" width="14.125" style="1" customWidth="1"/>
    <col min="7" max="16384" width="8.625" style="1"/>
  </cols>
  <sheetData>
    <row r="1" spans="1:7" x14ac:dyDescent="0.2">
      <c r="A1" s="2" t="s">
        <v>99</v>
      </c>
    </row>
    <row r="2" spans="1:7" x14ac:dyDescent="0.2">
      <c r="A2" s="505" t="s">
        <v>101</v>
      </c>
      <c r="B2" s="505" t="s">
        <v>57</v>
      </c>
      <c r="C2" s="505">
        <v>0</v>
      </c>
      <c r="D2" s="505" t="s">
        <v>109</v>
      </c>
      <c r="E2" s="505" t="s">
        <v>42</v>
      </c>
      <c r="F2" s="505" t="s">
        <v>31</v>
      </c>
      <c r="G2" s="505" t="s">
        <v>62</v>
      </c>
    </row>
    <row r="3" spans="1:7" hidden="1" x14ac:dyDescent="0.2">
      <c r="A3" s="505" t="s">
        <v>100</v>
      </c>
      <c r="B3" s="506" t="s">
        <v>87</v>
      </c>
      <c r="C3" s="505">
        <f>IF(B3=B2,C2+1,0)</f>
        <v>0</v>
      </c>
      <c r="D3" s="505" t="str">
        <f>B3&amp;"-"&amp;C3</f>
        <v>[Name]-0</v>
      </c>
      <c r="E3" s="506" t="s">
        <v>103</v>
      </c>
      <c r="F3" s="506" t="s">
        <v>102</v>
      </c>
      <c r="G3" s="505" t="s">
        <v>61</v>
      </c>
    </row>
    <row r="4" spans="1:7" s="11" customFormat="1" x14ac:dyDescent="0.2">
      <c r="A4" s="505" t="s">
        <v>2198</v>
      </c>
      <c r="B4" s="506" t="s">
        <v>2199</v>
      </c>
      <c r="C4" s="505">
        <f t="shared" ref="C4:C55" si="0">IF(B4=B3,C3+1,0)</f>
        <v>0</v>
      </c>
      <c r="D4" s="505" t="str">
        <f t="shared" ref="D4:D55" si="1">B4&amp;"-"&amp;C4</f>
        <v>HIV I-9a(M): Percentage of men who have sex with men who are living with HIV-0</v>
      </c>
      <c r="E4" s="506" t="s">
        <v>2200</v>
      </c>
      <c r="F4" s="506" t="s">
        <v>2201</v>
      </c>
      <c r="G4" s="505" t="s">
        <v>2202</v>
      </c>
    </row>
    <row r="5" spans="1:7" s="11" customFormat="1" x14ac:dyDescent="0.2">
      <c r="A5" s="505" t="s">
        <v>2198</v>
      </c>
      <c r="B5" s="506" t="s">
        <v>2199</v>
      </c>
      <c r="C5" s="505">
        <f t="shared" si="0"/>
        <v>1</v>
      </c>
      <c r="D5" s="505" t="str">
        <f t="shared" si="1"/>
        <v>HIV I-9a(M): Percentage of men who have sex with men who are living with HIV-1</v>
      </c>
      <c r="E5" s="506" t="s">
        <v>2200</v>
      </c>
      <c r="F5" s="506" t="s">
        <v>2203</v>
      </c>
      <c r="G5" s="505" t="s">
        <v>2204</v>
      </c>
    </row>
    <row r="6" spans="1:7" s="11" customFormat="1" x14ac:dyDescent="0.2">
      <c r="A6" s="505" t="s">
        <v>2205</v>
      </c>
      <c r="B6" s="506" t="s">
        <v>2206</v>
      </c>
      <c r="C6" s="505">
        <f t="shared" si="0"/>
        <v>0</v>
      </c>
      <c r="D6" s="505" t="str">
        <f t="shared" si="1"/>
        <v>HIV I-9b(M): Percentage of transgender people who are living with HIV-0</v>
      </c>
      <c r="E6" s="506" t="s">
        <v>2200</v>
      </c>
      <c r="F6" s="506" t="s">
        <v>2201</v>
      </c>
      <c r="G6" s="505" t="s">
        <v>2207</v>
      </c>
    </row>
    <row r="7" spans="1:7" s="11" customFormat="1" x14ac:dyDescent="0.2">
      <c r="A7" s="505" t="s">
        <v>2205</v>
      </c>
      <c r="B7" s="506" t="s">
        <v>2206</v>
      </c>
      <c r="C7" s="505">
        <f t="shared" si="0"/>
        <v>1</v>
      </c>
      <c r="D7" s="505" t="str">
        <f t="shared" si="1"/>
        <v>HIV I-9b(M): Percentage of transgender people who are living with HIV-1</v>
      </c>
      <c r="E7" s="506" t="s">
        <v>2200</v>
      </c>
      <c r="F7" s="506" t="s">
        <v>2203</v>
      </c>
      <c r="G7" s="505" t="s">
        <v>2208</v>
      </c>
    </row>
    <row r="8" spans="1:7" s="11" customFormat="1" x14ac:dyDescent="0.2">
      <c r="A8" s="505" t="s">
        <v>2209</v>
      </c>
      <c r="B8" s="506" t="s">
        <v>2210</v>
      </c>
      <c r="C8" s="505">
        <f t="shared" si="0"/>
        <v>0</v>
      </c>
      <c r="D8" s="505" t="str">
        <f t="shared" si="1"/>
        <v>HIV I-10(M): Percentage of sex workers who are living with HIV-0</v>
      </c>
      <c r="E8" s="506" t="s">
        <v>2200</v>
      </c>
      <c r="F8" s="506" t="s">
        <v>2201</v>
      </c>
      <c r="G8" s="505" t="s">
        <v>2211</v>
      </c>
    </row>
    <row r="9" spans="1:7" s="11" customFormat="1" x14ac:dyDescent="0.2">
      <c r="A9" s="505" t="s">
        <v>2209</v>
      </c>
      <c r="B9" s="506" t="s">
        <v>2210</v>
      </c>
      <c r="C9" s="505">
        <f t="shared" si="0"/>
        <v>1</v>
      </c>
      <c r="D9" s="505" t="str">
        <f t="shared" si="1"/>
        <v>HIV I-10(M): Percentage of sex workers who are living with HIV-1</v>
      </c>
      <c r="E9" s="506" t="s">
        <v>2200</v>
      </c>
      <c r="F9" s="506" t="s">
        <v>2203</v>
      </c>
      <c r="G9" s="505" t="s">
        <v>2212</v>
      </c>
    </row>
    <row r="10" spans="1:7" s="11" customFormat="1" x14ac:dyDescent="0.2">
      <c r="A10" s="505" t="s">
        <v>2213</v>
      </c>
      <c r="B10" s="506" t="s">
        <v>2214</v>
      </c>
      <c r="C10" s="505">
        <f t="shared" si="0"/>
        <v>0</v>
      </c>
      <c r="D10" s="505" t="str">
        <f t="shared" si="1"/>
        <v>HIV I-11(M): Percentage of people who inject drugs who are living with HIV-0</v>
      </c>
      <c r="E10" s="506" t="s">
        <v>2200</v>
      </c>
      <c r="F10" s="506" t="s">
        <v>2201</v>
      </c>
      <c r="G10" s="505" t="s">
        <v>2215</v>
      </c>
    </row>
    <row r="11" spans="1:7" s="11" customFormat="1" x14ac:dyDescent="0.2">
      <c r="A11" s="505" t="s">
        <v>2213</v>
      </c>
      <c r="B11" s="506" t="s">
        <v>2214</v>
      </c>
      <c r="C11" s="505">
        <f t="shared" si="0"/>
        <v>1</v>
      </c>
      <c r="D11" s="505" t="str">
        <f t="shared" si="1"/>
        <v>HIV I-11(M): Percentage of people who inject drugs who are living with HIV-1</v>
      </c>
      <c r="E11" s="506" t="s">
        <v>2200</v>
      </c>
      <c r="F11" s="506" t="s">
        <v>2203</v>
      </c>
      <c r="G11" s="505" t="s">
        <v>2216</v>
      </c>
    </row>
    <row r="12" spans="1:7" s="11" customFormat="1" x14ac:dyDescent="0.2">
      <c r="A12" s="505" t="s">
        <v>2217</v>
      </c>
      <c r="B12" s="506" t="s">
        <v>2218</v>
      </c>
      <c r="C12" s="505">
        <f t="shared" si="0"/>
        <v>0</v>
      </c>
      <c r="D12" s="505" t="str">
        <f t="shared" si="1"/>
        <v>Malaria I-4: Malaria test positivity rate-0</v>
      </c>
      <c r="E12" s="506" t="s">
        <v>2219</v>
      </c>
      <c r="F12" s="506" t="s">
        <v>2220</v>
      </c>
      <c r="G12" s="505" t="s">
        <v>2221</v>
      </c>
    </row>
    <row r="13" spans="1:7" s="11" customFormat="1" x14ac:dyDescent="0.2">
      <c r="A13" s="505" t="s">
        <v>2217</v>
      </c>
      <c r="B13" s="506" t="s">
        <v>2218</v>
      </c>
      <c r="C13" s="505">
        <f t="shared" si="0"/>
        <v>1</v>
      </c>
      <c r="D13" s="505" t="str">
        <f t="shared" si="1"/>
        <v>Malaria I-4: Malaria test positivity rate-1</v>
      </c>
      <c r="E13" s="506" t="s">
        <v>2222</v>
      </c>
      <c r="F13" s="506" t="s">
        <v>2223</v>
      </c>
      <c r="G13" s="505" t="s">
        <v>2224</v>
      </c>
    </row>
    <row r="14" spans="1:7" s="11" customFormat="1" x14ac:dyDescent="0.2">
      <c r="A14" s="505" t="s">
        <v>2217</v>
      </c>
      <c r="B14" s="506" t="s">
        <v>2218</v>
      </c>
      <c r="C14" s="505">
        <f t="shared" si="0"/>
        <v>2</v>
      </c>
      <c r="D14" s="505" t="str">
        <f t="shared" si="1"/>
        <v>Malaria I-4: Malaria test positivity rate-2</v>
      </c>
      <c r="E14" s="506" t="s">
        <v>2222</v>
      </c>
      <c r="F14" s="506" t="s">
        <v>2225</v>
      </c>
      <c r="G14" s="505" t="s">
        <v>2226</v>
      </c>
    </row>
    <row r="15" spans="1:7" s="11" customFormat="1" x14ac:dyDescent="0.2">
      <c r="A15" s="505" t="s">
        <v>2227</v>
      </c>
      <c r="B15" s="506" t="s">
        <v>2228</v>
      </c>
      <c r="C15" s="505">
        <f t="shared" si="0"/>
        <v>0</v>
      </c>
      <c r="D15" s="505" t="str">
        <f t="shared" si="1"/>
        <v>Malaria I-5: Malaria parasite prevalence: Proportion of children aged 6-59 months with malaria infection-0</v>
      </c>
      <c r="E15" s="506" t="s">
        <v>2229</v>
      </c>
      <c r="F15" s="506" t="s">
        <v>2230</v>
      </c>
      <c r="G15" s="505" t="s">
        <v>2231</v>
      </c>
    </row>
    <row r="16" spans="1:7" s="11" customFormat="1" x14ac:dyDescent="0.2">
      <c r="A16" s="505" t="s">
        <v>2227</v>
      </c>
      <c r="B16" s="506" t="s">
        <v>2228</v>
      </c>
      <c r="C16" s="505">
        <f t="shared" si="0"/>
        <v>1</v>
      </c>
      <c r="D16" s="505" t="str">
        <f t="shared" si="1"/>
        <v>Malaria I-5: Malaria parasite prevalence: Proportion of children aged 6-59 months with malaria infection-1</v>
      </c>
      <c r="E16" s="506" t="s">
        <v>2229</v>
      </c>
      <c r="F16" s="506" t="s">
        <v>2232</v>
      </c>
      <c r="G16" s="505" t="s">
        <v>2233</v>
      </c>
    </row>
    <row r="17" spans="1:7" s="11" customFormat="1" x14ac:dyDescent="0.2">
      <c r="A17" s="505" t="s">
        <v>2234</v>
      </c>
      <c r="B17" s="506" t="s">
        <v>2235</v>
      </c>
      <c r="C17" s="505">
        <f t="shared" si="0"/>
        <v>0</v>
      </c>
      <c r="D17" s="505" t="str">
        <f t="shared" si="1"/>
        <v>HIV I-4: Number of AIDS-related deaths per 100,000 population-0</v>
      </c>
      <c r="E17" s="506" t="s">
        <v>2200</v>
      </c>
      <c r="F17" s="506" t="s">
        <v>2236</v>
      </c>
      <c r="G17" s="505" t="s">
        <v>2237</v>
      </c>
    </row>
    <row r="18" spans="1:7" s="11" customFormat="1" x14ac:dyDescent="0.2">
      <c r="A18" s="505" t="s">
        <v>2234</v>
      </c>
      <c r="B18" s="506" t="s">
        <v>2235</v>
      </c>
      <c r="C18" s="505">
        <f t="shared" si="0"/>
        <v>1</v>
      </c>
      <c r="D18" s="505" t="str">
        <f t="shared" si="1"/>
        <v>HIV I-4: Number of AIDS-related deaths per 100,000 population-1</v>
      </c>
      <c r="E18" s="506" t="s">
        <v>2200</v>
      </c>
      <c r="F18" s="506" t="s">
        <v>2238</v>
      </c>
      <c r="G18" s="505" t="s">
        <v>2239</v>
      </c>
    </row>
    <row r="19" spans="1:7" s="11" customFormat="1" x14ac:dyDescent="0.2">
      <c r="A19" s="505" t="s">
        <v>2234</v>
      </c>
      <c r="B19" s="506" t="s">
        <v>2235</v>
      </c>
      <c r="C19" s="505">
        <f t="shared" si="0"/>
        <v>2</v>
      </c>
      <c r="D19" s="505" t="str">
        <f t="shared" si="1"/>
        <v>HIV I-4: Number of AIDS-related deaths per 100,000 population-2</v>
      </c>
      <c r="E19" s="506" t="s">
        <v>2240</v>
      </c>
      <c r="F19" s="506" t="s">
        <v>2241</v>
      </c>
      <c r="G19" s="505" t="s">
        <v>2242</v>
      </c>
    </row>
    <row r="20" spans="1:7" s="11" customFormat="1" x14ac:dyDescent="0.2">
      <c r="A20" s="505" t="s">
        <v>2234</v>
      </c>
      <c r="B20" s="506" t="s">
        <v>2235</v>
      </c>
      <c r="C20" s="505">
        <f t="shared" si="0"/>
        <v>3</v>
      </c>
      <c r="D20" s="505" t="str">
        <f t="shared" si="1"/>
        <v>HIV I-4: Number of AIDS-related deaths per 100,000 population-3</v>
      </c>
      <c r="E20" s="506" t="s">
        <v>2240</v>
      </c>
      <c r="F20" s="506" t="s">
        <v>2243</v>
      </c>
      <c r="G20" s="505" t="s">
        <v>2244</v>
      </c>
    </row>
    <row r="21" spans="1:7" s="11" customFormat="1" x14ac:dyDescent="0.2">
      <c r="A21" s="505" t="s">
        <v>2234</v>
      </c>
      <c r="B21" s="506" t="s">
        <v>2235</v>
      </c>
      <c r="C21" s="505">
        <f t="shared" si="0"/>
        <v>4</v>
      </c>
      <c r="D21" s="505" t="str">
        <f t="shared" si="1"/>
        <v>HIV I-4: Number of AIDS-related deaths per 100,000 population-4</v>
      </c>
      <c r="E21" s="506" t="s">
        <v>2240</v>
      </c>
      <c r="F21" s="506" t="s">
        <v>2245</v>
      </c>
      <c r="G21" s="505" t="s">
        <v>2246</v>
      </c>
    </row>
    <row r="22" spans="1:7" s="11" customFormat="1" x14ac:dyDescent="0.2">
      <c r="A22" s="505" t="s">
        <v>2234</v>
      </c>
      <c r="B22" s="506" t="s">
        <v>2235</v>
      </c>
      <c r="C22" s="505">
        <f t="shared" si="0"/>
        <v>5</v>
      </c>
      <c r="D22" s="505" t="str">
        <f t="shared" si="1"/>
        <v>HIV I-4: Number of AIDS-related deaths per 100,000 population-5</v>
      </c>
      <c r="E22" s="506" t="s">
        <v>2240</v>
      </c>
      <c r="F22" s="506" t="s">
        <v>2247</v>
      </c>
      <c r="G22" s="505" t="s">
        <v>2248</v>
      </c>
    </row>
    <row r="23" spans="1:7" s="11" customFormat="1" x14ac:dyDescent="0.2">
      <c r="A23" s="505" t="s">
        <v>2234</v>
      </c>
      <c r="B23" s="506" t="s">
        <v>2235</v>
      </c>
      <c r="C23" s="505">
        <f t="shared" si="0"/>
        <v>6</v>
      </c>
      <c r="D23" s="505" t="str">
        <f t="shared" si="1"/>
        <v>HIV I-4: Number of AIDS-related deaths per 100,000 population-6</v>
      </c>
      <c r="E23" s="506" t="s">
        <v>2229</v>
      </c>
      <c r="F23" s="506" t="s">
        <v>2230</v>
      </c>
      <c r="G23" s="505" t="s">
        <v>2249</v>
      </c>
    </row>
    <row r="24" spans="1:7" s="11" customFormat="1" x14ac:dyDescent="0.2">
      <c r="A24" s="505" t="s">
        <v>2234</v>
      </c>
      <c r="B24" s="506" t="s">
        <v>2235</v>
      </c>
      <c r="C24" s="505">
        <f t="shared" si="0"/>
        <v>7</v>
      </c>
      <c r="D24" s="505" t="str">
        <f t="shared" si="1"/>
        <v>HIV I-4: Number of AIDS-related deaths per 100,000 population-7</v>
      </c>
      <c r="E24" s="506" t="s">
        <v>2229</v>
      </c>
      <c r="F24" s="506" t="s">
        <v>2232</v>
      </c>
      <c r="G24" s="505" t="s">
        <v>2250</v>
      </c>
    </row>
    <row r="25" spans="1:7" s="11" customFormat="1" x14ac:dyDescent="0.2">
      <c r="A25" s="505" t="s">
        <v>2251</v>
      </c>
      <c r="B25" s="506" t="s">
        <v>2252</v>
      </c>
      <c r="C25" s="505">
        <f t="shared" si="0"/>
        <v>0</v>
      </c>
      <c r="D25" s="505" t="str">
        <f t="shared" si="1"/>
        <v>Malaria I-1(M): Reported malaria cases (presumed and confirmed)-0</v>
      </c>
      <c r="E25" s="506" t="s">
        <v>2200</v>
      </c>
      <c r="F25" s="506" t="s">
        <v>2253</v>
      </c>
      <c r="G25" s="505" t="s">
        <v>2254</v>
      </c>
    </row>
    <row r="26" spans="1:7" s="11" customFormat="1" x14ac:dyDescent="0.2">
      <c r="A26" s="505" t="s">
        <v>2251</v>
      </c>
      <c r="B26" s="506" t="s">
        <v>2252</v>
      </c>
      <c r="C26" s="505">
        <f t="shared" si="0"/>
        <v>1</v>
      </c>
      <c r="D26" s="505" t="str">
        <f t="shared" si="1"/>
        <v>Malaria I-1(M): Reported malaria cases (presumed and confirmed)-1</v>
      </c>
      <c r="E26" s="506" t="s">
        <v>2200</v>
      </c>
      <c r="F26" s="506" t="s">
        <v>2255</v>
      </c>
      <c r="G26" s="505" t="s">
        <v>2256</v>
      </c>
    </row>
    <row r="27" spans="1:7" s="11" customFormat="1" x14ac:dyDescent="0.2">
      <c r="A27" s="505" t="s">
        <v>2251</v>
      </c>
      <c r="B27" s="506" t="s">
        <v>2252</v>
      </c>
      <c r="C27" s="505">
        <f t="shared" si="0"/>
        <v>2</v>
      </c>
      <c r="D27" s="505" t="str">
        <f t="shared" si="1"/>
        <v>Malaria I-1(M): Reported malaria cases (presumed and confirmed)-2</v>
      </c>
      <c r="E27" s="506" t="s">
        <v>2257</v>
      </c>
      <c r="F27" s="506" t="s">
        <v>2258</v>
      </c>
      <c r="G27" s="505" t="s">
        <v>2259</v>
      </c>
    </row>
    <row r="28" spans="1:7" s="11" customFormat="1" x14ac:dyDescent="0.2">
      <c r="A28" s="505" t="s">
        <v>2251</v>
      </c>
      <c r="B28" s="506" t="s">
        <v>2252</v>
      </c>
      <c r="C28" s="505">
        <f t="shared" si="0"/>
        <v>3</v>
      </c>
      <c r="D28" s="505" t="str">
        <f t="shared" si="1"/>
        <v>Malaria I-1(M): Reported malaria cases (presumed and confirmed)-3</v>
      </c>
      <c r="E28" s="506" t="s">
        <v>2257</v>
      </c>
      <c r="F28" s="506" t="s">
        <v>2260</v>
      </c>
      <c r="G28" s="505" t="s">
        <v>2261</v>
      </c>
    </row>
    <row r="29" spans="1:7" s="11" customFormat="1" x14ac:dyDescent="0.2">
      <c r="A29" s="505" t="s">
        <v>2251</v>
      </c>
      <c r="B29" s="506" t="s">
        <v>2252</v>
      </c>
      <c r="C29" s="505">
        <f t="shared" si="0"/>
        <v>4</v>
      </c>
      <c r="D29" s="505" t="str">
        <f t="shared" si="1"/>
        <v>Malaria I-1(M): Reported malaria cases (presumed and confirmed)-4</v>
      </c>
      <c r="E29" s="506" t="s">
        <v>2219</v>
      </c>
      <c r="F29" s="506" t="s">
        <v>2262</v>
      </c>
      <c r="G29" s="505" t="s">
        <v>2263</v>
      </c>
    </row>
    <row r="30" spans="1:7" s="11" customFormat="1" x14ac:dyDescent="0.2">
      <c r="A30" s="505" t="s">
        <v>2251</v>
      </c>
      <c r="B30" s="506" t="s">
        <v>2252</v>
      </c>
      <c r="C30" s="505">
        <f t="shared" si="0"/>
        <v>5</v>
      </c>
      <c r="D30" s="505" t="str">
        <f t="shared" si="1"/>
        <v>Malaria I-1(M): Reported malaria cases (presumed and confirmed)-5</v>
      </c>
      <c r="E30" s="506" t="s">
        <v>2219</v>
      </c>
      <c r="F30" s="506" t="s">
        <v>2220</v>
      </c>
      <c r="G30" s="505" t="s">
        <v>2264</v>
      </c>
    </row>
    <row r="31" spans="1:7" s="11" customFormat="1" x14ac:dyDescent="0.2">
      <c r="A31" s="505" t="s">
        <v>2251</v>
      </c>
      <c r="B31" s="506" t="s">
        <v>2252</v>
      </c>
      <c r="C31" s="505">
        <f t="shared" si="0"/>
        <v>6</v>
      </c>
      <c r="D31" s="505" t="str">
        <f t="shared" si="1"/>
        <v>Malaria I-1(M): Reported malaria cases (presumed and confirmed)-6</v>
      </c>
      <c r="E31" s="506" t="s">
        <v>2219</v>
      </c>
      <c r="F31" s="506" t="s">
        <v>2265</v>
      </c>
      <c r="G31" s="505" t="s">
        <v>2266</v>
      </c>
    </row>
    <row r="32" spans="1:7" s="11" customFormat="1" x14ac:dyDescent="0.2">
      <c r="A32" s="505" t="s">
        <v>2267</v>
      </c>
      <c r="B32" s="506" t="s">
        <v>2268</v>
      </c>
      <c r="C32" s="505">
        <f t="shared" si="0"/>
        <v>0</v>
      </c>
      <c r="D32" s="505" t="str">
        <f t="shared" si="1"/>
        <v>Malaria I-3.1(M): Inpatient malaria deaths per year: rate per 100,000 persons per year-0</v>
      </c>
      <c r="E32" s="506" t="s">
        <v>2200</v>
      </c>
      <c r="F32" s="506" t="s">
        <v>2253</v>
      </c>
      <c r="G32" s="505" t="s">
        <v>2269</v>
      </c>
    </row>
    <row r="33" spans="1:7" s="11" customFormat="1" x14ac:dyDescent="0.2">
      <c r="A33" s="505" t="s">
        <v>2267</v>
      </c>
      <c r="B33" s="506" t="s">
        <v>2268</v>
      </c>
      <c r="C33" s="505">
        <f t="shared" si="0"/>
        <v>1</v>
      </c>
      <c r="D33" s="505" t="str">
        <f t="shared" si="1"/>
        <v>Malaria I-3.1(M): Inpatient malaria deaths per year: rate per 100,000 persons per year-1</v>
      </c>
      <c r="E33" s="506" t="s">
        <v>2200</v>
      </c>
      <c r="F33" s="506" t="s">
        <v>2255</v>
      </c>
      <c r="G33" s="505" t="s">
        <v>2270</v>
      </c>
    </row>
    <row r="34" spans="1:7" s="11" customFormat="1" x14ac:dyDescent="0.2">
      <c r="A34" s="505" t="s">
        <v>2271</v>
      </c>
      <c r="B34" s="506" t="s">
        <v>2272</v>
      </c>
      <c r="C34" s="505">
        <f t="shared" si="0"/>
        <v>0</v>
      </c>
      <c r="D34" s="505" t="str">
        <f t="shared" si="1"/>
        <v>Malaria I-6: All-cause under-5 mortality rate per 1000 live births-0</v>
      </c>
      <c r="E34" s="506" t="s">
        <v>2229</v>
      </c>
      <c r="F34" s="506" t="s">
        <v>2230</v>
      </c>
      <c r="G34" s="505" t="s">
        <v>2273</v>
      </c>
    </row>
    <row r="35" spans="1:7" s="11" customFormat="1" x14ac:dyDescent="0.2">
      <c r="A35" s="505" t="s">
        <v>2271</v>
      </c>
      <c r="B35" s="506" t="s">
        <v>2272</v>
      </c>
      <c r="C35" s="505">
        <f t="shared" si="0"/>
        <v>1</v>
      </c>
      <c r="D35" s="505" t="str">
        <f t="shared" si="1"/>
        <v>Malaria I-6: All-cause under-5 mortality rate per 1000 live births-1</v>
      </c>
      <c r="E35" s="506" t="s">
        <v>2229</v>
      </c>
      <c r="F35" s="506" t="s">
        <v>2232</v>
      </c>
      <c r="G35" s="505" t="s">
        <v>2274</v>
      </c>
    </row>
    <row r="36" spans="1:7" s="11" customFormat="1" x14ac:dyDescent="0.2">
      <c r="A36" s="505" t="s">
        <v>2275</v>
      </c>
      <c r="B36" s="506" t="s">
        <v>2276</v>
      </c>
      <c r="C36" s="505">
        <f t="shared" si="0"/>
        <v>0</v>
      </c>
      <c r="D36" s="505" t="str">
        <f t="shared" si="1"/>
        <v>HIV I-14: Number of new HIV infections per 1000 uninfected population-0</v>
      </c>
      <c r="E36" s="506" t="s">
        <v>2200</v>
      </c>
      <c r="F36" s="506" t="s">
        <v>2236</v>
      </c>
      <c r="G36" s="505" t="s">
        <v>2277</v>
      </c>
    </row>
    <row r="37" spans="1:7" s="11" customFormat="1" x14ac:dyDescent="0.2">
      <c r="A37" s="505" t="s">
        <v>2275</v>
      </c>
      <c r="B37" s="506" t="s">
        <v>2276</v>
      </c>
      <c r="C37" s="505">
        <f t="shared" si="0"/>
        <v>1</v>
      </c>
      <c r="D37" s="505" t="str">
        <f t="shared" si="1"/>
        <v>HIV I-14: Number of new HIV infections per 1000 uninfected population-1</v>
      </c>
      <c r="E37" s="506" t="s">
        <v>2200</v>
      </c>
      <c r="F37" s="506" t="s">
        <v>2238</v>
      </c>
      <c r="G37" s="505" t="s">
        <v>2278</v>
      </c>
    </row>
    <row r="38" spans="1:7" s="11" customFormat="1" x14ac:dyDescent="0.2">
      <c r="A38" s="505" t="s">
        <v>2275</v>
      </c>
      <c r="B38" s="506" t="s">
        <v>2276</v>
      </c>
      <c r="C38" s="505">
        <f t="shared" si="0"/>
        <v>2</v>
      </c>
      <c r="D38" s="505" t="str">
        <f t="shared" si="1"/>
        <v>HIV I-14: Number of new HIV infections per 1000 uninfected population-2</v>
      </c>
      <c r="E38" s="506" t="s">
        <v>2240</v>
      </c>
      <c r="F38" s="506" t="s">
        <v>2241</v>
      </c>
      <c r="G38" s="505" t="s">
        <v>2279</v>
      </c>
    </row>
    <row r="39" spans="1:7" s="11" customFormat="1" x14ac:dyDescent="0.2">
      <c r="A39" s="505" t="s">
        <v>2275</v>
      </c>
      <c r="B39" s="506" t="s">
        <v>2276</v>
      </c>
      <c r="C39" s="505">
        <f t="shared" si="0"/>
        <v>3</v>
      </c>
      <c r="D39" s="505" t="str">
        <f t="shared" si="1"/>
        <v>HIV I-14: Number of new HIV infections per 1000 uninfected population-3</v>
      </c>
      <c r="E39" s="506" t="s">
        <v>2240</v>
      </c>
      <c r="F39" s="506" t="s">
        <v>2243</v>
      </c>
      <c r="G39" s="505" t="s">
        <v>2280</v>
      </c>
    </row>
    <row r="40" spans="1:7" s="11" customFormat="1" x14ac:dyDescent="0.2">
      <c r="A40" s="505" t="s">
        <v>2275</v>
      </c>
      <c r="B40" s="506" t="s">
        <v>2276</v>
      </c>
      <c r="C40" s="505">
        <f t="shared" si="0"/>
        <v>4</v>
      </c>
      <c r="D40" s="505" t="str">
        <f t="shared" si="1"/>
        <v>HIV I-14: Number of new HIV infections per 1000 uninfected population-4</v>
      </c>
      <c r="E40" s="506" t="s">
        <v>2240</v>
      </c>
      <c r="F40" s="506" t="s">
        <v>2245</v>
      </c>
      <c r="G40" s="505" t="s">
        <v>2281</v>
      </c>
    </row>
    <row r="41" spans="1:7" s="11" customFormat="1" x14ac:dyDescent="0.2">
      <c r="A41" s="505" t="s">
        <v>2275</v>
      </c>
      <c r="B41" s="506" t="s">
        <v>2276</v>
      </c>
      <c r="C41" s="505">
        <f t="shared" si="0"/>
        <v>5</v>
      </c>
      <c r="D41" s="505" t="str">
        <f t="shared" si="1"/>
        <v>HIV I-14: Number of new HIV infections per 1000 uninfected population-5</v>
      </c>
      <c r="E41" s="506" t="s">
        <v>2240</v>
      </c>
      <c r="F41" s="506" t="s">
        <v>2247</v>
      </c>
      <c r="G41" s="505" t="s">
        <v>2282</v>
      </c>
    </row>
    <row r="42" spans="1:7" s="11" customFormat="1" x14ac:dyDescent="0.2">
      <c r="A42" s="505" t="s">
        <v>2275</v>
      </c>
      <c r="B42" s="506" t="s">
        <v>2276</v>
      </c>
      <c r="C42" s="505">
        <f t="shared" si="0"/>
        <v>6</v>
      </c>
      <c r="D42" s="505" t="str">
        <f t="shared" si="1"/>
        <v>HIV I-14: Number of new HIV infections per 1000 uninfected population-6</v>
      </c>
      <c r="E42" s="506" t="s">
        <v>2229</v>
      </c>
      <c r="F42" s="506" t="s">
        <v>2230</v>
      </c>
      <c r="G42" s="505" t="s">
        <v>2283</v>
      </c>
    </row>
    <row r="43" spans="1:7" s="11" customFormat="1" x14ac:dyDescent="0.2">
      <c r="A43" s="505" t="s">
        <v>2275</v>
      </c>
      <c r="B43" s="506" t="s">
        <v>2276</v>
      </c>
      <c r="C43" s="505">
        <f t="shared" si="0"/>
        <v>7</v>
      </c>
      <c r="D43" s="505" t="str">
        <f t="shared" si="1"/>
        <v>HIV I-14: Number of new HIV infections per 1000 uninfected population-7</v>
      </c>
      <c r="E43" s="506" t="s">
        <v>2229</v>
      </c>
      <c r="F43" s="506" t="s">
        <v>2232</v>
      </c>
      <c r="G43" s="505" t="s">
        <v>2284</v>
      </c>
    </row>
    <row r="44" spans="1:7" s="11" customFormat="1" x14ac:dyDescent="0.2">
      <c r="A44" s="505" t="s">
        <v>2285</v>
      </c>
      <c r="B44" s="506" t="s">
        <v>2286</v>
      </c>
      <c r="C44" s="505">
        <f t="shared" si="0"/>
        <v>0</v>
      </c>
      <c r="D44" s="505" t="str">
        <f t="shared" si="1"/>
        <v>Malaria I-10(M): Annual parasite incidence: Confirmed malaria cases (microscopy or RDT): rate per 1000 persons per year (Elimination settings)-0</v>
      </c>
      <c r="E44" s="506" t="s">
        <v>2287</v>
      </c>
      <c r="F44" s="506" t="s">
        <v>2288</v>
      </c>
      <c r="G44" s="505" t="s">
        <v>2289</v>
      </c>
    </row>
    <row r="45" spans="1:7" s="11" customFormat="1" x14ac:dyDescent="0.2">
      <c r="A45" s="505" t="s">
        <v>2285</v>
      </c>
      <c r="B45" s="506" t="s">
        <v>2286</v>
      </c>
      <c r="C45" s="505">
        <f t="shared" si="0"/>
        <v>1</v>
      </c>
      <c r="D45" s="505" t="str">
        <f t="shared" si="1"/>
        <v>Malaria I-10(M): Annual parasite incidence: Confirmed malaria cases (microscopy or RDT): rate per 1000 persons per year (Elimination settings)-1</v>
      </c>
      <c r="E45" s="506" t="s">
        <v>2287</v>
      </c>
      <c r="F45" s="506" t="s">
        <v>2290</v>
      </c>
      <c r="G45" s="505" t="s">
        <v>2291</v>
      </c>
    </row>
    <row r="46" spans="1:7" s="11" customFormat="1" x14ac:dyDescent="0.2">
      <c r="A46" s="505" t="s">
        <v>2285</v>
      </c>
      <c r="B46" s="506" t="s">
        <v>2286</v>
      </c>
      <c r="C46" s="505">
        <f t="shared" si="0"/>
        <v>2</v>
      </c>
      <c r="D46" s="505" t="str">
        <f t="shared" si="1"/>
        <v>Malaria I-10(M): Annual parasite incidence: Confirmed malaria cases (microscopy or RDT): rate per 1000 persons per year (Elimination settings)-2</v>
      </c>
      <c r="E46" s="506" t="s">
        <v>2287</v>
      </c>
      <c r="F46" s="506" t="s">
        <v>2292</v>
      </c>
      <c r="G46" s="505" t="s">
        <v>2293</v>
      </c>
    </row>
    <row r="47" spans="1:7" s="11" customFormat="1" x14ac:dyDescent="0.2">
      <c r="A47" s="505" t="s">
        <v>2285</v>
      </c>
      <c r="B47" s="506" t="s">
        <v>2286</v>
      </c>
      <c r="C47" s="505">
        <f t="shared" si="0"/>
        <v>3</v>
      </c>
      <c r="D47" s="505" t="str">
        <f t="shared" si="1"/>
        <v>Malaria I-10(M): Annual parasite incidence: Confirmed malaria cases (microscopy or RDT): rate per 1000 persons per year (Elimination settings)-3</v>
      </c>
      <c r="E47" s="506" t="s">
        <v>2287</v>
      </c>
      <c r="F47" s="506" t="s">
        <v>2294</v>
      </c>
      <c r="G47" s="505" t="s">
        <v>2295</v>
      </c>
    </row>
    <row r="48" spans="1:7" s="11" customFormat="1" x14ac:dyDescent="0.2">
      <c r="A48" s="505" t="s">
        <v>416</v>
      </c>
      <c r="B48" s="506" t="s">
        <v>2296</v>
      </c>
      <c r="C48" s="505">
        <f t="shared" si="0"/>
        <v>0</v>
      </c>
      <c r="D48" s="505" t="str">
        <f t="shared" si="1"/>
        <v>HIV I-13: Number and % of people living with HIV-0</v>
      </c>
      <c r="E48" s="506" t="s">
        <v>2200</v>
      </c>
      <c r="F48" s="506" t="s">
        <v>2236</v>
      </c>
      <c r="G48" s="505" t="s">
        <v>2297</v>
      </c>
    </row>
    <row r="49" spans="1:7" s="11" customFormat="1" x14ac:dyDescent="0.2">
      <c r="A49" s="505" t="s">
        <v>416</v>
      </c>
      <c r="B49" s="506" t="s">
        <v>2296</v>
      </c>
      <c r="C49" s="505">
        <f t="shared" si="0"/>
        <v>1</v>
      </c>
      <c r="D49" s="505" t="str">
        <f t="shared" si="1"/>
        <v>HIV I-13: Number and % of people living with HIV-1</v>
      </c>
      <c r="E49" s="506" t="s">
        <v>2200</v>
      </c>
      <c r="F49" s="506" t="s">
        <v>2238</v>
      </c>
      <c r="G49" s="505" t="s">
        <v>2298</v>
      </c>
    </row>
    <row r="50" spans="1:7" s="11" customFormat="1" x14ac:dyDescent="0.2">
      <c r="A50" s="505" t="s">
        <v>416</v>
      </c>
      <c r="B50" s="506" t="s">
        <v>2296</v>
      </c>
      <c r="C50" s="505">
        <f t="shared" si="0"/>
        <v>2</v>
      </c>
      <c r="D50" s="505" t="str">
        <f t="shared" si="1"/>
        <v>HIV I-13: Number and % of people living with HIV-2</v>
      </c>
      <c r="E50" s="506" t="s">
        <v>2240</v>
      </c>
      <c r="F50" s="506" t="s">
        <v>2241</v>
      </c>
      <c r="G50" s="505" t="s">
        <v>2299</v>
      </c>
    </row>
    <row r="51" spans="1:7" s="11" customFormat="1" x14ac:dyDescent="0.2">
      <c r="A51" s="505" t="s">
        <v>416</v>
      </c>
      <c r="B51" s="506" t="s">
        <v>2296</v>
      </c>
      <c r="C51" s="505">
        <f t="shared" si="0"/>
        <v>3</v>
      </c>
      <c r="D51" s="505" t="str">
        <f t="shared" si="1"/>
        <v>HIV I-13: Number and % of people living with HIV-3</v>
      </c>
      <c r="E51" s="506" t="s">
        <v>2240</v>
      </c>
      <c r="F51" s="506" t="s">
        <v>2243</v>
      </c>
      <c r="G51" s="505" t="s">
        <v>2300</v>
      </c>
    </row>
    <row r="52" spans="1:7" s="11" customFormat="1" x14ac:dyDescent="0.2">
      <c r="A52" s="505" t="s">
        <v>416</v>
      </c>
      <c r="B52" s="506" t="s">
        <v>2296</v>
      </c>
      <c r="C52" s="505">
        <f t="shared" si="0"/>
        <v>4</v>
      </c>
      <c r="D52" s="505" t="str">
        <f t="shared" si="1"/>
        <v>HIV I-13: Number and % of people living with HIV-4</v>
      </c>
      <c r="E52" s="506" t="s">
        <v>2240</v>
      </c>
      <c r="F52" s="506" t="s">
        <v>2245</v>
      </c>
      <c r="G52" s="505" t="s">
        <v>2301</v>
      </c>
    </row>
    <row r="53" spans="1:7" s="11" customFormat="1" x14ac:dyDescent="0.2">
      <c r="A53" s="505" t="s">
        <v>416</v>
      </c>
      <c r="B53" s="506" t="s">
        <v>2296</v>
      </c>
      <c r="C53" s="505">
        <f t="shared" si="0"/>
        <v>5</v>
      </c>
      <c r="D53" s="505" t="str">
        <f t="shared" si="1"/>
        <v>HIV I-13: Number and % of people living with HIV-5</v>
      </c>
      <c r="E53" s="506" t="s">
        <v>2240</v>
      </c>
      <c r="F53" s="506" t="s">
        <v>2247</v>
      </c>
      <c r="G53" s="505" t="s">
        <v>2302</v>
      </c>
    </row>
    <row r="54" spans="1:7" s="11" customFormat="1" x14ac:dyDescent="0.2">
      <c r="A54" s="505" t="s">
        <v>416</v>
      </c>
      <c r="B54" s="506" t="s">
        <v>2296</v>
      </c>
      <c r="C54" s="505">
        <f t="shared" si="0"/>
        <v>6</v>
      </c>
      <c r="D54" s="505" t="str">
        <f t="shared" si="1"/>
        <v>HIV I-13: Number and % of people living with HIV-6</v>
      </c>
      <c r="E54" s="506" t="s">
        <v>2229</v>
      </c>
      <c r="F54" s="506" t="s">
        <v>2230</v>
      </c>
      <c r="G54" s="505" t="s">
        <v>2303</v>
      </c>
    </row>
    <row r="55" spans="1:7" s="11" customFormat="1" x14ac:dyDescent="0.2">
      <c r="A55" s="505" t="s">
        <v>416</v>
      </c>
      <c r="B55" s="506" t="s">
        <v>2296</v>
      </c>
      <c r="C55" s="505">
        <f t="shared" si="0"/>
        <v>7</v>
      </c>
      <c r="D55" s="505" t="str">
        <f t="shared" si="1"/>
        <v>HIV I-13: Number and % of people living with HIV-7</v>
      </c>
      <c r="E55" s="506" t="s">
        <v>2229</v>
      </c>
      <c r="F55" s="506" t="s">
        <v>2232</v>
      </c>
      <c r="G55" s="505" t="s">
        <v>2304</v>
      </c>
    </row>
    <row r="57" spans="1:7" x14ac:dyDescent="0.2">
      <c r="A57" s="2" t="s">
        <v>111</v>
      </c>
    </row>
    <row r="58" spans="1:7" x14ac:dyDescent="0.2">
      <c r="A58" s="505" t="s">
        <v>101</v>
      </c>
      <c r="B58" s="505" t="s">
        <v>57</v>
      </c>
      <c r="C58" s="505">
        <v>0</v>
      </c>
      <c r="D58" s="505" t="s">
        <v>109</v>
      </c>
      <c r="E58" s="505" t="s">
        <v>42</v>
      </c>
      <c r="F58" s="505" t="s">
        <v>31</v>
      </c>
      <c r="G58" s="505" t="s">
        <v>62</v>
      </c>
    </row>
    <row r="59" spans="1:7" hidden="1" x14ac:dyDescent="0.2">
      <c r="A59" s="505" t="s">
        <v>100</v>
      </c>
      <c r="B59" s="506" t="s">
        <v>87</v>
      </c>
      <c r="C59" s="505">
        <f>IF(B59=B58,C58+1,0)</f>
        <v>0</v>
      </c>
      <c r="D59" s="505" t="str">
        <f>B59&amp;"-"&amp;C59</f>
        <v>[Name]-0</v>
      </c>
      <c r="E59" s="506" t="s">
        <v>103</v>
      </c>
      <c r="F59" s="506" t="s">
        <v>102</v>
      </c>
      <c r="G59" s="505" t="s">
        <v>61</v>
      </c>
    </row>
    <row r="60" spans="1:7" s="11" customFormat="1" x14ac:dyDescent="0.2">
      <c r="A60" s="505" t="s">
        <v>779</v>
      </c>
      <c r="B60" s="506" t="s">
        <v>2305</v>
      </c>
      <c r="C60" s="505">
        <f t="shared" ref="C60:C91" si="2">IF(B60=B59,C59+1,0)</f>
        <v>0</v>
      </c>
      <c r="D60" s="505" t="str">
        <f t="shared" ref="D60:D91" si="3">B60&amp;"-"&amp;C60</f>
        <v>HIV O-1(M): Percentage of adults and children with HIV, known to be on treatment 12 months after initiation of antiretroviral therapy-0</v>
      </c>
      <c r="E60" s="506" t="s">
        <v>2200</v>
      </c>
      <c r="F60" s="506" t="s">
        <v>2236</v>
      </c>
      <c r="G60" s="505" t="s">
        <v>2306</v>
      </c>
    </row>
    <row r="61" spans="1:7" s="11" customFormat="1" x14ac:dyDescent="0.2">
      <c r="A61" s="505" t="s">
        <v>779</v>
      </c>
      <c r="B61" s="506" t="s">
        <v>2305</v>
      </c>
      <c r="C61" s="505">
        <f t="shared" si="2"/>
        <v>1</v>
      </c>
      <c r="D61" s="505" t="str">
        <f t="shared" si="3"/>
        <v>HIV O-1(M): Percentage of adults and children with HIV, known to be on treatment 12 months after initiation of antiretroviral therapy-1</v>
      </c>
      <c r="E61" s="506" t="s">
        <v>2200</v>
      </c>
      <c r="F61" s="506" t="s">
        <v>2238</v>
      </c>
      <c r="G61" s="505" t="s">
        <v>2307</v>
      </c>
    </row>
    <row r="62" spans="1:7" s="11" customFormat="1" x14ac:dyDescent="0.2">
      <c r="A62" s="505" t="s">
        <v>779</v>
      </c>
      <c r="B62" s="506" t="s">
        <v>2305</v>
      </c>
      <c r="C62" s="505">
        <f t="shared" si="2"/>
        <v>2</v>
      </c>
      <c r="D62" s="505" t="str">
        <f t="shared" si="3"/>
        <v>HIV O-1(M): Percentage of adults and children with HIV, known to be on treatment 12 months after initiation of antiretroviral therapy-2</v>
      </c>
      <c r="E62" s="506" t="s">
        <v>2308</v>
      </c>
      <c r="F62" s="506" t="s">
        <v>2309</v>
      </c>
      <c r="G62" s="505" t="s">
        <v>2310</v>
      </c>
    </row>
    <row r="63" spans="1:7" s="11" customFormat="1" x14ac:dyDescent="0.2">
      <c r="A63" s="505" t="s">
        <v>779</v>
      </c>
      <c r="B63" s="506" t="s">
        <v>2305</v>
      </c>
      <c r="C63" s="505">
        <f t="shared" si="2"/>
        <v>3</v>
      </c>
      <c r="D63" s="505" t="str">
        <f t="shared" si="3"/>
        <v>HIV O-1(M): Percentage of adults and children with HIV, known to be on treatment 12 months after initiation of antiretroviral therapy-3</v>
      </c>
      <c r="E63" s="506" t="s">
        <v>2308</v>
      </c>
      <c r="F63" s="506" t="s">
        <v>2311</v>
      </c>
      <c r="G63" s="505" t="s">
        <v>2312</v>
      </c>
    </row>
    <row r="64" spans="1:7" s="11" customFormat="1" x14ac:dyDescent="0.2">
      <c r="A64" s="505" t="s">
        <v>779</v>
      </c>
      <c r="B64" s="506" t="s">
        <v>2305</v>
      </c>
      <c r="C64" s="505">
        <f t="shared" si="2"/>
        <v>4</v>
      </c>
      <c r="D64" s="505" t="str">
        <f t="shared" si="3"/>
        <v>HIV O-1(M): Percentage of adults and children with HIV, known to be on treatment 12 months after initiation of antiretroviral therapy-4</v>
      </c>
      <c r="E64" s="506" t="s">
        <v>2308</v>
      </c>
      <c r="F64" s="506" t="s">
        <v>2313</v>
      </c>
      <c r="G64" s="505" t="s">
        <v>2314</v>
      </c>
    </row>
    <row r="65" spans="1:7" s="11" customFormat="1" x14ac:dyDescent="0.2">
      <c r="A65" s="505" t="s">
        <v>779</v>
      </c>
      <c r="B65" s="506" t="s">
        <v>2305</v>
      </c>
      <c r="C65" s="505">
        <f t="shared" si="2"/>
        <v>5</v>
      </c>
      <c r="D65" s="505" t="str">
        <f t="shared" si="3"/>
        <v>HIV O-1(M): Percentage of adults and children with HIV, known to be on treatment 12 months after initiation of antiretroviral therapy-5</v>
      </c>
      <c r="E65" s="506" t="s">
        <v>2229</v>
      </c>
      <c r="F65" s="506" t="s">
        <v>2230</v>
      </c>
      <c r="G65" s="505" t="s">
        <v>2315</v>
      </c>
    </row>
    <row r="66" spans="1:7" s="11" customFormat="1" x14ac:dyDescent="0.2">
      <c r="A66" s="505" t="s">
        <v>779</v>
      </c>
      <c r="B66" s="506" t="s">
        <v>2305</v>
      </c>
      <c r="C66" s="505">
        <f t="shared" si="2"/>
        <v>6</v>
      </c>
      <c r="D66" s="505" t="str">
        <f t="shared" si="3"/>
        <v>HIV O-1(M): Percentage of adults and children with HIV, known to be on treatment 12 months after initiation of antiretroviral therapy-6</v>
      </c>
      <c r="E66" s="506" t="s">
        <v>2229</v>
      </c>
      <c r="F66" s="506" t="s">
        <v>2232</v>
      </c>
      <c r="G66" s="505" t="s">
        <v>2316</v>
      </c>
    </row>
    <row r="67" spans="1:7" s="11" customFormat="1" x14ac:dyDescent="0.2">
      <c r="A67" s="505" t="s">
        <v>2317</v>
      </c>
      <c r="B67" s="506" t="s">
        <v>2318</v>
      </c>
      <c r="C67" s="505">
        <f t="shared" si="2"/>
        <v>0</v>
      </c>
      <c r="D67" s="505" t="str">
        <f t="shared" si="3"/>
        <v>HIV O-4a(M): Percentage of men reporting the use of a condom the last time they had anal sex with a male partner-0</v>
      </c>
      <c r="E67" s="506" t="s">
        <v>2200</v>
      </c>
      <c r="F67" s="506" t="s">
        <v>2201</v>
      </c>
      <c r="G67" s="505" t="s">
        <v>2319</v>
      </c>
    </row>
    <row r="68" spans="1:7" s="11" customFormat="1" x14ac:dyDescent="0.2">
      <c r="A68" s="505" t="s">
        <v>2317</v>
      </c>
      <c r="B68" s="506" t="s">
        <v>2318</v>
      </c>
      <c r="C68" s="505">
        <f t="shared" si="2"/>
        <v>1</v>
      </c>
      <c r="D68" s="505" t="str">
        <f t="shared" si="3"/>
        <v>HIV O-4a(M): Percentage of men reporting the use of a condom the last time they had anal sex with a male partner-1</v>
      </c>
      <c r="E68" s="506" t="s">
        <v>2200</v>
      </c>
      <c r="F68" s="506" t="s">
        <v>2203</v>
      </c>
      <c r="G68" s="505" t="s">
        <v>2320</v>
      </c>
    </row>
    <row r="69" spans="1:7" s="11" customFormat="1" x14ac:dyDescent="0.2">
      <c r="A69" s="505" t="s">
        <v>2321</v>
      </c>
      <c r="B69" s="506" t="s">
        <v>2322</v>
      </c>
      <c r="C69" s="505">
        <f t="shared" si="2"/>
        <v>0</v>
      </c>
      <c r="D69" s="505" t="str">
        <f t="shared" si="3"/>
        <v>HIV O-5(M): Percentage of sex workers reporting the use of a condom with their most recent client-0</v>
      </c>
      <c r="E69" s="506" t="s">
        <v>2200</v>
      </c>
      <c r="F69" s="506" t="s">
        <v>2201</v>
      </c>
      <c r="G69" s="505" t="s">
        <v>2323</v>
      </c>
    </row>
    <row r="70" spans="1:7" s="11" customFormat="1" x14ac:dyDescent="0.2">
      <c r="A70" s="505" t="s">
        <v>2321</v>
      </c>
      <c r="B70" s="506" t="s">
        <v>2322</v>
      </c>
      <c r="C70" s="505">
        <f t="shared" si="2"/>
        <v>1</v>
      </c>
      <c r="D70" s="505" t="str">
        <f t="shared" si="3"/>
        <v>HIV O-5(M): Percentage of sex workers reporting the use of a condom with their most recent client-1</v>
      </c>
      <c r="E70" s="506" t="s">
        <v>2200</v>
      </c>
      <c r="F70" s="506" t="s">
        <v>2203</v>
      </c>
      <c r="G70" s="505" t="s">
        <v>2324</v>
      </c>
    </row>
    <row r="71" spans="1:7" s="11" customFormat="1" x14ac:dyDescent="0.2">
      <c r="A71" s="505" t="s">
        <v>2321</v>
      </c>
      <c r="B71" s="506" t="s">
        <v>2322</v>
      </c>
      <c r="C71" s="505">
        <f t="shared" si="2"/>
        <v>2</v>
      </c>
      <c r="D71" s="505" t="str">
        <f t="shared" si="3"/>
        <v>HIV O-5(M): Percentage of sex workers reporting the use of a condom with their most recent client-2</v>
      </c>
      <c r="E71" s="506" t="s">
        <v>2229</v>
      </c>
      <c r="F71" s="506" t="s">
        <v>2230</v>
      </c>
      <c r="G71" s="505" t="s">
        <v>2325</v>
      </c>
    </row>
    <row r="72" spans="1:7" s="11" customFormat="1" x14ac:dyDescent="0.2">
      <c r="A72" s="505" t="s">
        <v>2321</v>
      </c>
      <c r="B72" s="506" t="s">
        <v>2322</v>
      </c>
      <c r="C72" s="505">
        <f t="shared" si="2"/>
        <v>3</v>
      </c>
      <c r="D72" s="505" t="str">
        <f t="shared" si="3"/>
        <v>HIV O-5(M): Percentage of sex workers reporting the use of a condom with their most recent client-3</v>
      </c>
      <c r="E72" s="506" t="s">
        <v>2229</v>
      </c>
      <c r="F72" s="506" t="s">
        <v>2232</v>
      </c>
      <c r="G72" s="505" t="s">
        <v>2326</v>
      </c>
    </row>
    <row r="73" spans="1:7" s="11" customFormat="1" x14ac:dyDescent="0.2">
      <c r="A73" s="505" t="s">
        <v>2327</v>
      </c>
      <c r="B73" s="506" t="s">
        <v>2328</v>
      </c>
      <c r="C73" s="505">
        <f t="shared" si="2"/>
        <v>0</v>
      </c>
      <c r="D73" s="505" t="str">
        <f t="shared" si="3"/>
        <v>HIV O-6(M): Percentage of people who inject drugs reporting the use of sterile injecting equipment the last time they injected-0</v>
      </c>
      <c r="E73" s="506" t="s">
        <v>2200</v>
      </c>
      <c r="F73" s="506" t="s">
        <v>2203</v>
      </c>
      <c r="G73" s="505" t="s">
        <v>2329</v>
      </c>
    </row>
    <row r="74" spans="1:7" s="11" customFormat="1" x14ac:dyDescent="0.2">
      <c r="A74" s="505" t="s">
        <v>2327</v>
      </c>
      <c r="B74" s="506" t="s">
        <v>2328</v>
      </c>
      <c r="C74" s="505">
        <f t="shared" si="2"/>
        <v>1</v>
      </c>
      <c r="D74" s="505" t="str">
        <f t="shared" si="3"/>
        <v>HIV O-6(M): Percentage of people who inject drugs reporting the use of sterile injecting equipment the last time they injected-1</v>
      </c>
      <c r="E74" s="506" t="s">
        <v>2200</v>
      </c>
      <c r="F74" s="506" t="s">
        <v>2201</v>
      </c>
      <c r="G74" s="505" t="s">
        <v>2330</v>
      </c>
    </row>
    <row r="75" spans="1:7" s="11" customFormat="1" x14ac:dyDescent="0.2">
      <c r="A75" s="505" t="s">
        <v>2327</v>
      </c>
      <c r="B75" s="506" t="s">
        <v>2328</v>
      </c>
      <c r="C75" s="505">
        <f t="shared" si="2"/>
        <v>2</v>
      </c>
      <c r="D75" s="505" t="str">
        <f t="shared" si="3"/>
        <v>HIV O-6(M): Percentage of people who inject drugs reporting the use of sterile injecting equipment the last time they injected-2</v>
      </c>
      <c r="E75" s="506" t="s">
        <v>2229</v>
      </c>
      <c r="F75" s="506" t="s">
        <v>2230</v>
      </c>
      <c r="G75" s="505" t="s">
        <v>2331</v>
      </c>
    </row>
    <row r="76" spans="1:7" s="11" customFormat="1" x14ac:dyDescent="0.2">
      <c r="A76" s="505" t="s">
        <v>2327</v>
      </c>
      <c r="B76" s="506" t="s">
        <v>2328</v>
      </c>
      <c r="C76" s="505">
        <f t="shared" si="2"/>
        <v>3</v>
      </c>
      <c r="D76" s="505" t="str">
        <f t="shared" si="3"/>
        <v>HIV O-6(M): Percentage of people who inject drugs reporting the use of sterile injecting equipment the last time they injected-3</v>
      </c>
      <c r="E76" s="506" t="s">
        <v>2229</v>
      </c>
      <c r="F76" s="506" t="s">
        <v>2232</v>
      </c>
      <c r="G76" s="505" t="s">
        <v>2332</v>
      </c>
    </row>
    <row r="77" spans="1:7" s="11" customFormat="1" x14ac:dyDescent="0.2">
      <c r="A77" s="505" t="s">
        <v>775</v>
      </c>
      <c r="B77" s="506" t="s">
        <v>2333</v>
      </c>
      <c r="C77" s="505">
        <f t="shared" si="2"/>
        <v>0</v>
      </c>
      <c r="D77" s="505" t="str">
        <f t="shared" si="3"/>
        <v>TB O-4(M): Treatment success rate of RR TB and/or MDR-TB: Percentage of cases with RR and/or MDR-TB successfully treated-0</v>
      </c>
      <c r="E77" s="506" t="s">
        <v>2334</v>
      </c>
      <c r="F77" s="506" t="s">
        <v>2335</v>
      </c>
      <c r="G77" s="505" t="s">
        <v>2336</v>
      </c>
    </row>
    <row r="78" spans="1:7" s="11" customFormat="1" x14ac:dyDescent="0.2">
      <c r="A78" s="505" t="s">
        <v>2337</v>
      </c>
      <c r="B78" s="506" t="s">
        <v>2338</v>
      </c>
      <c r="C78" s="505">
        <f t="shared" si="2"/>
        <v>0</v>
      </c>
      <c r="D78" s="505" t="str">
        <f t="shared" si="3"/>
        <v>Malaria O-1a: Proportion of population that slept under an insecticide-treated net the previous night-0</v>
      </c>
      <c r="E78" s="506" t="s">
        <v>2229</v>
      </c>
      <c r="F78" s="506" t="s">
        <v>2230</v>
      </c>
      <c r="G78" s="505" t="s">
        <v>2339</v>
      </c>
    </row>
    <row r="79" spans="1:7" s="11" customFormat="1" x14ac:dyDescent="0.2">
      <c r="A79" s="505" t="s">
        <v>2337</v>
      </c>
      <c r="B79" s="506" t="s">
        <v>2338</v>
      </c>
      <c r="C79" s="505">
        <f t="shared" si="2"/>
        <v>1</v>
      </c>
      <c r="D79" s="505" t="str">
        <f t="shared" si="3"/>
        <v>Malaria O-1a: Proportion of population that slept under an insecticide-treated net the previous night-1</v>
      </c>
      <c r="E79" s="506" t="s">
        <v>2229</v>
      </c>
      <c r="F79" s="506" t="s">
        <v>2232</v>
      </c>
      <c r="G79" s="505" t="s">
        <v>2340</v>
      </c>
    </row>
    <row r="80" spans="1:7" s="11" customFormat="1" x14ac:dyDescent="0.2">
      <c r="A80" s="505" t="s">
        <v>2341</v>
      </c>
      <c r="B80" s="506" t="s">
        <v>2342</v>
      </c>
      <c r="C80" s="505">
        <f t="shared" si="2"/>
        <v>0</v>
      </c>
      <c r="D80" s="505" t="str">
        <f t="shared" si="3"/>
        <v>Malaria O-3: Proportion of population using an insecticide-treated net among those with access to an insecticide-treated net-0</v>
      </c>
      <c r="E80" s="506" t="s">
        <v>2229</v>
      </c>
      <c r="F80" s="506" t="s">
        <v>2230</v>
      </c>
      <c r="G80" s="505" t="s">
        <v>2343</v>
      </c>
    </row>
    <row r="81" spans="1:7" s="11" customFormat="1" x14ac:dyDescent="0.2">
      <c r="A81" s="505" t="s">
        <v>2341</v>
      </c>
      <c r="B81" s="506" t="s">
        <v>2342</v>
      </c>
      <c r="C81" s="505">
        <f t="shared" si="2"/>
        <v>1</v>
      </c>
      <c r="D81" s="505" t="str">
        <f t="shared" si="3"/>
        <v>Malaria O-3: Proportion of population using an insecticide-treated net among those with access to an insecticide-treated net-1</v>
      </c>
      <c r="E81" s="506" t="s">
        <v>2229</v>
      </c>
      <c r="F81" s="506" t="s">
        <v>2232</v>
      </c>
      <c r="G81" s="505" t="s">
        <v>2344</v>
      </c>
    </row>
    <row r="82" spans="1:7" s="11" customFormat="1" x14ac:dyDescent="0.2">
      <c r="A82" s="505" t="s">
        <v>2345</v>
      </c>
      <c r="B82" s="506" t="s">
        <v>2346</v>
      </c>
      <c r="C82" s="505">
        <f t="shared" si="2"/>
        <v>0</v>
      </c>
      <c r="D82" s="505" t="str">
        <f t="shared" si="3"/>
        <v>HIV O-4.1b(M): Percentage of transgender people reporting the use of a condom the last time they had sex with a partner-0</v>
      </c>
      <c r="E82" s="506" t="s">
        <v>2200</v>
      </c>
      <c r="F82" s="506" t="s">
        <v>2201</v>
      </c>
      <c r="G82" s="505" t="s">
        <v>2347</v>
      </c>
    </row>
    <row r="83" spans="1:7" s="11" customFormat="1" x14ac:dyDescent="0.2">
      <c r="A83" s="505" t="s">
        <v>2345</v>
      </c>
      <c r="B83" s="506" t="s">
        <v>2346</v>
      </c>
      <c r="C83" s="505">
        <f t="shared" si="2"/>
        <v>1</v>
      </c>
      <c r="D83" s="505" t="str">
        <f t="shared" si="3"/>
        <v>HIV O-4.1b(M): Percentage of transgender people reporting the use of a condom the last time they had sex with a partner-1</v>
      </c>
      <c r="E83" s="506" t="s">
        <v>2200</v>
      </c>
      <c r="F83" s="506" t="s">
        <v>2203</v>
      </c>
      <c r="G83" s="505" t="s">
        <v>2348</v>
      </c>
    </row>
    <row r="84" spans="1:7" s="11" customFormat="1" x14ac:dyDescent="0.2">
      <c r="A84" s="505" t="s">
        <v>2349</v>
      </c>
      <c r="B84" s="506" t="s">
        <v>2350</v>
      </c>
      <c r="C84" s="505">
        <f t="shared" si="2"/>
        <v>0</v>
      </c>
      <c r="D84" s="505" t="str">
        <f t="shared" si="3"/>
        <v>HIV O-9: Percentage of people who inject drugs reporting condom use at the last sexual intercourse-0</v>
      </c>
      <c r="E84" s="506" t="s">
        <v>2200</v>
      </c>
      <c r="F84" s="506" t="s">
        <v>2201</v>
      </c>
      <c r="G84" s="505" t="s">
        <v>2351</v>
      </c>
    </row>
    <row r="85" spans="1:7" s="11" customFormat="1" x14ac:dyDescent="0.2">
      <c r="A85" s="505" t="s">
        <v>2349</v>
      </c>
      <c r="B85" s="506" t="s">
        <v>2350</v>
      </c>
      <c r="C85" s="505">
        <f t="shared" si="2"/>
        <v>1</v>
      </c>
      <c r="D85" s="505" t="str">
        <f t="shared" si="3"/>
        <v>HIV O-9: Percentage of people who inject drugs reporting condom use at the last sexual intercourse-1</v>
      </c>
      <c r="E85" s="506" t="s">
        <v>2200</v>
      </c>
      <c r="F85" s="506" t="s">
        <v>2203</v>
      </c>
      <c r="G85" s="505" t="s">
        <v>2352</v>
      </c>
    </row>
    <row r="86" spans="1:7" s="11" customFormat="1" x14ac:dyDescent="0.2">
      <c r="A86" s="505" t="s">
        <v>2349</v>
      </c>
      <c r="B86" s="506" t="s">
        <v>2350</v>
      </c>
      <c r="C86" s="505">
        <f t="shared" si="2"/>
        <v>2</v>
      </c>
      <c r="D86" s="505" t="str">
        <f t="shared" si="3"/>
        <v>HIV O-9: Percentage of people who inject drugs reporting condom use at the last sexual intercourse-2</v>
      </c>
      <c r="E86" s="506" t="s">
        <v>2229</v>
      </c>
      <c r="F86" s="506" t="s">
        <v>2230</v>
      </c>
      <c r="G86" s="505" t="s">
        <v>2353</v>
      </c>
    </row>
    <row r="87" spans="1:7" s="11" customFormat="1" x14ac:dyDescent="0.2">
      <c r="A87" s="505" t="s">
        <v>2349</v>
      </c>
      <c r="B87" s="506" t="s">
        <v>2350</v>
      </c>
      <c r="C87" s="505">
        <f t="shared" si="2"/>
        <v>3</v>
      </c>
      <c r="D87" s="505" t="str">
        <f t="shared" si="3"/>
        <v>HIV O-9: Percentage of people who inject drugs reporting condom use at the last sexual intercourse-3</v>
      </c>
      <c r="E87" s="506" t="s">
        <v>2229</v>
      </c>
      <c r="F87" s="506" t="s">
        <v>2232</v>
      </c>
      <c r="G87" s="505" t="s">
        <v>2354</v>
      </c>
    </row>
    <row r="88" spans="1:7" s="11" customFormat="1" x14ac:dyDescent="0.2">
      <c r="A88" s="505" t="s">
        <v>2355</v>
      </c>
      <c r="B88" s="506" t="s">
        <v>2356</v>
      </c>
      <c r="C88" s="505">
        <f t="shared" si="2"/>
        <v>0</v>
      </c>
      <c r="D88" s="505" t="str">
        <f t="shared" si="3"/>
        <v>HIV O-11: Percentage of (estimated) people living with HIV who have been tested HIV-positive-0</v>
      </c>
      <c r="E88" s="506" t="s">
        <v>2229</v>
      </c>
      <c r="F88" s="506" t="s">
        <v>2230</v>
      </c>
      <c r="G88" s="505" t="s">
        <v>2357</v>
      </c>
    </row>
    <row r="89" spans="1:7" s="11" customFormat="1" x14ac:dyDescent="0.2">
      <c r="A89" s="505" t="s">
        <v>2355</v>
      </c>
      <c r="B89" s="506" t="s">
        <v>2356</v>
      </c>
      <c r="C89" s="505">
        <f t="shared" si="2"/>
        <v>1</v>
      </c>
      <c r="D89" s="505" t="str">
        <f t="shared" si="3"/>
        <v>HIV O-11: Percentage of (estimated) people living with HIV who have been tested HIV-positive-1</v>
      </c>
      <c r="E89" s="506" t="s">
        <v>2229</v>
      </c>
      <c r="F89" s="506" t="s">
        <v>2232</v>
      </c>
      <c r="G89" s="505" t="s">
        <v>2358</v>
      </c>
    </row>
    <row r="90" spans="1:7" s="11" customFormat="1" x14ac:dyDescent="0.2">
      <c r="A90" s="505" t="s">
        <v>2359</v>
      </c>
      <c r="B90" s="506" t="s">
        <v>2360</v>
      </c>
      <c r="C90" s="505">
        <f t="shared" si="2"/>
        <v>0</v>
      </c>
      <c r="D90" s="505" t="str">
        <f t="shared" si="3"/>
        <v>Malaria O-9(M): Annual blood examination rate: per 100 population per year (Elimination settings)-0</v>
      </c>
      <c r="E90" s="506" t="s">
        <v>2361</v>
      </c>
      <c r="F90" s="506" t="s">
        <v>2362</v>
      </c>
      <c r="G90" s="505" t="s">
        <v>2363</v>
      </c>
    </row>
    <row r="91" spans="1:7" s="11" customFormat="1" x14ac:dyDescent="0.2">
      <c r="A91" s="505" t="s">
        <v>2359</v>
      </c>
      <c r="B91" s="506" t="s">
        <v>2360</v>
      </c>
      <c r="C91" s="505">
        <f t="shared" si="2"/>
        <v>1</v>
      </c>
      <c r="D91" s="505" t="str">
        <f t="shared" si="3"/>
        <v>Malaria O-9(M): Annual blood examination rate: per 100 population per year (Elimination settings)-1</v>
      </c>
      <c r="E91" s="506" t="s">
        <v>2361</v>
      </c>
      <c r="F91" s="506" t="s">
        <v>2364</v>
      </c>
      <c r="G91" s="505" t="s">
        <v>2365</v>
      </c>
    </row>
    <row r="93" spans="1:7" x14ac:dyDescent="0.2">
      <c r="A93" s="2" t="s">
        <v>112</v>
      </c>
    </row>
    <row r="94" spans="1:7" x14ac:dyDescent="0.2">
      <c r="A94" s="507" t="s">
        <v>114</v>
      </c>
      <c r="B94" s="505" t="s">
        <v>57</v>
      </c>
      <c r="C94" s="505">
        <v>0</v>
      </c>
      <c r="D94" s="505" t="s">
        <v>109</v>
      </c>
      <c r="E94" s="505" t="s">
        <v>42</v>
      </c>
      <c r="F94" s="505" t="s">
        <v>31</v>
      </c>
      <c r="G94" s="505" t="s">
        <v>62</v>
      </c>
    </row>
    <row r="95" spans="1:7" hidden="1" x14ac:dyDescent="0.2">
      <c r="A95" s="505" t="s">
        <v>113</v>
      </c>
      <c r="B95" s="506" t="s">
        <v>87</v>
      </c>
      <c r="C95" s="505">
        <f>IF(B95=B94,C94+1,0)</f>
        <v>0</v>
      </c>
      <c r="D95" s="505" t="str">
        <f>B95&amp;"-"&amp;C95</f>
        <v>[Name]-0</v>
      </c>
      <c r="E95" s="506" t="s">
        <v>103</v>
      </c>
      <c r="F95" s="506" t="s">
        <v>102</v>
      </c>
      <c r="G95" s="505" t="s">
        <v>61</v>
      </c>
    </row>
    <row r="96" spans="1:7" s="11" customFormat="1" x14ac:dyDescent="0.2">
      <c r="A96" s="505" t="s">
        <v>801</v>
      </c>
      <c r="B96" s="506" t="s">
        <v>2366</v>
      </c>
      <c r="C96" s="505">
        <f t="shared" ref="C96:C159" si="4">IF(B96=B95,C95+1,0)</f>
        <v>0</v>
      </c>
      <c r="D96" s="505" t="str">
        <f t="shared" ref="D96:D159" si="5">B96&amp;"-"&amp;C96</f>
        <v>MDR TB-2(M): Number of TB cases with RR-TB and/or MDR-TB notified-0</v>
      </c>
      <c r="E96" s="506" t="s">
        <v>2200</v>
      </c>
      <c r="F96" s="506" t="s">
        <v>2236</v>
      </c>
      <c r="G96" s="505" t="s">
        <v>2367</v>
      </c>
    </row>
    <row r="97" spans="1:7" s="11" customFormat="1" x14ac:dyDescent="0.2">
      <c r="A97" s="505" t="s">
        <v>801</v>
      </c>
      <c r="B97" s="506" t="s">
        <v>2366</v>
      </c>
      <c r="C97" s="505">
        <f t="shared" si="4"/>
        <v>1</v>
      </c>
      <c r="D97" s="505" t="str">
        <f t="shared" si="5"/>
        <v>MDR TB-2(M): Number of TB cases with RR-TB and/or MDR-TB notified-1</v>
      </c>
      <c r="E97" s="506" t="s">
        <v>2200</v>
      </c>
      <c r="F97" s="506" t="s">
        <v>2238</v>
      </c>
      <c r="G97" s="505" t="s">
        <v>2368</v>
      </c>
    </row>
    <row r="98" spans="1:7" s="11" customFormat="1" x14ac:dyDescent="0.2">
      <c r="A98" s="505" t="s">
        <v>801</v>
      </c>
      <c r="B98" s="506" t="s">
        <v>2366</v>
      </c>
      <c r="C98" s="505">
        <f t="shared" si="4"/>
        <v>2</v>
      </c>
      <c r="D98" s="505" t="str">
        <f t="shared" si="5"/>
        <v>MDR TB-2(M): Number of TB cases with RR-TB and/or MDR-TB notified-2</v>
      </c>
      <c r="E98" s="506" t="s">
        <v>2229</v>
      </c>
      <c r="F98" s="506" t="s">
        <v>2230</v>
      </c>
      <c r="G98" s="505" t="s">
        <v>2369</v>
      </c>
    </row>
    <row r="99" spans="1:7" s="11" customFormat="1" x14ac:dyDescent="0.2">
      <c r="A99" s="505" t="s">
        <v>801</v>
      </c>
      <c r="B99" s="506" t="s">
        <v>2366</v>
      </c>
      <c r="C99" s="505">
        <f t="shared" si="4"/>
        <v>3</v>
      </c>
      <c r="D99" s="505" t="str">
        <f t="shared" si="5"/>
        <v>MDR TB-2(M): Number of TB cases with RR-TB and/or MDR-TB notified-3</v>
      </c>
      <c r="E99" s="506" t="s">
        <v>2229</v>
      </c>
      <c r="F99" s="506" t="s">
        <v>2232</v>
      </c>
      <c r="G99" s="505" t="s">
        <v>2370</v>
      </c>
    </row>
    <row r="100" spans="1:7" s="11" customFormat="1" x14ac:dyDescent="0.2">
      <c r="A100" s="505" t="s">
        <v>803</v>
      </c>
      <c r="B100" s="506" t="s">
        <v>2371</v>
      </c>
      <c r="C100" s="505">
        <f t="shared" si="4"/>
        <v>0</v>
      </c>
      <c r="D100" s="505" t="str">
        <f t="shared" si="5"/>
        <v>MDR TB-3(M): Number of cases with RR-TB and/or MDR-TB that began second-line treatment-0</v>
      </c>
      <c r="E100" s="506" t="s">
        <v>2200</v>
      </c>
      <c r="F100" s="506" t="s">
        <v>2236</v>
      </c>
      <c r="G100" s="505" t="s">
        <v>2372</v>
      </c>
    </row>
    <row r="101" spans="1:7" s="11" customFormat="1" x14ac:dyDescent="0.2">
      <c r="A101" s="505" t="s">
        <v>803</v>
      </c>
      <c r="B101" s="506" t="s">
        <v>2371</v>
      </c>
      <c r="C101" s="505">
        <f t="shared" si="4"/>
        <v>1</v>
      </c>
      <c r="D101" s="505" t="str">
        <f t="shared" si="5"/>
        <v>MDR TB-3(M): Number of cases with RR-TB and/or MDR-TB that began second-line treatment-1</v>
      </c>
      <c r="E101" s="506" t="s">
        <v>2200</v>
      </c>
      <c r="F101" s="506" t="s">
        <v>2238</v>
      </c>
      <c r="G101" s="505" t="s">
        <v>2373</v>
      </c>
    </row>
    <row r="102" spans="1:7" s="11" customFormat="1" x14ac:dyDescent="0.2">
      <c r="A102" s="505" t="s">
        <v>803</v>
      </c>
      <c r="B102" s="506" t="s">
        <v>2371</v>
      </c>
      <c r="C102" s="505">
        <f t="shared" si="4"/>
        <v>2</v>
      </c>
      <c r="D102" s="505" t="str">
        <f t="shared" si="5"/>
        <v>MDR TB-3(M): Number of cases with RR-TB and/or MDR-TB that began second-line treatment-2</v>
      </c>
      <c r="E102" s="506" t="s">
        <v>2229</v>
      </c>
      <c r="F102" s="506" t="s">
        <v>2230</v>
      </c>
      <c r="G102" s="505" t="s">
        <v>2374</v>
      </c>
    </row>
    <row r="103" spans="1:7" s="11" customFormat="1" x14ac:dyDescent="0.2">
      <c r="A103" s="505" t="s">
        <v>803</v>
      </c>
      <c r="B103" s="506" t="s">
        <v>2371</v>
      </c>
      <c r="C103" s="505">
        <f t="shared" si="4"/>
        <v>3</v>
      </c>
      <c r="D103" s="505" t="str">
        <f t="shared" si="5"/>
        <v>MDR TB-3(M): Number of cases with RR-TB and/or MDR-TB that began second-line treatment-3</v>
      </c>
      <c r="E103" s="506" t="s">
        <v>2229</v>
      </c>
      <c r="F103" s="506" t="s">
        <v>2232</v>
      </c>
      <c r="G103" s="505" t="s">
        <v>2375</v>
      </c>
    </row>
    <row r="104" spans="1:7" s="11" customFormat="1" x14ac:dyDescent="0.2">
      <c r="A104" s="505" t="s">
        <v>803</v>
      </c>
      <c r="B104" s="506" t="s">
        <v>2371</v>
      </c>
      <c r="C104" s="505">
        <f t="shared" si="4"/>
        <v>4</v>
      </c>
      <c r="D104" s="505" t="str">
        <f t="shared" si="5"/>
        <v>MDR TB-3(M): Number of cases with RR-TB and/or MDR-TB that began second-line treatment-4</v>
      </c>
      <c r="E104" s="506" t="s">
        <v>2376</v>
      </c>
      <c r="F104" s="506" t="s">
        <v>2377</v>
      </c>
      <c r="G104" s="505" t="s">
        <v>2378</v>
      </c>
    </row>
    <row r="105" spans="1:7" s="11" customFormat="1" x14ac:dyDescent="0.2">
      <c r="A105" s="505" t="s">
        <v>803</v>
      </c>
      <c r="B105" s="506" t="s">
        <v>2371</v>
      </c>
      <c r="C105" s="505">
        <f t="shared" si="4"/>
        <v>5</v>
      </c>
      <c r="D105" s="505" t="str">
        <f t="shared" si="5"/>
        <v>MDR TB-3(M): Number of cases with RR-TB and/or MDR-TB that began second-line treatment-5</v>
      </c>
      <c r="E105" s="506" t="s">
        <v>2376</v>
      </c>
      <c r="F105" s="506" t="s">
        <v>2379</v>
      </c>
      <c r="G105" s="505" t="s">
        <v>2380</v>
      </c>
    </row>
    <row r="106" spans="1:7" s="11" customFormat="1" x14ac:dyDescent="0.2">
      <c r="A106" s="505" t="s">
        <v>2381</v>
      </c>
      <c r="B106" s="506" t="s">
        <v>2382</v>
      </c>
      <c r="C106" s="505">
        <f t="shared" si="4"/>
        <v>0</v>
      </c>
      <c r="D106" s="505" t="str">
        <f t="shared" si="5"/>
        <v>VC-3(M): Number of long-lasting insecticidal nets distributed to targeted risk groups through continuous distribution-0</v>
      </c>
      <c r="E106" s="506" t="s">
        <v>2383</v>
      </c>
      <c r="F106" s="506" t="s">
        <v>2384</v>
      </c>
      <c r="G106" s="505" t="s">
        <v>2385</v>
      </c>
    </row>
    <row r="107" spans="1:7" s="11" customFormat="1" x14ac:dyDescent="0.2">
      <c r="A107" s="505" t="s">
        <v>2381</v>
      </c>
      <c r="B107" s="506" t="s">
        <v>2382</v>
      </c>
      <c r="C107" s="505">
        <f t="shared" si="4"/>
        <v>1</v>
      </c>
      <c r="D107" s="505" t="str">
        <f t="shared" si="5"/>
        <v>VC-3(M): Number of long-lasting insecticidal nets distributed to targeted risk groups through continuous distribution-1</v>
      </c>
      <c r="E107" s="506" t="s">
        <v>2383</v>
      </c>
      <c r="F107" s="506" t="s">
        <v>2386</v>
      </c>
      <c r="G107" s="505" t="s">
        <v>2387</v>
      </c>
    </row>
    <row r="108" spans="1:7" s="11" customFormat="1" x14ac:dyDescent="0.2">
      <c r="A108" s="505" t="s">
        <v>2381</v>
      </c>
      <c r="B108" s="506" t="s">
        <v>2382</v>
      </c>
      <c r="C108" s="505">
        <f t="shared" si="4"/>
        <v>2</v>
      </c>
      <c r="D108" s="505" t="str">
        <f t="shared" si="5"/>
        <v>VC-3(M): Number of long-lasting insecticidal nets distributed to targeted risk groups through continuous distribution-2</v>
      </c>
      <c r="E108" s="506" t="s">
        <v>2383</v>
      </c>
      <c r="F108" s="506" t="s">
        <v>2388</v>
      </c>
      <c r="G108" s="505" t="s">
        <v>2389</v>
      </c>
    </row>
    <row r="109" spans="1:7" s="11" customFormat="1" x14ac:dyDescent="0.2">
      <c r="A109" s="505" t="s">
        <v>2381</v>
      </c>
      <c r="B109" s="506" t="s">
        <v>2382</v>
      </c>
      <c r="C109" s="505">
        <f t="shared" si="4"/>
        <v>3</v>
      </c>
      <c r="D109" s="505" t="str">
        <f t="shared" si="5"/>
        <v>VC-3(M): Number of long-lasting insecticidal nets distributed to targeted risk groups through continuous distribution-3</v>
      </c>
      <c r="E109" s="506" t="s">
        <v>2383</v>
      </c>
      <c r="F109" s="506" t="s">
        <v>2390</v>
      </c>
      <c r="G109" s="505" t="s">
        <v>2391</v>
      </c>
    </row>
    <row r="110" spans="1:7" s="11" customFormat="1" x14ac:dyDescent="0.2">
      <c r="A110" s="505" t="s">
        <v>2381</v>
      </c>
      <c r="B110" s="506" t="s">
        <v>2382</v>
      </c>
      <c r="C110" s="505">
        <f t="shared" si="4"/>
        <v>4</v>
      </c>
      <c r="D110" s="505" t="str">
        <f t="shared" si="5"/>
        <v>VC-3(M): Number of long-lasting insecticidal nets distributed to targeted risk groups through continuous distribution-4</v>
      </c>
      <c r="E110" s="506" t="s">
        <v>2383</v>
      </c>
      <c r="F110" s="506" t="s">
        <v>2392</v>
      </c>
      <c r="G110" s="505" t="s">
        <v>2393</v>
      </c>
    </row>
    <row r="111" spans="1:7" s="11" customFormat="1" x14ac:dyDescent="0.2">
      <c r="A111" s="505" t="s">
        <v>2394</v>
      </c>
      <c r="B111" s="506" t="s">
        <v>2395</v>
      </c>
      <c r="C111" s="505">
        <f t="shared" si="4"/>
        <v>0</v>
      </c>
      <c r="D111" s="505" t="str">
        <f t="shared" si="5"/>
        <v>CM-1a(M): Proportion of suspected malaria cases that receive a parasitological test at public sector health facilities-0</v>
      </c>
      <c r="E111" s="506" t="s">
        <v>2200</v>
      </c>
      <c r="F111" s="506" t="s">
        <v>2253</v>
      </c>
      <c r="G111" s="505" t="s">
        <v>2396</v>
      </c>
    </row>
    <row r="112" spans="1:7" s="11" customFormat="1" x14ac:dyDescent="0.2">
      <c r="A112" s="505" t="s">
        <v>2394</v>
      </c>
      <c r="B112" s="506" t="s">
        <v>2395</v>
      </c>
      <c r="C112" s="505">
        <f t="shared" si="4"/>
        <v>1</v>
      </c>
      <c r="D112" s="505" t="str">
        <f t="shared" si="5"/>
        <v>CM-1a(M): Proportion of suspected malaria cases that receive a parasitological test at public sector health facilities-1</v>
      </c>
      <c r="E112" s="506" t="s">
        <v>2200</v>
      </c>
      <c r="F112" s="506" t="s">
        <v>2255</v>
      </c>
      <c r="G112" s="505" t="s">
        <v>2397</v>
      </c>
    </row>
    <row r="113" spans="1:7" s="11" customFormat="1" x14ac:dyDescent="0.2">
      <c r="A113" s="505" t="s">
        <v>2394</v>
      </c>
      <c r="B113" s="506" t="s">
        <v>2395</v>
      </c>
      <c r="C113" s="505">
        <f t="shared" si="4"/>
        <v>2</v>
      </c>
      <c r="D113" s="505" t="str">
        <f t="shared" si="5"/>
        <v>CM-1a(M): Proportion of suspected malaria cases that receive a parasitological test at public sector health facilities-2</v>
      </c>
      <c r="E113" s="506" t="s">
        <v>2222</v>
      </c>
      <c r="F113" s="506" t="s">
        <v>2223</v>
      </c>
      <c r="G113" s="505" t="s">
        <v>2398</v>
      </c>
    </row>
    <row r="114" spans="1:7" s="11" customFormat="1" x14ac:dyDescent="0.2">
      <c r="A114" s="505" t="s">
        <v>2394</v>
      </c>
      <c r="B114" s="506" t="s">
        <v>2395</v>
      </c>
      <c r="C114" s="505">
        <f t="shared" si="4"/>
        <v>3</v>
      </c>
      <c r="D114" s="505" t="str">
        <f t="shared" si="5"/>
        <v>CM-1a(M): Proportion of suspected malaria cases that receive a parasitological test at public sector health facilities-3</v>
      </c>
      <c r="E114" s="506" t="s">
        <v>2222</v>
      </c>
      <c r="F114" s="506" t="s">
        <v>2225</v>
      </c>
      <c r="G114" s="505" t="s">
        <v>2399</v>
      </c>
    </row>
    <row r="115" spans="1:7" s="11" customFormat="1" x14ac:dyDescent="0.2">
      <c r="A115" s="505" t="s">
        <v>2400</v>
      </c>
      <c r="B115" s="506" t="s">
        <v>2401</v>
      </c>
      <c r="C115" s="505">
        <f t="shared" si="4"/>
        <v>0</v>
      </c>
      <c r="D115" s="505" t="str">
        <f t="shared" si="5"/>
        <v>CM-1b(M): Proportion of suspected malaria cases that receive a parasitological test in the community-0</v>
      </c>
      <c r="E115" s="506" t="s">
        <v>2200</v>
      </c>
      <c r="F115" s="506" t="s">
        <v>2253</v>
      </c>
      <c r="G115" s="505" t="s">
        <v>2402</v>
      </c>
    </row>
    <row r="116" spans="1:7" s="11" customFormat="1" x14ac:dyDescent="0.2">
      <c r="A116" s="505" t="s">
        <v>2400</v>
      </c>
      <c r="B116" s="506" t="s">
        <v>2401</v>
      </c>
      <c r="C116" s="505">
        <f t="shared" si="4"/>
        <v>1</v>
      </c>
      <c r="D116" s="505" t="str">
        <f t="shared" si="5"/>
        <v>CM-1b(M): Proportion of suspected malaria cases that receive a parasitological test in the community-1</v>
      </c>
      <c r="E116" s="506" t="s">
        <v>2200</v>
      </c>
      <c r="F116" s="506" t="s">
        <v>2255</v>
      </c>
      <c r="G116" s="505" t="s">
        <v>2403</v>
      </c>
    </row>
    <row r="117" spans="1:7" s="11" customFormat="1" x14ac:dyDescent="0.2">
      <c r="A117" s="505" t="s">
        <v>2400</v>
      </c>
      <c r="B117" s="506" t="s">
        <v>2401</v>
      </c>
      <c r="C117" s="505">
        <f t="shared" si="4"/>
        <v>2</v>
      </c>
      <c r="D117" s="505" t="str">
        <f t="shared" si="5"/>
        <v>CM-1b(M): Proportion of suspected malaria cases that receive a parasitological test in the community-2</v>
      </c>
      <c r="E117" s="506" t="s">
        <v>2222</v>
      </c>
      <c r="F117" s="506" t="s">
        <v>2223</v>
      </c>
      <c r="G117" s="505" t="s">
        <v>2404</v>
      </c>
    </row>
    <row r="118" spans="1:7" s="11" customFormat="1" x14ac:dyDescent="0.2">
      <c r="A118" s="505" t="s">
        <v>2400</v>
      </c>
      <c r="B118" s="506" t="s">
        <v>2401</v>
      </c>
      <c r="C118" s="505">
        <f t="shared" si="4"/>
        <v>3</v>
      </c>
      <c r="D118" s="505" t="str">
        <f t="shared" si="5"/>
        <v>CM-1b(M): Proportion of suspected malaria cases that receive a parasitological test in the community-3</v>
      </c>
      <c r="E118" s="506" t="s">
        <v>2222</v>
      </c>
      <c r="F118" s="506" t="s">
        <v>2225</v>
      </c>
      <c r="G118" s="505" t="s">
        <v>2405</v>
      </c>
    </row>
    <row r="119" spans="1:7" s="11" customFormat="1" x14ac:dyDescent="0.2">
      <c r="A119" s="505" t="s">
        <v>2406</v>
      </c>
      <c r="B119" s="506" t="s">
        <v>2407</v>
      </c>
      <c r="C119" s="505">
        <f t="shared" si="4"/>
        <v>0</v>
      </c>
      <c r="D119" s="505" t="str">
        <f t="shared" si="5"/>
        <v>CM-1c(M): Proportion of suspected malaria cases that receive a parasitological test at private sector sites-0</v>
      </c>
      <c r="E119" s="506" t="s">
        <v>2200</v>
      </c>
      <c r="F119" s="506" t="s">
        <v>2253</v>
      </c>
      <c r="G119" s="505" t="s">
        <v>2408</v>
      </c>
    </row>
    <row r="120" spans="1:7" s="11" customFormat="1" x14ac:dyDescent="0.2">
      <c r="A120" s="505" t="s">
        <v>2406</v>
      </c>
      <c r="B120" s="506" t="s">
        <v>2407</v>
      </c>
      <c r="C120" s="505">
        <f t="shared" si="4"/>
        <v>1</v>
      </c>
      <c r="D120" s="505" t="str">
        <f t="shared" si="5"/>
        <v>CM-1c(M): Proportion of suspected malaria cases that receive a parasitological test at private sector sites-1</v>
      </c>
      <c r="E120" s="506" t="s">
        <v>2200</v>
      </c>
      <c r="F120" s="506" t="s">
        <v>2255</v>
      </c>
      <c r="G120" s="505" t="s">
        <v>2409</v>
      </c>
    </row>
    <row r="121" spans="1:7" s="11" customFormat="1" x14ac:dyDescent="0.2">
      <c r="A121" s="505" t="s">
        <v>2406</v>
      </c>
      <c r="B121" s="506" t="s">
        <v>2407</v>
      </c>
      <c r="C121" s="505">
        <f t="shared" si="4"/>
        <v>2</v>
      </c>
      <c r="D121" s="505" t="str">
        <f t="shared" si="5"/>
        <v>CM-1c(M): Proportion of suspected malaria cases that receive a parasitological test at private sector sites-2</v>
      </c>
      <c r="E121" s="506" t="s">
        <v>2222</v>
      </c>
      <c r="F121" s="506" t="s">
        <v>2223</v>
      </c>
      <c r="G121" s="505" t="s">
        <v>2410</v>
      </c>
    </row>
    <row r="122" spans="1:7" s="11" customFormat="1" x14ac:dyDescent="0.2">
      <c r="A122" s="505" t="s">
        <v>2406</v>
      </c>
      <c r="B122" s="506" t="s">
        <v>2407</v>
      </c>
      <c r="C122" s="505">
        <f t="shared" si="4"/>
        <v>3</v>
      </c>
      <c r="D122" s="505" t="str">
        <f t="shared" si="5"/>
        <v>CM-1c(M): Proportion of suspected malaria cases that receive a parasitological test at private sector sites-3</v>
      </c>
      <c r="E122" s="506" t="s">
        <v>2222</v>
      </c>
      <c r="F122" s="506" t="s">
        <v>2225</v>
      </c>
      <c r="G122" s="505" t="s">
        <v>2411</v>
      </c>
    </row>
    <row r="123" spans="1:7" s="11" customFormat="1" x14ac:dyDescent="0.2">
      <c r="A123" s="505" t="s">
        <v>2412</v>
      </c>
      <c r="B123" s="506" t="s">
        <v>2413</v>
      </c>
      <c r="C123" s="505">
        <f t="shared" si="4"/>
        <v>0</v>
      </c>
      <c r="D123" s="505" t="str">
        <f t="shared" si="5"/>
        <v>CM-2a(M): Proportion of confirmed malaria cases that received first-line antimalarial treatment at public sector health facilities-0</v>
      </c>
      <c r="E123" s="506" t="s">
        <v>2200</v>
      </c>
      <c r="F123" s="506" t="s">
        <v>2253</v>
      </c>
      <c r="G123" s="505" t="s">
        <v>2414</v>
      </c>
    </row>
    <row r="124" spans="1:7" s="11" customFormat="1" x14ac:dyDescent="0.2">
      <c r="A124" s="505" t="s">
        <v>2412</v>
      </c>
      <c r="B124" s="506" t="s">
        <v>2413</v>
      </c>
      <c r="C124" s="505">
        <f t="shared" si="4"/>
        <v>1</v>
      </c>
      <c r="D124" s="505" t="str">
        <f t="shared" si="5"/>
        <v>CM-2a(M): Proportion of confirmed malaria cases that received first-line antimalarial treatment at public sector health facilities-1</v>
      </c>
      <c r="E124" s="506" t="s">
        <v>2200</v>
      </c>
      <c r="F124" s="506" t="s">
        <v>2255</v>
      </c>
      <c r="G124" s="505" t="s">
        <v>2415</v>
      </c>
    </row>
    <row r="125" spans="1:7" s="11" customFormat="1" x14ac:dyDescent="0.2">
      <c r="A125" s="505" t="s">
        <v>2416</v>
      </c>
      <c r="B125" s="506" t="s">
        <v>2417</v>
      </c>
      <c r="C125" s="505">
        <f t="shared" si="4"/>
        <v>0</v>
      </c>
      <c r="D125" s="505" t="str">
        <f t="shared" si="5"/>
        <v>CM-2b(M): Proportion of confirmed malaria cases that received first-line antimalarial treatment in the community-0</v>
      </c>
      <c r="E125" s="506" t="s">
        <v>2200</v>
      </c>
      <c r="F125" s="506" t="s">
        <v>2255</v>
      </c>
      <c r="G125" s="505" t="s">
        <v>2418</v>
      </c>
    </row>
    <row r="126" spans="1:7" s="11" customFormat="1" x14ac:dyDescent="0.2">
      <c r="A126" s="505" t="s">
        <v>2416</v>
      </c>
      <c r="B126" s="506" t="s">
        <v>2417</v>
      </c>
      <c r="C126" s="505">
        <f t="shared" si="4"/>
        <v>1</v>
      </c>
      <c r="D126" s="505" t="str">
        <f t="shared" si="5"/>
        <v>CM-2b(M): Proportion of confirmed malaria cases that received first-line antimalarial treatment in the community-1</v>
      </c>
      <c r="E126" s="506" t="s">
        <v>2200</v>
      </c>
      <c r="F126" s="506" t="s">
        <v>2253</v>
      </c>
      <c r="G126" s="505" t="s">
        <v>2419</v>
      </c>
    </row>
    <row r="127" spans="1:7" s="11" customFormat="1" x14ac:dyDescent="0.2">
      <c r="A127" s="505" t="s">
        <v>2420</v>
      </c>
      <c r="B127" s="506" t="s">
        <v>2421</v>
      </c>
      <c r="C127" s="505">
        <f t="shared" si="4"/>
        <v>0</v>
      </c>
      <c r="D127" s="505" t="str">
        <f t="shared" si="5"/>
        <v>CM-2c(M): Proportion of confirmed malaria cases that received first-line antimalarial treatment at private sector sites-0</v>
      </c>
      <c r="E127" s="506" t="s">
        <v>2200</v>
      </c>
      <c r="F127" s="506" t="s">
        <v>2253</v>
      </c>
      <c r="G127" s="505" t="s">
        <v>2422</v>
      </c>
    </row>
    <row r="128" spans="1:7" s="11" customFormat="1" x14ac:dyDescent="0.2">
      <c r="A128" s="505" t="s">
        <v>2420</v>
      </c>
      <c r="B128" s="506" t="s">
        <v>2421</v>
      </c>
      <c r="C128" s="505">
        <f t="shared" si="4"/>
        <v>1</v>
      </c>
      <c r="D128" s="505" t="str">
        <f t="shared" si="5"/>
        <v>CM-2c(M): Proportion of confirmed malaria cases that received first-line antimalarial treatment at private sector sites-1</v>
      </c>
      <c r="E128" s="506" t="s">
        <v>2200</v>
      </c>
      <c r="F128" s="506" t="s">
        <v>2255</v>
      </c>
      <c r="G128" s="505" t="s">
        <v>2423</v>
      </c>
    </row>
    <row r="129" spans="1:7" s="11" customFormat="1" x14ac:dyDescent="0.2">
      <c r="A129" s="505" t="s">
        <v>2424</v>
      </c>
      <c r="B129" s="506" t="s">
        <v>2425</v>
      </c>
      <c r="C129" s="505">
        <f t="shared" si="4"/>
        <v>0</v>
      </c>
      <c r="D129" s="505" t="str">
        <f t="shared" si="5"/>
        <v>CM-3a: Proportion of malaria cases (presumed and confirmed) that received first line antimalarial treatment at public sector health facilities-0</v>
      </c>
      <c r="E129" s="506" t="s">
        <v>2200</v>
      </c>
      <c r="F129" s="506" t="s">
        <v>2253</v>
      </c>
      <c r="G129" s="505" t="s">
        <v>2426</v>
      </c>
    </row>
    <row r="130" spans="1:7" s="11" customFormat="1" x14ac:dyDescent="0.2">
      <c r="A130" s="505" t="s">
        <v>2424</v>
      </c>
      <c r="B130" s="506" t="s">
        <v>2425</v>
      </c>
      <c r="C130" s="505">
        <f t="shared" si="4"/>
        <v>1</v>
      </c>
      <c r="D130" s="505" t="str">
        <f t="shared" si="5"/>
        <v>CM-3a: Proportion of malaria cases (presumed and confirmed) that received first line antimalarial treatment at public sector health facilities-1</v>
      </c>
      <c r="E130" s="506" t="s">
        <v>2200</v>
      </c>
      <c r="F130" s="506" t="s">
        <v>2255</v>
      </c>
      <c r="G130" s="505" t="s">
        <v>2427</v>
      </c>
    </row>
    <row r="131" spans="1:7" s="11" customFormat="1" x14ac:dyDescent="0.2">
      <c r="A131" s="505" t="s">
        <v>2428</v>
      </c>
      <c r="B131" s="506" t="s">
        <v>2429</v>
      </c>
      <c r="C131" s="505">
        <f t="shared" si="4"/>
        <v>0</v>
      </c>
      <c r="D131" s="505" t="str">
        <f t="shared" si="5"/>
        <v>CM-3b: Proportion of malaria cases (presumed and confirmed) that received first line antimalarial treatment in the community-0</v>
      </c>
      <c r="E131" s="506" t="s">
        <v>2200</v>
      </c>
      <c r="F131" s="506" t="s">
        <v>2253</v>
      </c>
      <c r="G131" s="505" t="s">
        <v>2430</v>
      </c>
    </row>
    <row r="132" spans="1:7" s="11" customFormat="1" x14ac:dyDescent="0.2">
      <c r="A132" s="505" t="s">
        <v>2428</v>
      </c>
      <c r="B132" s="506" t="s">
        <v>2429</v>
      </c>
      <c r="C132" s="505">
        <f t="shared" si="4"/>
        <v>1</v>
      </c>
      <c r="D132" s="505" t="str">
        <f t="shared" si="5"/>
        <v>CM-3b: Proportion of malaria cases (presumed and confirmed) that received first line antimalarial treatment in the community-1</v>
      </c>
      <c r="E132" s="506" t="s">
        <v>2200</v>
      </c>
      <c r="F132" s="506" t="s">
        <v>2255</v>
      </c>
      <c r="G132" s="505" t="s">
        <v>2431</v>
      </c>
    </row>
    <row r="133" spans="1:7" s="11" customFormat="1" x14ac:dyDescent="0.2">
      <c r="A133" s="505" t="s">
        <v>2432</v>
      </c>
      <c r="B133" s="506" t="s">
        <v>2433</v>
      </c>
      <c r="C133" s="505">
        <f t="shared" si="4"/>
        <v>0</v>
      </c>
      <c r="D133" s="505" t="str">
        <f t="shared" si="5"/>
        <v>CM-3c: Proportion of malaria cases (presumed and confirmed) that received first line antimalarial treatment at private sector sites-0</v>
      </c>
      <c r="E133" s="506" t="s">
        <v>2200</v>
      </c>
      <c r="F133" s="506" t="s">
        <v>2253</v>
      </c>
      <c r="G133" s="505" t="s">
        <v>2434</v>
      </c>
    </row>
    <row r="134" spans="1:7" s="11" customFormat="1" x14ac:dyDescent="0.2">
      <c r="A134" s="505" t="s">
        <v>2432</v>
      </c>
      <c r="B134" s="506" t="s">
        <v>2433</v>
      </c>
      <c r="C134" s="505">
        <f t="shared" si="4"/>
        <v>1</v>
      </c>
      <c r="D134" s="505" t="str">
        <f t="shared" si="5"/>
        <v>CM-3c: Proportion of malaria cases (presumed and confirmed) that received first line antimalarial treatment at private sector sites-1</v>
      </c>
      <c r="E134" s="506" t="s">
        <v>2200</v>
      </c>
      <c r="F134" s="506" t="s">
        <v>2255</v>
      </c>
      <c r="G134" s="505" t="s">
        <v>2435</v>
      </c>
    </row>
    <row r="135" spans="1:7" s="11" customFormat="1" x14ac:dyDescent="0.2">
      <c r="A135" s="505" t="s">
        <v>814</v>
      </c>
      <c r="B135" s="506" t="s">
        <v>2436</v>
      </c>
      <c r="C135" s="505">
        <f t="shared" si="4"/>
        <v>0</v>
      </c>
      <c r="D135" s="505" t="str">
        <f t="shared" si="5"/>
        <v>TCS-1(M): Percentage of people living with HIV currently receiving antiretroviral therapy-0</v>
      </c>
      <c r="E135" s="506" t="s">
        <v>2200</v>
      </c>
      <c r="F135" s="506" t="s">
        <v>2236</v>
      </c>
      <c r="G135" s="505" t="s">
        <v>2437</v>
      </c>
    </row>
    <row r="136" spans="1:7" s="11" customFormat="1" x14ac:dyDescent="0.2">
      <c r="A136" s="505" t="s">
        <v>814</v>
      </c>
      <c r="B136" s="506" t="s">
        <v>2436</v>
      </c>
      <c r="C136" s="505">
        <f t="shared" si="4"/>
        <v>1</v>
      </c>
      <c r="D136" s="505" t="str">
        <f t="shared" si="5"/>
        <v>TCS-1(M): Percentage of people living with HIV currently receiving antiretroviral therapy-1</v>
      </c>
      <c r="E136" s="506" t="s">
        <v>2200</v>
      </c>
      <c r="F136" s="506" t="s">
        <v>2238</v>
      </c>
      <c r="G136" s="505" t="s">
        <v>2438</v>
      </c>
    </row>
    <row r="137" spans="1:7" s="11" customFormat="1" x14ac:dyDescent="0.2">
      <c r="A137" s="505" t="s">
        <v>814</v>
      </c>
      <c r="B137" s="506" t="s">
        <v>2436</v>
      </c>
      <c r="C137" s="505">
        <f t="shared" si="4"/>
        <v>2</v>
      </c>
      <c r="D137" s="505" t="str">
        <f t="shared" si="5"/>
        <v>TCS-1(M): Percentage of people living with HIV currently receiving antiretroviral therapy-2</v>
      </c>
      <c r="E137" s="506" t="s">
        <v>2240</v>
      </c>
      <c r="F137" s="506" t="s">
        <v>2439</v>
      </c>
      <c r="G137" s="505" t="s">
        <v>2440</v>
      </c>
    </row>
    <row r="138" spans="1:7" s="11" customFormat="1" x14ac:dyDescent="0.2">
      <c r="A138" s="505" t="s">
        <v>814</v>
      </c>
      <c r="B138" s="506" t="s">
        <v>2436</v>
      </c>
      <c r="C138" s="505">
        <f t="shared" si="4"/>
        <v>3</v>
      </c>
      <c r="D138" s="505" t="str">
        <f t="shared" si="5"/>
        <v>TCS-1(M): Percentage of people living with HIV currently receiving antiretroviral therapy-3</v>
      </c>
      <c r="E138" s="506" t="s">
        <v>2240</v>
      </c>
      <c r="F138" s="506" t="s">
        <v>2241</v>
      </c>
      <c r="G138" s="505" t="s">
        <v>2441</v>
      </c>
    </row>
    <row r="139" spans="1:7" s="11" customFormat="1" x14ac:dyDescent="0.2">
      <c r="A139" s="505" t="s">
        <v>814</v>
      </c>
      <c r="B139" s="506" t="s">
        <v>2436</v>
      </c>
      <c r="C139" s="505">
        <f t="shared" si="4"/>
        <v>4</v>
      </c>
      <c r="D139" s="505" t="str">
        <f t="shared" si="5"/>
        <v>TCS-1(M): Percentage of people living with HIV currently receiving antiretroviral therapy-4</v>
      </c>
      <c r="E139" s="506" t="s">
        <v>2240</v>
      </c>
      <c r="F139" s="506" t="s">
        <v>2243</v>
      </c>
      <c r="G139" s="505" t="s">
        <v>2442</v>
      </c>
    </row>
    <row r="140" spans="1:7" s="11" customFormat="1" x14ac:dyDescent="0.2">
      <c r="A140" s="505" t="s">
        <v>814</v>
      </c>
      <c r="B140" s="506" t="s">
        <v>2436</v>
      </c>
      <c r="C140" s="505">
        <f t="shared" si="4"/>
        <v>5</v>
      </c>
      <c r="D140" s="505" t="str">
        <f t="shared" si="5"/>
        <v>TCS-1(M): Percentage of people living with HIV currently receiving antiretroviral therapy-5</v>
      </c>
      <c r="E140" s="506" t="s">
        <v>2240</v>
      </c>
      <c r="F140" s="506" t="s">
        <v>2443</v>
      </c>
      <c r="G140" s="505" t="s">
        <v>2444</v>
      </c>
    </row>
    <row r="141" spans="1:7" s="11" customFormat="1" x14ac:dyDescent="0.2">
      <c r="A141" s="505" t="s">
        <v>814</v>
      </c>
      <c r="B141" s="506" t="s">
        <v>2436</v>
      </c>
      <c r="C141" s="505">
        <f t="shared" si="4"/>
        <v>6</v>
      </c>
      <c r="D141" s="505" t="str">
        <f t="shared" si="5"/>
        <v>TCS-1(M): Percentage of people living with HIV currently receiving antiretroviral therapy-6</v>
      </c>
      <c r="E141" s="506" t="s">
        <v>2240</v>
      </c>
      <c r="F141" s="506" t="s">
        <v>2245</v>
      </c>
      <c r="G141" s="505" t="s">
        <v>2445</v>
      </c>
    </row>
    <row r="142" spans="1:7" s="11" customFormat="1" x14ac:dyDescent="0.2">
      <c r="A142" s="505" t="s">
        <v>814</v>
      </c>
      <c r="B142" s="506" t="s">
        <v>2436</v>
      </c>
      <c r="C142" s="505">
        <f t="shared" si="4"/>
        <v>7</v>
      </c>
      <c r="D142" s="505" t="str">
        <f t="shared" si="5"/>
        <v>TCS-1(M): Percentage of people living with HIV currently receiving antiretroviral therapy-7</v>
      </c>
      <c r="E142" s="506" t="s">
        <v>2240</v>
      </c>
      <c r="F142" s="506" t="s">
        <v>2247</v>
      </c>
      <c r="G142" s="505" t="s">
        <v>2446</v>
      </c>
    </row>
    <row r="143" spans="1:7" s="11" customFormat="1" x14ac:dyDescent="0.2">
      <c r="A143" s="505" t="s">
        <v>814</v>
      </c>
      <c r="B143" s="506" t="s">
        <v>2436</v>
      </c>
      <c r="C143" s="505">
        <f t="shared" si="4"/>
        <v>8</v>
      </c>
      <c r="D143" s="505" t="str">
        <f t="shared" si="5"/>
        <v>TCS-1(M): Percentage of people living with HIV currently receiving antiretroviral therapy-8</v>
      </c>
      <c r="E143" s="506" t="s">
        <v>2229</v>
      </c>
      <c r="F143" s="506" t="s">
        <v>2230</v>
      </c>
      <c r="G143" s="505" t="s">
        <v>2447</v>
      </c>
    </row>
    <row r="144" spans="1:7" s="11" customFormat="1" x14ac:dyDescent="0.2">
      <c r="A144" s="505" t="s">
        <v>814</v>
      </c>
      <c r="B144" s="506" t="s">
        <v>2436</v>
      </c>
      <c r="C144" s="505">
        <f t="shared" si="4"/>
        <v>9</v>
      </c>
      <c r="D144" s="505" t="str">
        <f t="shared" si="5"/>
        <v>TCS-1(M): Percentage of people living with HIV currently receiving antiretroviral therapy-9</v>
      </c>
      <c r="E144" s="506" t="s">
        <v>2229</v>
      </c>
      <c r="F144" s="506" t="s">
        <v>2232</v>
      </c>
      <c r="G144" s="505" t="s">
        <v>2448</v>
      </c>
    </row>
    <row r="145" spans="1:7" s="11" customFormat="1" x14ac:dyDescent="0.2">
      <c r="A145" s="505" t="s">
        <v>814</v>
      </c>
      <c r="B145" s="506" t="s">
        <v>2436</v>
      </c>
      <c r="C145" s="505">
        <f t="shared" si="4"/>
        <v>10</v>
      </c>
      <c r="D145" s="505" t="str">
        <f t="shared" si="5"/>
        <v>TCS-1(M): Percentage of people living with HIV currently receiving antiretroviral therapy-10</v>
      </c>
      <c r="E145" s="506" t="s">
        <v>2383</v>
      </c>
      <c r="F145" s="506" t="s">
        <v>2449</v>
      </c>
      <c r="G145" s="505" t="s">
        <v>2450</v>
      </c>
    </row>
    <row r="146" spans="1:7" s="11" customFormat="1" x14ac:dyDescent="0.2">
      <c r="A146" s="505" t="s">
        <v>814</v>
      </c>
      <c r="B146" s="506" t="s">
        <v>2436</v>
      </c>
      <c r="C146" s="505">
        <f t="shared" si="4"/>
        <v>11</v>
      </c>
      <c r="D146" s="505" t="str">
        <f t="shared" si="5"/>
        <v>TCS-1(M): Percentage of people living with HIV currently receiving antiretroviral therapy-11</v>
      </c>
      <c r="E146" s="506" t="s">
        <v>2383</v>
      </c>
      <c r="F146" s="506" t="s">
        <v>2451</v>
      </c>
      <c r="G146" s="505" t="s">
        <v>2452</v>
      </c>
    </row>
    <row r="147" spans="1:7" s="11" customFormat="1" x14ac:dyDescent="0.2">
      <c r="A147" s="505" t="s">
        <v>814</v>
      </c>
      <c r="B147" s="506" t="s">
        <v>2436</v>
      </c>
      <c r="C147" s="505">
        <f t="shared" si="4"/>
        <v>12</v>
      </c>
      <c r="D147" s="505" t="str">
        <f t="shared" si="5"/>
        <v>TCS-1(M): Percentage of people living with HIV currently receiving antiretroviral therapy-12</v>
      </c>
      <c r="E147" s="506" t="s">
        <v>2383</v>
      </c>
      <c r="F147" s="506" t="s">
        <v>2453</v>
      </c>
      <c r="G147" s="505" t="s">
        <v>2454</v>
      </c>
    </row>
    <row r="148" spans="1:7" s="11" customFormat="1" x14ac:dyDescent="0.2">
      <c r="A148" s="505" t="s">
        <v>814</v>
      </c>
      <c r="B148" s="506" t="s">
        <v>2436</v>
      </c>
      <c r="C148" s="505">
        <f t="shared" si="4"/>
        <v>13</v>
      </c>
      <c r="D148" s="505" t="str">
        <f t="shared" si="5"/>
        <v>TCS-1(M): Percentage of people living with HIV currently receiving antiretroviral therapy-13</v>
      </c>
      <c r="E148" s="506" t="s">
        <v>2383</v>
      </c>
      <c r="F148" s="506" t="s">
        <v>2455</v>
      </c>
      <c r="G148" s="505" t="s">
        <v>2456</v>
      </c>
    </row>
    <row r="149" spans="1:7" s="11" customFormat="1" x14ac:dyDescent="0.2">
      <c r="A149" s="505" t="s">
        <v>2457</v>
      </c>
      <c r="B149" s="506" t="s">
        <v>2458</v>
      </c>
      <c r="C149" s="505">
        <f t="shared" si="4"/>
        <v>0</v>
      </c>
      <c r="D149" s="505" t="str">
        <f t="shared" si="5"/>
        <v>TCS-2: Percentage of people living with HIV that initiated ART with a CD4 count of &lt;200 cells/mm³-0</v>
      </c>
      <c r="E149" s="506" t="s">
        <v>2229</v>
      </c>
      <c r="F149" s="506" t="s">
        <v>2230</v>
      </c>
      <c r="G149" s="505" t="s">
        <v>2459</v>
      </c>
    </row>
    <row r="150" spans="1:7" s="11" customFormat="1" x14ac:dyDescent="0.2">
      <c r="A150" s="505" t="s">
        <v>2457</v>
      </c>
      <c r="B150" s="506" t="s">
        <v>2458</v>
      </c>
      <c r="C150" s="505">
        <f t="shared" si="4"/>
        <v>1</v>
      </c>
      <c r="D150" s="505" t="str">
        <f t="shared" si="5"/>
        <v>TCS-2: Percentage of people living with HIV that initiated ART with a CD4 count of &lt;200 cells/mm³-1</v>
      </c>
      <c r="E150" s="506" t="s">
        <v>2229</v>
      </c>
      <c r="F150" s="506" t="s">
        <v>2232</v>
      </c>
      <c r="G150" s="505" t="s">
        <v>2460</v>
      </c>
    </row>
    <row r="151" spans="1:7" s="11" customFormat="1" x14ac:dyDescent="0.2">
      <c r="A151" s="505" t="s">
        <v>794</v>
      </c>
      <c r="B151" s="506" t="s">
        <v>2461</v>
      </c>
      <c r="C151" s="505">
        <f t="shared" si="4"/>
        <v>0</v>
      </c>
      <c r="D151" s="505" t="str">
        <f t="shared" si="5"/>
        <v>TCP-1(M): Number of notified cases of all forms of TB-(i.e. bacteriologically confirmed + clinically diagnosed), includes new and relapse cases-0</v>
      </c>
      <c r="E151" s="506" t="s">
        <v>2200</v>
      </c>
      <c r="F151" s="506" t="s">
        <v>2236</v>
      </c>
      <c r="G151" s="505" t="s">
        <v>2462</v>
      </c>
    </row>
    <row r="152" spans="1:7" s="11" customFormat="1" x14ac:dyDescent="0.2">
      <c r="A152" s="505" t="s">
        <v>794</v>
      </c>
      <c r="B152" s="506" t="s">
        <v>2461</v>
      </c>
      <c r="C152" s="505">
        <f t="shared" si="4"/>
        <v>1</v>
      </c>
      <c r="D152" s="505" t="str">
        <f t="shared" si="5"/>
        <v>TCP-1(M): Number of notified cases of all forms of TB-(i.e. bacteriologically confirmed + clinically diagnosed), includes new and relapse cases-1</v>
      </c>
      <c r="E152" s="506" t="s">
        <v>2200</v>
      </c>
      <c r="F152" s="506" t="s">
        <v>2238</v>
      </c>
      <c r="G152" s="505" t="s">
        <v>2463</v>
      </c>
    </row>
    <row r="153" spans="1:7" s="11" customFormat="1" x14ac:dyDescent="0.2">
      <c r="A153" s="505" t="s">
        <v>794</v>
      </c>
      <c r="B153" s="506" t="s">
        <v>2461</v>
      </c>
      <c r="C153" s="505">
        <f t="shared" si="4"/>
        <v>2</v>
      </c>
      <c r="D153" s="505" t="str">
        <f t="shared" si="5"/>
        <v>TCP-1(M): Number of notified cases of all forms of TB-(i.e. bacteriologically confirmed + clinically diagnosed), includes new and relapse cases-2</v>
      </c>
      <c r="E153" s="506" t="s">
        <v>2229</v>
      </c>
      <c r="F153" s="506" t="s">
        <v>2230</v>
      </c>
      <c r="G153" s="505" t="s">
        <v>2464</v>
      </c>
    </row>
    <row r="154" spans="1:7" s="11" customFormat="1" x14ac:dyDescent="0.2">
      <c r="A154" s="505" t="s">
        <v>794</v>
      </c>
      <c r="B154" s="506" t="s">
        <v>2461</v>
      </c>
      <c r="C154" s="505">
        <f t="shared" si="4"/>
        <v>3</v>
      </c>
      <c r="D154" s="505" t="str">
        <f t="shared" si="5"/>
        <v>TCP-1(M): Number of notified cases of all forms of TB-(i.e. bacteriologically confirmed + clinically diagnosed), includes new and relapse cases-3</v>
      </c>
      <c r="E154" s="506" t="s">
        <v>2229</v>
      </c>
      <c r="F154" s="506" t="s">
        <v>2232</v>
      </c>
      <c r="G154" s="505" t="s">
        <v>2465</v>
      </c>
    </row>
    <row r="155" spans="1:7" s="11" customFormat="1" x14ac:dyDescent="0.2">
      <c r="A155" s="505" t="s">
        <v>794</v>
      </c>
      <c r="B155" s="506" t="s">
        <v>2461</v>
      </c>
      <c r="C155" s="505">
        <f t="shared" si="4"/>
        <v>4</v>
      </c>
      <c r="D155" s="505" t="str">
        <f t="shared" si="5"/>
        <v>TCP-1(M): Number of notified cases of all forms of TB-(i.e. bacteriologically confirmed + clinically diagnosed), includes new and relapse cases-4</v>
      </c>
      <c r="E155" s="506" t="s">
        <v>2466</v>
      </c>
      <c r="F155" s="506" t="s">
        <v>2467</v>
      </c>
      <c r="G155" s="505" t="s">
        <v>2468</v>
      </c>
    </row>
    <row r="156" spans="1:7" s="11" customFormat="1" x14ac:dyDescent="0.2">
      <c r="A156" s="505" t="s">
        <v>794</v>
      </c>
      <c r="B156" s="506" t="s">
        <v>2461</v>
      </c>
      <c r="C156" s="505">
        <f t="shared" si="4"/>
        <v>5</v>
      </c>
      <c r="D156" s="505" t="str">
        <f t="shared" si="5"/>
        <v>TCP-1(M): Number of notified cases of all forms of TB-(i.e. bacteriologically confirmed + clinically diagnosed), includes new and relapse cases-5</v>
      </c>
      <c r="E156" s="506" t="s">
        <v>2466</v>
      </c>
      <c r="F156" s="506" t="s">
        <v>2469</v>
      </c>
      <c r="G156" s="505" t="s">
        <v>2470</v>
      </c>
    </row>
    <row r="157" spans="1:7" s="11" customFormat="1" x14ac:dyDescent="0.2">
      <c r="A157" s="505" t="s">
        <v>794</v>
      </c>
      <c r="B157" s="506" t="s">
        <v>2461</v>
      </c>
      <c r="C157" s="505">
        <f t="shared" si="4"/>
        <v>6</v>
      </c>
      <c r="D157" s="505" t="str">
        <f t="shared" si="5"/>
        <v>TCP-1(M): Number of notified cases of all forms of TB-(i.e. bacteriologically confirmed + clinically diagnosed), includes new and relapse cases-6</v>
      </c>
      <c r="E157" s="506" t="s">
        <v>2466</v>
      </c>
      <c r="F157" s="506" t="s">
        <v>2471</v>
      </c>
      <c r="G157" s="505" t="s">
        <v>2472</v>
      </c>
    </row>
    <row r="158" spans="1:7" s="11" customFormat="1" x14ac:dyDescent="0.2">
      <c r="A158" s="505" t="s">
        <v>794</v>
      </c>
      <c r="B158" s="506" t="s">
        <v>2461</v>
      </c>
      <c r="C158" s="505">
        <f t="shared" si="4"/>
        <v>7</v>
      </c>
      <c r="D158" s="505" t="str">
        <f t="shared" si="5"/>
        <v>TCP-1(M): Number of notified cases of all forms of TB-(i.e. bacteriologically confirmed + clinically diagnosed), includes new and relapse cases-7</v>
      </c>
      <c r="E158" s="506" t="s">
        <v>2334</v>
      </c>
      <c r="F158" s="506" t="s">
        <v>2473</v>
      </c>
      <c r="G158" s="505" t="s">
        <v>2474</v>
      </c>
    </row>
    <row r="159" spans="1:7" s="11" customFormat="1" x14ac:dyDescent="0.2">
      <c r="A159" s="505" t="s">
        <v>796</v>
      </c>
      <c r="B159" s="506" t="s">
        <v>2475</v>
      </c>
      <c r="C159" s="505">
        <f t="shared" si="4"/>
        <v>0</v>
      </c>
      <c r="D159" s="505" t="str">
        <f t="shared" si="5"/>
        <v>TCP-2(M): Treatment success rate- all forms:  Percentage of TB cases, all forms, bacteriologically confirmed plus clinically diagnosed, successfully treated (cured plus treatment completed) among all TB cases registered for treatment during a specified period, new and relapse cases-0</v>
      </c>
      <c r="E159" s="506" t="s">
        <v>2200</v>
      </c>
      <c r="F159" s="506" t="s">
        <v>2236</v>
      </c>
      <c r="G159" s="505" t="s">
        <v>2476</v>
      </c>
    </row>
    <row r="160" spans="1:7" s="11" customFormat="1" x14ac:dyDescent="0.2">
      <c r="A160" s="505" t="s">
        <v>796</v>
      </c>
      <c r="B160" s="506" t="s">
        <v>2475</v>
      </c>
      <c r="C160" s="505">
        <f t="shared" ref="C160:C182" si="6">IF(B160=B159,C159+1,0)</f>
        <v>1</v>
      </c>
      <c r="D160" s="505" t="str">
        <f t="shared" ref="D160:D182" si="7">B160&amp;"-"&amp;C160</f>
        <v>TCP-2(M): Treatment success rate- all forms:  Percentage of TB cases, all forms, bacteriologically confirmed plus clinically diagnosed, successfully treated (cured plus treatment completed) among all TB cases registered for treatment during a specified period, new and relapse cases-1</v>
      </c>
      <c r="E160" s="506" t="s">
        <v>2200</v>
      </c>
      <c r="F160" s="506" t="s">
        <v>2238</v>
      </c>
      <c r="G160" s="505" t="s">
        <v>2477</v>
      </c>
    </row>
    <row r="161" spans="1:7" s="11" customFormat="1" x14ac:dyDescent="0.2">
      <c r="A161" s="505" t="s">
        <v>796</v>
      </c>
      <c r="B161" s="506" t="s">
        <v>2475</v>
      </c>
      <c r="C161" s="505">
        <f t="shared" si="6"/>
        <v>2</v>
      </c>
      <c r="D161" s="505"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cases-2</v>
      </c>
      <c r="E161" s="506" t="s">
        <v>2229</v>
      </c>
      <c r="F161" s="506" t="s">
        <v>2230</v>
      </c>
      <c r="G161" s="505" t="s">
        <v>2478</v>
      </c>
    </row>
    <row r="162" spans="1:7" s="11" customFormat="1" x14ac:dyDescent="0.2">
      <c r="A162" s="505" t="s">
        <v>796</v>
      </c>
      <c r="B162" s="506" t="s">
        <v>2475</v>
      </c>
      <c r="C162" s="505">
        <f t="shared" si="6"/>
        <v>3</v>
      </c>
      <c r="D162" s="505"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cases-3</v>
      </c>
      <c r="E162" s="506" t="s">
        <v>2229</v>
      </c>
      <c r="F162" s="506" t="s">
        <v>2232</v>
      </c>
      <c r="G162" s="505" t="s">
        <v>2479</v>
      </c>
    </row>
    <row r="163" spans="1:7" s="11" customFormat="1" x14ac:dyDescent="0.2">
      <c r="A163" s="505" t="s">
        <v>796</v>
      </c>
      <c r="B163" s="506" t="s">
        <v>2475</v>
      </c>
      <c r="C163" s="505">
        <f t="shared" si="6"/>
        <v>4</v>
      </c>
      <c r="D163" s="505"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cases-4</v>
      </c>
      <c r="E163" s="506" t="s">
        <v>2466</v>
      </c>
      <c r="F163" s="506" t="s">
        <v>2467</v>
      </c>
      <c r="G163" s="505" t="s">
        <v>2480</v>
      </c>
    </row>
    <row r="164" spans="1:7" s="11" customFormat="1" x14ac:dyDescent="0.2">
      <c r="A164" s="505" t="s">
        <v>796</v>
      </c>
      <c r="B164" s="506" t="s">
        <v>2475</v>
      </c>
      <c r="C164" s="505">
        <f t="shared" si="6"/>
        <v>5</v>
      </c>
      <c r="D164" s="505"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cases-5</v>
      </c>
      <c r="E164" s="506" t="s">
        <v>2466</v>
      </c>
      <c r="F164" s="506" t="s">
        <v>2469</v>
      </c>
      <c r="G164" s="505" t="s">
        <v>2481</v>
      </c>
    </row>
    <row r="165" spans="1:7" s="11" customFormat="1" x14ac:dyDescent="0.2">
      <c r="A165" s="505" t="s">
        <v>796</v>
      </c>
      <c r="B165" s="506" t="s">
        <v>2475</v>
      </c>
      <c r="C165" s="505">
        <f t="shared" si="6"/>
        <v>6</v>
      </c>
      <c r="D165" s="505"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cases-6</v>
      </c>
      <c r="E165" s="506" t="s">
        <v>2466</v>
      </c>
      <c r="F165" s="506" t="s">
        <v>2471</v>
      </c>
      <c r="G165" s="505" t="s">
        <v>2482</v>
      </c>
    </row>
    <row r="166" spans="1:7" s="11" customFormat="1" x14ac:dyDescent="0.2">
      <c r="A166" s="505" t="s">
        <v>2483</v>
      </c>
      <c r="B166" s="506" t="s">
        <v>2484</v>
      </c>
      <c r="C166" s="505">
        <f t="shared" si="6"/>
        <v>0</v>
      </c>
      <c r="D166" s="505" t="str">
        <f t="shared" si="7"/>
        <v>YP-3: Number of adolescent girls and young women (AGYW) who were tested for HIV and received their results during the reporting period-0</v>
      </c>
      <c r="E166" s="506" t="s">
        <v>2200</v>
      </c>
      <c r="F166" s="506" t="s">
        <v>2485</v>
      </c>
      <c r="G166" s="505" t="s">
        <v>2486</v>
      </c>
    </row>
    <row r="167" spans="1:7" s="11" customFormat="1" x14ac:dyDescent="0.2">
      <c r="A167" s="505" t="s">
        <v>2483</v>
      </c>
      <c r="B167" s="506" t="s">
        <v>2484</v>
      </c>
      <c r="C167" s="505">
        <f t="shared" si="6"/>
        <v>1</v>
      </c>
      <c r="D167" s="505" t="str">
        <f t="shared" si="7"/>
        <v>YP-3: Number of adolescent girls and young women (AGYW) who were tested for HIV and received their results during the reporting period-1</v>
      </c>
      <c r="E167" s="506" t="s">
        <v>2200</v>
      </c>
      <c r="F167" s="506" t="s">
        <v>2487</v>
      </c>
      <c r="G167" s="505" t="s">
        <v>2488</v>
      </c>
    </row>
    <row r="168" spans="1:7" s="11" customFormat="1" x14ac:dyDescent="0.2">
      <c r="A168" s="505" t="s">
        <v>2483</v>
      </c>
      <c r="B168" s="506" t="s">
        <v>2484</v>
      </c>
      <c r="C168" s="505">
        <f t="shared" si="6"/>
        <v>2</v>
      </c>
      <c r="D168" s="505" t="str">
        <f t="shared" si="7"/>
        <v>YP-3: Number of adolescent girls and young women (AGYW) who were tested for HIV and received their results during the reporting period-2</v>
      </c>
      <c r="E168" s="506" t="s">
        <v>2200</v>
      </c>
      <c r="F168" s="506" t="s">
        <v>2489</v>
      </c>
      <c r="G168" s="505" t="s">
        <v>2490</v>
      </c>
    </row>
    <row r="169" spans="1:7" s="11" customFormat="1" x14ac:dyDescent="0.2">
      <c r="A169" s="505" t="s">
        <v>2483</v>
      </c>
      <c r="B169" s="506" t="s">
        <v>2484</v>
      </c>
      <c r="C169" s="505">
        <f t="shared" si="6"/>
        <v>3</v>
      </c>
      <c r="D169" s="505" t="str">
        <f t="shared" si="7"/>
        <v>YP-3: Number of adolescent girls and young women (AGYW) who were tested for HIV and received their results during the reporting period-3</v>
      </c>
      <c r="E169" s="506" t="s">
        <v>2466</v>
      </c>
      <c r="F169" s="506" t="s">
        <v>2467</v>
      </c>
      <c r="G169" s="505" t="s">
        <v>2491</v>
      </c>
    </row>
    <row r="170" spans="1:7" s="11" customFormat="1" x14ac:dyDescent="0.2">
      <c r="A170" s="505" t="s">
        <v>2483</v>
      </c>
      <c r="B170" s="506" t="s">
        <v>2484</v>
      </c>
      <c r="C170" s="505">
        <f t="shared" si="6"/>
        <v>4</v>
      </c>
      <c r="D170" s="505" t="str">
        <f t="shared" si="7"/>
        <v>YP-3: Number of adolescent girls and young women (AGYW) who were tested for HIV and received their results during the reporting period-4</v>
      </c>
      <c r="E170" s="506" t="s">
        <v>2466</v>
      </c>
      <c r="F170" s="506" t="s">
        <v>2469</v>
      </c>
      <c r="G170" s="505" t="s">
        <v>2492</v>
      </c>
    </row>
    <row r="171" spans="1:7" s="11" customFormat="1" x14ac:dyDescent="0.2">
      <c r="A171" s="505" t="s">
        <v>2493</v>
      </c>
      <c r="B171" s="506" t="s">
        <v>2494</v>
      </c>
      <c r="C171" s="505">
        <f t="shared" si="6"/>
        <v>0</v>
      </c>
      <c r="D171" s="505" t="str">
        <f t="shared" si="7"/>
        <v>HTS-1: Number of people who were tested for HIV and received their results during the reporting period-0</v>
      </c>
      <c r="E171" s="506" t="s">
        <v>2229</v>
      </c>
      <c r="F171" s="506" t="s">
        <v>2230</v>
      </c>
      <c r="G171" s="505" t="s">
        <v>2495</v>
      </c>
    </row>
    <row r="172" spans="1:7" s="11" customFormat="1" x14ac:dyDescent="0.2">
      <c r="A172" s="505" t="s">
        <v>2493</v>
      </c>
      <c r="B172" s="506" t="s">
        <v>2494</v>
      </c>
      <c r="C172" s="505">
        <f t="shared" si="6"/>
        <v>1</v>
      </c>
      <c r="D172" s="505" t="str">
        <f t="shared" si="7"/>
        <v>HTS-1: Number of people who were tested for HIV and received their results during the reporting period-1</v>
      </c>
      <c r="E172" s="506" t="s">
        <v>2229</v>
      </c>
      <c r="F172" s="506" t="s">
        <v>2232</v>
      </c>
      <c r="G172" s="505" t="s">
        <v>2496</v>
      </c>
    </row>
    <row r="173" spans="1:7" s="11" customFormat="1" x14ac:dyDescent="0.2">
      <c r="A173" s="505" t="s">
        <v>2493</v>
      </c>
      <c r="B173" s="506" t="s">
        <v>2494</v>
      </c>
      <c r="C173" s="505">
        <f t="shared" si="6"/>
        <v>2</v>
      </c>
      <c r="D173" s="505" t="str">
        <f t="shared" si="7"/>
        <v>HTS-1: Number of people who were tested for HIV and received their results during the reporting period-2</v>
      </c>
      <c r="E173" s="506" t="s">
        <v>2466</v>
      </c>
      <c r="F173" s="506" t="s">
        <v>2467</v>
      </c>
      <c r="G173" s="505" t="s">
        <v>2497</v>
      </c>
    </row>
    <row r="174" spans="1:7" s="11" customFormat="1" x14ac:dyDescent="0.2">
      <c r="A174" s="505" t="s">
        <v>2493</v>
      </c>
      <c r="B174" s="506" t="s">
        <v>2494</v>
      </c>
      <c r="C174" s="505">
        <f t="shared" si="6"/>
        <v>3</v>
      </c>
      <c r="D174" s="505" t="str">
        <f t="shared" si="7"/>
        <v>HTS-1: Number of people who were tested for HIV and received their results during the reporting period-3</v>
      </c>
      <c r="E174" s="506" t="s">
        <v>2466</v>
      </c>
      <c r="F174" s="506" t="s">
        <v>2469</v>
      </c>
      <c r="G174" s="505" t="s">
        <v>2498</v>
      </c>
    </row>
    <row r="175" spans="1:7" s="11" customFormat="1" x14ac:dyDescent="0.2">
      <c r="A175" s="505" t="s">
        <v>2499</v>
      </c>
      <c r="B175" s="506" t="s">
        <v>2500</v>
      </c>
      <c r="C175" s="505">
        <f t="shared" si="6"/>
        <v>0</v>
      </c>
      <c r="D175" s="505" t="str">
        <f t="shared" si="7"/>
        <v>TCP-6b: Number of TB cases (all forms) notified among key affected populations/ high risk groups (other than prisoners)-0</v>
      </c>
      <c r="E175" s="506" t="s">
        <v>2383</v>
      </c>
      <c r="F175" s="506" t="s">
        <v>2388</v>
      </c>
      <c r="G175" s="505" t="s">
        <v>2501</v>
      </c>
    </row>
    <row r="176" spans="1:7" s="11" customFormat="1" x14ac:dyDescent="0.2">
      <c r="A176" s="505" t="s">
        <v>2499</v>
      </c>
      <c r="B176" s="506" t="s">
        <v>2500</v>
      </c>
      <c r="C176" s="505">
        <f t="shared" si="6"/>
        <v>1</v>
      </c>
      <c r="D176" s="505" t="str">
        <f t="shared" si="7"/>
        <v>TCP-6b: Number of TB cases (all forms) notified among key affected populations/ high risk groups (other than prisoners)-1</v>
      </c>
      <c r="E176" s="506" t="s">
        <v>2383</v>
      </c>
      <c r="F176" s="506" t="s">
        <v>2390</v>
      </c>
      <c r="G176" s="505" t="s">
        <v>2502</v>
      </c>
    </row>
    <row r="177" spans="1:7" s="11" customFormat="1" x14ac:dyDescent="0.2">
      <c r="A177" s="505" t="s">
        <v>2503</v>
      </c>
      <c r="B177" s="506" t="s">
        <v>2504</v>
      </c>
      <c r="C177" s="505">
        <f t="shared" si="6"/>
        <v>0</v>
      </c>
      <c r="D177" s="505" t="str">
        <f t="shared" si="7"/>
        <v>SPI-2: Percentage of children aged 3–59 months who received the full number of courses of SMC (3 or 4) per  transmission season in the targeted areas-0</v>
      </c>
      <c r="E177" s="506" t="s">
        <v>2229</v>
      </c>
      <c r="F177" s="506" t="s">
        <v>2230</v>
      </c>
      <c r="G177" s="505" t="s">
        <v>2505</v>
      </c>
    </row>
    <row r="178" spans="1:7" s="11" customFormat="1" x14ac:dyDescent="0.2">
      <c r="A178" s="505" t="s">
        <v>2503</v>
      </c>
      <c r="B178" s="506" t="s">
        <v>2504</v>
      </c>
      <c r="C178" s="505">
        <f t="shared" si="6"/>
        <v>1</v>
      </c>
      <c r="D178" s="505" t="str">
        <f t="shared" si="7"/>
        <v>SPI-2: Percentage of children aged 3–59 months who received the full number of courses of SMC (3 or 4) per  transmission season in the targeted areas-1</v>
      </c>
      <c r="E178" s="506" t="s">
        <v>2229</v>
      </c>
      <c r="F178" s="506" t="s">
        <v>2232</v>
      </c>
      <c r="G178" s="505" t="s">
        <v>2506</v>
      </c>
    </row>
    <row r="179" spans="1:7" s="11" customFormat="1" x14ac:dyDescent="0.2">
      <c r="A179" s="505" t="s">
        <v>833</v>
      </c>
      <c r="B179" s="506" t="s">
        <v>2507</v>
      </c>
      <c r="C179" s="505">
        <f t="shared" si="6"/>
        <v>0</v>
      </c>
      <c r="D179" s="505" t="str">
        <f t="shared" si="7"/>
        <v>TCS-3.1: Percentage of people living with HIV and on ART, who have a suppressed viral load at 12 months (&lt;1000 copies/ml)-0</v>
      </c>
      <c r="E179" s="506" t="s">
        <v>2240</v>
      </c>
      <c r="F179" s="506" t="s">
        <v>2241</v>
      </c>
      <c r="G179" s="505" t="s">
        <v>2508</v>
      </c>
    </row>
    <row r="180" spans="1:7" s="11" customFormat="1" x14ac:dyDescent="0.2">
      <c r="A180" s="505" t="s">
        <v>833</v>
      </c>
      <c r="B180" s="506" t="s">
        <v>2507</v>
      </c>
      <c r="C180" s="505">
        <f t="shared" si="6"/>
        <v>1</v>
      </c>
      <c r="D180" s="505" t="str">
        <f t="shared" si="7"/>
        <v>TCS-3.1: Percentage of people living with HIV and on ART, who have a suppressed viral load at 12 months (&lt;1000 copies/ml)-1</v>
      </c>
      <c r="E180" s="506" t="s">
        <v>2240</v>
      </c>
      <c r="F180" s="506" t="s">
        <v>2247</v>
      </c>
      <c r="G180" s="505" t="s">
        <v>2509</v>
      </c>
    </row>
    <row r="181" spans="1:7" s="11" customFormat="1" x14ac:dyDescent="0.2">
      <c r="A181" s="505" t="s">
        <v>833</v>
      </c>
      <c r="B181" s="506" t="s">
        <v>2507</v>
      </c>
      <c r="C181" s="505">
        <f t="shared" si="6"/>
        <v>2</v>
      </c>
      <c r="D181" s="505" t="str">
        <f t="shared" si="7"/>
        <v>TCS-3.1: Percentage of people living with HIV and on ART, who have a suppressed viral load at 12 months (&lt;1000 copies/ml)-2</v>
      </c>
      <c r="E181" s="506" t="s">
        <v>2240</v>
      </c>
      <c r="F181" s="506" t="s">
        <v>2243</v>
      </c>
      <c r="G181" s="505" t="s">
        <v>2510</v>
      </c>
    </row>
    <row r="182" spans="1:7" s="11" customFormat="1" x14ac:dyDescent="0.2">
      <c r="A182" s="505" t="s">
        <v>833</v>
      </c>
      <c r="B182" s="506" t="s">
        <v>2507</v>
      </c>
      <c r="C182" s="505">
        <f t="shared" si="6"/>
        <v>3</v>
      </c>
      <c r="D182" s="505" t="str">
        <f t="shared" si="7"/>
        <v>TCS-3.1: Percentage of people living with HIV and on ART, who have a suppressed viral load at 12 months (&lt;1000 copies/ml)-3</v>
      </c>
      <c r="E182" s="506" t="s">
        <v>2240</v>
      </c>
      <c r="F182" s="506" t="s">
        <v>2245</v>
      </c>
      <c r="G182" s="505" t="s">
        <v>2511</v>
      </c>
    </row>
  </sheetData>
  <sheetProtection selectLockedCells="1" selectUnlockedCells="1"/>
  <dataValidations count="1">
    <dataValidation type="custom" allowBlank="1" showInputMessage="1" showErrorMessage="1" errorTitle="X-Author for Excel" error="Id and Lookup fields are not editable." promptTitle="X-Author for Excel" sqref="G3:G55 G59:G91 G95:G182">
      <formula1>""</formula1>
    </dataValidation>
  </dataValidations>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D1:Q615"/>
  <sheetViews>
    <sheetView topLeftCell="A16" workbookViewId="0">
      <selection activeCell="I19" sqref="I19"/>
    </sheetView>
  </sheetViews>
  <sheetFormatPr defaultColWidth="8.625" defaultRowHeight="12.75" x14ac:dyDescent="0.2"/>
  <cols>
    <col min="1" max="3" width="8.625" style="11"/>
    <col min="4" max="4" width="20.625" style="11" bestFit="1" customWidth="1"/>
    <col min="5" max="5" width="22.125" style="11" bestFit="1" customWidth="1"/>
    <col min="6" max="6" width="18.625" style="11" bestFit="1" customWidth="1"/>
    <col min="7" max="7" width="8.625" style="11"/>
    <col min="8" max="8" width="8.625" style="11" bestFit="1" customWidth="1"/>
    <col min="9" max="9" width="13" style="11" bestFit="1" customWidth="1"/>
    <col min="10" max="10" width="38.625" style="11" bestFit="1" customWidth="1"/>
    <col min="11" max="11" width="12.625" style="11" bestFit="1" customWidth="1"/>
    <col min="12" max="12" width="12.125" style="11" bestFit="1" customWidth="1"/>
    <col min="13" max="13" width="14" style="11" bestFit="1" customWidth="1"/>
    <col min="14" max="14" width="9.625" style="11" bestFit="1" customWidth="1"/>
    <col min="15" max="15" width="9.125" style="11" bestFit="1" customWidth="1"/>
    <col min="16" max="16384" width="8.625" style="11"/>
  </cols>
  <sheetData>
    <row r="1" spans="4:15" x14ac:dyDescent="0.2">
      <c r="D1" s="8" t="s">
        <v>218</v>
      </c>
    </row>
    <row r="2" spans="4:15" x14ac:dyDescent="0.2">
      <c r="D2" s="505" t="s">
        <v>212</v>
      </c>
      <c r="E2" s="505" t="s">
        <v>214</v>
      </c>
      <c r="F2" s="505" t="s">
        <v>123</v>
      </c>
      <c r="G2" s="505"/>
      <c r="H2" s="505" t="s">
        <v>42</v>
      </c>
      <c r="I2" s="505" t="s">
        <v>31</v>
      </c>
      <c r="J2" s="505" t="s">
        <v>216</v>
      </c>
      <c r="K2" s="505" t="s">
        <v>32</v>
      </c>
      <c r="L2" s="505" t="s">
        <v>33</v>
      </c>
      <c r="M2" s="505" t="s">
        <v>18</v>
      </c>
      <c r="N2" s="505" t="s">
        <v>9</v>
      </c>
      <c r="O2" s="505" t="s">
        <v>62</v>
      </c>
    </row>
    <row r="3" spans="4:15" hidden="1" x14ac:dyDescent="0.2">
      <c r="D3" s="506" t="s">
        <v>211</v>
      </c>
      <c r="E3" s="505" t="s">
        <v>213</v>
      </c>
      <c r="F3" s="506" t="s">
        <v>215</v>
      </c>
      <c r="G3" s="505"/>
      <c r="H3" s="506" t="s">
        <v>103</v>
      </c>
      <c r="I3" s="506" t="s">
        <v>102</v>
      </c>
      <c r="J3" s="505" t="str">
        <f>F3&amp;H3&amp;I3</f>
        <v>[Impact Indicator Name][Category][Disaggregation]</v>
      </c>
      <c r="K3" s="506" t="s">
        <v>50</v>
      </c>
      <c r="L3" s="506" t="s">
        <v>51</v>
      </c>
      <c r="M3" s="506" t="s">
        <v>52</v>
      </c>
      <c r="N3" s="506" t="s">
        <v>91</v>
      </c>
      <c r="O3" s="505" t="s">
        <v>61</v>
      </c>
    </row>
    <row r="4" spans="4:15" x14ac:dyDescent="0.2">
      <c r="D4" s="506" t="s">
        <v>3292</v>
      </c>
      <c r="E4" s="505" t="s">
        <v>3293</v>
      </c>
      <c r="F4" s="506" t="s">
        <v>3294</v>
      </c>
      <c r="G4" s="505"/>
      <c r="H4" s="506"/>
      <c r="I4" s="506"/>
      <c r="J4" s="505" t="str">
        <f t="shared" ref="J4:J67" si="0">F4&amp;H4&amp;I4</f>
        <v>TB I-2: TB incidence rate per 100,000 population</v>
      </c>
      <c r="K4" s="506"/>
      <c r="L4" s="506"/>
      <c r="M4" s="506"/>
      <c r="N4" s="506"/>
      <c r="O4" s="505" t="s">
        <v>1586</v>
      </c>
    </row>
    <row r="5" spans="4:15" x14ac:dyDescent="0.2">
      <c r="D5" s="506" t="s">
        <v>3295</v>
      </c>
      <c r="E5" s="505" t="s">
        <v>3293</v>
      </c>
      <c r="F5" s="506" t="s">
        <v>3294</v>
      </c>
      <c r="G5" s="505"/>
      <c r="H5" s="506"/>
      <c r="I5" s="506"/>
      <c r="J5" s="505" t="str">
        <f t="shared" si="0"/>
        <v>TB I-2: TB incidence rate per 100,000 population</v>
      </c>
      <c r="K5" s="506"/>
      <c r="L5" s="506"/>
      <c r="M5" s="506"/>
      <c r="N5" s="506"/>
      <c r="O5" s="505" t="s">
        <v>1587</v>
      </c>
    </row>
    <row r="6" spans="4:15" x14ac:dyDescent="0.2">
      <c r="D6" s="506" t="s">
        <v>3296</v>
      </c>
      <c r="E6" s="505" t="s">
        <v>3293</v>
      </c>
      <c r="F6" s="506" t="s">
        <v>3294</v>
      </c>
      <c r="G6" s="505"/>
      <c r="H6" s="506"/>
      <c r="I6" s="506"/>
      <c r="J6" s="505" t="str">
        <f t="shared" si="0"/>
        <v>TB I-2: TB incidence rate per 100,000 population</v>
      </c>
      <c r="K6" s="506"/>
      <c r="L6" s="506"/>
      <c r="M6" s="506"/>
      <c r="N6" s="506"/>
      <c r="O6" s="505" t="s">
        <v>1588</v>
      </c>
    </row>
    <row r="7" spans="4:15" x14ac:dyDescent="0.2">
      <c r="D7" s="506" t="s">
        <v>3297</v>
      </c>
      <c r="E7" s="505" t="s">
        <v>3293</v>
      </c>
      <c r="F7" s="506" t="s">
        <v>3294</v>
      </c>
      <c r="G7" s="505"/>
      <c r="H7" s="506"/>
      <c r="I7" s="506"/>
      <c r="J7" s="505" t="str">
        <f t="shared" si="0"/>
        <v>TB I-2: TB incidence rate per 100,000 population</v>
      </c>
      <c r="K7" s="506"/>
      <c r="L7" s="506"/>
      <c r="M7" s="506"/>
      <c r="N7" s="506"/>
      <c r="O7" s="505" t="s">
        <v>1589</v>
      </c>
    </row>
    <row r="8" spans="4:15" x14ac:dyDescent="0.2">
      <c r="D8" s="506" t="s">
        <v>3298</v>
      </c>
      <c r="E8" s="505" t="s">
        <v>3293</v>
      </c>
      <c r="F8" s="506" t="s">
        <v>3294</v>
      </c>
      <c r="G8" s="505"/>
      <c r="H8" s="506"/>
      <c r="I8" s="506"/>
      <c r="J8" s="505" t="str">
        <f t="shared" si="0"/>
        <v>TB I-2: TB incidence rate per 100,000 population</v>
      </c>
      <c r="K8" s="506"/>
      <c r="L8" s="506"/>
      <c r="M8" s="506"/>
      <c r="N8" s="506"/>
      <c r="O8" s="505" t="s">
        <v>1590</v>
      </c>
    </row>
    <row r="9" spans="4:15" x14ac:dyDescent="0.2">
      <c r="D9" s="506" t="s">
        <v>3299</v>
      </c>
      <c r="E9" s="505" t="s">
        <v>3293</v>
      </c>
      <c r="F9" s="506" t="s">
        <v>3294</v>
      </c>
      <c r="G9" s="505"/>
      <c r="H9" s="506"/>
      <c r="I9" s="506"/>
      <c r="J9" s="505" t="str">
        <f t="shared" si="0"/>
        <v>TB I-2: TB incidence rate per 100,000 population</v>
      </c>
      <c r="K9" s="506"/>
      <c r="L9" s="506"/>
      <c r="M9" s="506"/>
      <c r="N9" s="506"/>
      <c r="O9" s="505" t="s">
        <v>1591</v>
      </c>
    </row>
    <row r="10" spans="4:15" x14ac:dyDescent="0.2">
      <c r="D10" s="506" t="s">
        <v>3300</v>
      </c>
      <c r="E10" s="505" t="s">
        <v>3293</v>
      </c>
      <c r="F10" s="506" t="s">
        <v>3294</v>
      </c>
      <c r="G10" s="505"/>
      <c r="H10" s="506"/>
      <c r="I10" s="506"/>
      <c r="J10" s="505" t="str">
        <f t="shared" si="0"/>
        <v>TB I-2: TB incidence rate per 100,000 population</v>
      </c>
      <c r="K10" s="506"/>
      <c r="L10" s="506"/>
      <c r="M10" s="506"/>
      <c r="N10" s="506"/>
      <c r="O10" s="505" t="s">
        <v>1592</v>
      </c>
    </row>
    <row r="11" spans="4:15" x14ac:dyDescent="0.2">
      <c r="D11" s="506" t="s">
        <v>3301</v>
      </c>
      <c r="E11" s="505" t="s">
        <v>3293</v>
      </c>
      <c r="F11" s="506" t="s">
        <v>3294</v>
      </c>
      <c r="G11" s="505"/>
      <c r="H11" s="506"/>
      <c r="I11" s="506"/>
      <c r="J11" s="505" t="str">
        <f t="shared" si="0"/>
        <v>TB I-2: TB incidence rate per 100,000 population</v>
      </c>
      <c r="K11" s="506"/>
      <c r="L11" s="506"/>
      <c r="M11" s="506"/>
      <c r="N11" s="506"/>
      <c r="O11" s="505" t="s">
        <v>1593</v>
      </c>
    </row>
    <row r="12" spans="4:15" x14ac:dyDescent="0.2">
      <c r="D12" s="506" t="s">
        <v>3302</v>
      </c>
      <c r="E12" s="505" t="s">
        <v>3293</v>
      </c>
      <c r="F12" s="506" t="s">
        <v>3294</v>
      </c>
      <c r="G12" s="505"/>
      <c r="H12" s="506"/>
      <c r="I12" s="506"/>
      <c r="J12" s="505" t="str">
        <f t="shared" si="0"/>
        <v>TB I-2: TB incidence rate per 100,000 population</v>
      </c>
      <c r="K12" s="506"/>
      <c r="L12" s="506"/>
      <c r="M12" s="506"/>
      <c r="N12" s="506"/>
      <c r="O12" s="505" t="s">
        <v>1594</v>
      </c>
    </row>
    <row r="13" spans="4:15" x14ac:dyDescent="0.2">
      <c r="D13" s="506" t="s">
        <v>3303</v>
      </c>
      <c r="E13" s="505" t="s">
        <v>3293</v>
      </c>
      <c r="F13" s="506" t="s">
        <v>3294</v>
      </c>
      <c r="G13" s="505"/>
      <c r="H13" s="506"/>
      <c r="I13" s="506"/>
      <c r="J13" s="505" t="str">
        <f t="shared" si="0"/>
        <v>TB I-2: TB incidence rate per 100,000 population</v>
      </c>
      <c r="K13" s="506"/>
      <c r="L13" s="506"/>
      <c r="M13" s="506"/>
      <c r="N13" s="506"/>
      <c r="O13" s="505" t="s">
        <v>1595</v>
      </c>
    </row>
    <row r="14" spans="4:15" x14ac:dyDescent="0.2">
      <c r="D14" s="506" t="s">
        <v>3304</v>
      </c>
      <c r="E14" s="505" t="s">
        <v>3305</v>
      </c>
      <c r="F14" s="506" t="s">
        <v>3306</v>
      </c>
      <c r="G14" s="505"/>
      <c r="H14" s="506"/>
      <c r="I14" s="506"/>
      <c r="J14" s="505" t="str">
        <f t="shared" si="0"/>
        <v>TB I-4(M): RR-TB and/or MDR-TB prevalence among new TB patients: Proportion of new TB cases with RR-TB and/or MDR-TB</v>
      </c>
      <c r="K14" s="506"/>
      <c r="L14" s="506"/>
      <c r="M14" s="506"/>
      <c r="N14" s="506"/>
      <c r="O14" s="505" t="s">
        <v>1596</v>
      </c>
    </row>
    <row r="15" spans="4:15" x14ac:dyDescent="0.2">
      <c r="D15" s="506" t="s">
        <v>3307</v>
      </c>
      <c r="E15" s="505" t="s">
        <v>3305</v>
      </c>
      <c r="F15" s="506" t="s">
        <v>3306</v>
      </c>
      <c r="G15" s="505"/>
      <c r="H15" s="506"/>
      <c r="I15" s="506"/>
      <c r="J15" s="505" t="str">
        <f t="shared" si="0"/>
        <v>TB I-4(M): RR-TB and/or MDR-TB prevalence among new TB patients: Proportion of new TB cases with RR-TB and/or MDR-TB</v>
      </c>
      <c r="K15" s="506"/>
      <c r="L15" s="506"/>
      <c r="M15" s="506"/>
      <c r="N15" s="506"/>
      <c r="O15" s="505" t="s">
        <v>1597</v>
      </c>
    </row>
    <row r="16" spans="4:15" x14ac:dyDescent="0.2">
      <c r="D16" s="506" t="s">
        <v>3308</v>
      </c>
      <c r="E16" s="505" t="s">
        <v>3305</v>
      </c>
      <c r="F16" s="506" t="s">
        <v>3306</v>
      </c>
      <c r="G16" s="505"/>
      <c r="H16" s="506"/>
      <c r="I16" s="506"/>
      <c r="J16" s="505" t="str">
        <f t="shared" si="0"/>
        <v>TB I-4(M): RR-TB and/or MDR-TB prevalence among new TB patients: Proportion of new TB cases with RR-TB and/or MDR-TB</v>
      </c>
      <c r="K16" s="506"/>
      <c r="L16" s="506"/>
      <c r="M16" s="506"/>
      <c r="N16" s="506"/>
      <c r="O16" s="505" t="s">
        <v>1598</v>
      </c>
    </row>
    <row r="17" spans="4:15" x14ac:dyDescent="0.2">
      <c r="D17" s="506" t="s">
        <v>3309</v>
      </c>
      <c r="E17" s="505" t="s">
        <v>3305</v>
      </c>
      <c r="F17" s="506" t="s">
        <v>3306</v>
      </c>
      <c r="G17" s="505"/>
      <c r="H17" s="506"/>
      <c r="I17" s="506"/>
      <c r="J17" s="505" t="str">
        <f t="shared" si="0"/>
        <v>TB I-4(M): RR-TB and/or MDR-TB prevalence among new TB patients: Proportion of new TB cases with RR-TB and/or MDR-TB</v>
      </c>
      <c r="K17" s="506"/>
      <c r="L17" s="506"/>
      <c r="M17" s="506"/>
      <c r="N17" s="506"/>
      <c r="O17" s="505" t="s">
        <v>1599</v>
      </c>
    </row>
    <row r="18" spans="4:15" x14ac:dyDescent="0.2">
      <c r="D18" s="506" t="s">
        <v>3310</v>
      </c>
      <c r="E18" s="505" t="s">
        <v>3305</v>
      </c>
      <c r="F18" s="506" t="s">
        <v>3306</v>
      </c>
      <c r="G18" s="505"/>
      <c r="H18" s="506"/>
      <c r="I18" s="506"/>
      <c r="J18" s="505" t="str">
        <f t="shared" si="0"/>
        <v>TB I-4(M): RR-TB and/or MDR-TB prevalence among new TB patients: Proportion of new TB cases with RR-TB and/or MDR-TB</v>
      </c>
      <c r="K18" s="506"/>
      <c r="L18" s="506"/>
      <c r="M18" s="506"/>
      <c r="N18" s="506"/>
      <c r="O18" s="505" t="s">
        <v>1600</v>
      </c>
    </row>
    <row r="19" spans="4:15" x14ac:dyDescent="0.2">
      <c r="D19" s="506" t="s">
        <v>3311</v>
      </c>
      <c r="E19" s="505" t="s">
        <v>3305</v>
      </c>
      <c r="F19" s="506" t="s">
        <v>3306</v>
      </c>
      <c r="G19" s="505"/>
      <c r="H19" s="506"/>
      <c r="I19" s="506"/>
      <c r="J19" s="505" t="str">
        <f t="shared" si="0"/>
        <v>TB I-4(M): RR-TB and/or MDR-TB prevalence among new TB patients: Proportion of new TB cases with RR-TB and/or MDR-TB</v>
      </c>
      <c r="K19" s="506"/>
      <c r="L19" s="506"/>
      <c r="M19" s="506"/>
      <c r="N19" s="506"/>
      <c r="O19" s="505" t="s">
        <v>1601</v>
      </c>
    </row>
    <row r="20" spans="4:15" x14ac:dyDescent="0.2">
      <c r="D20" s="506" t="s">
        <v>3312</v>
      </c>
      <c r="E20" s="505" t="s">
        <v>3305</v>
      </c>
      <c r="F20" s="506" t="s">
        <v>3306</v>
      </c>
      <c r="G20" s="505"/>
      <c r="H20" s="506"/>
      <c r="I20" s="506"/>
      <c r="J20" s="505" t="str">
        <f t="shared" si="0"/>
        <v>TB I-4(M): RR-TB and/or MDR-TB prevalence among new TB patients: Proportion of new TB cases with RR-TB and/or MDR-TB</v>
      </c>
      <c r="K20" s="506"/>
      <c r="L20" s="506"/>
      <c r="M20" s="506"/>
      <c r="N20" s="506"/>
      <c r="O20" s="505" t="s">
        <v>1602</v>
      </c>
    </row>
    <row r="21" spans="4:15" x14ac:dyDescent="0.2">
      <c r="D21" s="506" t="s">
        <v>3313</v>
      </c>
      <c r="E21" s="505" t="s">
        <v>3305</v>
      </c>
      <c r="F21" s="506" t="s">
        <v>3306</v>
      </c>
      <c r="G21" s="505"/>
      <c r="H21" s="506"/>
      <c r="I21" s="506"/>
      <c r="J21" s="505" t="str">
        <f t="shared" si="0"/>
        <v>TB I-4(M): RR-TB and/or MDR-TB prevalence among new TB patients: Proportion of new TB cases with RR-TB and/or MDR-TB</v>
      </c>
      <c r="K21" s="506"/>
      <c r="L21" s="506"/>
      <c r="M21" s="506"/>
      <c r="N21" s="506"/>
      <c r="O21" s="505" t="s">
        <v>1603</v>
      </c>
    </row>
    <row r="22" spans="4:15" x14ac:dyDescent="0.2">
      <c r="D22" s="506" t="s">
        <v>3314</v>
      </c>
      <c r="E22" s="505" t="s">
        <v>3305</v>
      </c>
      <c r="F22" s="506" t="s">
        <v>3306</v>
      </c>
      <c r="G22" s="505"/>
      <c r="H22" s="506"/>
      <c r="I22" s="506"/>
      <c r="J22" s="505" t="str">
        <f t="shared" si="0"/>
        <v>TB I-4(M): RR-TB and/or MDR-TB prevalence among new TB patients: Proportion of new TB cases with RR-TB and/or MDR-TB</v>
      </c>
      <c r="K22" s="506"/>
      <c r="L22" s="506"/>
      <c r="M22" s="506"/>
      <c r="N22" s="506"/>
      <c r="O22" s="505" t="s">
        <v>1604</v>
      </c>
    </row>
    <row r="23" spans="4:15" x14ac:dyDescent="0.2">
      <c r="D23" s="506" t="s">
        <v>3315</v>
      </c>
      <c r="E23" s="505" t="s">
        <v>3305</v>
      </c>
      <c r="F23" s="506" t="s">
        <v>3306</v>
      </c>
      <c r="G23" s="505"/>
      <c r="H23" s="506"/>
      <c r="I23" s="506"/>
      <c r="J23" s="505" t="str">
        <f t="shared" si="0"/>
        <v>TB I-4(M): RR-TB and/or MDR-TB prevalence among new TB patients: Proportion of new TB cases with RR-TB and/or MDR-TB</v>
      </c>
      <c r="K23" s="506"/>
      <c r="L23" s="506"/>
      <c r="M23" s="506"/>
      <c r="N23" s="506"/>
      <c r="O23" s="505" t="s">
        <v>1605</v>
      </c>
    </row>
    <row r="24" spans="4:15" x14ac:dyDescent="0.2">
      <c r="D24" s="506" t="s">
        <v>3316</v>
      </c>
      <c r="E24" s="505" t="s">
        <v>3317</v>
      </c>
      <c r="F24" s="506" t="s">
        <v>2520</v>
      </c>
      <c r="G24" s="505"/>
      <c r="H24" s="506"/>
      <c r="I24" s="506"/>
      <c r="J24" s="505" t="str">
        <f t="shared" si="0"/>
        <v>HIV I-6: Estimated percentage of child HIV infections from HIV-positive women delivering in the past 12 months</v>
      </c>
      <c r="K24" s="506"/>
      <c r="L24" s="506"/>
      <c r="M24" s="506"/>
      <c r="N24" s="506"/>
      <c r="O24" s="505" t="s">
        <v>1606</v>
      </c>
    </row>
    <row r="25" spans="4:15" x14ac:dyDescent="0.2">
      <c r="D25" s="506" t="s">
        <v>3318</v>
      </c>
      <c r="E25" s="505" t="s">
        <v>3317</v>
      </c>
      <c r="F25" s="506" t="s">
        <v>2520</v>
      </c>
      <c r="G25" s="505"/>
      <c r="H25" s="506"/>
      <c r="I25" s="506"/>
      <c r="J25" s="505" t="str">
        <f t="shared" si="0"/>
        <v>HIV I-6: Estimated percentage of child HIV infections from HIV-positive women delivering in the past 12 months</v>
      </c>
      <c r="K25" s="506"/>
      <c r="L25" s="506"/>
      <c r="M25" s="506"/>
      <c r="N25" s="506"/>
      <c r="O25" s="505" t="s">
        <v>1607</v>
      </c>
    </row>
    <row r="26" spans="4:15" x14ac:dyDescent="0.2">
      <c r="D26" s="506" t="s">
        <v>3319</v>
      </c>
      <c r="E26" s="505" t="s">
        <v>3317</v>
      </c>
      <c r="F26" s="506" t="s">
        <v>2520</v>
      </c>
      <c r="G26" s="505"/>
      <c r="H26" s="506"/>
      <c r="I26" s="506"/>
      <c r="J26" s="505" t="str">
        <f t="shared" si="0"/>
        <v>HIV I-6: Estimated percentage of child HIV infections from HIV-positive women delivering in the past 12 months</v>
      </c>
      <c r="K26" s="506"/>
      <c r="L26" s="506"/>
      <c r="M26" s="506"/>
      <c r="N26" s="506"/>
      <c r="O26" s="505" t="s">
        <v>1608</v>
      </c>
    </row>
    <row r="27" spans="4:15" x14ac:dyDescent="0.2">
      <c r="D27" s="506" t="s">
        <v>3320</v>
      </c>
      <c r="E27" s="505" t="s">
        <v>3317</v>
      </c>
      <c r="F27" s="506" t="s">
        <v>2520</v>
      </c>
      <c r="G27" s="505"/>
      <c r="H27" s="506"/>
      <c r="I27" s="506"/>
      <c r="J27" s="505" t="str">
        <f t="shared" si="0"/>
        <v>HIV I-6: Estimated percentage of child HIV infections from HIV-positive women delivering in the past 12 months</v>
      </c>
      <c r="K27" s="506"/>
      <c r="L27" s="506"/>
      <c r="M27" s="506"/>
      <c r="N27" s="506"/>
      <c r="O27" s="505" t="s">
        <v>1609</v>
      </c>
    </row>
    <row r="28" spans="4:15" x14ac:dyDescent="0.2">
      <c r="D28" s="506" t="s">
        <v>3321</v>
      </c>
      <c r="E28" s="505" t="s">
        <v>3317</v>
      </c>
      <c r="F28" s="506" t="s">
        <v>2520</v>
      </c>
      <c r="G28" s="505"/>
      <c r="H28" s="506"/>
      <c r="I28" s="506"/>
      <c r="J28" s="505" t="str">
        <f t="shared" si="0"/>
        <v>HIV I-6: Estimated percentage of child HIV infections from HIV-positive women delivering in the past 12 months</v>
      </c>
      <c r="K28" s="506"/>
      <c r="L28" s="506"/>
      <c r="M28" s="506"/>
      <c r="N28" s="506"/>
      <c r="O28" s="505" t="s">
        <v>1610</v>
      </c>
    </row>
    <row r="29" spans="4:15" x14ac:dyDescent="0.2">
      <c r="D29" s="506" t="s">
        <v>3322</v>
      </c>
      <c r="E29" s="505" t="s">
        <v>3317</v>
      </c>
      <c r="F29" s="506" t="s">
        <v>2520</v>
      </c>
      <c r="G29" s="505"/>
      <c r="H29" s="506"/>
      <c r="I29" s="506"/>
      <c r="J29" s="505" t="str">
        <f t="shared" si="0"/>
        <v>HIV I-6: Estimated percentage of child HIV infections from HIV-positive women delivering in the past 12 months</v>
      </c>
      <c r="K29" s="506"/>
      <c r="L29" s="506"/>
      <c r="M29" s="506"/>
      <c r="N29" s="506"/>
      <c r="O29" s="505" t="s">
        <v>1611</v>
      </c>
    </row>
    <row r="30" spans="4:15" x14ac:dyDescent="0.2">
      <c r="D30" s="506" t="s">
        <v>3323</v>
      </c>
      <c r="E30" s="505" t="s">
        <v>3317</v>
      </c>
      <c r="F30" s="506" t="s">
        <v>2520</v>
      </c>
      <c r="G30" s="505"/>
      <c r="H30" s="506"/>
      <c r="I30" s="506"/>
      <c r="J30" s="505" t="str">
        <f t="shared" si="0"/>
        <v>HIV I-6: Estimated percentage of child HIV infections from HIV-positive women delivering in the past 12 months</v>
      </c>
      <c r="K30" s="506"/>
      <c r="L30" s="506"/>
      <c r="M30" s="506"/>
      <c r="N30" s="506"/>
      <c r="O30" s="505" t="s">
        <v>1612</v>
      </c>
    </row>
    <row r="31" spans="4:15" x14ac:dyDescent="0.2">
      <c r="D31" s="506" t="s">
        <v>3324</v>
      </c>
      <c r="E31" s="505" t="s">
        <v>3317</v>
      </c>
      <c r="F31" s="506" t="s">
        <v>2520</v>
      </c>
      <c r="G31" s="505"/>
      <c r="H31" s="506"/>
      <c r="I31" s="506"/>
      <c r="J31" s="505" t="str">
        <f t="shared" si="0"/>
        <v>HIV I-6: Estimated percentage of child HIV infections from HIV-positive women delivering in the past 12 months</v>
      </c>
      <c r="K31" s="506"/>
      <c r="L31" s="506"/>
      <c r="M31" s="506"/>
      <c r="N31" s="506"/>
      <c r="O31" s="505" t="s">
        <v>1613</v>
      </c>
    </row>
    <row r="32" spans="4:15" x14ac:dyDescent="0.2">
      <c r="D32" s="506" t="s">
        <v>3325</v>
      </c>
      <c r="E32" s="505" t="s">
        <v>3317</v>
      </c>
      <c r="F32" s="506" t="s">
        <v>2520</v>
      </c>
      <c r="G32" s="505"/>
      <c r="H32" s="506"/>
      <c r="I32" s="506"/>
      <c r="J32" s="505" t="str">
        <f t="shared" si="0"/>
        <v>HIV I-6: Estimated percentage of child HIV infections from HIV-positive women delivering in the past 12 months</v>
      </c>
      <c r="K32" s="506"/>
      <c r="L32" s="506"/>
      <c r="M32" s="506"/>
      <c r="N32" s="506"/>
      <c r="O32" s="505" t="s">
        <v>1614</v>
      </c>
    </row>
    <row r="33" spans="4:15" x14ac:dyDescent="0.2">
      <c r="D33" s="506" t="s">
        <v>3326</v>
      </c>
      <c r="E33" s="505" t="s">
        <v>3317</v>
      </c>
      <c r="F33" s="506" t="s">
        <v>2520</v>
      </c>
      <c r="G33" s="505"/>
      <c r="H33" s="506"/>
      <c r="I33" s="506"/>
      <c r="J33" s="505" t="str">
        <f t="shared" si="0"/>
        <v>HIV I-6: Estimated percentage of child HIV infections from HIV-positive women delivering in the past 12 months</v>
      </c>
      <c r="K33" s="506"/>
      <c r="L33" s="506"/>
      <c r="M33" s="506"/>
      <c r="N33" s="506"/>
      <c r="O33" s="505" t="s">
        <v>1615</v>
      </c>
    </row>
    <row r="34" spans="4:15" x14ac:dyDescent="0.2">
      <c r="D34" s="506" t="s">
        <v>3327</v>
      </c>
      <c r="E34" s="505" t="s">
        <v>3328</v>
      </c>
      <c r="F34" s="506" t="s">
        <v>2296</v>
      </c>
      <c r="G34" s="505"/>
      <c r="H34" s="506" t="s">
        <v>2200</v>
      </c>
      <c r="I34" s="506" t="s">
        <v>2236</v>
      </c>
      <c r="J34" s="505" t="str">
        <f t="shared" si="0"/>
        <v>HIV I-13: Number and % of people living with HIVAgeU15</v>
      </c>
      <c r="K34" s="506" t="s">
        <v>1616</v>
      </c>
      <c r="L34" s="506" t="s">
        <v>356</v>
      </c>
      <c r="M34" s="506" t="s">
        <v>1617</v>
      </c>
      <c r="N34" s="506"/>
      <c r="O34" s="505" t="s">
        <v>1618</v>
      </c>
    </row>
    <row r="35" spans="4:15" x14ac:dyDescent="0.2">
      <c r="D35" s="506" t="s">
        <v>3329</v>
      </c>
      <c r="E35" s="505" t="s">
        <v>3328</v>
      </c>
      <c r="F35" s="506" t="s">
        <v>2296</v>
      </c>
      <c r="G35" s="505"/>
      <c r="H35" s="506" t="s">
        <v>2200</v>
      </c>
      <c r="I35" s="506" t="s">
        <v>2238</v>
      </c>
      <c r="J35" s="505" t="str">
        <f t="shared" si="0"/>
        <v>HIV I-13: Number and % of people living with HIVAge15+</v>
      </c>
      <c r="K35" s="506" t="s">
        <v>1619</v>
      </c>
      <c r="L35" s="506" t="s">
        <v>356</v>
      </c>
      <c r="M35" s="506" t="s">
        <v>1617</v>
      </c>
      <c r="N35" s="506"/>
      <c r="O35" s="505" t="s">
        <v>1620</v>
      </c>
    </row>
    <row r="36" spans="4:15" x14ac:dyDescent="0.2">
      <c r="D36" s="506" t="s">
        <v>3330</v>
      </c>
      <c r="E36" s="505" t="s">
        <v>3328</v>
      </c>
      <c r="F36" s="506" t="s">
        <v>2296</v>
      </c>
      <c r="G36" s="505"/>
      <c r="H36" s="506" t="s">
        <v>2240</v>
      </c>
      <c r="I36" s="506" t="s">
        <v>2241</v>
      </c>
      <c r="J36" s="505" t="str">
        <f t="shared" si="0"/>
        <v>HIV I-13: Number and % of people living with HIVAge | Gender15-19 male</v>
      </c>
      <c r="K36" s="506"/>
      <c r="L36" s="506"/>
      <c r="M36" s="506"/>
      <c r="N36" s="506" t="s">
        <v>1621</v>
      </c>
      <c r="O36" s="505" t="s">
        <v>1622</v>
      </c>
    </row>
    <row r="37" spans="4:15" x14ac:dyDescent="0.2">
      <c r="D37" s="506" t="s">
        <v>3331</v>
      </c>
      <c r="E37" s="505" t="s">
        <v>3328</v>
      </c>
      <c r="F37" s="506" t="s">
        <v>2296</v>
      </c>
      <c r="G37" s="505"/>
      <c r="H37" s="506" t="s">
        <v>2240</v>
      </c>
      <c r="I37" s="506" t="s">
        <v>2243</v>
      </c>
      <c r="J37" s="505" t="str">
        <f t="shared" si="0"/>
        <v>HIV I-13: Number and % of people living with HIVAge | Gender20-24 male</v>
      </c>
      <c r="K37" s="506"/>
      <c r="L37" s="506"/>
      <c r="M37" s="506"/>
      <c r="N37" s="506" t="s">
        <v>1621</v>
      </c>
      <c r="O37" s="505" t="s">
        <v>1623</v>
      </c>
    </row>
    <row r="38" spans="4:15" x14ac:dyDescent="0.2">
      <c r="D38" s="506" t="s">
        <v>3332</v>
      </c>
      <c r="E38" s="505" t="s">
        <v>3328</v>
      </c>
      <c r="F38" s="506" t="s">
        <v>2296</v>
      </c>
      <c r="G38" s="505"/>
      <c r="H38" s="506" t="s">
        <v>2240</v>
      </c>
      <c r="I38" s="506" t="s">
        <v>2245</v>
      </c>
      <c r="J38" s="505" t="str">
        <f t="shared" si="0"/>
        <v>HIV I-13: Number and % of people living with HIVAge | Gender15-19 female</v>
      </c>
      <c r="K38" s="506"/>
      <c r="L38" s="506"/>
      <c r="M38" s="506"/>
      <c r="N38" s="506" t="s">
        <v>1621</v>
      </c>
      <c r="O38" s="505" t="s">
        <v>1624</v>
      </c>
    </row>
    <row r="39" spans="4:15" x14ac:dyDescent="0.2">
      <c r="D39" s="506" t="s">
        <v>3333</v>
      </c>
      <c r="E39" s="505" t="s">
        <v>3328</v>
      </c>
      <c r="F39" s="506" t="s">
        <v>2296</v>
      </c>
      <c r="G39" s="505"/>
      <c r="H39" s="506" t="s">
        <v>2240</v>
      </c>
      <c r="I39" s="506" t="s">
        <v>2247</v>
      </c>
      <c r="J39" s="505" t="str">
        <f t="shared" si="0"/>
        <v>HIV I-13: Number and % of people living with HIVAge | Gender20-24 female</v>
      </c>
      <c r="K39" s="506"/>
      <c r="L39" s="506"/>
      <c r="M39" s="506"/>
      <c r="N39" s="506" t="s">
        <v>1621</v>
      </c>
      <c r="O39" s="505" t="s">
        <v>1625</v>
      </c>
    </row>
    <row r="40" spans="4:15" x14ac:dyDescent="0.2">
      <c r="D40" s="506" t="s">
        <v>3334</v>
      </c>
      <c r="E40" s="505" t="s">
        <v>3328</v>
      </c>
      <c r="F40" s="506" t="s">
        <v>2296</v>
      </c>
      <c r="G40" s="505"/>
      <c r="H40" s="506" t="s">
        <v>2229</v>
      </c>
      <c r="I40" s="506" t="s">
        <v>2230</v>
      </c>
      <c r="J40" s="505" t="str">
        <f t="shared" si="0"/>
        <v>HIV I-13: Number and % of people living with HIVGenderMale</v>
      </c>
      <c r="K40" s="506" t="s">
        <v>1626</v>
      </c>
      <c r="L40" s="506" t="s">
        <v>356</v>
      </c>
      <c r="M40" s="506" t="s">
        <v>1617</v>
      </c>
      <c r="N40" s="506"/>
      <c r="O40" s="505" t="s">
        <v>1627</v>
      </c>
    </row>
    <row r="41" spans="4:15" x14ac:dyDescent="0.2">
      <c r="D41" s="506" t="s">
        <v>3335</v>
      </c>
      <c r="E41" s="505" t="s">
        <v>3328</v>
      </c>
      <c r="F41" s="506" t="s">
        <v>2296</v>
      </c>
      <c r="G41" s="505"/>
      <c r="H41" s="506" t="s">
        <v>2229</v>
      </c>
      <c r="I41" s="506" t="s">
        <v>2232</v>
      </c>
      <c r="J41" s="505" t="str">
        <f t="shared" si="0"/>
        <v>HIV I-13: Number and % of people living with HIVGenderFemale</v>
      </c>
      <c r="K41" s="506" t="s">
        <v>1628</v>
      </c>
      <c r="L41" s="506" t="s">
        <v>356</v>
      </c>
      <c r="M41" s="506" t="s">
        <v>1617</v>
      </c>
      <c r="N41" s="506"/>
      <c r="O41" s="505" t="s">
        <v>1629</v>
      </c>
    </row>
    <row r="42" spans="4:15" x14ac:dyDescent="0.2">
      <c r="D42" s="506" t="s">
        <v>3336</v>
      </c>
      <c r="E42" s="505" t="s">
        <v>3328</v>
      </c>
      <c r="F42" s="506" t="s">
        <v>2296</v>
      </c>
      <c r="G42" s="505"/>
      <c r="H42" s="506"/>
      <c r="I42" s="506"/>
      <c r="J42" s="505" t="str">
        <f t="shared" si="0"/>
        <v>HIV I-13: Number and % of people living with HIV</v>
      </c>
      <c r="K42" s="506"/>
      <c r="L42" s="506"/>
      <c r="M42" s="506"/>
      <c r="N42" s="506"/>
      <c r="O42" s="505" t="s">
        <v>1630</v>
      </c>
    </row>
    <row r="43" spans="4:15" x14ac:dyDescent="0.2">
      <c r="D43" s="506" t="s">
        <v>3337</v>
      </c>
      <c r="E43" s="505" t="s">
        <v>3328</v>
      </c>
      <c r="F43" s="506" t="s">
        <v>2296</v>
      </c>
      <c r="G43" s="505"/>
      <c r="H43" s="506"/>
      <c r="I43" s="506"/>
      <c r="J43" s="505" t="str">
        <f t="shared" si="0"/>
        <v>HIV I-13: Number and % of people living with HIV</v>
      </c>
      <c r="K43" s="506"/>
      <c r="L43" s="506"/>
      <c r="M43" s="506"/>
      <c r="N43" s="506"/>
      <c r="O43" s="505" t="s">
        <v>1631</v>
      </c>
    </row>
    <row r="44" spans="4:15" x14ac:dyDescent="0.2">
      <c r="D44" s="506" t="s">
        <v>3338</v>
      </c>
      <c r="E44" s="505" t="s">
        <v>3339</v>
      </c>
      <c r="F44" s="506"/>
      <c r="G44" s="505"/>
      <c r="H44" s="506"/>
      <c r="I44" s="506"/>
      <c r="J44" s="505" t="str">
        <f t="shared" si="0"/>
        <v/>
      </c>
      <c r="K44" s="506"/>
      <c r="L44" s="506"/>
      <c r="M44" s="506"/>
      <c r="N44" s="506"/>
      <c r="O44" s="505" t="s">
        <v>1632</v>
      </c>
    </row>
    <row r="45" spans="4:15" x14ac:dyDescent="0.2">
      <c r="D45" s="506" t="s">
        <v>3340</v>
      </c>
      <c r="E45" s="505" t="s">
        <v>3339</v>
      </c>
      <c r="F45" s="506"/>
      <c r="G45" s="505"/>
      <c r="H45" s="506"/>
      <c r="I45" s="506"/>
      <c r="J45" s="505" t="str">
        <f t="shared" si="0"/>
        <v/>
      </c>
      <c r="K45" s="506"/>
      <c r="L45" s="506"/>
      <c r="M45" s="506"/>
      <c r="N45" s="506"/>
      <c r="O45" s="505" t="s">
        <v>1633</v>
      </c>
    </row>
    <row r="46" spans="4:15" x14ac:dyDescent="0.2">
      <c r="D46" s="506" t="s">
        <v>3341</v>
      </c>
      <c r="E46" s="505" t="s">
        <v>3339</v>
      </c>
      <c r="F46" s="506"/>
      <c r="G46" s="505"/>
      <c r="H46" s="506"/>
      <c r="I46" s="506"/>
      <c r="J46" s="505" t="str">
        <f t="shared" si="0"/>
        <v/>
      </c>
      <c r="K46" s="506"/>
      <c r="L46" s="506"/>
      <c r="M46" s="506"/>
      <c r="N46" s="506"/>
      <c r="O46" s="505" t="s">
        <v>1634</v>
      </c>
    </row>
    <row r="47" spans="4:15" x14ac:dyDescent="0.2">
      <c r="D47" s="506" t="s">
        <v>3342</v>
      </c>
      <c r="E47" s="505" t="s">
        <v>3339</v>
      </c>
      <c r="F47" s="506"/>
      <c r="G47" s="505"/>
      <c r="H47" s="506"/>
      <c r="I47" s="506"/>
      <c r="J47" s="505" t="str">
        <f t="shared" si="0"/>
        <v/>
      </c>
      <c r="K47" s="506"/>
      <c r="L47" s="506"/>
      <c r="M47" s="506"/>
      <c r="N47" s="506"/>
      <c r="O47" s="505" t="s">
        <v>1635</v>
      </c>
    </row>
    <row r="48" spans="4:15" x14ac:dyDescent="0.2">
      <c r="D48" s="506" t="s">
        <v>3343</v>
      </c>
      <c r="E48" s="505" t="s">
        <v>3339</v>
      </c>
      <c r="F48" s="506"/>
      <c r="G48" s="505"/>
      <c r="H48" s="506"/>
      <c r="I48" s="506"/>
      <c r="J48" s="505" t="str">
        <f t="shared" si="0"/>
        <v/>
      </c>
      <c r="K48" s="506"/>
      <c r="L48" s="506"/>
      <c r="M48" s="506"/>
      <c r="N48" s="506"/>
      <c r="O48" s="505" t="s">
        <v>1636</v>
      </c>
    </row>
    <row r="49" spans="4:15" x14ac:dyDescent="0.2">
      <c r="D49" s="506" t="s">
        <v>3344</v>
      </c>
      <c r="E49" s="505" t="s">
        <v>3339</v>
      </c>
      <c r="F49" s="506"/>
      <c r="G49" s="505"/>
      <c r="H49" s="506"/>
      <c r="I49" s="506"/>
      <c r="J49" s="505" t="str">
        <f t="shared" si="0"/>
        <v/>
      </c>
      <c r="K49" s="506"/>
      <c r="L49" s="506"/>
      <c r="M49" s="506"/>
      <c r="N49" s="506"/>
      <c r="O49" s="505" t="s">
        <v>1637</v>
      </c>
    </row>
    <row r="50" spans="4:15" x14ac:dyDescent="0.2">
      <c r="D50" s="506" t="s">
        <v>3345</v>
      </c>
      <c r="E50" s="505" t="s">
        <v>3339</v>
      </c>
      <c r="F50" s="506"/>
      <c r="G50" s="505"/>
      <c r="H50" s="506"/>
      <c r="I50" s="506"/>
      <c r="J50" s="505" t="str">
        <f t="shared" si="0"/>
        <v/>
      </c>
      <c r="K50" s="506"/>
      <c r="L50" s="506"/>
      <c r="M50" s="506"/>
      <c r="N50" s="506"/>
      <c r="O50" s="505" t="s">
        <v>1638</v>
      </c>
    </row>
    <row r="51" spans="4:15" x14ac:dyDescent="0.2">
      <c r="D51" s="506" t="s">
        <v>3346</v>
      </c>
      <c r="E51" s="505" t="s">
        <v>3339</v>
      </c>
      <c r="F51" s="506"/>
      <c r="G51" s="505"/>
      <c r="H51" s="506"/>
      <c r="I51" s="506"/>
      <c r="J51" s="505" t="str">
        <f t="shared" si="0"/>
        <v/>
      </c>
      <c r="K51" s="506"/>
      <c r="L51" s="506"/>
      <c r="M51" s="506"/>
      <c r="N51" s="506"/>
      <c r="O51" s="505" t="s">
        <v>1639</v>
      </c>
    </row>
    <row r="52" spans="4:15" x14ac:dyDescent="0.2">
      <c r="D52" s="506" t="s">
        <v>3347</v>
      </c>
      <c r="E52" s="505" t="s">
        <v>3339</v>
      </c>
      <c r="F52" s="506"/>
      <c r="G52" s="505"/>
      <c r="H52" s="506"/>
      <c r="I52" s="506"/>
      <c r="J52" s="505" t="str">
        <f t="shared" si="0"/>
        <v/>
      </c>
      <c r="K52" s="506"/>
      <c r="L52" s="506"/>
      <c r="M52" s="506"/>
      <c r="N52" s="506"/>
      <c r="O52" s="505" t="s">
        <v>1640</v>
      </c>
    </row>
    <row r="53" spans="4:15" x14ac:dyDescent="0.2">
      <c r="D53" s="506" t="s">
        <v>3348</v>
      </c>
      <c r="E53" s="505" t="s">
        <v>3339</v>
      </c>
      <c r="F53" s="506"/>
      <c r="G53" s="505"/>
      <c r="H53" s="506"/>
      <c r="I53" s="506"/>
      <c r="J53" s="505" t="str">
        <f t="shared" si="0"/>
        <v/>
      </c>
      <c r="K53" s="506"/>
      <c r="L53" s="506"/>
      <c r="M53" s="506"/>
      <c r="N53" s="506"/>
      <c r="O53" s="505" t="s">
        <v>1641</v>
      </c>
    </row>
    <row r="54" spans="4:15" x14ac:dyDescent="0.2">
      <c r="D54" s="506" t="s">
        <v>3349</v>
      </c>
      <c r="E54" s="505" t="s">
        <v>3350</v>
      </c>
      <c r="F54" s="506"/>
      <c r="G54" s="505"/>
      <c r="H54" s="506"/>
      <c r="I54" s="506"/>
      <c r="J54" s="505" t="str">
        <f t="shared" si="0"/>
        <v/>
      </c>
      <c r="K54" s="506"/>
      <c r="L54" s="506"/>
      <c r="M54" s="506"/>
      <c r="N54" s="506"/>
      <c r="O54" s="505" t="s">
        <v>1642</v>
      </c>
    </row>
    <row r="55" spans="4:15" x14ac:dyDescent="0.2">
      <c r="D55" s="506" t="s">
        <v>3351</v>
      </c>
      <c r="E55" s="505" t="s">
        <v>3350</v>
      </c>
      <c r="F55" s="506"/>
      <c r="G55" s="505"/>
      <c r="H55" s="506"/>
      <c r="I55" s="506"/>
      <c r="J55" s="505" t="str">
        <f t="shared" si="0"/>
        <v/>
      </c>
      <c r="K55" s="506"/>
      <c r="L55" s="506"/>
      <c r="M55" s="506"/>
      <c r="N55" s="506"/>
      <c r="O55" s="505" t="s">
        <v>1643</v>
      </c>
    </row>
    <row r="56" spans="4:15" x14ac:dyDescent="0.2">
      <c r="D56" s="506" t="s">
        <v>3352</v>
      </c>
      <c r="E56" s="505" t="s">
        <v>3350</v>
      </c>
      <c r="F56" s="506"/>
      <c r="G56" s="505"/>
      <c r="H56" s="506"/>
      <c r="I56" s="506"/>
      <c r="J56" s="505" t="str">
        <f t="shared" si="0"/>
        <v/>
      </c>
      <c r="K56" s="506"/>
      <c r="L56" s="506"/>
      <c r="M56" s="506"/>
      <c r="N56" s="506"/>
      <c r="O56" s="505" t="s">
        <v>1644</v>
      </c>
    </row>
    <row r="57" spans="4:15" x14ac:dyDescent="0.2">
      <c r="D57" s="506" t="s">
        <v>3353</v>
      </c>
      <c r="E57" s="505" t="s">
        <v>3350</v>
      </c>
      <c r="F57" s="506"/>
      <c r="G57" s="505"/>
      <c r="H57" s="506"/>
      <c r="I57" s="506"/>
      <c r="J57" s="505" t="str">
        <f t="shared" si="0"/>
        <v/>
      </c>
      <c r="K57" s="506"/>
      <c r="L57" s="506"/>
      <c r="M57" s="506"/>
      <c r="N57" s="506"/>
      <c r="O57" s="505" t="s">
        <v>1645</v>
      </c>
    </row>
    <row r="58" spans="4:15" x14ac:dyDescent="0.2">
      <c r="D58" s="506" t="s">
        <v>3354</v>
      </c>
      <c r="E58" s="505" t="s">
        <v>3350</v>
      </c>
      <c r="F58" s="506"/>
      <c r="G58" s="505"/>
      <c r="H58" s="506"/>
      <c r="I58" s="506"/>
      <c r="J58" s="505" t="str">
        <f t="shared" si="0"/>
        <v/>
      </c>
      <c r="K58" s="506"/>
      <c r="L58" s="506"/>
      <c r="M58" s="506"/>
      <c r="N58" s="506"/>
      <c r="O58" s="505" t="s">
        <v>1646</v>
      </c>
    </row>
    <row r="59" spans="4:15" x14ac:dyDescent="0.2">
      <c r="D59" s="506" t="s">
        <v>3355</v>
      </c>
      <c r="E59" s="505" t="s">
        <v>3350</v>
      </c>
      <c r="F59" s="506"/>
      <c r="G59" s="505"/>
      <c r="H59" s="506"/>
      <c r="I59" s="506"/>
      <c r="J59" s="505" t="str">
        <f t="shared" si="0"/>
        <v/>
      </c>
      <c r="K59" s="506"/>
      <c r="L59" s="506"/>
      <c r="M59" s="506"/>
      <c r="N59" s="506"/>
      <c r="O59" s="505" t="s">
        <v>1647</v>
      </c>
    </row>
    <row r="60" spans="4:15" x14ac:dyDescent="0.2">
      <c r="D60" s="506" t="s">
        <v>3356</v>
      </c>
      <c r="E60" s="505" t="s">
        <v>3350</v>
      </c>
      <c r="F60" s="506"/>
      <c r="G60" s="505"/>
      <c r="H60" s="506"/>
      <c r="I60" s="506"/>
      <c r="J60" s="505" t="str">
        <f t="shared" si="0"/>
        <v/>
      </c>
      <c r="K60" s="506"/>
      <c r="L60" s="506"/>
      <c r="M60" s="506"/>
      <c r="N60" s="506"/>
      <c r="O60" s="505" t="s">
        <v>1648</v>
      </c>
    </row>
    <row r="61" spans="4:15" x14ac:dyDescent="0.2">
      <c r="D61" s="506" t="s">
        <v>3357</v>
      </c>
      <c r="E61" s="505" t="s">
        <v>3350</v>
      </c>
      <c r="F61" s="506"/>
      <c r="G61" s="505"/>
      <c r="H61" s="506"/>
      <c r="I61" s="506"/>
      <c r="J61" s="505" t="str">
        <f t="shared" si="0"/>
        <v/>
      </c>
      <c r="K61" s="506"/>
      <c r="L61" s="506"/>
      <c r="M61" s="506"/>
      <c r="N61" s="506"/>
      <c r="O61" s="505" t="s">
        <v>1649</v>
      </c>
    </row>
    <row r="62" spans="4:15" x14ac:dyDescent="0.2">
      <c r="D62" s="506" t="s">
        <v>3358</v>
      </c>
      <c r="E62" s="505" t="s">
        <v>3350</v>
      </c>
      <c r="F62" s="506"/>
      <c r="G62" s="505"/>
      <c r="H62" s="506"/>
      <c r="I62" s="506"/>
      <c r="J62" s="505" t="str">
        <f t="shared" si="0"/>
        <v/>
      </c>
      <c r="K62" s="506"/>
      <c r="L62" s="506"/>
      <c r="M62" s="506"/>
      <c r="N62" s="506"/>
      <c r="O62" s="505" t="s">
        <v>1650</v>
      </c>
    </row>
    <row r="63" spans="4:15" x14ac:dyDescent="0.2">
      <c r="D63" s="506" t="s">
        <v>3359</v>
      </c>
      <c r="E63" s="505" t="s">
        <v>3350</v>
      </c>
      <c r="F63" s="506"/>
      <c r="G63" s="505"/>
      <c r="H63" s="506"/>
      <c r="I63" s="506"/>
      <c r="J63" s="505" t="str">
        <f t="shared" si="0"/>
        <v/>
      </c>
      <c r="K63" s="506"/>
      <c r="L63" s="506"/>
      <c r="M63" s="506"/>
      <c r="N63" s="506"/>
      <c r="O63" s="505" t="s">
        <v>1651</v>
      </c>
    </row>
    <row r="64" spans="4:15" x14ac:dyDescent="0.2">
      <c r="D64" s="506" t="s">
        <v>3360</v>
      </c>
      <c r="E64" s="505" t="s">
        <v>3361</v>
      </c>
      <c r="F64" s="506"/>
      <c r="G64" s="505"/>
      <c r="H64" s="506"/>
      <c r="I64" s="506"/>
      <c r="J64" s="505" t="str">
        <f t="shared" si="0"/>
        <v/>
      </c>
      <c r="K64" s="506"/>
      <c r="L64" s="506"/>
      <c r="M64" s="506"/>
      <c r="N64" s="506"/>
      <c r="O64" s="505" t="s">
        <v>1652</v>
      </c>
    </row>
    <row r="65" spans="4:15" x14ac:dyDescent="0.2">
      <c r="D65" s="506" t="s">
        <v>3362</v>
      </c>
      <c r="E65" s="505" t="s">
        <v>3361</v>
      </c>
      <c r="F65" s="506"/>
      <c r="G65" s="505"/>
      <c r="H65" s="506"/>
      <c r="I65" s="506"/>
      <c r="J65" s="505" t="str">
        <f t="shared" si="0"/>
        <v/>
      </c>
      <c r="K65" s="506"/>
      <c r="L65" s="506"/>
      <c r="M65" s="506"/>
      <c r="N65" s="506"/>
      <c r="O65" s="505" t="s">
        <v>1653</v>
      </c>
    </row>
    <row r="66" spans="4:15" x14ac:dyDescent="0.2">
      <c r="D66" s="506" t="s">
        <v>3363</v>
      </c>
      <c r="E66" s="505" t="s">
        <v>3361</v>
      </c>
      <c r="F66" s="506"/>
      <c r="G66" s="505"/>
      <c r="H66" s="506"/>
      <c r="I66" s="506"/>
      <c r="J66" s="505" t="str">
        <f t="shared" si="0"/>
        <v/>
      </c>
      <c r="K66" s="506"/>
      <c r="L66" s="506"/>
      <c r="M66" s="506"/>
      <c r="N66" s="506"/>
      <c r="O66" s="505" t="s">
        <v>1654</v>
      </c>
    </row>
    <row r="67" spans="4:15" x14ac:dyDescent="0.2">
      <c r="D67" s="506" t="s">
        <v>3364</v>
      </c>
      <c r="E67" s="505" t="s">
        <v>3361</v>
      </c>
      <c r="F67" s="506"/>
      <c r="G67" s="505"/>
      <c r="H67" s="506"/>
      <c r="I67" s="506"/>
      <c r="J67" s="505" t="str">
        <f t="shared" si="0"/>
        <v/>
      </c>
      <c r="K67" s="506"/>
      <c r="L67" s="506"/>
      <c r="M67" s="506"/>
      <c r="N67" s="506"/>
      <c r="O67" s="505" t="s">
        <v>1655</v>
      </c>
    </row>
    <row r="68" spans="4:15" x14ac:dyDescent="0.2">
      <c r="D68" s="506" t="s">
        <v>3365</v>
      </c>
      <c r="E68" s="505" t="s">
        <v>3361</v>
      </c>
      <c r="F68" s="506"/>
      <c r="G68" s="505"/>
      <c r="H68" s="506"/>
      <c r="I68" s="506"/>
      <c r="J68" s="505" t="str">
        <f t="shared" ref="J68:J131" si="1">F68&amp;H68&amp;I68</f>
        <v/>
      </c>
      <c r="K68" s="506"/>
      <c r="L68" s="506"/>
      <c r="M68" s="506"/>
      <c r="N68" s="506"/>
      <c r="O68" s="505" t="s">
        <v>1656</v>
      </c>
    </row>
    <row r="69" spans="4:15" x14ac:dyDescent="0.2">
      <c r="D69" s="506" t="s">
        <v>3366</v>
      </c>
      <c r="E69" s="505" t="s">
        <v>3361</v>
      </c>
      <c r="F69" s="506"/>
      <c r="G69" s="505"/>
      <c r="H69" s="506"/>
      <c r="I69" s="506"/>
      <c r="J69" s="505" t="str">
        <f t="shared" si="1"/>
        <v/>
      </c>
      <c r="K69" s="506"/>
      <c r="L69" s="506"/>
      <c r="M69" s="506"/>
      <c r="N69" s="506"/>
      <c r="O69" s="505" t="s">
        <v>1657</v>
      </c>
    </row>
    <row r="70" spans="4:15" x14ac:dyDescent="0.2">
      <c r="D70" s="506" t="s">
        <v>3367</v>
      </c>
      <c r="E70" s="505" t="s">
        <v>3361</v>
      </c>
      <c r="F70" s="506"/>
      <c r="G70" s="505"/>
      <c r="H70" s="506"/>
      <c r="I70" s="506"/>
      <c r="J70" s="505" t="str">
        <f t="shared" si="1"/>
        <v/>
      </c>
      <c r="K70" s="506"/>
      <c r="L70" s="506"/>
      <c r="M70" s="506"/>
      <c r="N70" s="506"/>
      <c r="O70" s="505" t="s">
        <v>1658</v>
      </c>
    </row>
    <row r="71" spans="4:15" x14ac:dyDescent="0.2">
      <c r="D71" s="506" t="s">
        <v>3368</v>
      </c>
      <c r="E71" s="505" t="s">
        <v>3361</v>
      </c>
      <c r="F71" s="506"/>
      <c r="G71" s="505"/>
      <c r="H71" s="506"/>
      <c r="I71" s="506"/>
      <c r="J71" s="505" t="str">
        <f t="shared" si="1"/>
        <v/>
      </c>
      <c r="K71" s="506"/>
      <c r="L71" s="506"/>
      <c r="M71" s="506"/>
      <c r="N71" s="506"/>
      <c r="O71" s="505" t="s">
        <v>1659</v>
      </c>
    </row>
    <row r="72" spans="4:15" x14ac:dyDescent="0.2">
      <c r="D72" s="506" t="s">
        <v>3369</v>
      </c>
      <c r="E72" s="505" t="s">
        <v>3361</v>
      </c>
      <c r="F72" s="506"/>
      <c r="G72" s="505"/>
      <c r="H72" s="506"/>
      <c r="I72" s="506"/>
      <c r="J72" s="505" t="str">
        <f t="shared" si="1"/>
        <v/>
      </c>
      <c r="K72" s="506"/>
      <c r="L72" s="506"/>
      <c r="M72" s="506"/>
      <c r="N72" s="506"/>
      <c r="O72" s="505" t="s">
        <v>1660</v>
      </c>
    </row>
    <row r="73" spans="4:15" x14ac:dyDescent="0.2">
      <c r="D73" s="506" t="s">
        <v>3370</v>
      </c>
      <c r="E73" s="505" t="s">
        <v>3361</v>
      </c>
      <c r="F73" s="506"/>
      <c r="G73" s="505"/>
      <c r="H73" s="506"/>
      <c r="I73" s="506"/>
      <c r="J73" s="505" t="str">
        <f t="shared" si="1"/>
        <v/>
      </c>
      <c r="K73" s="506"/>
      <c r="L73" s="506"/>
      <c r="M73" s="506"/>
      <c r="N73" s="506"/>
      <c r="O73" s="505" t="s">
        <v>1661</v>
      </c>
    </row>
    <row r="74" spans="4:15" x14ac:dyDescent="0.2">
      <c r="D74" s="506" t="s">
        <v>3371</v>
      </c>
      <c r="E74" s="505" t="s">
        <v>3372</v>
      </c>
      <c r="F74" s="506"/>
      <c r="G74" s="505"/>
      <c r="H74" s="506"/>
      <c r="I74" s="506"/>
      <c r="J74" s="505" t="str">
        <f t="shared" si="1"/>
        <v/>
      </c>
      <c r="K74" s="506"/>
      <c r="L74" s="506"/>
      <c r="M74" s="506"/>
      <c r="N74" s="506"/>
      <c r="O74" s="505" t="s">
        <v>1662</v>
      </c>
    </row>
    <row r="75" spans="4:15" x14ac:dyDescent="0.2">
      <c r="D75" s="506" t="s">
        <v>3373</v>
      </c>
      <c r="E75" s="505" t="s">
        <v>3372</v>
      </c>
      <c r="F75" s="506"/>
      <c r="G75" s="505"/>
      <c r="H75" s="506"/>
      <c r="I75" s="506"/>
      <c r="J75" s="505" t="str">
        <f t="shared" si="1"/>
        <v/>
      </c>
      <c r="K75" s="506"/>
      <c r="L75" s="506"/>
      <c r="M75" s="506"/>
      <c r="N75" s="506"/>
      <c r="O75" s="505" t="s">
        <v>1663</v>
      </c>
    </row>
    <row r="76" spans="4:15" x14ac:dyDescent="0.2">
      <c r="D76" s="506" t="s">
        <v>3374</v>
      </c>
      <c r="E76" s="505" t="s">
        <v>3372</v>
      </c>
      <c r="F76" s="506"/>
      <c r="G76" s="505"/>
      <c r="H76" s="506"/>
      <c r="I76" s="506"/>
      <c r="J76" s="505" t="str">
        <f t="shared" si="1"/>
        <v/>
      </c>
      <c r="K76" s="506"/>
      <c r="L76" s="506"/>
      <c r="M76" s="506"/>
      <c r="N76" s="506"/>
      <c r="O76" s="505" t="s">
        <v>1664</v>
      </c>
    </row>
    <row r="77" spans="4:15" x14ac:dyDescent="0.2">
      <c r="D77" s="506" t="s">
        <v>3375</v>
      </c>
      <c r="E77" s="505" t="s">
        <v>3372</v>
      </c>
      <c r="F77" s="506"/>
      <c r="G77" s="505"/>
      <c r="H77" s="506"/>
      <c r="I77" s="506"/>
      <c r="J77" s="505" t="str">
        <f t="shared" si="1"/>
        <v/>
      </c>
      <c r="K77" s="506"/>
      <c r="L77" s="506"/>
      <c r="M77" s="506"/>
      <c r="N77" s="506"/>
      <c r="O77" s="505" t="s">
        <v>1665</v>
      </c>
    </row>
    <row r="78" spans="4:15" x14ac:dyDescent="0.2">
      <c r="D78" s="506" t="s">
        <v>3376</v>
      </c>
      <c r="E78" s="505" t="s">
        <v>3372</v>
      </c>
      <c r="F78" s="506"/>
      <c r="G78" s="505"/>
      <c r="H78" s="506"/>
      <c r="I78" s="506"/>
      <c r="J78" s="505" t="str">
        <f t="shared" si="1"/>
        <v/>
      </c>
      <c r="K78" s="506"/>
      <c r="L78" s="506"/>
      <c r="M78" s="506"/>
      <c r="N78" s="506"/>
      <c r="O78" s="505" t="s">
        <v>1666</v>
      </c>
    </row>
    <row r="79" spans="4:15" x14ac:dyDescent="0.2">
      <c r="D79" s="506" t="s">
        <v>3377</v>
      </c>
      <c r="E79" s="505" t="s">
        <v>3372</v>
      </c>
      <c r="F79" s="506"/>
      <c r="G79" s="505"/>
      <c r="H79" s="506"/>
      <c r="I79" s="506"/>
      <c r="J79" s="505" t="str">
        <f t="shared" si="1"/>
        <v/>
      </c>
      <c r="K79" s="506"/>
      <c r="L79" s="506"/>
      <c r="M79" s="506"/>
      <c r="N79" s="506"/>
      <c r="O79" s="505" t="s">
        <v>1667</v>
      </c>
    </row>
    <row r="80" spans="4:15" x14ac:dyDescent="0.2">
      <c r="D80" s="506" t="s">
        <v>3378</v>
      </c>
      <c r="E80" s="505" t="s">
        <v>3372</v>
      </c>
      <c r="F80" s="506"/>
      <c r="G80" s="505"/>
      <c r="H80" s="506"/>
      <c r="I80" s="506"/>
      <c r="J80" s="505" t="str">
        <f t="shared" si="1"/>
        <v/>
      </c>
      <c r="K80" s="506"/>
      <c r="L80" s="506"/>
      <c r="M80" s="506"/>
      <c r="N80" s="506"/>
      <c r="O80" s="505" t="s">
        <v>1668</v>
      </c>
    </row>
    <row r="81" spans="4:15" x14ac:dyDescent="0.2">
      <c r="D81" s="506" t="s">
        <v>3379</v>
      </c>
      <c r="E81" s="505" t="s">
        <v>3372</v>
      </c>
      <c r="F81" s="506"/>
      <c r="G81" s="505"/>
      <c r="H81" s="506"/>
      <c r="I81" s="506"/>
      <c r="J81" s="505" t="str">
        <f t="shared" si="1"/>
        <v/>
      </c>
      <c r="K81" s="506"/>
      <c r="L81" s="506"/>
      <c r="M81" s="506"/>
      <c r="N81" s="506"/>
      <c r="O81" s="505" t="s">
        <v>1669</v>
      </c>
    </row>
    <row r="82" spans="4:15" x14ac:dyDescent="0.2">
      <c r="D82" s="506" t="s">
        <v>3380</v>
      </c>
      <c r="E82" s="505" t="s">
        <v>3372</v>
      </c>
      <c r="F82" s="506"/>
      <c r="G82" s="505"/>
      <c r="H82" s="506"/>
      <c r="I82" s="506"/>
      <c r="J82" s="505" t="str">
        <f t="shared" si="1"/>
        <v/>
      </c>
      <c r="K82" s="506"/>
      <c r="L82" s="506"/>
      <c r="M82" s="506"/>
      <c r="N82" s="506"/>
      <c r="O82" s="505" t="s">
        <v>1670</v>
      </c>
    </row>
    <row r="83" spans="4:15" x14ac:dyDescent="0.2">
      <c r="D83" s="506" t="s">
        <v>3381</v>
      </c>
      <c r="E83" s="505" t="s">
        <v>3372</v>
      </c>
      <c r="F83" s="506"/>
      <c r="G83" s="505"/>
      <c r="H83" s="506"/>
      <c r="I83" s="506"/>
      <c r="J83" s="505" t="str">
        <f t="shared" si="1"/>
        <v/>
      </c>
      <c r="K83" s="506"/>
      <c r="L83" s="506"/>
      <c r="M83" s="506"/>
      <c r="N83" s="506"/>
      <c r="O83" s="505" t="s">
        <v>1671</v>
      </c>
    </row>
    <row r="84" spans="4:15" x14ac:dyDescent="0.2">
      <c r="D84" s="506" t="s">
        <v>3382</v>
      </c>
      <c r="E84" s="505" t="s">
        <v>3383</v>
      </c>
      <c r="F84" s="506"/>
      <c r="G84" s="505"/>
      <c r="H84" s="506"/>
      <c r="I84" s="506"/>
      <c r="J84" s="505" t="str">
        <f t="shared" si="1"/>
        <v/>
      </c>
      <c r="K84" s="506"/>
      <c r="L84" s="506"/>
      <c r="M84" s="506"/>
      <c r="N84" s="506"/>
      <c r="O84" s="505" t="s">
        <v>1672</v>
      </c>
    </row>
    <row r="85" spans="4:15" x14ac:dyDescent="0.2">
      <c r="D85" s="506" t="s">
        <v>3384</v>
      </c>
      <c r="E85" s="505" t="s">
        <v>3383</v>
      </c>
      <c r="F85" s="506"/>
      <c r="G85" s="505"/>
      <c r="H85" s="506"/>
      <c r="I85" s="506"/>
      <c r="J85" s="505" t="str">
        <f t="shared" si="1"/>
        <v/>
      </c>
      <c r="K85" s="506"/>
      <c r="L85" s="506"/>
      <c r="M85" s="506"/>
      <c r="N85" s="506"/>
      <c r="O85" s="505" t="s">
        <v>1673</v>
      </c>
    </row>
    <row r="86" spans="4:15" x14ac:dyDescent="0.2">
      <c r="D86" s="506" t="s">
        <v>3385</v>
      </c>
      <c r="E86" s="505" t="s">
        <v>3383</v>
      </c>
      <c r="F86" s="506"/>
      <c r="G86" s="505"/>
      <c r="H86" s="506"/>
      <c r="I86" s="506"/>
      <c r="J86" s="505" t="str">
        <f t="shared" si="1"/>
        <v/>
      </c>
      <c r="K86" s="506"/>
      <c r="L86" s="506"/>
      <c r="M86" s="506"/>
      <c r="N86" s="506"/>
      <c r="O86" s="505" t="s">
        <v>1674</v>
      </c>
    </row>
    <row r="87" spans="4:15" x14ac:dyDescent="0.2">
      <c r="D87" s="506" t="s">
        <v>3386</v>
      </c>
      <c r="E87" s="505" t="s">
        <v>3383</v>
      </c>
      <c r="F87" s="506"/>
      <c r="G87" s="505"/>
      <c r="H87" s="506"/>
      <c r="I87" s="506"/>
      <c r="J87" s="505" t="str">
        <f t="shared" si="1"/>
        <v/>
      </c>
      <c r="K87" s="506"/>
      <c r="L87" s="506"/>
      <c r="M87" s="506"/>
      <c r="N87" s="506"/>
      <c r="O87" s="505" t="s">
        <v>1675</v>
      </c>
    </row>
    <row r="88" spans="4:15" x14ac:dyDescent="0.2">
      <c r="D88" s="506" t="s">
        <v>3387</v>
      </c>
      <c r="E88" s="505" t="s">
        <v>3383</v>
      </c>
      <c r="F88" s="506"/>
      <c r="G88" s="505"/>
      <c r="H88" s="506"/>
      <c r="I88" s="506"/>
      <c r="J88" s="505" t="str">
        <f t="shared" si="1"/>
        <v/>
      </c>
      <c r="K88" s="506"/>
      <c r="L88" s="506"/>
      <c r="M88" s="506"/>
      <c r="N88" s="506"/>
      <c r="O88" s="505" t="s">
        <v>1676</v>
      </c>
    </row>
    <row r="89" spans="4:15" x14ac:dyDescent="0.2">
      <c r="D89" s="506" t="s">
        <v>3388</v>
      </c>
      <c r="E89" s="505" t="s">
        <v>3383</v>
      </c>
      <c r="F89" s="506"/>
      <c r="G89" s="505"/>
      <c r="H89" s="506"/>
      <c r="I89" s="506"/>
      <c r="J89" s="505" t="str">
        <f t="shared" si="1"/>
        <v/>
      </c>
      <c r="K89" s="506"/>
      <c r="L89" s="506"/>
      <c r="M89" s="506"/>
      <c r="N89" s="506"/>
      <c r="O89" s="505" t="s">
        <v>1677</v>
      </c>
    </row>
    <row r="90" spans="4:15" x14ac:dyDescent="0.2">
      <c r="D90" s="506" t="s">
        <v>3389</v>
      </c>
      <c r="E90" s="505" t="s">
        <v>3383</v>
      </c>
      <c r="F90" s="506"/>
      <c r="G90" s="505"/>
      <c r="H90" s="506"/>
      <c r="I90" s="506"/>
      <c r="J90" s="505" t="str">
        <f t="shared" si="1"/>
        <v/>
      </c>
      <c r="K90" s="506"/>
      <c r="L90" s="506"/>
      <c r="M90" s="506"/>
      <c r="N90" s="506"/>
      <c r="O90" s="505" t="s">
        <v>1678</v>
      </c>
    </row>
    <row r="91" spans="4:15" x14ac:dyDescent="0.2">
      <c r="D91" s="506" t="s">
        <v>3390</v>
      </c>
      <c r="E91" s="505" t="s">
        <v>3383</v>
      </c>
      <c r="F91" s="506"/>
      <c r="G91" s="505"/>
      <c r="H91" s="506"/>
      <c r="I91" s="506"/>
      <c r="J91" s="505" t="str">
        <f t="shared" si="1"/>
        <v/>
      </c>
      <c r="K91" s="506"/>
      <c r="L91" s="506"/>
      <c r="M91" s="506"/>
      <c r="N91" s="506"/>
      <c r="O91" s="505" t="s">
        <v>1679</v>
      </c>
    </row>
    <row r="92" spans="4:15" x14ac:dyDescent="0.2">
      <c r="D92" s="506" t="s">
        <v>3391</v>
      </c>
      <c r="E92" s="505" t="s">
        <v>3383</v>
      </c>
      <c r="F92" s="506"/>
      <c r="G92" s="505"/>
      <c r="H92" s="506"/>
      <c r="I92" s="506"/>
      <c r="J92" s="505" t="str">
        <f t="shared" si="1"/>
        <v/>
      </c>
      <c r="K92" s="506"/>
      <c r="L92" s="506"/>
      <c r="M92" s="506"/>
      <c r="N92" s="506"/>
      <c r="O92" s="505" t="s">
        <v>1680</v>
      </c>
    </row>
    <row r="93" spans="4:15" x14ac:dyDescent="0.2">
      <c r="D93" s="506" t="s">
        <v>3392</v>
      </c>
      <c r="E93" s="505" t="s">
        <v>3383</v>
      </c>
      <c r="F93" s="506"/>
      <c r="G93" s="505"/>
      <c r="H93" s="506"/>
      <c r="I93" s="506"/>
      <c r="J93" s="505" t="str">
        <f t="shared" si="1"/>
        <v/>
      </c>
      <c r="K93" s="506"/>
      <c r="L93" s="506"/>
      <c r="M93" s="506"/>
      <c r="N93" s="506"/>
      <c r="O93" s="505" t="s">
        <v>1681</v>
      </c>
    </row>
    <row r="94" spans="4:15" x14ac:dyDescent="0.2">
      <c r="D94" s="506" t="s">
        <v>3393</v>
      </c>
      <c r="E94" s="505" t="s">
        <v>3394</v>
      </c>
      <c r="F94" s="506"/>
      <c r="G94" s="505"/>
      <c r="H94" s="506"/>
      <c r="I94" s="506"/>
      <c r="J94" s="505" t="str">
        <f t="shared" si="1"/>
        <v/>
      </c>
      <c r="K94" s="506"/>
      <c r="L94" s="506"/>
      <c r="M94" s="506"/>
      <c r="N94" s="506"/>
      <c r="O94" s="505" t="s">
        <v>1682</v>
      </c>
    </row>
    <row r="95" spans="4:15" x14ac:dyDescent="0.2">
      <c r="D95" s="506" t="s">
        <v>3395</v>
      </c>
      <c r="E95" s="505" t="s">
        <v>3394</v>
      </c>
      <c r="F95" s="506"/>
      <c r="G95" s="505"/>
      <c r="H95" s="506"/>
      <c r="I95" s="506"/>
      <c r="J95" s="505" t="str">
        <f t="shared" si="1"/>
        <v/>
      </c>
      <c r="K95" s="506"/>
      <c r="L95" s="506"/>
      <c r="M95" s="506"/>
      <c r="N95" s="506"/>
      <c r="O95" s="505" t="s">
        <v>1683</v>
      </c>
    </row>
    <row r="96" spans="4:15" x14ac:dyDescent="0.2">
      <c r="D96" s="506" t="s">
        <v>3396</v>
      </c>
      <c r="E96" s="505" t="s">
        <v>3394</v>
      </c>
      <c r="F96" s="506"/>
      <c r="G96" s="505"/>
      <c r="H96" s="506"/>
      <c r="I96" s="506"/>
      <c r="J96" s="505" t="str">
        <f t="shared" si="1"/>
        <v/>
      </c>
      <c r="K96" s="506"/>
      <c r="L96" s="506"/>
      <c r="M96" s="506"/>
      <c r="N96" s="506"/>
      <c r="O96" s="505" t="s">
        <v>1684</v>
      </c>
    </row>
    <row r="97" spans="4:15" x14ac:dyDescent="0.2">
      <c r="D97" s="506" t="s">
        <v>3397</v>
      </c>
      <c r="E97" s="505" t="s">
        <v>3394</v>
      </c>
      <c r="F97" s="506"/>
      <c r="G97" s="505"/>
      <c r="H97" s="506"/>
      <c r="I97" s="506"/>
      <c r="J97" s="505" t="str">
        <f t="shared" si="1"/>
        <v/>
      </c>
      <c r="K97" s="506"/>
      <c r="L97" s="506"/>
      <c r="M97" s="506"/>
      <c r="N97" s="506"/>
      <c r="O97" s="505" t="s">
        <v>1685</v>
      </c>
    </row>
    <row r="98" spans="4:15" x14ac:dyDescent="0.2">
      <c r="D98" s="506" t="s">
        <v>3398</v>
      </c>
      <c r="E98" s="505" t="s">
        <v>3394</v>
      </c>
      <c r="F98" s="506"/>
      <c r="G98" s="505"/>
      <c r="H98" s="506"/>
      <c r="I98" s="506"/>
      <c r="J98" s="505" t="str">
        <f t="shared" si="1"/>
        <v/>
      </c>
      <c r="K98" s="506"/>
      <c r="L98" s="506"/>
      <c r="M98" s="506"/>
      <c r="N98" s="506"/>
      <c r="O98" s="505" t="s">
        <v>1686</v>
      </c>
    </row>
    <row r="99" spans="4:15" x14ac:dyDescent="0.2">
      <c r="D99" s="506" t="s">
        <v>3399</v>
      </c>
      <c r="E99" s="505" t="s">
        <v>3394</v>
      </c>
      <c r="F99" s="506"/>
      <c r="G99" s="505"/>
      <c r="H99" s="506"/>
      <c r="I99" s="506"/>
      <c r="J99" s="505" t="str">
        <f t="shared" si="1"/>
        <v/>
      </c>
      <c r="K99" s="506"/>
      <c r="L99" s="506"/>
      <c r="M99" s="506"/>
      <c r="N99" s="506"/>
      <c r="O99" s="505" t="s">
        <v>1687</v>
      </c>
    </row>
    <row r="100" spans="4:15" x14ac:dyDescent="0.2">
      <c r="D100" s="506" t="s">
        <v>3400</v>
      </c>
      <c r="E100" s="505" t="s">
        <v>3394</v>
      </c>
      <c r="F100" s="506"/>
      <c r="G100" s="505"/>
      <c r="H100" s="506"/>
      <c r="I100" s="506"/>
      <c r="J100" s="505" t="str">
        <f t="shared" si="1"/>
        <v/>
      </c>
      <c r="K100" s="506"/>
      <c r="L100" s="506"/>
      <c r="M100" s="506"/>
      <c r="N100" s="506"/>
      <c r="O100" s="505" t="s">
        <v>1688</v>
      </c>
    </row>
    <row r="101" spans="4:15" x14ac:dyDescent="0.2">
      <c r="D101" s="506" t="s">
        <v>3401</v>
      </c>
      <c r="E101" s="505" t="s">
        <v>3394</v>
      </c>
      <c r="F101" s="506"/>
      <c r="G101" s="505"/>
      <c r="H101" s="506"/>
      <c r="I101" s="506"/>
      <c r="J101" s="505" t="str">
        <f t="shared" si="1"/>
        <v/>
      </c>
      <c r="K101" s="506"/>
      <c r="L101" s="506"/>
      <c r="M101" s="506"/>
      <c r="N101" s="506"/>
      <c r="O101" s="505" t="s">
        <v>1689</v>
      </c>
    </row>
    <row r="102" spans="4:15" x14ac:dyDescent="0.2">
      <c r="D102" s="506" t="s">
        <v>3402</v>
      </c>
      <c r="E102" s="505" t="s">
        <v>3394</v>
      </c>
      <c r="F102" s="506"/>
      <c r="G102" s="505"/>
      <c r="H102" s="506"/>
      <c r="I102" s="506"/>
      <c r="J102" s="505" t="str">
        <f t="shared" si="1"/>
        <v/>
      </c>
      <c r="K102" s="506"/>
      <c r="L102" s="506"/>
      <c r="M102" s="506"/>
      <c r="N102" s="506"/>
      <c r="O102" s="505" t="s">
        <v>1690</v>
      </c>
    </row>
    <row r="103" spans="4:15" x14ac:dyDescent="0.2">
      <c r="D103" s="506" t="s">
        <v>3403</v>
      </c>
      <c r="E103" s="505" t="s">
        <v>3394</v>
      </c>
      <c r="F103" s="506"/>
      <c r="G103" s="505"/>
      <c r="H103" s="506"/>
      <c r="I103" s="506"/>
      <c r="J103" s="505" t="str">
        <f t="shared" si="1"/>
        <v/>
      </c>
      <c r="K103" s="506"/>
      <c r="L103" s="506"/>
      <c r="M103" s="506"/>
      <c r="N103" s="506"/>
      <c r="O103" s="505" t="s">
        <v>1691</v>
      </c>
    </row>
    <row r="104" spans="4:15" x14ac:dyDescent="0.2">
      <c r="D104" s="506" t="s">
        <v>3404</v>
      </c>
      <c r="E104" s="505" t="s">
        <v>3405</v>
      </c>
      <c r="F104" s="506"/>
      <c r="G104" s="505"/>
      <c r="H104" s="506"/>
      <c r="I104" s="506"/>
      <c r="J104" s="505" t="str">
        <f t="shared" si="1"/>
        <v/>
      </c>
      <c r="K104" s="506"/>
      <c r="L104" s="506"/>
      <c r="M104" s="506"/>
      <c r="N104" s="506"/>
      <c r="O104" s="505" t="s">
        <v>1692</v>
      </c>
    </row>
    <row r="105" spans="4:15" x14ac:dyDescent="0.2">
      <c r="D105" s="506" t="s">
        <v>3406</v>
      </c>
      <c r="E105" s="505" t="s">
        <v>3405</v>
      </c>
      <c r="F105" s="506"/>
      <c r="G105" s="505"/>
      <c r="H105" s="506"/>
      <c r="I105" s="506"/>
      <c r="J105" s="505" t="str">
        <f t="shared" si="1"/>
        <v/>
      </c>
      <c r="K105" s="506"/>
      <c r="L105" s="506"/>
      <c r="M105" s="506"/>
      <c r="N105" s="506"/>
      <c r="O105" s="505" t="s">
        <v>1693</v>
      </c>
    </row>
    <row r="106" spans="4:15" x14ac:dyDescent="0.2">
      <c r="D106" s="506" t="s">
        <v>3407</v>
      </c>
      <c r="E106" s="505" t="s">
        <v>3405</v>
      </c>
      <c r="F106" s="506"/>
      <c r="G106" s="505"/>
      <c r="H106" s="506"/>
      <c r="I106" s="506"/>
      <c r="J106" s="505" t="str">
        <f t="shared" si="1"/>
        <v/>
      </c>
      <c r="K106" s="506"/>
      <c r="L106" s="506"/>
      <c r="M106" s="506"/>
      <c r="N106" s="506"/>
      <c r="O106" s="505" t="s">
        <v>1694</v>
      </c>
    </row>
    <row r="107" spans="4:15" x14ac:dyDescent="0.2">
      <c r="D107" s="506" t="s">
        <v>3408</v>
      </c>
      <c r="E107" s="505" t="s">
        <v>3405</v>
      </c>
      <c r="F107" s="506"/>
      <c r="G107" s="505"/>
      <c r="H107" s="506"/>
      <c r="I107" s="506"/>
      <c r="J107" s="505" t="str">
        <f t="shared" si="1"/>
        <v/>
      </c>
      <c r="K107" s="506"/>
      <c r="L107" s="506"/>
      <c r="M107" s="506"/>
      <c r="N107" s="506"/>
      <c r="O107" s="505" t="s">
        <v>1695</v>
      </c>
    </row>
    <row r="108" spans="4:15" x14ac:dyDescent="0.2">
      <c r="D108" s="506" t="s">
        <v>3409</v>
      </c>
      <c r="E108" s="505" t="s">
        <v>3405</v>
      </c>
      <c r="F108" s="506"/>
      <c r="G108" s="505"/>
      <c r="H108" s="506"/>
      <c r="I108" s="506"/>
      <c r="J108" s="505" t="str">
        <f t="shared" si="1"/>
        <v/>
      </c>
      <c r="K108" s="506"/>
      <c r="L108" s="506"/>
      <c r="M108" s="506"/>
      <c r="N108" s="506"/>
      <c r="O108" s="505" t="s">
        <v>1696</v>
      </c>
    </row>
    <row r="109" spans="4:15" x14ac:dyDescent="0.2">
      <c r="D109" s="506" t="s">
        <v>3410</v>
      </c>
      <c r="E109" s="505" t="s">
        <v>3405</v>
      </c>
      <c r="F109" s="506"/>
      <c r="G109" s="505"/>
      <c r="H109" s="506"/>
      <c r="I109" s="506"/>
      <c r="J109" s="505" t="str">
        <f t="shared" si="1"/>
        <v/>
      </c>
      <c r="K109" s="506"/>
      <c r="L109" s="506"/>
      <c r="M109" s="506"/>
      <c r="N109" s="506"/>
      <c r="O109" s="505" t="s">
        <v>1697</v>
      </c>
    </row>
    <row r="110" spans="4:15" x14ac:dyDescent="0.2">
      <c r="D110" s="506" t="s">
        <v>3411</v>
      </c>
      <c r="E110" s="505" t="s">
        <v>3405</v>
      </c>
      <c r="F110" s="506"/>
      <c r="G110" s="505"/>
      <c r="H110" s="506"/>
      <c r="I110" s="506"/>
      <c r="J110" s="505" t="str">
        <f t="shared" si="1"/>
        <v/>
      </c>
      <c r="K110" s="506"/>
      <c r="L110" s="506"/>
      <c r="M110" s="506"/>
      <c r="N110" s="506"/>
      <c r="O110" s="505" t="s">
        <v>1698</v>
      </c>
    </row>
    <row r="111" spans="4:15" x14ac:dyDescent="0.2">
      <c r="D111" s="506" t="s">
        <v>3412</v>
      </c>
      <c r="E111" s="505" t="s">
        <v>3405</v>
      </c>
      <c r="F111" s="506"/>
      <c r="G111" s="505"/>
      <c r="H111" s="506"/>
      <c r="I111" s="506"/>
      <c r="J111" s="505" t="str">
        <f t="shared" si="1"/>
        <v/>
      </c>
      <c r="K111" s="506"/>
      <c r="L111" s="506"/>
      <c r="M111" s="506"/>
      <c r="N111" s="506"/>
      <c r="O111" s="505" t="s">
        <v>1699</v>
      </c>
    </row>
    <row r="112" spans="4:15" x14ac:dyDescent="0.2">
      <c r="D112" s="506" t="s">
        <v>3413</v>
      </c>
      <c r="E112" s="505" t="s">
        <v>3405</v>
      </c>
      <c r="F112" s="506"/>
      <c r="G112" s="505"/>
      <c r="H112" s="506"/>
      <c r="I112" s="506"/>
      <c r="J112" s="505" t="str">
        <f t="shared" si="1"/>
        <v/>
      </c>
      <c r="K112" s="506"/>
      <c r="L112" s="506"/>
      <c r="M112" s="506"/>
      <c r="N112" s="506"/>
      <c r="O112" s="505" t="s">
        <v>1700</v>
      </c>
    </row>
    <row r="113" spans="4:15" x14ac:dyDescent="0.2">
      <c r="D113" s="506" t="s">
        <v>3414</v>
      </c>
      <c r="E113" s="505" t="s">
        <v>3405</v>
      </c>
      <c r="F113" s="506"/>
      <c r="G113" s="505"/>
      <c r="H113" s="506"/>
      <c r="I113" s="506"/>
      <c r="J113" s="505" t="str">
        <f t="shared" si="1"/>
        <v/>
      </c>
      <c r="K113" s="506"/>
      <c r="L113" s="506"/>
      <c r="M113" s="506"/>
      <c r="N113" s="506"/>
      <c r="O113" s="505" t="s">
        <v>1701</v>
      </c>
    </row>
    <row r="114" spans="4:15" x14ac:dyDescent="0.2">
      <c r="D114" s="506" t="s">
        <v>3415</v>
      </c>
      <c r="E114" s="505" t="s">
        <v>3416</v>
      </c>
      <c r="F114" s="506"/>
      <c r="G114" s="505"/>
      <c r="H114" s="506"/>
      <c r="I114" s="506"/>
      <c r="J114" s="505" t="str">
        <f t="shared" si="1"/>
        <v/>
      </c>
      <c r="K114" s="506"/>
      <c r="L114" s="506"/>
      <c r="M114" s="506"/>
      <c r="N114" s="506"/>
      <c r="O114" s="505" t="s">
        <v>1702</v>
      </c>
    </row>
    <row r="115" spans="4:15" x14ac:dyDescent="0.2">
      <c r="D115" s="506" t="s">
        <v>3417</v>
      </c>
      <c r="E115" s="505" t="s">
        <v>3416</v>
      </c>
      <c r="F115" s="506"/>
      <c r="G115" s="505"/>
      <c r="H115" s="506"/>
      <c r="I115" s="506"/>
      <c r="J115" s="505" t="str">
        <f t="shared" si="1"/>
        <v/>
      </c>
      <c r="K115" s="506"/>
      <c r="L115" s="506"/>
      <c r="M115" s="506"/>
      <c r="N115" s="506"/>
      <c r="O115" s="505" t="s">
        <v>1703</v>
      </c>
    </row>
    <row r="116" spans="4:15" x14ac:dyDescent="0.2">
      <c r="D116" s="506" t="s">
        <v>3418</v>
      </c>
      <c r="E116" s="505" t="s">
        <v>3416</v>
      </c>
      <c r="F116" s="506"/>
      <c r="G116" s="505"/>
      <c r="H116" s="506"/>
      <c r="I116" s="506"/>
      <c r="J116" s="505" t="str">
        <f t="shared" si="1"/>
        <v/>
      </c>
      <c r="K116" s="506"/>
      <c r="L116" s="506"/>
      <c r="M116" s="506"/>
      <c r="N116" s="506"/>
      <c r="O116" s="505" t="s">
        <v>1704</v>
      </c>
    </row>
    <row r="117" spans="4:15" x14ac:dyDescent="0.2">
      <c r="D117" s="506" t="s">
        <v>3419</v>
      </c>
      <c r="E117" s="505" t="s">
        <v>3416</v>
      </c>
      <c r="F117" s="506"/>
      <c r="G117" s="505"/>
      <c r="H117" s="506"/>
      <c r="I117" s="506"/>
      <c r="J117" s="505" t="str">
        <f t="shared" si="1"/>
        <v/>
      </c>
      <c r="K117" s="506"/>
      <c r="L117" s="506"/>
      <c r="M117" s="506"/>
      <c r="N117" s="506"/>
      <c r="O117" s="505" t="s">
        <v>1705</v>
      </c>
    </row>
    <row r="118" spans="4:15" x14ac:dyDescent="0.2">
      <c r="D118" s="506" t="s">
        <v>3420</v>
      </c>
      <c r="E118" s="505" t="s">
        <v>3416</v>
      </c>
      <c r="F118" s="506"/>
      <c r="G118" s="505"/>
      <c r="H118" s="506"/>
      <c r="I118" s="506"/>
      <c r="J118" s="505" t="str">
        <f t="shared" si="1"/>
        <v/>
      </c>
      <c r="K118" s="506"/>
      <c r="L118" s="506"/>
      <c r="M118" s="506"/>
      <c r="N118" s="506"/>
      <c r="O118" s="505" t="s">
        <v>1706</v>
      </c>
    </row>
    <row r="119" spans="4:15" x14ac:dyDescent="0.2">
      <c r="D119" s="506" t="s">
        <v>3421</v>
      </c>
      <c r="E119" s="505" t="s">
        <v>3416</v>
      </c>
      <c r="F119" s="506"/>
      <c r="G119" s="505"/>
      <c r="H119" s="506"/>
      <c r="I119" s="506"/>
      <c r="J119" s="505" t="str">
        <f t="shared" si="1"/>
        <v/>
      </c>
      <c r="K119" s="506"/>
      <c r="L119" s="506"/>
      <c r="M119" s="506"/>
      <c r="N119" s="506"/>
      <c r="O119" s="505" t="s">
        <v>1707</v>
      </c>
    </row>
    <row r="120" spans="4:15" x14ac:dyDescent="0.2">
      <c r="D120" s="506" t="s">
        <v>3422</v>
      </c>
      <c r="E120" s="505" t="s">
        <v>3416</v>
      </c>
      <c r="F120" s="506"/>
      <c r="G120" s="505"/>
      <c r="H120" s="506"/>
      <c r="I120" s="506"/>
      <c r="J120" s="505" t="str">
        <f t="shared" si="1"/>
        <v/>
      </c>
      <c r="K120" s="506"/>
      <c r="L120" s="506"/>
      <c r="M120" s="506"/>
      <c r="N120" s="506"/>
      <c r="O120" s="505" t="s">
        <v>1708</v>
      </c>
    </row>
    <row r="121" spans="4:15" x14ac:dyDescent="0.2">
      <c r="D121" s="506" t="s">
        <v>3423</v>
      </c>
      <c r="E121" s="505" t="s">
        <v>3416</v>
      </c>
      <c r="F121" s="506"/>
      <c r="G121" s="505"/>
      <c r="H121" s="506"/>
      <c r="I121" s="506"/>
      <c r="J121" s="505" t="str">
        <f t="shared" si="1"/>
        <v/>
      </c>
      <c r="K121" s="506"/>
      <c r="L121" s="506"/>
      <c r="M121" s="506"/>
      <c r="N121" s="506"/>
      <c r="O121" s="505" t="s">
        <v>1709</v>
      </c>
    </row>
    <row r="122" spans="4:15" x14ac:dyDescent="0.2">
      <c r="D122" s="506" t="s">
        <v>3424</v>
      </c>
      <c r="E122" s="505" t="s">
        <v>3416</v>
      </c>
      <c r="F122" s="506"/>
      <c r="G122" s="505"/>
      <c r="H122" s="506"/>
      <c r="I122" s="506"/>
      <c r="J122" s="505" t="str">
        <f t="shared" si="1"/>
        <v/>
      </c>
      <c r="K122" s="506"/>
      <c r="L122" s="506"/>
      <c r="M122" s="506"/>
      <c r="N122" s="506"/>
      <c r="O122" s="505" t="s">
        <v>1710</v>
      </c>
    </row>
    <row r="123" spans="4:15" x14ac:dyDescent="0.2">
      <c r="D123" s="506" t="s">
        <v>3425</v>
      </c>
      <c r="E123" s="505" t="s">
        <v>3416</v>
      </c>
      <c r="F123" s="506"/>
      <c r="G123" s="505"/>
      <c r="H123" s="506"/>
      <c r="I123" s="506"/>
      <c r="J123" s="505" t="str">
        <f t="shared" si="1"/>
        <v/>
      </c>
      <c r="K123" s="506"/>
      <c r="L123" s="506"/>
      <c r="M123" s="506"/>
      <c r="N123" s="506"/>
      <c r="O123" s="505" t="s">
        <v>1711</v>
      </c>
    </row>
    <row r="124" spans="4:15" x14ac:dyDescent="0.2">
      <c r="D124" s="506" t="s">
        <v>3426</v>
      </c>
      <c r="E124" s="505" t="s">
        <v>3427</v>
      </c>
      <c r="F124" s="506"/>
      <c r="G124" s="505"/>
      <c r="H124" s="506"/>
      <c r="I124" s="506"/>
      <c r="J124" s="505" t="str">
        <f t="shared" si="1"/>
        <v/>
      </c>
      <c r="K124" s="506"/>
      <c r="L124" s="506"/>
      <c r="M124" s="506"/>
      <c r="N124" s="506"/>
      <c r="O124" s="505" t="s">
        <v>1712</v>
      </c>
    </row>
    <row r="125" spans="4:15" x14ac:dyDescent="0.2">
      <c r="D125" s="506" t="s">
        <v>3428</v>
      </c>
      <c r="E125" s="505" t="s">
        <v>3427</v>
      </c>
      <c r="F125" s="506"/>
      <c r="G125" s="505"/>
      <c r="H125" s="506"/>
      <c r="I125" s="506"/>
      <c r="J125" s="505" t="str">
        <f t="shared" si="1"/>
        <v/>
      </c>
      <c r="K125" s="506"/>
      <c r="L125" s="506"/>
      <c r="M125" s="506"/>
      <c r="N125" s="506"/>
      <c r="O125" s="505" t="s">
        <v>1713</v>
      </c>
    </row>
    <row r="126" spans="4:15" x14ac:dyDescent="0.2">
      <c r="D126" s="506" t="s">
        <v>3429</v>
      </c>
      <c r="E126" s="505" t="s">
        <v>3427</v>
      </c>
      <c r="F126" s="506"/>
      <c r="G126" s="505"/>
      <c r="H126" s="506"/>
      <c r="I126" s="506"/>
      <c r="J126" s="505" t="str">
        <f t="shared" si="1"/>
        <v/>
      </c>
      <c r="K126" s="506"/>
      <c r="L126" s="506"/>
      <c r="M126" s="506"/>
      <c r="N126" s="506"/>
      <c r="O126" s="505" t="s">
        <v>1714</v>
      </c>
    </row>
    <row r="127" spans="4:15" x14ac:dyDescent="0.2">
      <c r="D127" s="506" t="s">
        <v>3430</v>
      </c>
      <c r="E127" s="505" t="s">
        <v>3427</v>
      </c>
      <c r="F127" s="506"/>
      <c r="G127" s="505"/>
      <c r="H127" s="506"/>
      <c r="I127" s="506"/>
      <c r="J127" s="505" t="str">
        <f t="shared" si="1"/>
        <v/>
      </c>
      <c r="K127" s="506"/>
      <c r="L127" s="506"/>
      <c r="M127" s="506"/>
      <c r="N127" s="506"/>
      <c r="O127" s="505" t="s">
        <v>1715</v>
      </c>
    </row>
    <row r="128" spans="4:15" x14ac:dyDescent="0.2">
      <c r="D128" s="506" t="s">
        <v>3431</v>
      </c>
      <c r="E128" s="505" t="s">
        <v>3427</v>
      </c>
      <c r="F128" s="506"/>
      <c r="G128" s="505"/>
      <c r="H128" s="506"/>
      <c r="I128" s="506"/>
      <c r="J128" s="505" t="str">
        <f t="shared" si="1"/>
        <v/>
      </c>
      <c r="K128" s="506"/>
      <c r="L128" s="506"/>
      <c r="M128" s="506"/>
      <c r="N128" s="506"/>
      <c r="O128" s="505" t="s">
        <v>1716</v>
      </c>
    </row>
    <row r="129" spans="4:15" x14ac:dyDescent="0.2">
      <c r="D129" s="506" t="s">
        <v>3432</v>
      </c>
      <c r="E129" s="505" t="s">
        <v>3427</v>
      </c>
      <c r="F129" s="506"/>
      <c r="G129" s="505"/>
      <c r="H129" s="506"/>
      <c r="I129" s="506"/>
      <c r="J129" s="505" t="str">
        <f t="shared" si="1"/>
        <v/>
      </c>
      <c r="K129" s="506"/>
      <c r="L129" s="506"/>
      <c r="M129" s="506"/>
      <c r="N129" s="506"/>
      <c r="O129" s="505" t="s">
        <v>1717</v>
      </c>
    </row>
    <row r="130" spans="4:15" x14ac:dyDescent="0.2">
      <c r="D130" s="506" t="s">
        <v>3433</v>
      </c>
      <c r="E130" s="505" t="s">
        <v>3427</v>
      </c>
      <c r="F130" s="506"/>
      <c r="G130" s="505"/>
      <c r="H130" s="506"/>
      <c r="I130" s="506"/>
      <c r="J130" s="505" t="str">
        <f t="shared" si="1"/>
        <v/>
      </c>
      <c r="K130" s="506"/>
      <c r="L130" s="506"/>
      <c r="M130" s="506"/>
      <c r="N130" s="506"/>
      <c r="O130" s="505" t="s">
        <v>1718</v>
      </c>
    </row>
    <row r="131" spans="4:15" x14ac:dyDescent="0.2">
      <c r="D131" s="506" t="s">
        <v>3434</v>
      </c>
      <c r="E131" s="505" t="s">
        <v>3427</v>
      </c>
      <c r="F131" s="506"/>
      <c r="G131" s="505"/>
      <c r="H131" s="506"/>
      <c r="I131" s="506"/>
      <c r="J131" s="505" t="str">
        <f t="shared" si="1"/>
        <v/>
      </c>
      <c r="K131" s="506"/>
      <c r="L131" s="506"/>
      <c r="M131" s="506"/>
      <c r="N131" s="506"/>
      <c r="O131" s="505" t="s">
        <v>1719</v>
      </c>
    </row>
    <row r="132" spans="4:15" x14ac:dyDescent="0.2">
      <c r="D132" s="506" t="s">
        <v>3435</v>
      </c>
      <c r="E132" s="505" t="s">
        <v>3427</v>
      </c>
      <c r="F132" s="506"/>
      <c r="G132" s="505"/>
      <c r="H132" s="506"/>
      <c r="I132" s="506"/>
      <c r="J132" s="505" t="str">
        <f t="shared" ref="J132:J153" si="2">F132&amp;H132&amp;I132</f>
        <v/>
      </c>
      <c r="K132" s="506"/>
      <c r="L132" s="506"/>
      <c r="M132" s="506"/>
      <c r="N132" s="506"/>
      <c r="O132" s="505" t="s">
        <v>1720</v>
      </c>
    </row>
    <row r="133" spans="4:15" x14ac:dyDescent="0.2">
      <c r="D133" s="506" t="s">
        <v>3436</v>
      </c>
      <c r="E133" s="505" t="s">
        <v>3427</v>
      </c>
      <c r="F133" s="506"/>
      <c r="G133" s="505"/>
      <c r="H133" s="506"/>
      <c r="I133" s="506"/>
      <c r="J133" s="505" t="str">
        <f t="shared" si="2"/>
        <v/>
      </c>
      <c r="K133" s="506"/>
      <c r="L133" s="506"/>
      <c r="M133" s="506"/>
      <c r="N133" s="506"/>
      <c r="O133" s="505" t="s">
        <v>1721</v>
      </c>
    </row>
    <row r="134" spans="4:15" x14ac:dyDescent="0.2">
      <c r="D134" s="506" t="s">
        <v>3437</v>
      </c>
      <c r="E134" s="505" t="s">
        <v>3438</v>
      </c>
      <c r="F134" s="506"/>
      <c r="G134" s="505"/>
      <c r="H134" s="506"/>
      <c r="I134" s="506"/>
      <c r="J134" s="505" t="str">
        <f t="shared" si="2"/>
        <v/>
      </c>
      <c r="K134" s="506"/>
      <c r="L134" s="506"/>
      <c r="M134" s="506"/>
      <c r="N134" s="506"/>
      <c r="O134" s="505" t="s">
        <v>1722</v>
      </c>
    </row>
    <row r="135" spans="4:15" x14ac:dyDescent="0.2">
      <c r="D135" s="506" t="s">
        <v>3439</v>
      </c>
      <c r="E135" s="505" t="s">
        <v>3438</v>
      </c>
      <c r="F135" s="506"/>
      <c r="G135" s="505"/>
      <c r="H135" s="506"/>
      <c r="I135" s="506"/>
      <c r="J135" s="505" t="str">
        <f t="shared" si="2"/>
        <v/>
      </c>
      <c r="K135" s="506"/>
      <c r="L135" s="506"/>
      <c r="M135" s="506"/>
      <c r="N135" s="506"/>
      <c r="O135" s="505" t="s">
        <v>1723</v>
      </c>
    </row>
    <row r="136" spans="4:15" x14ac:dyDescent="0.2">
      <c r="D136" s="506" t="s">
        <v>3440</v>
      </c>
      <c r="E136" s="505" t="s">
        <v>3438</v>
      </c>
      <c r="F136" s="506"/>
      <c r="G136" s="505"/>
      <c r="H136" s="506"/>
      <c r="I136" s="506"/>
      <c r="J136" s="505" t="str">
        <f t="shared" si="2"/>
        <v/>
      </c>
      <c r="K136" s="506"/>
      <c r="L136" s="506"/>
      <c r="M136" s="506"/>
      <c r="N136" s="506"/>
      <c r="O136" s="505" t="s">
        <v>1724</v>
      </c>
    </row>
    <row r="137" spans="4:15" x14ac:dyDescent="0.2">
      <c r="D137" s="506" t="s">
        <v>3441</v>
      </c>
      <c r="E137" s="505" t="s">
        <v>3438</v>
      </c>
      <c r="F137" s="506"/>
      <c r="G137" s="505"/>
      <c r="H137" s="506"/>
      <c r="I137" s="506"/>
      <c r="J137" s="505" t="str">
        <f t="shared" si="2"/>
        <v/>
      </c>
      <c r="K137" s="506"/>
      <c r="L137" s="506"/>
      <c r="M137" s="506"/>
      <c r="N137" s="506"/>
      <c r="O137" s="505" t="s">
        <v>1725</v>
      </c>
    </row>
    <row r="138" spans="4:15" x14ac:dyDescent="0.2">
      <c r="D138" s="506" t="s">
        <v>3442</v>
      </c>
      <c r="E138" s="505" t="s">
        <v>3438</v>
      </c>
      <c r="F138" s="506"/>
      <c r="G138" s="505"/>
      <c r="H138" s="506"/>
      <c r="I138" s="506"/>
      <c r="J138" s="505" t="str">
        <f t="shared" si="2"/>
        <v/>
      </c>
      <c r="K138" s="506"/>
      <c r="L138" s="506"/>
      <c r="M138" s="506"/>
      <c r="N138" s="506"/>
      <c r="O138" s="505" t="s">
        <v>1726</v>
      </c>
    </row>
    <row r="139" spans="4:15" x14ac:dyDescent="0.2">
      <c r="D139" s="506" t="s">
        <v>3443</v>
      </c>
      <c r="E139" s="505" t="s">
        <v>3438</v>
      </c>
      <c r="F139" s="506"/>
      <c r="G139" s="505"/>
      <c r="H139" s="506"/>
      <c r="I139" s="506"/>
      <c r="J139" s="505" t="str">
        <f t="shared" si="2"/>
        <v/>
      </c>
      <c r="K139" s="506"/>
      <c r="L139" s="506"/>
      <c r="M139" s="506"/>
      <c r="N139" s="506"/>
      <c r="O139" s="505" t="s">
        <v>1727</v>
      </c>
    </row>
    <row r="140" spans="4:15" x14ac:dyDescent="0.2">
      <c r="D140" s="506" t="s">
        <v>3444</v>
      </c>
      <c r="E140" s="505" t="s">
        <v>3438</v>
      </c>
      <c r="F140" s="506"/>
      <c r="G140" s="505"/>
      <c r="H140" s="506"/>
      <c r="I140" s="506"/>
      <c r="J140" s="505" t="str">
        <f t="shared" si="2"/>
        <v/>
      </c>
      <c r="K140" s="506"/>
      <c r="L140" s="506"/>
      <c r="M140" s="506"/>
      <c r="N140" s="506"/>
      <c r="O140" s="505" t="s">
        <v>1728</v>
      </c>
    </row>
    <row r="141" spans="4:15" x14ac:dyDescent="0.2">
      <c r="D141" s="506" t="s">
        <v>3445</v>
      </c>
      <c r="E141" s="505" t="s">
        <v>3438</v>
      </c>
      <c r="F141" s="506"/>
      <c r="G141" s="505"/>
      <c r="H141" s="506"/>
      <c r="I141" s="506"/>
      <c r="J141" s="505" t="str">
        <f t="shared" si="2"/>
        <v/>
      </c>
      <c r="K141" s="506"/>
      <c r="L141" s="506"/>
      <c r="M141" s="506"/>
      <c r="N141" s="506"/>
      <c r="O141" s="505" t="s">
        <v>1729</v>
      </c>
    </row>
    <row r="142" spans="4:15" x14ac:dyDescent="0.2">
      <c r="D142" s="506" t="s">
        <v>3446</v>
      </c>
      <c r="E142" s="505" t="s">
        <v>3438</v>
      </c>
      <c r="F142" s="506"/>
      <c r="G142" s="505"/>
      <c r="H142" s="506"/>
      <c r="I142" s="506"/>
      <c r="J142" s="505" t="str">
        <f t="shared" si="2"/>
        <v/>
      </c>
      <c r="K142" s="506"/>
      <c r="L142" s="506"/>
      <c r="M142" s="506"/>
      <c r="N142" s="506"/>
      <c r="O142" s="505" t="s">
        <v>1730</v>
      </c>
    </row>
    <row r="143" spans="4:15" x14ac:dyDescent="0.2">
      <c r="D143" s="506" t="s">
        <v>3447</v>
      </c>
      <c r="E143" s="505" t="s">
        <v>3438</v>
      </c>
      <c r="F143" s="506"/>
      <c r="G143" s="505"/>
      <c r="H143" s="506"/>
      <c r="I143" s="506"/>
      <c r="J143" s="505" t="str">
        <f t="shared" si="2"/>
        <v/>
      </c>
      <c r="K143" s="506"/>
      <c r="L143" s="506"/>
      <c r="M143" s="506"/>
      <c r="N143" s="506"/>
      <c r="O143" s="505" t="s">
        <v>1731</v>
      </c>
    </row>
    <row r="144" spans="4:15" x14ac:dyDescent="0.2">
      <c r="D144" s="506" t="s">
        <v>3448</v>
      </c>
      <c r="E144" s="505" t="s">
        <v>3449</v>
      </c>
      <c r="F144" s="506"/>
      <c r="G144" s="505"/>
      <c r="H144" s="506"/>
      <c r="I144" s="506"/>
      <c r="J144" s="505" t="str">
        <f t="shared" si="2"/>
        <v/>
      </c>
      <c r="K144" s="506"/>
      <c r="L144" s="506"/>
      <c r="M144" s="506"/>
      <c r="N144" s="506"/>
      <c r="O144" s="505" t="s">
        <v>1732</v>
      </c>
    </row>
    <row r="145" spans="4:15" x14ac:dyDescent="0.2">
      <c r="D145" s="506" t="s">
        <v>3450</v>
      </c>
      <c r="E145" s="505" t="s">
        <v>3449</v>
      </c>
      <c r="F145" s="506"/>
      <c r="G145" s="505"/>
      <c r="H145" s="506"/>
      <c r="I145" s="506"/>
      <c r="J145" s="505" t="str">
        <f t="shared" si="2"/>
        <v/>
      </c>
      <c r="K145" s="506"/>
      <c r="L145" s="506"/>
      <c r="M145" s="506"/>
      <c r="N145" s="506"/>
      <c r="O145" s="505" t="s">
        <v>1733</v>
      </c>
    </row>
    <row r="146" spans="4:15" x14ac:dyDescent="0.2">
      <c r="D146" s="506" t="s">
        <v>3451</v>
      </c>
      <c r="E146" s="505" t="s">
        <v>3449</v>
      </c>
      <c r="F146" s="506"/>
      <c r="G146" s="505"/>
      <c r="H146" s="506"/>
      <c r="I146" s="506"/>
      <c r="J146" s="505" t="str">
        <f t="shared" si="2"/>
        <v/>
      </c>
      <c r="K146" s="506"/>
      <c r="L146" s="506"/>
      <c r="M146" s="506"/>
      <c r="N146" s="506"/>
      <c r="O146" s="505" t="s">
        <v>1734</v>
      </c>
    </row>
    <row r="147" spans="4:15" x14ac:dyDescent="0.2">
      <c r="D147" s="506" t="s">
        <v>3452</v>
      </c>
      <c r="E147" s="505" t="s">
        <v>3449</v>
      </c>
      <c r="F147" s="506"/>
      <c r="G147" s="505"/>
      <c r="H147" s="506"/>
      <c r="I147" s="506"/>
      <c r="J147" s="505" t="str">
        <f t="shared" si="2"/>
        <v/>
      </c>
      <c r="K147" s="506"/>
      <c r="L147" s="506"/>
      <c r="M147" s="506"/>
      <c r="N147" s="506"/>
      <c r="O147" s="505" t="s">
        <v>1735</v>
      </c>
    </row>
    <row r="148" spans="4:15" x14ac:dyDescent="0.2">
      <c r="D148" s="506" t="s">
        <v>3453</v>
      </c>
      <c r="E148" s="505" t="s">
        <v>3449</v>
      </c>
      <c r="F148" s="506"/>
      <c r="G148" s="505"/>
      <c r="H148" s="506"/>
      <c r="I148" s="506"/>
      <c r="J148" s="505" t="str">
        <f t="shared" si="2"/>
        <v/>
      </c>
      <c r="K148" s="506"/>
      <c r="L148" s="506"/>
      <c r="M148" s="506"/>
      <c r="N148" s="506"/>
      <c r="O148" s="505" t="s">
        <v>1736</v>
      </c>
    </row>
    <row r="149" spans="4:15" x14ac:dyDescent="0.2">
      <c r="D149" s="506" t="s">
        <v>3454</v>
      </c>
      <c r="E149" s="505" t="s">
        <v>3449</v>
      </c>
      <c r="F149" s="506"/>
      <c r="G149" s="505"/>
      <c r="H149" s="506"/>
      <c r="I149" s="506"/>
      <c r="J149" s="505" t="str">
        <f t="shared" si="2"/>
        <v/>
      </c>
      <c r="K149" s="506"/>
      <c r="L149" s="506"/>
      <c r="M149" s="506"/>
      <c r="N149" s="506"/>
      <c r="O149" s="505" t="s">
        <v>1737</v>
      </c>
    </row>
    <row r="150" spans="4:15" x14ac:dyDescent="0.2">
      <c r="D150" s="506" t="s">
        <v>3455</v>
      </c>
      <c r="E150" s="505" t="s">
        <v>3449</v>
      </c>
      <c r="F150" s="506"/>
      <c r="G150" s="505"/>
      <c r="H150" s="506"/>
      <c r="I150" s="506"/>
      <c r="J150" s="505" t="str">
        <f t="shared" si="2"/>
        <v/>
      </c>
      <c r="K150" s="506"/>
      <c r="L150" s="506"/>
      <c r="M150" s="506"/>
      <c r="N150" s="506"/>
      <c r="O150" s="505" t="s">
        <v>1738</v>
      </c>
    </row>
    <row r="151" spans="4:15" x14ac:dyDescent="0.2">
      <c r="D151" s="506" t="s">
        <v>3456</v>
      </c>
      <c r="E151" s="505" t="s">
        <v>3449</v>
      </c>
      <c r="F151" s="506"/>
      <c r="G151" s="505"/>
      <c r="H151" s="506"/>
      <c r="I151" s="506"/>
      <c r="J151" s="505" t="str">
        <f t="shared" si="2"/>
        <v/>
      </c>
      <c r="K151" s="506"/>
      <c r="L151" s="506"/>
      <c r="M151" s="506"/>
      <c r="N151" s="506"/>
      <c r="O151" s="505" t="s">
        <v>1739</v>
      </c>
    </row>
    <row r="152" spans="4:15" x14ac:dyDescent="0.2">
      <c r="D152" s="506" t="s">
        <v>3457</v>
      </c>
      <c r="E152" s="505" t="s">
        <v>3449</v>
      </c>
      <c r="F152" s="506"/>
      <c r="G152" s="505"/>
      <c r="H152" s="506"/>
      <c r="I152" s="506"/>
      <c r="J152" s="505" t="str">
        <f t="shared" si="2"/>
        <v/>
      </c>
      <c r="K152" s="506"/>
      <c r="L152" s="506"/>
      <c r="M152" s="506"/>
      <c r="N152" s="506"/>
      <c r="O152" s="505" t="s">
        <v>1740</v>
      </c>
    </row>
    <row r="153" spans="4:15" x14ac:dyDescent="0.2">
      <c r="D153" s="506" t="s">
        <v>3458</v>
      </c>
      <c r="E153" s="505" t="s">
        <v>3449</v>
      </c>
      <c r="F153" s="506"/>
      <c r="G153" s="505"/>
      <c r="H153" s="506"/>
      <c r="I153" s="506"/>
      <c r="J153" s="505" t="str">
        <f t="shared" si="2"/>
        <v/>
      </c>
      <c r="K153" s="506"/>
      <c r="L153" s="506"/>
      <c r="M153" s="506"/>
      <c r="N153" s="506"/>
      <c r="O153" s="505" t="s">
        <v>1741</v>
      </c>
    </row>
    <row r="157" spans="4:15" x14ac:dyDescent="0.2">
      <c r="D157" s="8" t="s">
        <v>219</v>
      </c>
    </row>
    <row r="158" spans="4:15" x14ac:dyDescent="0.2">
      <c r="D158" s="505" t="s">
        <v>221</v>
      </c>
      <c r="E158" s="505" t="s">
        <v>223</v>
      </c>
      <c r="F158" s="505" t="s">
        <v>71</v>
      </c>
      <c r="G158" s="505"/>
      <c r="H158" s="505" t="s">
        <v>42</v>
      </c>
      <c r="I158" s="505" t="s">
        <v>31</v>
      </c>
      <c r="J158" s="505" t="s">
        <v>216</v>
      </c>
      <c r="K158" s="505" t="s">
        <v>32</v>
      </c>
      <c r="L158" s="505" t="s">
        <v>33</v>
      </c>
      <c r="M158" s="505" t="s">
        <v>18</v>
      </c>
      <c r="N158" s="505" t="s">
        <v>9</v>
      </c>
      <c r="O158" s="505" t="s">
        <v>62</v>
      </c>
    </row>
    <row r="159" spans="4:15" hidden="1" x14ac:dyDescent="0.2">
      <c r="D159" s="506" t="s">
        <v>220</v>
      </c>
      <c r="E159" s="505" t="s">
        <v>222</v>
      </c>
      <c r="F159" s="506" t="s">
        <v>224</v>
      </c>
      <c r="G159" s="505"/>
      <c r="H159" s="506" t="s">
        <v>103</v>
      </c>
      <c r="I159" s="506" t="s">
        <v>102</v>
      </c>
      <c r="J159" s="505" t="str">
        <f>F159&amp;H159&amp;I159</f>
        <v>[Outcome Indicator Name][Category][Disaggregation]</v>
      </c>
      <c r="K159" s="506" t="s">
        <v>50</v>
      </c>
      <c r="L159" s="506" t="s">
        <v>51</v>
      </c>
      <c r="M159" s="506" t="s">
        <v>52</v>
      </c>
      <c r="N159" s="506" t="s">
        <v>91</v>
      </c>
      <c r="O159" s="505" t="s">
        <v>61</v>
      </c>
    </row>
    <row r="160" spans="4:15" x14ac:dyDescent="0.2">
      <c r="D160" s="506" t="s">
        <v>3459</v>
      </c>
      <c r="E160" s="505" t="s">
        <v>3460</v>
      </c>
      <c r="F160" s="506" t="s">
        <v>3461</v>
      </c>
      <c r="G160" s="505"/>
      <c r="H160" s="506"/>
      <c r="I160" s="506"/>
      <c r="J160" s="505" t="str">
        <f t="shared" ref="J160:J223" si="3">F160&amp;H160&amp;I160</f>
        <v>TB O-1a: Case notification rate of all forms of TB per 100,000 population - bacteriologically confirmed plus clinically diagnosed, new and relapse cases</v>
      </c>
      <c r="K160" s="506"/>
      <c r="L160" s="506"/>
      <c r="M160" s="506"/>
      <c r="N160" s="506"/>
      <c r="O160" s="505" t="s">
        <v>1742</v>
      </c>
    </row>
    <row r="161" spans="4:15" x14ac:dyDescent="0.2">
      <c r="D161" s="506" t="s">
        <v>3462</v>
      </c>
      <c r="E161" s="505" t="s">
        <v>3460</v>
      </c>
      <c r="F161" s="506" t="s">
        <v>3461</v>
      </c>
      <c r="G161" s="505"/>
      <c r="H161" s="506"/>
      <c r="I161" s="506"/>
      <c r="J161" s="505" t="str">
        <f t="shared" si="3"/>
        <v>TB O-1a: Case notification rate of all forms of TB per 100,000 population - bacteriologically confirmed plus clinically diagnosed, new and relapse cases</v>
      </c>
      <c r="K161" s="506"/>
      <c r="L161" s="506"/>
      <c r="M161" s="506"/>
      <c r="N161" s="506"/>
      <c r="O161" s="505" t="s">
        <v>1743</v>
      </c>
    </row>
    <row r="162" spans="4:15" x14ac:dyDescent="0.2">
      <c r="D162" s="506" t="s">
        <v>3463</v>
      </c>
      <c r="E162" s="505" t="s">
        <v>3460</v>
      </c>
      <c r="F162" s="506" t="s">
        <v>3461</v>
      </c>
      <c r="G162" s="505"/>
      <c r="H162" s="506"/>
      <c r="I162" s="506"/>
      <c r="J162" s="505" t="str">
        <f t="shared" si="3"/>
        <v>TB O-1a: Case notification rate of all forms of TB per 100,000 population - bacteriologically confirmed plus clinically diagnosed, new and relapse cases</v>
      </c>
      <c r="K162" s="506"/>
      <c r="L162" s="506"/>
      <c r="M162" s="506"/>
      <c r="N162" s="506"/>
      <c r="O162" s="505" t="s">
        <v>1744</v>
      </c>
    </row>
    <row r="163" spans="4:15" x14ac:dyDescent="0.2">
      <c r="D163" s="506" t="s">
        <v>3464</v>
      </c>
      <c r="E163" s="505" t="s">
        <v>3460</v>
      </c>
      <c r="F163" s="506" t="s">
        <v>3461</v>
      </c>
      <c r="G163" s="505"/>
      <c r="H163" s="506"/>
      <c r="I163" s="506"/>
      <c r="J163" s="505" t="str">
        <f t="shared" si="3"/>
        <v>TB O-1a: Case notification rate of all forms of TB per 100,000 population - bacteriologically confirmed plus clinically diagnosed, new and relapse cases</v>
      </c>
      <c r="K163" s="506"/>
      <c r="L163" s="506"/>
      <c r="M163" s="506"/>
      <c r="N163" s="506"/>
      <c r="O163" s="505" t="s">
        <v>1745</v>
      </c>
    </row>
    <row r="164" spans="4:15" x14ac:dyDescent="0.2">
      <c r="D164" s="506" t="s">
        <v>3465</v>
      </c>
      <c r="E164" s="505" t="s">
        <v>3460</v>
      </c>
      <c r="F164" s="506" t="s">
        <v>3461</v>
      </c>
      <c r="G164" s="505"/>
      <c r="H164" s="506"/>
      <c r="I164" s="506"/>
      <c r="J164" s="505" t="str">
        <f t="shared" si="3"/>
        <v>TB O-1a: Case notification rate of all forms of TB per 100,000 population - bacteriologically confirmed plus clinically diagnosed, new and relapse cases</v>
      </c>
      <c r="K164" s="506"/>
      <c r="L164" s="506"/>
      <c r="M164" s="506"/>
      <c r="N164" s="506"/>
      <c r="O164" s="505" t="s">
        <v>1746</v>
      </c>
    </row>
    <row r="165" spans="4:15" x14ac:dyDescent="0.2">
      <c r="D165" s="506" t="s">
        <v>3466</v>
      </c>
      <c r="E165" s="505" t="s">
        <v>3460</v>
      </c>
      <c r="F165" s="506" t="s">
        <v>3461</v>
      </c>
      <c r="G165" s="505"/>
      <c r="H165" s="506"/>
      <c r="I165" s="506"/>
      <c r="J165" s="505" t="str">
        <f t="shared" si="3"/>
        <v>TB O-1a: Case notification rate of all forms of TB per 100,000 population - bacteriologically confirmed plus clinically diagnosed, new and relapse cases</v>
      </c>
      <c r="K165" s="506"/>
      <c r="L165" s="506"/>
      <c r="M165" s="506"/>
      <c r="N165" s="506"/>
      <c r="O165" s="505" t="s">
        <v>1747</v>
      </c>
    </row>
    <row r="166" spans="4:15" x14ac:dyDescent="0.2">
      <c r="D166" s="506" t="s">
        <v>3467</v>
      </c>
      <c r="E166" s="505" t="s">
        <v>3460</v>
      </c>
      <c r="F166" s="506" t="s">
        <v>3461</v>
      </c>
      <c r="G166" s="505"/>
      <c r="H166" s="506"/>
      <c r="I166" s="506"/>
      <c r="J166" s="505" t="str">
        <f t="shared" si="3"/>
        <v>TB O-1a: Case notification rate of all forms of TB per 100,000 population - bacteriologically confirmed plus clinically diagnosed, new and relapse cases</v>
      </c>
      <c r="K166" s="506"/>
      <c r="L166" s="506"/>
      <c r="M166" s="506"/>
      <c r="N166" s="506"/>
      <c r="O166" s="505" t="s">
        <v>1748</v>
      </c>
    </row>
    <row r="167" spans="4:15" x14ac:dyDescent="0.2">
      <c r="D167" s="506" t="s">
        <v>3468</v>
      </c>
      <c r="E167" s="505" t="s">
        <v>3460</v>
      </c>
      <c r="F167" s="506" t="s">
        <v>3461</v>
      </c>
      <c r="G167" s="505"/>
      <c r="H167" s="506"/>
      <c r="I167" s="506"/>
      <c r="J167" s="505" t="str">
        <f t="shared" si="3"/>
        <v>TB O-1a: Case notification rate of all forms of TB per 100,000 population - bacteriologically confirmed plus clinically diagnosed, new and relapse cases</v>
      </c>
      <c r="K167" s="506"/>
      <c r="L167" s="506"/>
      <c r="M167" s="506"/>
      <c r="N167" s="506"/>
      <c r="O167" s="505" t="s">
        <v>1749</v>
      </c>
    </row>
    <row r="168" spans="4:15" x14ac:dyDescent="0.2">
      <c r="D168" s="506" t="s">
        <v>3469</v>
      </c>
      <c r="E168" s="505" t="s">
        <v>3460</v>
      </c>
      <c r="F168" s="506" t="s">
        <v>3461</v>
      </c>
      <c r="G168" s="505"/>
      <c r="H168" s="506"/>
      <c r="I168" s="506"/>
      <c r="J168" s="505" t="str">
        <f t="shared" si="3"/>
        <v>TB O-1a: Case notification rate of all forms of TB per 100,000 population - bacteriologically confirmed plus clinically diagnosed, new and relapse cases</v>
      </c>
      <c r="K168" s="506"/>
      <c r="L168" s="506"/>
      <c r="M168" s="506"/>
      <c r="N168" s="506"/>
      <c r="O168" s="505" t="s">
        <v>1750</v>
      </c>
    </row>
    <row r="169" spans="4:15" x14ac:dyDescent="0.2">
      <c r="D169" s="506" t="s">
        <v>3470</v>
      </c>
      <c r="E169" s="505" t="s">
        <v>3460</v>
      </c>
      <c r="F169" s="506" t="s">
        <v>3461</v>
      </c>
      <c r="G169" s="505"/>
      <c r="H169" s="506"/>
      <c r="I169" s="506"/>
      <c r="J169" s="505" t="str">
        <f t="shared" si="3"/>
        <v>TB O-1a: Case notification rate of all forms of TB per 100,000 population - bacteriologically confirmed plus clinically diagnosed, new and relapse cases</v>
      </c>
      <c r="K169" s="506"/>
      <c r="L169" s="506"/>
      <c r="M169" s="506"/>
      <c r="N169" s="506"/>
      <c r="O169" s="505" t="s">
        <v>1751</v>
      </c>
    </row>
    <row r="170" spans="4:15" x14ac:dyDescent="0.2">
      <c r="D170" s="506" t="s">
        <v>3471</v>
      </c>
      <c r="E170" s="505" t="s">
        <v>3472</v>
      </c>
      <c r="F170" s="506" t="s">
        <v>3473</v>
      </c>
      <c r="G170" s="505"/>
      <c r="H170" s="506"/>
      <c r="I170" s="506"/>
      <c r="J170" s="505" t="str">
        <f t="shared" si="3"/>
        <v>TB O-2a: Treatment success rate of all forms of TB- bacteriologically confirmed plus clinically diagnosed, new and relapse cases</v>
      </c>
      <c r="K170" s="506"/>
      <c r="L170" s="506"/>
      <c r="M170" s="506"/>
      <c r="N170" s="506"/>
      <c r="O170" s="505" t="s">
        <v>1752</v>
      </c>
    </row>
    <row r="171" spans="4:15" x14ac:dyDescent="0.2">
      <c r="D171" s="506" t="s">
        <v>3474</v>
      </c>
      <c r="E171" s="505" t="s">
        <v>3472</v>
      </c>
      <c r="F171" s="506" t="s">
        <v>3473</v>
      </c>
      <c r="G171" s="505"/>
      <c r="H171" s="506"/>
      <c r="I171" s="506"/>
      <c r="J171" s="505" t="str">
        <f t="shared" si="3"/>
        <v>TB O-2a: Treatment success rate of all forms of TB- bacteriologically confirmed plus clinically diagnosed, new and relapse cases</v>
      </c>
      <c r="K171" s="506"/>
      <c r="L171" s="506"/>
      <c r="M171" s="506"/>
      <c r="N171" s="506"/>
      <c r="O171" s="505" t="s">
        <v>1753</v>
      </c>
    </row>
    <row r="172" spans="4:15" x14ac:dyDescent="0.2">
      <c r="D172" s="506" t="s">
        <v>3475</v>
      </c>
      <c r="E172" s="505" t="s">
        <v>3472</v>
      </c>
      <c r="F172" s="506" t="s">
        <v>3473</v>
      </c>
      <c r="G172" s="505"/>
      <c r="H172" s="506"/>
      <c r="I172" s="506"/>
      <c r="J172" s="505" t="str">
        <f t="shared" si="3"/>
        <v>TB O-2a: Treatment success rate of all forms of TB- bacteriologically confirmed plus clinically diagnosed, new and relapse cases</v>
      </c>
      <c r="K172" s="506"/>
      <c r="L172" s="506"/>
      <c r="M172" s="506"/>
      <c r="N172" s="506"/>
      <c r="O172" s="505" t="s">
        <v>1754</v>
      </c>
    </row>
    <row r="173" spans="4:15" x14ac:dyDescent="0.2">
      <c r="D173" s="506" t="s">
        <v>3476</v>
      </c>
      <c r="E173" s="505" t="s">
        <v>3472</v>
      </c>
      <c r="F173" s="506" t="s">
        <v>3473</v>
      </c>
      <c r="G173" s="505"/>
      <c r="H173" s="506"/>
      <c r="I173" s="506"/>
      <c r="J173" s="505" t="str">
        <f t="shared" si="3"/>
        <v>TB O-2a: Treatment success rate of all forms of TB- bacteriologically confirmed plus clinically diagnosed, new and relapse cases</v>
      </c>
      <c r="K173" s="506"/>
      <c r="L173" s="506"/>
      <c r="M173" s="506"/>
      <c r="N173" s="506"/>
      <c r="O173" s="505" t="s">
        <v>1755</v>
      </c>
    </row>
    <row r="174" spans="4:15" x14ac:dyDescent="0.2">
      <c r="D174" s="506" t="s">
        <v>3477</v>
      </c>
      <c r="E174" s="505" t="s">
        <v>3472</v>
      </c>
      <c r="F174" s="506" t="s">
        <v>3473</v>
      </c>
      <c r="G174" s="505"/>
      <c r="H174" s="506"/>
      <c r="I174" s="506"/>
      <c r="J174" s="505" t="str">
        <f t="shared" si="3"/>
        <v>TB O-2a: Treatment success rate of all forms of TB- bacteriologically confirmed plus clinically diagnosed, new and relapse cases</v>
      </c>
      <c r="K174" s="506"/>
      <c r="L174" s="506"/>
      <c r="M174" s="506"/>
      <c r="N174" s="506"/>
      <c r="O174" s="505" t="s">
        <v>1756</v>
      </c>
    </row>
    <row r="175" spans="4:15" x14ac:dyDescent="0.2">
      <c r="D175" s="506" t="s">
        <v>3478</v>
      </c>
      <c r="E175" s="505" t="s">
        <v>3472</v>
      </c>
      <c r="F175" s="506" t="s">
        <v>3473</v>
      </c>
      <c r="G175" s="505"/>
      <c r="H175" s="506"/>
      <c r="I175" s="506"/>
      <c r="J175" s="505" t="str">
        <f t="shared" si="3"/>
        <v>TB O-2a: Treatment success rate of all forms of TB- bacteriologically confirmed plus clinically diagnosed, new and relapse cases</v>
      </c>
      <c r="K175" s="506"/>
      <c r="L175" s="506"/>
      <c r="M175" s="506"/>
      <c r="N175" s="506"/>
      <c r="O175" s="505" t="s">
        <v>1757</v>
      </c>
    </row>
    <row r="176" spans="4:15" x14ac:dyDescent="0.2">
      <c r="D176" s="506" t="s">
        <v>3479</v>
      </c>
      <c r="E176" s="505" t="s">
        <v>3472</v>
      </c>
      <c r="F176" s="506" t="s">
        <v>3473</v>
      </c>
      <c r="G176" s="505"/>
      <c r="H176" s="506"/>
      <c r="I176" s="506"/>
      <c r="J176" s="505" t="str">
        <f t="shared" si="3"/>
        <v>TB O-2a: Treatment success rate of all forms of TB- bacteriologically confirmed plus clinically diagnosed, new and relapse cases</v>
      </c>
      <c r="K176" s="506"/>
      <c r="L176" s="506"/>
      <c r="M176" s="506"/>
      <c r="N176" s="506"/>
      <c r="O176" s="505" t="s">
        <v>1758</v>
      </c>
    </row>
    <row r="177" spans="4:15" x14ac:dyDescent="0.2">
      <c r="D177" s="506" t="s">
        <v>3480</v>
      </c>
      <c r="E177" s="505" t="s">
        <v>3472</v>
      </c>
      <c r="F177" s="506" t="s">
        <v>3473</v>
      </c>
      <c r="G177" s="505"/>
      <c r="H177" s="506"/>
      <c r="I177" s="506"/>
      <c r="J177" s="505" t="str">
        <f t="shared" si="3"/>
        <v>TB O-2a: Treatment success rate of all forms of TB- bacteriologically confirmed plus clinically diagnosed, new and relapse cases</v>
      </c>
      <c r="K177" s="506"/>
      <c r="L177" s="506"/>
      <c r="M177" s="506"/>
      <c r="N177" s="506"/>
      <c r="O177" s="505" t="s">
        <v>1759</v>
      </c>
    </row>
    <row r="178" spans="4:15" x14ac:dyDescent="0.2">
      <c r="D178" s="506" t="s">
        <v>3481</v>
      </c>
      <c r="E178" s="505" t="s">
        <v>3472</v>
      </c>
      <c r="F178" s="506" t="s">
        <v>3473</v>
      </c>
      <c r="G178" s="505"/>
      <c r="H178" s="506"/>
      <c r="I178" s="506"/>
      <c r="J178" s="505" t="str">
        <f t="shared" si="3"/>
        <v>TB O-2a: Treatment success rate of all forms of TB- bacteriologically confirmed plus clinically diagnosed, new and relapse cases</v>
      </c>
      <c r="K178" s="506"/>
      <c r="L178" s="506"/>
      <c r="M178" s="506"/>
      <c r="N178" s="506"/>
      <c r="O178" s="505" t="s">
        <v>1760</v>
      </c>
    </row>
    <row r="179" spans="4:15" x14ac:dyDescent="0.2">
      <c r="D179" s="506" t="s">
        <v>3482</v>
      </c>
      <c r="E179" s="505" t="s">
        <v>3472</v>
      </c>
      <c r="F179" s="506" t="s">
        <v>3473</v>
      </c>
      <c r="G179" s="505"/>
      <c r="H179" s="506"/>
      <c r="I179" s="506"/>
      <c r="J179" s="505" t="str">
        <f t="shared" si="3"/>
        <v>TB O-2a: Treatment success rate of all forms of TB- bacteriologically confirmed plus clinically diagnosed, new and relapse cases</v>
      </c>
      <c r="K179" s="506"/>
      <c r="L179" s="506"/>
      <c r="M179" s="506"/>
      <c r="N179" s="506"/>
      <c r="O179" s="505" t="s">
        <v>1761</v>
      </c>
    </row>
    <row r="180" spans="4:15" x14ac:dyDescent="0.2">
      <c r="D180" s="506" t="s">
        <v>3483</v>
      </c>
      <c r="E180" s="505" t="s">
        <v>3484</v>
      </c>
      <c r="F180" s="506" t="s">
        <v>3485</v>
      </c>
      <c r="G180" s="505"/>
      <c r="H180" s="506"/>
      <c r="I180" s="506"/>
      <c r="J180" s="505" t="str">
        <f t="shared" si="3"/>
        <v>TB O-5(M): TB treatment coverage: Percentage of new and relapse cases that were notified and treated among the estimated number of incident TB cases in the same year (all form of TB - bacteriologically confirmed plus clinically diagnosed)</v>
      </c>
      <c r="K180" s="506"/>
      <c r="L180" s="506"/>
      <c r="M180" s="506"/>
      <c r="N180" s="506"/>
      <c r="O180" s="505" t="s">
        <v>1762</v>
      </c>
    </row>
    <row r="181" spans="4:15" x14ac:dyDescent="0.2">
      <c r="D181" s="506" t="s">
        <v>3486</v>
      </c>
      <c r="E181" s="505" t="s">
        <v>3484</v>
      </c>
      <c r="F181" s="506" t="s">
        <v>3485</v>
      </c>
      <c r="G181" s="505"/>
      <c r="H181" s="506"/>
      <c r="I181" s="506"/>
      <c r="J181" s="505" t="str">
        <f t="shared" si="3"/>
        <v>TB O-5(M): TB treatment coverage: Percentage of new and relapse cases that were notified and treated among the estimated number of incident TB cases in the same year (all form of TB - bacteriologically confirmed plus clinically diagnosed)</v>
      </c>
      <c r="K181" s="506"/>
      <c r="L181" s="506"/>
      <c r="M181" s="506"/>
      <c r="N181" s="506"/>
      <c r="O181" s="505" t="s">
        <v>1763</v>
      </c>
    </row>
    <row r="182" spans="4:15" x14ac:dyDescent="0.2">
      <c r="D182" s="506" t="s">
        <v>3487</v>
      </c>
      <c r="E182" s="505" t="s">
        <v>3484</v>
      </c>
      <c r="F182" s="506" t="s">
        <v>3485</v>
      </c>
      <c r="G182" s="505"/>
      <c r="H182" s="506"/>
      <c r="I182" s="506"/>
      <c r="J182" s="505" t="str">
        <f t="shared" si="3"/>
        <v>TB O-5(M): TB treatment coverage: Percentage of new and relapse cases that were notified and treated among the estimated number of incident TB cases in the same year (all form of TB - bacteriologically confirmed plus clinically diagnosed)</v>
      </c>
      <c r="K182" s="506"/>
      <c r="L182" s="506"/>
      <c r="M182" s="506"/>
      <c r="N182" s="506"/>
      <c r="O182" s="505" t="s">
        <v>1764</v>
      </c>
    </row>
    <row r="183" spans="4:15" x14ac:dyDescent="0.2">
      <c r="D183" s="506" t="s">
        <v>3488</v>
      </c>
      <c r="E183" s="505" t="s">
        <v>3484</v>
      </c>
      <c r="F183" s="506" t="s">
        <v>3485</v>
      </c>
      <c r="G183" s="505"/>
      <c r="H183" s="506"/>
      <c r="I183" s="506"/>
      <c r="J183" s="505" t="str">
        <f t="shared" si="3"/>
        <v>TB O-5(M): TB treatment coverage: Percentage of new and relapse cases that were notified and treated among the estimated number of incident TB cases in the same year (all form of TB - bacteriologically confirmed plus clinically diagnosed)</v>
      </c>
      <c r="K183" s="506"/>
      <c r="L183" s="506"/>
      <c r="M183" s="506"/>
      <c r="N183" s="506"/>
      <c r="O183" s="505" t="s">
        <v>1765</v>
      </c>
    </row>
    <row r="184" spans="4:15" x14ac:dyDescent="0.2">
      <c r="D184" s="506" t="s">
        <v>3489</v>
      </c>
      <c r="E184" s="505" t="s">
        <v>3484</v>
      </c>
      <c r="F184" s="506" t="s">
        <v>3485</v>
      </c>
      <c r="G184" s="505"/>
      <c r="H184" s="506"/>
      <c r="I184" s="506"/>
      <c r="J184" s="505" t="str">
        <f t="shared" si="3"/>
        <v>TB O-5(M): TB treatment coverage: Percentage of new and relapse cases that were notified and treated among the estimated number of incident TB cases in the same year (all form of TB - bacteriologically confirmed plus clinically diagnosed)</v>
      </c>
      <c r="K184" s="506"/>
      <c r="L184" s="506"/>
      <c r="M184" s="506"/>
      <c r="N184" s="506"/>
      <c r="O184" s="505" t="s">
        <v>1766</v>
      </c>
    </row>
    <row r="185" spans="4:15" x14ac:dyDescent="0.2">
      <c r="D185" s="506" t="s">
        <v>3490</v>
      </c>
      <c r="E185" s="505" t="s">
        <v>3484</v>
      </c>
      <c r="F185" s="506" t="s">
        <v>3485</v>
      </c>
      <c r="G185" s="505"/>
      <c r="H185" s="506"/>
      <c r="I185" s="506"/>
      <c r="J185" s="505" t="str">
        <f t="shared" si="3"/>
        <v>TB O-5(M): TB treatment coverage: Percentage of new and relapse cases that were notified and treated among the estimated number of incident TB cases in the same year (all form of TB - bacteriologically confirmed plus clinically diagnosed)</v>
      </c>
      <c r="K185" s="506"/>
      <c r="L185" s="506"/>
      <c r="M185" s="506"/>
      <c r="N185" s="506"/>
      <c r="O185" s="505" t="s">
        <v>1767</v>
      </c>
    </row>
    <row r="186" spans="4:15" x14ac:dyDescent="0.2">
      <c r="D186" s="506" t="s">
        <v>3491</v>
      </c>
      <c r="E186" s="505" t="s">
        <v>3484</v>
      </c>
      <c r="F186" s="506" t="s">
        <v>3485</v>
      </c>
      <c r="G186" s="505"/>
      <c r="H186" s="506"/>
      <c r="I186" s="506"/>
      <c r="J186" s="505" t="str">
        <f t="shared" si="3"/>
        <v>TB O-5(M): TB treatment coverage: Percentage of new and relapse cases that were notified and treated among the estimated number of incident TB cases in the same year (all form of TB - bacteriologically confirmed plus clinically diagnosed)</v>
      </c>
      <c r="K186" s="506"/>
      <c r="L186" s="506"/>
      <c r="M186" s="506"/>
      <c r="N186" s="506"/>
      <c r="O186" s="505" t="s">
        <v>1768</v>
      </c>
    </row>
    <row r="187" spans="4:15" x14ac:dyDescent="0.2">
      <c r="D187" s="506" t="s">
        <v>3492</v>
      </c>
      <c r="E187" s="505" t="s">
        <v>3484</v>
      </c>
      <c r="F187" s="506" t="s">
        <v>3485</v>
      </c>
      <c r="G187" s="505"/>
      <c r="H187" s="506"/>
      <c r="I187" s="506"/>
      <c r="J187" s="505" t="str">
        <f t="shared" si="3"/>
        <v>TB O-5(M): TB treatment coverage: Percentage of new and relapse cases that were notified and treated among the estimated number of incident TB cases in the same year (all form of TB - bacteriologically confirmed plus clinically diagnosed)</v>
      </c>
      <c r="K187" s="506"/>
      <c r="L187" s="506"/>
      <c r="M187" s="506"/>
      <c r="N187" s="506"/>
      <c r="O187" s="505" t="s">
        <v>1769</v>
      </c>
    </row>
    <row r="188" spans="4:15" x14ac:dyDescent="0.2">
      <c r="D188" s="506" t="s">
        <v>3493</v>
      </c>
      <c r="E188" s="505" t="s">
        <v>3484</v>
      </c>
      <c r="F188" s="506" t="s">
        <v>3485</v>
      </c>
      <c r="G188" s="505"/>
      <c r="H188" s="506"/>
      <c r="I188" s="506"/>
      <c r="J188" s="505" t="str">
        <f t="shared" si="3"/>
        <v>TB O-5(M): TB treatment coverage: Percentage of new and relapse cases that were notified and treated among the estimated number of incident TB cases in the same year (all form of TB - bacteriologically confirmed plus clinically diagnosed)</v>
      </c>
      <c r="K188" s="506"/>
      <c r="L188" s="506"/>
      <c r="M188" s="506"/>
      <c r="N188" s="506"/>
      <c r="O188" s="505" t="s">
        <v>1770</v>
      </c>
    </row>
    <row r="189" spans="4:15" x14ac:dyDescent="0.2">
      <c r="D189" s="506" t="s">
        <v>3494</v>
      </c>
      <c r="E189" s="505" t="s">
        <v>3484</v>
      </c>
      <c r="F189" s="506" t="s">
        <v>3485</v>
      </c>
      <c r="G189" s="505"/>
      <c r="H189" s="506"/>
      <c r="I189" s="506"/>
      <c r="J189" s="505" t="str">
        <f t="shared" si="3"/>
        <v>TB O-5(M): TB treatment coverage: Percentage of new and relapse cases that were notified and treated among the estimated number of incident TB cases in the same year (all form of TB - bacteriologically confirmed plus clinically diagnosed)</v>
      </c>
      <c r="K189" s="506"/>
      <c r="L189" s="506"/>
      <c r="M189" s="506"/>
      <c r="N189" s="506"/>
      <c r="O189" s="505" t="s">
        <v>1771</v>
      </c>
    </row>
    <row r="190" spans="4:15" x14ac:dyDescent="0.2">
      <c r="D190" s="506" t="s">
        <v>3495</v>
      </c>
      <c r="E190" s="505" t="s">
        <v>3496</v>
      </c>
      <c r="F190" s="506" t="s">
        <v>3497</v>
      </c>
      <c r="G190" s="505"/>
      <c r="H190" s="506"/>
      <c r="I190" s="506"/>
      <c r="J190" s="505" t="str">
        <f t="shared" si="3"/>
        <v>TB O-6: Notification of RR-TB and/or MDR-TB cases – Percentage of notified cases of bacteriologically confirmed, drug resistant RR-TB and/or MDR-TB as a proportion of all estimated RR-TB and/or MDR-TB cases</v>
      </c>
      <c r="K190" s="506"/>
      <c r="L190" s="506"/>
      <c r="M190" s="506"/>
      <c r="N190" s="506"/>
      <c r="O190" s="505" t="s">
        <v>1772</v>
      </c>
    </row>
    <row r="191" spans="4:15" x14ac:dyDescent="0.2">
      <c r="D191" s="506" t="s">
        <v>3498</v>
      </c>
      <c r="E191" s="505" t="s">
        <v>3496</v>
      </c>
      <c r="F191" s="506" t="s">
        <v>3497</v>
      </c>
      <c r="G191" s="505"/>
      <c r="H191" s="506"/>
      <c r="I191" s="506"/>
      <c r="J191" s="505" t="str">
        <f t="shared" si="3"/>
        <v>TB O-6: Notification of RR-TB and/or MDR-TB cases – Percentage of notified cases of bacteriologically confirmed, drug resistant RR-TB and/or MDR-TB as a proportion of all estimated RR-TB and/or MDR-TB cases</v>
      </c>
      <c r="K191" s="506"/>
      <c r="L191" s="506"/>
      <c r="M191" s="506"/>
      <c r="N191" s="506"/>
      <c r="O191" s="505" t="s">
        <v>1773</v>
      </c>
    </row>
    <row r="192" spans="4:15" x14ac:dyDescent="0.2">
      <c r="D192" s="506" t="s">
        <v>3499</v>
      </c>
      <c r="E192" s="505" t="s">
        <v>3496</v>
      </c>
      <c r="F192" s="506" t="s">
        <v>3497</v>
      </c>
      <c r="G192" s="505"/>
      <c r="H192" s="506"/>
      <c r="I192" s="506"/>
      <c r="J192" s="505" t="str">
        <f t="shared" si="3"/>
        <v>TB O-6: Notification of RR-TB and/or MDR-TB cases – Percentage of notified cases of bacteriologically confirmed, drug resistant RR-TB and/or MDR-TB as a proportion of all estimated RR-TB and/or MDR-TB cases</v>
      </c>
      <c r="K192" s="506"/>
      <c r="L192" s="506"/>
      <c r="M192" s="506"/>
      <c r="N192" s="506"/>
      <c r="O192" s="505" t="s">
        <v>1774</v>
      </c>
    </row>
    <row r="193" spans="4:15" x14ac:dyDescent="0.2">
      <c r="D193" s="506" t="s">
        <v>3500</v>
      </c>
      <c r="E193" s="505" t="s">
        <v>3496</v>
      </c>
      <c r="F193" s="506" t="s">
        <v>3497</v>
      </c>
      <c r="G193" s="505"/>
      <c r="H193" s="506"/>
      <c r="I193" s="506"/>
      <c r="J193" s="505" t="str">
        <f t="shared" si="3"/>
        <v>TB O-6: Notification of RR-TB and/or MDR-TB cases – Percentage of notified cases of bacteriologically confirmed, drug resistant RR-TB and/or MDR-TB as a proportion of all estimated RR-TB and/or MDR-TB cases</v>
      </c>
      <c r="K193" s="506"/>
      <c r="L193" s="506"/>
      <c r="M193" s="506"/>
      <c r="N193" s="506"/>
      <c r="O193" s="505" t="s">
        <v>1775</v>
      </c>
    </row>
    <row r="194" spans="4:15" x14ac:dyDescent="0.2">
      <c r="D194" s="506" t="s">
        <v>3501</v>
      </c>
      <c r="E194" s="505" t="s">
        <v>3496</v>
      </c>
      <c r="F194" s="506" t="s">
        <v>3497</v>
      </c>
      <c r="G194" s="505"/>
      <c r="H194" s="506"/>
      <c r="I194" s="506"/>
      <c r="J194" s="505" t="str">
        <f t="shared" si="3"/>
        <v>TB O-6: Notification of RR-TB and/or MDR-TB cases – Percentage of notified cases of bacteriologically confirmed, drug resistant RR-TB and/or MDR-TB as a proportion of all estimated RR-TB and/or MDR-TB cases</v>
      </c>
      <c r="K194" s="506"/>
      <c r="L194" s="506"/>
      <c r="M194" s="506"/>
      <c r="N194" s="506"/>
      <c r="O194" s="505" t="s">
        <v>1776</v>
      </c>
    </row>
    <row r="195" spans="4:15" x14ac:dyDescent="0.2">
      <c r="D195" s="506" t="s">
        <v>3502</v>
      </c>
      <c r="E195" s="505" t="s">
        <v>3496</v>
      </c>
      <c r="F195" s="506" t="s">
        <v>3497</v>
      </c>
      <c r="G195" s="505"/>
      <c r="H195" s="506"/>
      <c r="I195" s="506"/>
      <c r="J195" s="505" t="str">
        <f t="shared" si="3"/>
        <v>TB O-6: Notification of RR-TB and/or MDR-TB cases – Percentage of notified cases of bacteriologically confirmed, drug resistant RR-TB and/or MDR-TB as a proportion of all estimated RR-TB and/or MDR-TB cases</v>
      </c>
      <c r="K195" s="506"/>
      <c r="L195" s="506"/>
      <c r="M195" s="506"/>
      <c r="N195" s="506"/>
      <c r="O195" s="505" t="s">
        <v>1777</v>
      </c>
    </row>
    <row r="196" spans="4:15" x14ac:dyDescent="0.2">
      <c r="D196" s="506" t="s">
        <v>3503</v>
      </c>
      <c r="E196" s="505" t="s">
        <v>3496</v>
      </c>
      <c r="F196" s="506" t="s">
        <v>3497</v>
      </c>
      <c r="G196" s="505"/>
      <c r="H196" s="506"/>
      <c r="I196" s="506"/>
      <c r="J196" s="505" t="str">
        <f t="shared" si="3"/>
        <v>TB O-6: Notification of RR-TB and/or MDR-TB cases – Percentage of notified cases of bacteriologically confirmed, drug resistant RR-TB and/or MDR-TB as a proportion of all estimated RR-TB and/or MDR-TB cases</v>
      </c>
      <c r="K196" s="506"/>
      <c r="L196" s="506"/>
      <c r="M196" s="506"/>
      <c r="N196" s="506"/>
      <c r="O196" s="505" t="s">
        <v>1778</v>
      </c>
    </row>
    <row r="197" spans="4:15" x14ac:dyDescent="0.2">
      <c r="D197" s="506" t="s">
        <v>3504</v>
      </c>
      <c r="E197" s="505" t="s">
        <v>3496</v>
      </c>
      <c r="F197" s="506" t="s">
        <v>3497</v>
      </c>
      <c r="G197" s="505"/>
      <c r="H197" s="506"/>
      <c r="I197" s="506"/>
      <c r="J197" s="505" t="str">
        <f t="shared" si="3"/>
        <v>TB O-6: Notification of RR-TB and/or MDR-TB cases – Percentage of notified cases of bacteriologically confirmed, drug resistant RR-TB and/or MDR-TB as a proportion of all estimated RR-TB and/or MDR-TB cases</v>
      </c>
      <c r="K197" s="506"/>
      <c r="L197" s="506"/>
      <c r="M197" s="506"/>
      <c r="N197" s="506"/>
      <c r="O197" s="505" t="s">
        <v>1779</v>
      </c>
    </row>
    <row r="198" spans="4:15" x14ac:dyDescent="0.2">
      <c r="D198" s="506" t="s">
        <v>3505</v>
      </c>
      <c r="E198" s="505" t="s">
        <v>3496</v>
      </c>
      <c r="F198" s="506" t="s">
        <v>3497</v>
      </c>
      <c r="G198" s="505"/>
      <c r="H198" s="506"/>
      <c r="I198" s="506"/>
      <c r="J198" s="505" t="str">
        <f t="shared" si="3"/>
        <v>TB O-6: Notification of RR-TB and/or MDR-TB cases – Percentage of notified cases of bacteriologically confirmed, drug resistant RR-TB and/or MDR-TB as a proportion of all estimated RR-TB and/or MDR-TB cases</v>
      </c>
      <c r="K198" s="506"/>
      <c r="L198" s="506"/>
      <c r="M198" s="506"/>
      <c r="N198" s="506"/>
      <c r="O198" s="505" t="s">
        <v>1780</v>
      </c>
    </row>
    <row r="199" spans="4:15" x14ac:dyDescent="0.2">
      <c r="D199" s="506" t="s">
        <v>3506</v>
      </c>
      <c r="E199" s="505" t="s">
        <v>3496</v>
      </c>
      <c r="F199" s="506" t="s">
        <v>3497</v>
      </c>
      <c r="G199" s="505"/>
      <c r="H199" s="506"/>
      <c r="I199" s="506"/>
      <c r="J199" s="505" t="str">
        <f t="shared" si="3"/>
        <v>TB O-6: Notification of RR-TB and/or MDR-TB cases – Percentage of notified cases of bacteriologically confirmed, drug resistant RR-TB and/or MDR-TB as a proportion of all estimated RR-TB and/or MDR-TB cases</v>
      </c>
      <c r="K199" s="506"/>
      <c r="L199" s="506"/>
      <c r="M199" s="506"/>
      <c r="N199" s="506"/>
      <c r="O199" s="505" t="s">
        <v>1781</v>
      </c>
    </row>
    <row r="200" spans="4:15" x14ac:dyDescent="0.2">
      <c r="D200" s="506" t="s">
        <v>3507</v>
      </c>
      <c r="E200" s="505" t="s">
        <v>3508</v>
      </c>
      <c r="F200" s="506" t="s">
        <v>2333</v>
      </c>
      <c r="G200" s="505"/>
      <c r="H200" s="506" t="s">
        <v>2334</v>
      </c>
      <c r="I200" s="506" t="s">
        <v>2335</v>
      </c>
      <c r="J200" s="505" t="str">
        <f t="shared" si="3"/>
        <v>TB O-4(M): Treatment success rate of RR TB and/or MDR-TB: Percentage of cases with RR and/or MDR-TB successfully treatedTB case definitionXDR TB</v>
      </c>
      <c r="K200" s="506"/>
      <c r="L200" s="506"/>
      <c r="M200" s="506"/>
      <c r="N200" s="506" t="s">
        <v>1782</v>
      </c>
      <c r="O200" s="505" t="s">
        <v>1783</v>
      </c>
    </row>
    <row r="201" spans="4:15" x14ac:dyDescent="0.2">
      <c r="D201" s="506" t="s">
        <v>3509</v>
      </c>
      <c r="E201" s="505" t="s">
        <v>3508</v>
      </c>
      <c r="F201" s="506" t="s">
        <v>2333</v>
      </c>
      <c r="G201" s="505"/>
      <c r="H201" s="506"/>
      <c r="I201" s="506"/>
      <c r="J201" s="505" t="str">
        <f t="shared" si="3"/>
        <v>TB O-4(M): Treatment success rate of RR TB and/or MDR-TB: Percentage of cases with RR and/or MDR-TB successfully treated</v>
      </c>
      <c r="K201" s="506"/>
      <c r="L201" s="506"/>
      <c r="M201" s="506"/>
      <c r="N201" s="506"/>
      <c r="O201" s="505" t="s">
        <v>1784</v>
      </c>
    </row>
    <row r="202" spans="4:15" x14ac:dyDescent="0.2">
      <c r="D202" s="506" t="s">
        <v>3510</v>
      </c>
      <c r="E202" s="505" t="s">
        <v>3508</v>
      </c>
      <c r="F202" s="506" t="s">
        <v>2333</v>
      </c>
      <c r="G202" s="505"/>
      <c r="H202" s="506"/>
      <c r="I202" s="506"/>
      <c r="J202" s="505" t="str">
        <f t="shared" si="3"/>
        <v>TB O-4(M): Treatment success rate of RR TB and/or MDR-TB: Percentage of cases with RR and/or MDR-TB successfully treated</v>
      </c>
      <c r="K202" s="506"/>
      <c r="L202" s="506"/>
      <c r="M202" s="506"/>
      <c r="N202" s="506"/>
      <c r="O202" s="505" t="s">
        <v>1785</v>
      </c>
    </row>
    <row r="203" spans="4:15" x14ac:dyDescent="0.2">
      <c r="D203" s="506" t="s">
        <v>3511</v>
      </c>
      <c r="E203" s="505" t="s">
        <v>3508</v>
      </c>
      <c r="F203" s="506" t="s">
        <v>2333</v>
      </c>
      <c r="G203" s="505"/>
      <c r="H203" s="506"/>
      <c r="I203" s="506"/>
      <c r="J203" s="505" t="str">
        <f t="shared" si="3"/>
        <v>TB O-4(M): Treatment success rate of RR TB and/or MDR-TB: Percentage of cases with RR and/or MDR-TB successfully treated</v>
      </c>
      <c r="K203" s="506"/>
      <c r="L203" s="506"/>
      <c r="M203" s="506"/>
      <c r="N203" s="506"/>
      <c r="O203" s="505" t="s">
        <v>1786</v>
      </c>
    </row>
    <row r="204" spans="4:15" x14ac:dyDescent="0.2">
      <c r="D204" s="506" t="s">
        <v>3512</v>
      </c>
      <c r="E204" s="505" t="s">
        <v>3508</v>
      </c>
      <c r="F204" s="506" t="s">
        <v>2333</v>
      </c>
      <c r="G204" s="505"/>
      <c r="H204" s="506"/>
      <c r="I204" s="506"/>
      <c r="J204" s="505" t="str">
        <f t="shared" si="3"/>
        <v>TB O-4(M): Treatment success rate of RR TB and/or MDR-TB: Percentage of cases with RR and/or MDR-TB successfully treated</v>
      </c>
      <c r="K204" s="506"/>
      <c r="L204" s="506"/>
      <c r="M204" s="506"/>
      <c r="N204" s="506"/>
      <c r="O204" s="505" t="s">
        <v>1787</v>
      </c>
    </row>
    <row r="205" spans="4:15" x14ac:dyDescent="0.2">
      <c r="D205" s="506" t="s">
        <v>3513</v>
      </c>
      <c r="E205" s="505" t="s">
        <v>3508</v>
      </c>
      <c r="F205" s="506" t="s">
        <v>2333</v>
      </c>
      <c r="G205" s="505"/>
      <c r="H205" s="506"/>
      <c r="I205" s="506"/>
      <c r="J205" s="505" t="str">
        <f t="shared" si="3"/>
        <v>TB O-4(M): Treatment success rate of RR TB and/or MDR-TB: Percentage of cases with RR and/or MDR-TB successfully treated</v>
      </c>
      <c r="K205" s="506"/>
      <c r="L205" s="506"/>
      <c r="M205" s="506"/>
      <c r="N205" s="506"/>
      <c r="O205" s="505" t="s">
        <v>1788</v>
      </c>
    </row>
    <row r="206" spans="4:15" x14ac:dyDescent="0.2">
      <c r="D206" s="506" t="s">
        <v>3514</v>
      </c>
      <c r="E206" s="505" t="s">
        <v>3508</v>
      </c>
      <c r="F206" s="506" t="s">
        <v>2333</v>
      </c>
      <c r="G206" s="505"/>
      <c r="H206" s="506"/>
      <c r="I206" s="506"/>
      <c r="J206" s="505" t="str">
        <f t="shared" si="3"/>
        <v>TB O-4(M): Treatment success rate of RR TB and/or MDR-TB: Percentage of cases with RR and/or MDR-TB successfully treated</v>
      </c>
      <c r="K206" s="506"/>
      <c r="L206" s="506"/>
      <c r="M206" s="506"/>
      <c r="N206" s="506"/>
      <c r="O206" s="505" t="s">
        <v>1789</v>
      </c>
    </row>
    <row r="207" spans="4:15" x14ac:dyDescent="0.2">
      <c r="D207" s="506" t="s">
        <v>3515</v>
      </c>
      <c r="E207" s="505" t="s">
        <v>3508</v>
      </c>
      <c r="F207" s="506" t="s">
        <v>2333</v>
      </c>
      <c r="G207" s="505"/>
      <c r="H207" s="506"/>
      <c r="I207" s="506"/>
      <c r="J207" s="505" t="str">
        <f t="shared" si="3"/>
        <v>TB O-4(M): Treatment success rate of RR TB and/or MDR-TB: Percentage of cases with RR and/or MDR-TB successfully treated</v>
      </c>
      <c r="K207" s="506"/>
      <c r="L207" s="506"/>
      <c r="M207" s="506"/>
      <c r="N207" s="506"/>
      <c r="O207" s="505" t="s">
        <v>1790</v>
      </c>
    </row>
    <row r="208" spans="4:15" x14ac:dyDescent="0.2">
      <c r="D208" s="506" t="s">
        <v>3516</v>
      </c>
      <c r="E208" s="505" t="s">
        <v>3508</v>
      </c>
      <c r="F208" s="506" t="s">
        <v>2333</v>
      </c>
      <c r="G208" s="505"/>
      <c r="H208" s="506"/>
      <c r="I208" s="506"/>
      <c r="J208" s="505" t="str">
        <f t="shared" si="3"/>
        <v>TB O-4(M): Treatment success rate of RR TB and/or MDR-TB: Percentage of cases with RR and/or MDR-TB successfully treated</v>
      </c>
      <c r="K208" s="506"/>
      <c r="L208" s="506"/>
      <c r="M208" s="506"/>
      <c r="N208" s="506"/>
      <c r="O208" s="505" t="s">
        <v>1791</v>
      </c>
    </row>
    <row r="209" spans="4:15" x14ac:dyDescent="0.2">
      <c r="D209" s="506" t="s">
        <v>3517</v>
      </c>
      <c r="E209" s="505" t="s">
        <v>3508</v>
      </c>
      <c r="F209" s="506" t="s">
        <v>2333</v>
      </c>
      <c r="G209" s="505"/>
      <c r="H209" s="506"/>
      <c r="I209" s="506"/>
      <c r="J209" s="505" t="str">
        <f t="shared" si="3"/>
        <v>TB O-4(M): Treatment success rate of RR TB and/or MDR-TB: Percentage of cases with RR and/or MDR-TB successfully treated</v>
      </c>
      <c r="K209" s="506"/>
      <c r="L209" s="506"/>
      <c r="M209" s="506"/>
      <c r="N209" s="506"/>
      <c r="O209" s="505" t="s">
        <v>1792</v>
      </c>
    </row>
    <row r="210" spans="4:15" x14ac:dyDescent="0.2">
      <c r="D210" s="506" t="s">
        <v>3518</v>
      </c>
      <c r="E210" s="505" t="s">
        <v>3519</v>
      </c>
      <c r="F210" s="506" t="s">
        <v>2305</v>
      </c>
      <c r="G210" s="505"/>
      <c r="H210" s="506" t="s">
        <v>2200</v>
      </c>
      <c r="I210" s="506" t="s">
        <v>2236</v>
      </c>
      <c r="J210" s="505" t="str">
        <f t="shared" si="3"/>
        <v>HIV O-1(M): Percentage of adults and children with HIV, known to be on treatment 12 months after initiation of antiretroviral therapyAgeU15</v>
      </c>
      <c r="K210" s="506"/>
      <c r="L210" s="506"/>
      <c r="M210" s="506"/>
      <c r="N210" s="506" t="s">
        <v>1782</v>
      </c>
      <c r="O210" s="505" t="s">
        <v>1793</v>
      </c>
    </row>
    <row r="211" spans="4:15" x14ac:dyDescent="0.2">
      <c r="D211" s="506" t="s">
        <v>3520</v>
      </c>
      <c r="E211" s="505" t="s">
        <v>3519</v>
      </c>
      <c r="F211" s="506" t="s">
        <v>2305</v>
      </c>
      <c r="G211" s="505"/>
      <c r="H211" s="506" t="s">
        <v>2200</v>
      </c>
      <c r="I211" s="506" t="s">
        <v>2238</v>
      </c>
      <c r="J211" s="505" t="str">
        <f t="shared" si="3"/>
        <v>HIV O-1(M): Percentage of adults and children with HIV, known to be on treatment 12 months after initiation of antiretroviral therapyAge15+</v>
      </c>
      <c r="K211" s="506"/>
      <c r="L211" s="506"/>
      <c r="M211" s="506"/>
      <c r="N211" s="506" t="s">
        <v>1782</v>
      </c>
      <c r="O211" s="505" t="s">
        <v>1794</v>
      </c>
    </row>
    <row r="212" spans="4:15" x14ac:dyDescent="0.2">
      <c r="D212" s="506" t="s">
        <v>3521</v>
      </c>
      <c r="E212" s="505" t="s">
        <v>3519</v>
      </c>
      <c r="F212" s="506" t="s">
        <v>2305</v>
      </c>
      <c r="G212" s="505"/>
      <c r="H212" s="506" t="s">
        <v>2308</v>
      </c>
      <c r="I212" s="506" t="s">
        <v>2309</v>
      </c>
      <c r="J212" s="505" t="str">
        <f t="shared" si="3"/>
        <v>HIV O-1(M): Percentage of adults and children with HIV, known to be on treatment 12 months after initiation of antiretroviral therapyDuration of treatment24 months after initiation</v>
      </c>
      <c r="K212" s="506"/>
      <c r="L212" s="506"/>
      <c r="M212" s="506"/>
      <c r="N212" s="506" t="s">
        <v>1782</v>
      </c>
      <c r="O212" s="505" t="s">
        <v>1795</v>
      </c>
    </row>
    <row r="213" spans="4:15" x14ac:dyDescent="0.2">
      <c r="D213" s="506" t="s">
        <v>3522</v>
      </c>
      <c r="E213" s="505" t="s">
        <v>3519</v>
      </c>
      <c r="F213" s="506" t="s">
        <v>2305</v>
      </c>
      <c r="G213" s="505"/>
      <c r="H213" s="506" t="s">
        <v>2308</v>
      </c>
      <c r="I213" s="506" t="s">
        <v>2311</v>
      </c>
      <c r="J213" s="505" t="str">
        <f t="shared" si="3"/>
        <v>HIV O-1(M): Percentage of adults and children with HIV, known to be on treatment 12 months after initiation of antiretroviral therapyDuration of treatment36 months after initiation</v>
      </c>
      <c r="K213" s="506"/>
      <c r="L213" s="506"/>
      <c r="M213" s="506"/>
      <c r="N213" s="506" t="s">
        <v>1782</v>
      </c>
      <c r="O213" s="505" t="s">
        <v>1796</v>
      </c>
    </row>
    <row r="214" spans="4:15" x14ac:dyDescent="0.2">
      <c r="D214" s="506" t="s">
        <v>3523</v>
      </c>
      <c r="E214" s="505" t="s">
        <v>3519</v>
      </c>
      <c r="F214" s="506" t="s">
        <v>2305</v>
      </c>
      <c r="G214" s="505"/>
      <c r="H214" s="506" t="s">
        <v>2308</v>
      </c>
      <c r="I214" s="506" t="s">
        <v>2313</v>
      </c>
      <c r="J214" s="505" t="str">
        <f t="shared" si="3"/>
        <v>HIV O-1(M): Percentage of adults and children with HIV, known to be on treatment 12 months after initiation of antiretroviral therapyDuration of treatment60 months after initiation</v>
      </c>
      <c r="K214" s="506"/>
      <c r="L214" s="506"/>
      <c r="M214" s="506"/>
      <c r="N214" s="506" t="s">
        <v>1782</v>
      </c>
      <c r="O214" s="505" t="s">
        <v>1797</v>
      </c>
    </row>
    <row r="215" spans="4:15" x14ac:dyDescent="0.2">
      <c r="D215" s="506" t="s">
        <v>3524</v>
      </c>
      <c r="E215" s="505" t="s">
        <v>3519</v>
      </c>
      <c r="F215" s="506" t="s">
        <v>2305</v>
      </c>
      <c r="G215" s="505"/>
      <c r="H215" s="506" t="s">
        <v>2229</v>
      </c>
      <c r="I215" s="506" t="s">
        <v>2230</v>
      </c>
      <c r="J215" s="505" t="str">
        <f t="shared" si="3"/>
        <v>HIV O-1(M): Percentage of adults and children with HIV, known to be on treatment 12 months after initiation of antiretroviral therapyGenderMale</v>
      </c>
      <c r="K215" s="506"/>
      <c r="L215" s="506"/>
      <c r="M215" s="506"/>
      <c r="N215" s="506" t="s">
        <v>1782</v>
      </c>
      <c r="O215" s="505" t="s">
        <v>1798</v>
      </c>
    </row>
    <row r="216" spans="4:15" x14ac:dyDescent="0.2">
      <c r="D216" s="506" t="s">
        <v>3525</v>
      </c>
      <c r="E216" s="505" t="s">
        <v>3519</v>
      </c>
      <c r="F216" s="506" t="s">
        <v>2305</v>
      </c>
      <c r="G216" s="505"/>
      <c r="H216" s="506" t="s">
        <v>2229</v>
      </c>
      <c r="I216" s="506" t="s">
        <v>2232</v>
      </c>
      <c r="J216" s="505" t="str">
        <f t="shared" si="3"/>
        <v>HIV O-1(M): Percentage of adults and children with HIV, known to be on treatment 12 months after initiation of antiretroviral therapyGenderFemale</v>
      </c>
      <c r="K216" s="506"/>
      <c r="L216" s="506"/>
      <c r="M216" s="506"/>
      <c r="N216" s="506" t="s">
        <v>1782</v>
      </c>
      <c r="O216" s="505" t="s">
        <v>1799</v>
      </c>
    </row>
    <row r="217" spans="4:15" x14ac:dyDescent="0.2">
      <c r="D217" s="506" t="s">
        <v>3526</v>
      </c>
      <c r="E217" s="505" t="s">
        <v>3519</v>
      </c>
      <c r="F217" s="506" t="s">
        <v>2305</v>
      </c>
      <c r="G217" s="505"/>
      <c r="H217" s="506"/>
      <c r="I217" s="506"/>
      <c r="J217" s="505" t="str">
        <f t="shared" si="3"/>
        <v>HIV O-1(M): Percentage of adults and children with HIV, known to be on treatment 12 months after initiation of antiretroviral therapy</v>
      </c>
      <c r="K217" s="506"/>
      <c r="L217" s="506"/>
      <c r="M217" s="506"/>
      <c r="N217" s="506"/>
      <c r="O217" s="505" t="s">
        <v>1800</v>
      </c>
    </row>
    <row r="218" spans="4:15" x14ac:dyDescent="0.2">
      <c r="D218" s="506" t="s">
        <v>3527</v>
      </c>
      <c r="E218" s="505" t="s">
        <v>3519</v>
      </c>
      <c r="F218" s="506" t="s">
        <v>2305</v>
      </c>
      <c r="G218" s="505"/>
      <c r="H218" s="506"/>
      <c r="I218" s="506"/>
      <c r="J218" s="505" t="str">
        <f t="shared" si="3"/>
        <v>HIV O-1(M): Percentage of adults and children with HIV, known to be on treatment 12 months after initiation of antiretroviral therapy</v>
      </c>
      <c r="K218" s="506"/>
      <c r="L218" s="506"/>
      <c r="M218" s="506"/>
      <c r="N218" s="506"/>
      <c r="O218" s="505" t="s">
        <v>1801</v>
      </c>
    </row>
    <row r="219" spans="4:15" x14ac:dyDescent="0.2">
      <c r="D219" s="506" t="s">
        <v>3528</v>
      </c>
      <c r="E219" s="505" t="s">
        <v>3519</v>
      </c>
      <c r="F219" s="506" t="s">
        <v>2305</v>
      </c>
      <c r="G219" s="505"/>
      <c r="H219" s="506"/>
      <c r="I219" s="506"/>
      <c r="J219" s="505" t="str">
        <f t="shared" si="3"/>
        <v>HIV O-1(M): Percentage of adults and children with HIV, known to be on treatment 12 months after initiation of antiretroviral therapy</v>
      </c>
      <c r="K219" s="506"/>
      <c r="L219" s="506"/>
      <c r="M219" s="506"/>
      <c r="N219" s="506"/>
      <c r="O219" s="505" t="s">
        <v>1802</v>
      </c>
    </row>
    <row r="220" spans="4:15" x14ac:dyDescent="0.2">
      <c r="D220" s="506" t="s">
        <v>3529</v>
      </c>
      <c r="E220" s="505" t="s">
        <v>3530</v>
      </c>
      <c r="F220" s="506" t="s">
        <v>2597</v>
      </c>
      <c r="G220" s="505"/>
      <c r="H220" s="506"/>
      <c r="I220" s="506"/>
      <c r="J220" s="505" t="str">
        <f t="shared" si="3"/>
        <v>HIV O-12: Percentage of people living with HIV and on ART who are virologically suppressed (among all those currently on treatment who received a VL measurement regardless of when they started ART)</v>
      </c>
      <c r="K220" s="506"/>
      <c r="L220" s="506"/>
      <c r="M220" s="506"/>
      <c r="N220" s="506"/>
      <c r="O220" s="505" t="s">
        <v>1803</v>
      </c>
    </row>
    <row r="221" spans="4:15" x14ac:dyDescent="0.2">
      <c r="D221" s="506" t="s">
        <v>3531</v>
      </c>
      <c r="E221" s="505" t="s">
        <v>3530</v>
      </c>
      <c r="F221" s="506" t="s">
        <v>2597</v>
      </c>
      <c r="G221" s="505"/>
      <c r="H221" s="506"/>
      <c r="I221" s="506"/>
      <c r="J221" s="505" t="str">
        <f t="shared" si="3"/>
        <v>HIV O-12: Percentage of people living with HIV and on ART who are virologically suppressed (among all those currently on treatment who received a VL measurement regardless of when they started ART)</v>
      </c>
      <c r="K221" s="506"/>
      <c r="L221" s="506"/>
      <c r="M221" s="506"/>
      <c r="N221" s="506"/>
      <c r="O221" s="505" t="s">
        <v>1804</v>
      </c>
    </row>
    <row r="222" spans="4:15" x14ac:dyDescent="0.2">
      <c r="D222" s="506" t="s">
        <v>3532</v>
      </c>
      <c r="E222" s="505" t="s">
        <v>3530</v>
      </c>
      <c r="F222" s="506" t="s">
        <v>2597</v>
      </c>
      <c r="G222" s="505"/>
      <c r="H222" s="506"/>
      <c r="I222" s="506"/>
      <c r="J222" s="505" t="str">
        <f t="shared" si="3"/>
        <v>HIV O-12: Percentage of people living with HIV and on ART who are virologically suppressed (among all those currently on treatment who received a VL measurement regardless of when they started ART)</v>
      </c>
      <c r="K222" s="506"/>
      <c r="L222" s="506"/>
      <c r="M222" s="506"/>
      <c r="N222" s="506"/>
      <c r="O222" s="505" t="s">
        <v>1805</v>
      </c>
    </row>
    <row r="223" spans="4:15" x14ac:dyDescent="0.2">
      <c r="D223" s="506" t="s">
        <v>3533</v>
      </c>
      <c r="E223" s="505" t="s">
        <v>3530</v>
      </c>
      <c r="F223" s="506" t="s">
        <v>2597</v>
      </c>
      <c r="G223" s="505"/>
      <c r="H223" s="506"/>
      <c r="I223" s="506"/>
      <c r="J223" s="505" t="str">
        <f t="shared" si="3"/>
        <v>HIV O-12: Percentage of people living with HIV and on ART who are virologically suppressed (among all those currently on treatment who received a VL measurement regardless of when they started ART)</v>
      </c>
      <c r="K223" s="506"/>
      <c r="L223" s="506"/>
      <c r="M223" s="506"/>
      <c r="N223" s="506"/>
      <c r="O223" s="505" t="s">
        <v>1806</v>
      </c>
    </row>
    <row r="224" spans="4:15" x14ac:dyDescent="0.2">
      <c r="D224" s="506" t="s">
        <v>3534</v>
      </c>
      <c r="E224" s="505" t="s">
        <v>3530</v>
      </c>
      <c r="F224" s="506" t="s">
        <v>2597</v>
      </c>
      <c r="G224" s="505"/>
      <c r="H224" s="506"/>
      <c r="I224" s="506"/>
      <c r="J224" s="505" t="str">
        <f t="shared" ref="J224:J287" si="4">F224&amp;H224&amp;I224</f>
        <v>HIV O-12: Percentage of people living with HIV and on ART who are virologically suppressed (among all those currently on treatment who received a VL measurement regardless of when they started ART)</v>
      </c>
      <c r="K224" s="506"/>
      <c r="L224" s="506"/>
      <c r="M224" s="506"/>
      <c r="N224" s="506"/>
      <c r="O224" s="505" t="s">
        <v>1807</v>
      </c>
    </row>
    <row r="225" spans="4:15" x14ac:dyDescent="0.2">
      <c r="D225" s="506" t="s">
        <v>3535</v>
      </c>
      <c r="E225" s="505" t="s">
        <v>3530</v>
      </c>
      <c r="F225" s="506" t="s">
        <v>2597</v>
      </c>
      <c r="G225" s="505"/>
      <c r="H225" s="506"/>
      <c r="I225" s="506"/>
      <c r="J225" s="505" t="str">
        <f t="shared" si="4"/>
        <v>HIV O-12: Percentage of people living with HIV and on ART who are virologically suppressed (among all those currently on treatment who received a VL measurement regardless of when they started ART)</v>
      </c>
      <c r="K225" s="506"/>
      <c r="L225" s="506"/>
      <c r="M225" s="506"/>
      <c r="N225" s="506"/>
      <c r="O225" s="505" t="s">
        <v>1808</v>
      </c>
    </row>
    <row r="226" spans="4:15" x14ac:dyDescent="0.2">
      <c r="D226" s="506" t="s">
        <v>3536</v>
      </c>
      <c r="E226" s="505" t="s">
        <v>3530</v>
      </c>
      <c r="F226" s="506" t="s">
        <v>2597</v>
      </c>
      <c r="G226" s="505"/>
      <c r="H226" s="506"/>
      <c r="I226" s="506"/>
      <c r="J226" s="505" t="str">
        <f t="shared" si="4"/>
        <v>HIV O-12: Percentage of people living with HIV and on ART who are virologically suppressed (among all those currently on treatment who received a VL measurement regardless of when they started ART)</v>
      </c>
      <c r="K226" s="506"/>
      <c r="L226" s="506"/>
      <c r="M226" s="506"/>
      <c r="N226" s="506"/>
      <c r="O226" s="505" t="s">
        <v>1809</v>
      </c>
    </row>
    <row r="227" spans="4:15" x14ac:dyDescent="0.2">
      <c r="D227" s="506" t="s">
        <v>3537</v>
      </c>
      <c r="E227" s="505" t="s">
        <v>3530</v>
      </c>
      <c r="F227" s="506" t="s">
        <v>2597</v>
      </c>
      <c r="G227" s="505"/>
      <c r="H227" s="506"/>
      <c r="I227" s="506"/>
      <c r="J227" s="505" t="str">
        <f t="shared" si="4"/>
        <v>HIV O-12: Percentage of people living with HIV and on ART who are virologically suppressed (among all those currently on treatment who received a VL measurement regardless of when they started ART)</v>
      </c>
      <c r="K227" s="506"/>
      <c r="L227" s="506"/>
      <c r="M227" s="506"/>
      <c r="N227" s="506"/>
      <c r="O227" s="505" t="s">
        <v>1810</v>
      </c>
    </row>
    <row r="228" spans="4:15" x14ac:dyDescent="0.2">
      <c r="D228" s="506" t="s">
        <v>3538</v>
      </c>
      <c r="E228" s="505" t="s">
        <v>3530</v>
      </c>
      <c r="F228" s="506" t="s">
        <v>2597</v>
      </c>
      <c r="G228" s="505"/>
      <c r="H228" s="506"/>
      <c r="I228" s="506"/>
      <c r="J228" s="505" t="str">
        <f t="shared" si="4"/>
        <v>HIV O-12: Percentage of people living with HIV and on ART who are virologically suppressed (among all those currently on treatment who received a VL measurement regardless of when they started ART)</v>
      </c>
      <c r="K228" s="506"/>
      <c r="L228" s="506"/>
      <c r="M228" s="506"/>
      <c r="N228" s="506"/>
      <c r="O228" s="505" t="s">
        <v>1811</v>
      </c>
    </row>
    <row r="229" spans="4:15" x14ac:dyDescent="0.2">
      <c r="D229" s="506" t="s">
        <v>3539</v>
      </c>
      <c r="E229" s="505" t="s">
        <v>3530</v>
      </c>
      <c r="F229" s="506" t="s">
        <v>2597</v>
      </c>
      <c r="G229" s="505"/>
      <c r="H229" s="506"/>
      <c r="I229" s="506"/>
      <c r="J229" s="505" t="str">
        <f t="shared" si="4"/>
        <v>HIV O-12: Percentage of people living with HIV and on ART who are virologically suppressed (among all those currently on treatment who received a VL measurement regardless of when they started ART)</v>
      </c>
      <c r="K229" s="506"/>
      <c r="L229" s="506"/>
      <c r="M229" s="506"/>
      <c r="N229" s="506"/>
      <c r="O229" s="505" t="s">
        <v>1812</v>
      </c>
    </row>
    <row r="230" spans="4:15" x14ac:dyDescent="0.2">
      <c r="D230" s="506" t="s">
        <v>3540</v>
      </c>
      <c r="E230" s="505" t="s">
        <v>3541</v>
      </c>
      <c r="F230" s="506"/>
      <c r="G230" s="505"/>
      <c r="H230" s="506"/>
      <c r="I230" s="506"/>
      <c r="J230" s="505" t="str">
        <f t="shared" si="4"/>
        <v/>
      </c>
      <c r="K230" s="506"/>
      <c r="L230" s="506"/>
      <c r="M230" s="506"/>
      <c r="N230" s="506"/>
      <c r="O230" s="505" t="s">
        <v>1813</v>
      </c>
    </row>
    <row r="231" spans="4:15" x14ac:dyDescent="0.2">
      <c r="D231" s="506" t="s">
        <v>3542</v>
      </c>
      <c r="E231" s="505" t="s">
        <v>3541</v>
      </c>
      <c r="F231" s="506"/>
      <c r="G231" s="505"/>
      <c r="H231" s="506"/>
      <c r="I231" s="506"/>
      <c r="J231" s="505" t="str">
        <f t="shared" si="4"/>
        <v/>
      </c>
      <c r="K231" s="506"/>
      <c r="L231" s="506"/>
      <c r="M231" s="506"/>
      <c r="N231" s="506"/>
      <c r="O231" s="505" t="s">
        <v>1814</v>
      </c>
    </row>
    <row r="232" spans="4:15" x14ac:dyDescent="0.2">
      <c r="D232" s="506" t="s">
        <v>3543</v>
      </c>
      <c r="E232" s="505" t="s">
        <v>3541</v>
      </c>
      <c r="F232" s="506"/>
      <c r="G232" s="505"/>
      <c r="H232" s="506"/>
      <c r="I232" s="506"/>
      <c r="J232" s="505" t="str">
        <f t="shared" si="4"/>
        <v/>
      </c>
      <c r="K232" s="506"/>
      <c r="L232" s="506"/>
      <c r="M232" s="506"/>
      <c r="N232" s="506"/>
      <c r="O232" s="505" t="s">
        <v>1815</v>
      </c>
    </row>
    <row r="233" spans="4:15" x14ac:dyDescent="0.2">
      <c r="D233" s="506" t="s">
        <v>3544</v>
      </c>
      <c r="E233" s="505" t="s">
        <v>3541</v>
      </c>
      <c r="F233" s="506"/>
      <c r="G233" s="505"/>
      <c r="H233" s="506"/>
      <c r="I233" s="506"/>
      <c r="J233" s="505" t="str">
        <f t="shared" si="4"/>
        <v/>
      </c>
      <c r="K233" s="506"/>
      <c r="L233" s="506"/>
      <c r="M233" s="506"/>
      <c r="N233" s="506"/>
      <c r="O233" s="505" t="s">
        <v>1816</v>
      </c>
    </row>
    <row r="234" spans="4:15" x14ac:dyDescent="0.2">
      <c r="D234" s="506" t="s">
        <v>3545</v>
      </c>
      <c r="E234" s="505" t="s">
        <v>3541</v>
      </c>
      <c r="F234" s="506"/>
      <c r="G234" s="505"/>
      <c r="H234" s="506"/>
      <c r="I234" s="506"/>
      <c r="J234" s="505" t="str">
        <f t="shared" si="4"/>
        <v/>
      </c>
      <c r="K234" s="506"/>
      <c r="L234" s="506"/>
      <c r="M234" s="506"/>
      <c r="N234" s="506"/>
      <c r="O234" s="505" t="s">
        <v>1817</v>
      </c>
    </row>
    <row r="235" spans="4:15" x14ac:dyDescent="0.2">
      <c r="D235" s="506" t="s">
        <v>3546</v>
      </c>
      <c r="E235" s="505" t="s">
        <v>3541</v>
      </c>
      <c r="F235" s="506"/>
      <c r="G235" s="505"/>
      <c r="H235" s="506"/>
      <c r="I235" s="506"/>
      <c r="J235" s="505" t="str">
        <f t="shared" si="4"/>
        <v/>
      </c>
      <c r="K235" s="506"/>
      <c r="L235" s="506"/>
      <c r="M235" s="506"/>
      <c r="N235" s="506"/>
      <c r="O235" s="505" t="s">
        <v>1818</v>
      </c>
    </row>
    <row r="236" spans="4:15" x14ac:dyDescent="0.2">
      <c r="D236" s="506" t="s">
        <v>3547</v>
      </c>
      <c r="E236" s="505" t="s">
        <v>3541</v>
      </c>
      <c r="F236" s="506"/>
      <c r="G236" s="505"/>
      <c r="H236" s="506"/>
      <c r="I236" s="506"/>
      <c r="J236" s="505" t="str">
        <f t="shared" si="4"/>
        <v/>
      </c>
      <c r="K236" s="506"/>
      <c r="L236" s="506"/>
      <c r="M236" s="506"/>
      <c r="N236" s="506"/>
      <c r="O236" s="505" t="s">
        <v>1819</v>
      </c>
    </row>
    <row r="237" spans="4:15" x14ac:dyDescent="0.2">
      <c r="D237" s="506" t="s">
        <v>3548</v>
      </c>
      <c r="E237" s="505" t="s">
        <v>3541</v>
      </c>
      <c r="F237" s="506"/>
      <c r="G237" s="505"/>
      <c r="H237" s="506"/>
      <c r="I237" s="506"/>
      <c r="J237" s="505" t="str">
        <f t="shared" si="4"/>
        <v/>
      </c>
      <c r="K237" s="506"/>
      <c r="L237" s="506"/>
      <c r="M237" s="506"/>
      <c r="N237" s="506"/>
      <c r="O237" s="505" t="s">
        <v>1820</v>
      </c>
    </row>
    <row r="238" spans="4:15" x14ac:dyDescent="0.2">
      <c r="D238" s="506" t="s">
        <v>3549</v>
      </c>
      <c r="E238" s="505" t="s">
        <v>3541</v>
      </c>
      <c r="F238" s="506"/>
      <c r="G238" s="505"/>
      <c r="H238" s="506"/>
      <c r="I238" s="506"/>
      <c r="J238" s="505" t="str">
        <f t="shared" si="4"/>
        <v/>
      </c>
      <c r="K238" s="506"/>
      <c r="L238" s="506"/>
      <c r="M238" s="506"/>
      <c r="N238" s="506"/>
      <c r="O238" s="505" t="s">
        <v>1821</v>
      </c>
    </row>
    <row r="239" spans="4:15" x14ac:dyDescent="0.2">
      <c r="D239" s="506" t="s">
        <v>3550</v>
      </c>
      <c r="E239" s="505" t="s">
        <v>3541</v>
      </c>
      <c r="F239" s="506"/>
      <c r="G239" s="505"/>
      <c r="H239" s="506"/>
      <c r="I239" s="506"/>
      <c r="J239" s="505" t="str">
        <f t="shared" si="4"/>
        <v/>
      </c>
      <c r="K239" s="506"/>
      <c r="L239" s="506"/>
      <c r="M239" s="506"/>
      <c r="N239" s="506"/>
      <c r="O239" s="505" t="s">
        <v>1822</v>
      </c>
    </row>
    <row r="240" spans="4:15" x14ac:dyDescent="0.2">
      <c r="D240" s="506" t="s">
        <v>3551</v>
      </c>
      <c r="E240" s="505" t="s">
        <v>3552</v>
      </c>
      <c r="F240" s="506"/>
      <c r="G240" s="505"/>
      <c r="H240" s="506"/>
      <c r="I240" s="506"/>
      <c r="J240" s="505" t="str">
        <f t="shared" si="4"/>
        <v/>
      </c>
      <c r="K240" s="506"/>
      <c r="L240" s="506"/>
      <c r="M240" s="506"/>
      <c r="N240" s="506"/>
      <c r="O240" s="505" t="s">
        <v>1823</v>
      </c>
    </row>
    <row r="241" spans="4:15" x14ac:dyDescent="0.2">
      <c r="D241" s="506" t="s">
        <v>3553</v>
      </c>
      <c r="E241" s="505" t="s">
        <v>3552</v>
      </c>
      <c r="F241" s="506"/>
      <c r="G241" s="505"/>
      <c r="H241" s="506"/>
      <c r="I241" s="506"/>
      <c r="J241" s="505" t="str">
        <f t="shared" si="4"/>
        <v/>
      </c>
      <c r="K241" s="506"/>
      <c r="L241" s="506"/>
      <c r="M241" s="506"/>
      <c r="N241" s="506"/>
      <c r="O241" s="505" t="s">
        <v>1824</v>
      </c>
    </row>
    <row r="242" spans="4:15" x14ac:dyDescent="0.2">
      <c r="D242" s="506" t="s">
        <v>3554</v>
      </c>
      <c r="E242" s="505" t="s">
        <v>3552</v>
      </c>
      <c r="F242" s="506"/>
      <c r="G242" s="505"/>
      <c r="H242" s="506"/>
      <c r="I242" s="506"/>
      <c r="J242" s="505" t="str">
        <f t="shared" si="4"/>
        <v/>
      </c>
      <c r="K242" s="506"/>
      <c r="L242" s="506"/>
      <c r="M242" s="506"/>
      <c r="N242" s="506"/>
      <c r="O242" s="505" t="s">
        <v>1825</v>
      </c>
    </row>
    <row r="243" spans="4:15" x14ac:dyDescent="0.2">
      <c r="D243" s="506" t="s">
        <v>3555</v>
      </c>
      <c r="E243" s="505" t="s">
        <v>3552</v>
      </c>
      <c r="F243" s="506"/>
      <c r="G243" s="505"/>
      <c r="H243" s="506"/>
      <c r="I243" s="506"/>
      <c r="J243" s="505" t="str">
        <f t="shared" si="4"/>
        <v/>
      </c>
      <c r="K243" s="506"/>
      <c r="L243" s="506"/>
      <c r="M243" s="506"/>
      <c r="N243" s="506"/>
      <c r="O243" s="505" t="s">
        <v>1826</v>
      </c>
    </row>
    <row r="244" spans="4:15" x14ac:dyDescent="0.2">
      <c r="D244" s="506" t="s">
        <v>3556</v>
      </c>
      <c r="E244" s="505" t="s">
        <v>3552</v>
      </c>
      <c r="F244" s="506"/>
      <c r="G244" s="505"/>
      <c r="H244" s="506"/>
      <c r="I244" s="506"/>
      <c r="J244" s="505" t="str">
        <f t="shared" si="4"/>
        <v/>
      </c>
      <c r="K244" s="506"/>
      <c r="L244" s="506"/>
      <c r="M244" s="506"/>
      <c r="N244" s="506"/>
      <c r="O244" s="505" t="s">
        <v>1827</v>
      </c>
    </row>
    <row r="245" spans="4:15" x14ac:dyDescent="0.2">
      <c r="D245" s="506" t="s">
        <v>3557</v>
      </c>
      <c r="E245" s="505" t="s">
        <v>3552</v>
      </c>
      <c r="F245" s="506"/>
      <c r="G245" s="505"/>
      <c r="H245" s="506"/>
      <c r="I245" s="506"/>
      <c r="J245" s="505" t="str">
        <f t="shared" si="4"/>
        <v/>
      </c>
      <c r="K245" s="506"/>
      <c r="L245" s="506"/>
      <c r="M245" s="506"/>
      <c r="N245" s="506"/>
      <c r="O245" s="505" t="s">
        <v>1828</v>
      </c>
    </row>
    <row r="246" spans="4:15" x14ac:dyDescent="0.2">
      <c r="D246" s="506" t="s">
        <v>3558</v>
      </c>
      <c r="E246" s="505" t="s">
        <v>3552</v>
      </c>
      <c r="F246" s="506"/>
      <c r="G246" s="505"/>
      <c r="H246" s="506"/>
      <c r="I246" s="506"/>
      <c r="J246" s="505" t="str">
        <f t="shared" si="4"/>
        <v/>
      </c>
      <c r="K246" s="506"/>
      <c r="L246" s="506"/>
      <c r="M246" s="506"/>
      <c r="N246" s="506"/>
      <c r="O246" s="505" t="s">
        <v>1829</v>
      </c>
    </row>
    <row r="247" spans="4:15" x14ac:dyDescent="0.2">
      <c r="D247" s="506" t="s">
        <v>3559</v>
      </c>
      <c r="E247" s="505" t="s">
        <v>3552</v>
      </c>
      <c r="F247" s="506"/>
      <c r="G247" s="505"/>
      <c r="H247" s="506"/>
      <c r="I247" s="506"/>
      <c r="J247" s="505" t="str">
        <f t="shared" si="4"/>
        <v/>
      </c>
      <c r="K247" s="506"/>
      <c r="L247" s="506"/>
      <c r="M247" s="506"/>
      <c r="N247" s="506"/>
      <c r="O247" s="505" t="s">
        <v>1830</v>
      </c>
    </row>
    <row r="248" spans="4:15" x14ac:dyDescent="0.2">
      <c r="D248" s="506" t="s">
        <v>3560</v>
      </c>
      <c r="E248" s="505" t="s">
        <v>3552</v>
      </c>
      <c r="F248" s="506"/>
      <c r="G248" s="505"/>
      <c r="H248" s="506"/>
      <c r="I248" s="506"/>
      <c r="J248" s="505" t="str">
        <f t="shared" si="4"/>
        <v/>
      </c>
      <c r="K248" s="506"/>
      <c r="L248" s="506"/>
      <c r="M248" s="506"/>
      <c r="N248" s="506"/>
      <c r="O248" s="505" t="s">
        <v>1831</v>
      </c>
    </row>
    <row r="249" spans="4:15" x14ac:dyDescent="0.2">
      <c r="D249" s="506" t="s">
        <v>3561</v>
      </c>
      <c r="E249" s="505" t="s">
        <v>3552</v>
      </c>
      <c r="F249" s="506"/>
      <c r="G249" s="505"/>
      <c r="H249" s="506"/>
      <c r="I249" s="506"/>
      <c r="J249" s="505" t="str">
        <f t="shared" si="4"/>
        <v/>
      </c>
      <c r="K249" s="506"/>
      <c r="L249" s="506"/>
      <c r="M249" s="506"/>
      <c r="N249" s="506"/>
      <c r="O249" s="505" t="s">
        <v>1832</v>
      </c>
    </row>
    <row r="250" spans="4:15" x14ac:dyDescent="0.2">
      <c r="D250" s="506" t="s">
        <v>3562</v>
      </c>
      <c r="E250" s="505" t="s">
        <v>3563</v>
      </c>
      <c r="F250" s="506"/>
      <c r="G250" s="505"/>
      <c r="H250" s="506"/>
      <c r="I250" s="506"/>
      <c r="J250" s="505" t="str">
        <f t="shared" si="4"/>
        <v/>
      </c>
      <c r="K250" s="506"/>
      <c r="L250" s="506"/>
      <c r="M250" s="506"/>
      <c r="N250" s="506"/>
      <c r="O250" s="505" t="s">
        <v>1833</v>
      </c>
    </row>
    <row r="251" spans="4:15" x14ac:dyDescent="0.2">
      <c r="D251" s="506" t="s">
        <v>3564</v>
      </c>
      <c r="E251" s="505" t="s">
        <v>3563</v>
      </c>
      <c r="F251" s="506"/>
      <c r="G251" s="505"/>
      <c r="H251" s="506"/>
      <c r="I251" s="506"/>
      <c r="J251" s="505" t="str">
        <f t="shared" si="4"/>
        <v/>
      </c>
      <c r="K251" s="506"/>
      <c r="L251" s="506"/>
      <c r="M251" s="506"/>
      <c r="N251" s="506"/>
      <c r="O251" s="505" t="s">
        <v>1834</v>
      </c>
    </row>
    <row r="252" spans="4:15" x14ac:dyDescent="0.2">
      <c r="D252" s="506" t="s">
        <v>3565</v>
      </c>
      <c r="E252" s="505" t="s">
        <v>3563</v>
      </c>
      <c r="F252" s="506"/>
      <c r="G252" s="505"/>
      <c r="H252" s="506"/>
      <c r="I252" s="506"/>
      <c r="J252" s="505" t="str">
        <f t="shared" si="4"/>
        <v/>
      </c>
      <c r="K252" s="506"/>
      <c r="L252" s="506"/>
      <c r="M252" s="506"/>
      <c r="N252" s="506"/>
      <c r="O252" s="505" t="s">
        <v>1835</v>
      </c>
    </row>
    <row r="253" spans="4:15" x14ac:dyDescent="0.2">
      <c r="D253" s="506" t="s">
        <v>3566</v>
      </c>
      <c r="E253" s="505" t="s">
        <v>3563</v>
      </c>
      <c r="F253" s="506"/>
      <c r="G253" s="505"/>
      <c r="H253" s="506"/>
      <c r="I253" s="506"/>
      <c r="J253" s="505" t="str">
        <f t="shared" si="4"/>
        <v/>
      </c>
      <c r="K253" s="506"/>
      <c r="L253" s="506"/>
      <c r="M253" s="506"/>
      <c r="N253" s="506"/>
      <c r="O253" s="505" t="s">
        <v>1836</v>
      </c>
    </row>
    <row r="254" spans="4:15" x14ac:dyDescent="0.2">
      <c r="D254" s="506" t="s">
        <v>3567</v>
      </c>
      <c r="E254" s="505" t="s">
        <v>3563</v>
      </c>
      <c r="F254" s="506"/>
      <c r="G254" s="505"/>
      <c r="H254" s="506"/>
      <c r="I254" s="506"/>
      <c r="J254" s="505" t="str">
        <f t="shared" si="4"/>
        <v/>
      </c>
      <c r="K254" s="506"/>
      <c r="L254" s="506"/>
      <c r="M254" s="506"/>
      <c r="N254" s="506"/>
      <c r="O254" s="505" t="s">
        <v>1837</v>
      </c>
    </row>
    <row r="255" spans="4:15" x14ac:dyDescent="0.2">
      <c r="D255" s="506" t="s">
        <v>3568</v>
      </c>
      <c r="E255" s="505" t="s">
        <v>3563</v>
      </c>
      <c r="F255" s="506"/>
      <c r="G255" s="505"/>
      <c r="H255" s="506"/>
      <c r="I255" s="506"/>
      <c r="J255" s="505" t="str">
        <f t="shared" si="4"/>
        <v/>
      </c>
      <c r="K255" s="506"/>
      <c r="L255" s="506"/>
      <c r="M255" s="506"/>
      <c r="N255" s="506"/>
      <c r="O255" s="505" t="s">
        <v>1838</v>
      </c>
    </row>
    <row r="256" spans="4:15" x14ac:dyDescent="0.2">
      <c r="D256" s="506" t="s">
        <v>3569</v>
      </c>
      <c r="E256" s="505" t="s">
        <v>3563</v>
      </c>
      <c r="F256" s="506"/>
      <c r="G256" s="505"/>
      <c r="H256" s="506"/>
      <c r="I256" s="506"/>
      <c r="J256" s="505" t="str">
        <f t="shared" si="4"/>
        <v/>
      </c>
      <c r="K256" s="506"/>
      <c r="L256" s="506"/>
      <c r="M256" s="506"/>
      <c r="N256" s="506"/>
      <c r="O256" s="505" t="s">
        <v>1839</v>
      </c>
    </row>
    <row r="257" spans="4:15" x14ac:dyDescent="0.2">
      <c r="D257" s="506" t="s">
        <v>3570</v>
      </c>
      <c r="E257" s="505" t="s">
        <v>3563</v>
      </c>
      <c r="F257" s="506"/>
      <c r="G257" s="505"/>
      <c r="H257" s="506"/>
      <c r="I257" s="506"/>
      <c r="J257" s="505" t="str">
        <f t="shared" si="4"/>
        <v/>
      </c>
      <c r="K257" s="506"/>
      <c r="L257" s="506"/>
      <c r="M257" s="506"/>
      <c r="N257" s="506"/>
      <c r="O257" s="505" t="s">
        <v>1840</v>
      </c>
    </row>
    <row r="258" spans="4:15" x14ac:dyDescent="0.2">
      <c r="D258" s="506" t="s">
        <v>3571</v>
      </c>
      <c r="E258" s="505" t="s">
        <v>3563</v>
      </c>
      <c r="F258" s="506"/>
      <c r="G258" s="505"/>
      <c r="H258" s="506"/>
      <c r="I258" s="506"/>
      <c r="J258" s="505" t="str">
        <f t="shared" si="4"/>
        <v/>
      </c>
      <c r="K258" s="506"/>
      <c r="L258" s="506"/>
      <c r="M258" s="506"/>
      <c r="N258" s="506"/>
      <c r="O258" s="505" t="s">
        <v>1841</v>
      </c>
    </row>
    <row r="259" spans="4:15" x14ac:dyDescent="0.2">
      <c r="D259" s="506" t="s">
        <v>3572</v>
      </c>
      <c r="E259" s="505" t="s">
        <v>3563</v>
      </c>
      <c r="F259" s="506"/>
      <c r="G259" s="505"/>
      <c r="H259" s="506"/>
      <c r="I259" s="506"/>
      <c r="J259" s="505" t="str">
        <f t="shared" si="4"/>
        <v/>
      </c>
      <c r="K259" s="506"/>
      <c r="L259" s="506"/>
      <c r="M259" s="506"/>
      <c r="N259" s="506"/>
      <c r="O259" s="505" t="s">
        <v>1842</v>
      </c>
    </row>
    <row r="260" spans="4:15" x14ac:dyDescent="0.2">
      <c r="D260" s="506" t="s">
        <v>3573</v>
      </c>
      <c r="E260" s="505" t="s">
        <v>3574</v>
      </c>
      <c r="F260" s="506"/>
      <c r="G260" s="505"/>
      <c r="H260" s="506"/>
      <c r="I260" s="506"/>
      <c r="J260" s="505" t="str">
        <f t="shared" si="4"/>
        <v/>
      </c>
      <c r="K260" s="506"/>
      <c r="L260" s="506"/>
      <c r="M260" s="506"/>
      <c r="N260" s="506"/>
      <c r="O260" s="505" t="s">
        <v>1843</v>
      </c>
    </row>
    <row r="261" spans="4:15" x14ac:dyDescent="0.2">
      <c r="D261" s="506" t="s">
        <v>3575</v>
      </c>
      <c r="E261" s="505" t="s">
        <v>3574</v>
      </c>
      <c r="F261" s="506"/>
      <c r="G261" s="505"/>
      <c r="H261" s="506"/>
      <c r="I261" s="506"/>
      <c r="J261" s="505" t="str">
        <f t="shared" si="4"/>
        <v/>
      </c>
      <c r="K261" s="506"/>
      <c r="L261" s="506"/>
      <c r="M261" s="506"/>
      <c r="N261" s="506"/>
      <c r="O261" s="505" t="s">
        <v>1844</v>
      </c>
    </row>
    <row r="262" spans="4:15" x14ac:dyDescent="0.2">
      <c r="D262" s="506" t="s">
        <v>3576</v>
      </c>
      <c r="E262" s="505" t="s">
        <v>3574</v>
      </c>
      <c r="F262" s="506"/>
      <c r="G262" s="505"/>
      <c r="H262" s="506"/>
      <c r="I262" s="506"/>
      <c r="J262" s="505" t="str">
        <f t="shared" si="4"/>
        <v/>
      </c>
      <c r="K262" s="506"/>
      <c r="L262" s="506"/>
      <c r="M262" s="506"/>
      <c r="N262" s="506"/>
      <c r="O262" s="505" t="s">
        <v>1845</v>
      </c>
    </row>
    <row r="263" spans="4:15" x14ac:dyDescent="0.2">
      <c r="D263" s="506" t="s">
        <v>3577</v>
      </c>
      <c r="E263" s="505" t="s">
        <v>3574</v>
      </c>
      <c r="F263" s="506"/>
      <c r="G263" s="505"/>
      <c r="H263" s="506"/>
      <c r="I263" s="506"/>
      <c r="J263" s="505" t="str">
        <f t="shared" si="4"/>
        <v/>
      </c>
      <c r="K263" s="506"/>
      <c r="L263" s="506"/>
      <c r="M263" s="506"/>
      <c r="N263" s="506"/>
      <c r="O263" s="505" t="s">
        <v>1846</v>
      </c>
    </row>
    <row r="264" spans="4:15" x14ac:dyDescent="0.2">
      <c r="D264" s="506" t="s">
        <v>3578</v>
      </c>
      <c r="E264" s="505" t="s">
        <v>3574</v>
      </c>
      <c r="F264" s="506"/>
      <c r="G264" s="505"/>
      <c r="H264" s="506"/>
      <c r="I264" s="506"/>
      <c r="J264" s="505" t="str">
        <f t="shared" si="4"/>
        <v/>
      </c>
      <c r="K264" s="506"/>
      <c r="L264" s="506"/>
      <c r="M264" s="506"/>
      <c r="N264" s="506"/>
      <c r="O264" s="505" t="s">
        <v>1847</v>
      </c>
    </row>
    <row r="265" spans="4:15" x14ac:dyDescent="0.2">
      <c r="D265" s="506" t="s">
        <v>3579</v>
      </c>
      <c r="E265" s="505" t="s">
        <v>3574</v>
      </c>
      <c r="F265" s="506"/>
      <c r="G265" s="505"/>
      <c r="H265" s="506"/>
      <c r="I265" s="506"/>
      <c r="J265" s="505" t="str">
        <f t="shared" si="4"/>
        <v/>
      </c>
      <c r="K265" s="506"/>
      <c r="L265" s="506"/>
      <c r="M265" s="506"/>
      <c r="N265" s="506"/>
      <c r="O265" s="505" t="s">
        <v>1848</v>
      </c>
    </row>
    <row r="266" spans="4:15" x14ac:dyDescent="0.2">
      <c r="D266" s="506" t="s">
        <v>3580</v>
      </c>
      <c r="E266" s="505" t="s">
        <v>3574</v>
      </c>
      <c r="F266" s="506"/>
      <c r="G266" s="505"/>
      <c r="H266" s="506"/>
      <c r="I266" s="506"/>
      <c r="J266" s="505" t="str">
        <f t="shared" si="4"/>
        <v/>
      </c>
      <c r="K266" s="506"/>
      <c r="L266" s="506"/>
      <c r="M266" s="506"/>
      <c r="N266" s="506"/>
      <c r="O266" s="505" t="s">
        <v>1849</v>
      </c>
    </row>
    <row r="267" spans="4:15" x14ac:dyDescent="0.2">
      <c r="D267" s="506" t="s">
        <v>3581</v>
      </c>
      <c r="E267" s="505" t="s">
        <v>3574</v>
      </c>
      <c r="F267" s="506"/>
      <c r="G267" s="505"/>
      <c r="H267" s="506"/>
      <c r="I267" s="506"/>
      <c r="J267" s="505" t="str">
        <f t="shared" si="4"/>
        <v/>
      </c>
      <c r="K267" s="506"/>
      <c r="L267" s="506"/>
      <c r="M267" s="506"/>
      <c r="N267" s="506"/>
      <c r="O267" s="505" t="s">
        <v>1850</v>
      </c>
    </row>
    <row r="268" spans="4:15" x14ac:dyDescent="0.2">
      <c r="D268" s="506" t="s">
        <v>3582</v>
      </c>
      <c r="E268" s="505" t="s">
        <v>3574</v>
      </c>
      <c r="F268" s="506"/>
      <c r="G268" s="505"/>
      <c r="H268" s="506"/>
      <c r="I268" s="506"/>
      <c r="J268" s="505" t="str">
        <f t="shared" si="4"/>
        <v/>
      </c>
      <c r="K268" s="506"/>
      <c r="L268" s="506"/>
      <c r="M268" s="506"/>
      <c r="N268" s="506"/>
      <c r="O268" s="505" t="s">
        <v>1851</v>
      </c>
    </row>
    <row r="269" spans="4:15" x14ac:dyDescent="0.2">
      <c r="D269" s="506" t="s">
        <v>3583</v>
      </c>
      <c r="E269" s="505" t="s">
        <v>3574</v>
      </c>
      <c r="F269" s="506"/>
      <c r="G269" s="505"/>
      <c r="H269" s="506"/>
      <c r="I269" s="506"/>
      <c r="J269" s="505" t="str">
        <f t="shared" si="4"/>
        <v/>
      </c>
      <c r="K269" s="506"/>
      <c r="L269" s="506"/>
      <c r="M269" s="506"/>
      <c r="N269" s="506"/>
      <c r="O269" s="505" t="s">
        <v>1852</v>
      </c>
    </row>
    <row r="270" spans="4:15" x14ac:dyDescent="0.2">
      <c r="D270" s="506" t="s">
        <v>3584</v>
      </c>
      <c r="E270" s="505" t="s">
        <v>3585</v>
      </c>
      <c r="F270" s="506"/>
      <c r="G270" s="505"/>
      <c r="H270" s="506"/>
      <c r="I270" s="506"/>
      <c r="J270" s="505" t="str">
        <f t="shared" si="4"/>
        <v/>
      </c>
      <c r="K270" s="506"/>
      <c r="L270" s="506"/>
      <c r="M270" s="506"/>
      <c r="N270" s="506"/>
      <c r="O270" s="505" t="s">
        <v>1853</v>
      </c>
    </row>
    <row r="271" spans="4:15" x14ac:dyDescent="0.2">
      <c r="D271" s="506" t="s">
        <v>3586</v>
      </c>
      <c r="E271" s="505" t="s">
        <v>3585</v>
      </c>
      <c r="F271" s="506"/>
      <c r="G271" s="505"/>
      <c r="H271" s="506"/>
      <c r="I271" s="506"/>
      <c r="J271" s="505" t="str">
        <f t="shared" si="4"/>
        <v/>
      </c>
      <c r="K271" s="506"/>
      <c r="L271" s="506"/>
      <c r="M271" s="506"/>
      <c r="N271" s="506"/>
      <c r="O271" s="505" t="s">
        <v>1854</v>
      </c>
    </row>
    <row r="272" spans="4:15" x14ac:dyDescent="0.2">
      <c r="D272" s="506" t="s">
        <v>3587</v>
      </c>
      <c r="E272" s="505" t="s">
        <v>3585</v>
      </c>
      <c r="F272" s="506"/>
      <c r="G272" s="505"/>
      <c r="H272" s="506"/>
      <c r="I272" s="506"/>
      <c r="J272" s="505" t="str">
        <f t="shared" si="4"/>
        <v/>
      </c>
      <c r="K272" s="506"/>
      <c r="L272" s="506"/>
      <c r="M272" s="506"/>
      <c r="N272" s="506"/>
      <c r="O272" s="505" t="s">
        <v>1855</v>
      </c>
    </row>
    <row r="273" spans="4:15" x14ac:dyDescent="0.2">
      <c r="D273" s="506" t="s">
        <v>3588</v>
      </c>
      <c r="E273" s="505" t="s">
        <v>3585</v>
      </c>
      <c r="F273" s="506"/>
      <c r="G273" s="505"/>
      <c r="H273" s="506"/>
      <c r="I273" s="506"/>
      <c r="J273" s="505" t="str">
        <f t="shared" si="4"/>
        <v/>
      </c>
      <c r="K273" s="506"/>
      <c r="L273" s="506"/>
      <c r="M273" s="506"/>
      <c r="N273" s="506"/>
      <c r="O273" s="505" t="s">
        <v>1856</v>
      </c>
    </row>
    <row r="274" spans="4:15" x14ac:dyDescent="0.2">
      <c r="D274" s="506" t="s">
        <v>3589</v>
      </c>
      <c r="E274" s="505" t="s">
        <v>3585</v>
      </c>
      <c r="F274" s="506"/>
      <c r="G274" s="505"/>
      <c r="H274" s="506"/>
      <c r="I274" s="506"/>
      <c r="J274" s="505" t="str">
        <f t="shared" si="4"/>
        <v/>
      </c>
      <c r="K274" s="506"/>
      <c r="L274" s="506"/>
      <c r="M274" s="506"/>
      <c r="N274" s="506"/>
      <c r="O274" s="505" t="s">
        <v>1857</v>
      </c>
    </row>
    <row r="275" spans="4:15" x14ac:dyDescent="0.2">
      <c r="D275" s="506" t="s">
        <v>3590</v>
      </c>
      <c r="E275" s="505" t="s">
        <v>3585</v>
      </c>
      <c r="F275" s="506"/>
      <c r="G275" s="505"/>
      <c r="H275" s="506"/>
      <c r="I275" s="506"/>
      <c r="J275" s="505" t="str">
        <f t="shared" si="4"/>
        <v/>
      </c>
      <c r="K275" s="506"/>
      <c r="L275" s="506"/>
      <c r="M275" s="506"/>
      <c r="N275" s="506"/>
      <c r="O275" s="505" t="s">
        <v>1858</v>
      </c>
    </row>
    <row r="276" spans="4:15" x14ac:dyDescent="0.2">
      <c r="D276" s="506" t="s">
        <v>3591</v>
      </c>
      <c r="E276" s="505" t="s">
        <v>3585</v>
      </c>
      <c r="F276" s="506"/>
      <c r="G276" s="505"/>
      <c r="H276" s="506"/>
      <c r="I276" s="506"/>
      <c r="J276" s="505" t="str">
        <f t="shared" si="4"/>
        <v/>
      </c>
      <c r="K276" s="506"/>
      <c r="L276" s="506"/>
      <c r="M276" s="506"/>
      <c r="N276" s="506"/>
      <c r="O276" s="505" t="s">
        <v>1859</v>
      </c>
    </row>
    <row r="277" spans="4:15" x14ac:dyDescent="0.2">
      <c r="D277" s="506" t="s">
        <v>3592</v>
      </c>
      <c r="E277" s="505" t="s">
        <v>3585</v>
      </c>
      <c r="F277" s="506"/>
      <c r="G277" s="505"/>
      <c r="H277" s="506"/>
      <c r="I277" s="506"/>
      <c r="J277" s="505" t="str">
        <f t="shared" si="4"/>
        <v/>
      </c>
      <c r="K277" s="506"/>
      <c r="L277" s="506"/>
      <c r="M277" s="506"/>
      <c r="N277" s="506"/>
      <c r="O277" s="505" t="s">
        <v>1860</v>
      </c>
    </row>
    <row r="278" spans="4:15" x14ac:dyDescent="0.2">
      <c r="D278" s="506" t="s">
        <v>3593</v>
      </c>
      <c r="E278" s="505" t="s">
        <v>3585</v>
      </c>
      <c r="F278" s="506"/>
      <c r="G278" s="505"/>
      <c r="H278" s="506"/>
      <c r="I278" s="506"/>
      <c r="J278" s="505" t="str">
        <f t="shared" si="4"/>
        <v/>
      </c>
      <c r="K278" s="506"/>
      <c r="L278" s="506"/>
      <c r="M278" s="506"/>
      <c r="N278" s="506"/>
      <c r="O278" s="505" t="s">
        <v>1861</v>
      </c>
    </row>
    <row r="279" spans="4:15" x14ac:dyDescent="0.2">
      <c r="D279" s="506" t="s">
        <v>3594</v>
      </c>
      <c r="E279" s="505" t="s">
        <v>3585</v>
      </c>
      <c r="F279" s="506"/>
      <c r="G279" s="505"/>
      <c r="H279" s="506"/>
      <c r="I279" s="506"/>
      <c r="J279" s="505" t="str">
        <f t="shared" si="4"/>
        <v/>
      </c>
      <c r="K279" s="506"/>
      <c r="L279" s="506"/>
      <c r="M279" s="506"/>
      <c r="N279" s="506"/>
      <c r="O279" s="505" t="s">
        <v>1862</v>
      </c>
    </row>
    <row r="280" spans="4:15" x14ac:dyDescent="0.2">
      <c r="D280" s="506" t="s">
        <v>3595</v>
      </c>
      <c r="E280" s="505" t="s">
        <v>3596</v>
      </c>
      <c r="F280" s="506"/>
      <c r="G280" s="505"/>
      <c r="H280" s="506"/>
      <c r="I280" s="506"/>
      <c r="J280" s="505" t="str">
        <f t="shared" si="4"/>
        <v/>
      </c>
      <c r="K280" s="506"/>
      <c r="L280" s="506"/>
      <c r="M280" s="506"/>
      <c r="N280" s="506"/>
      <c r="O280" s="505" t="s">
        <v>1863</v>
      </c>
    </row>
    <row r="281" spans="4:15" x14ac:dyDescent="0.2">
      <c r="D281" s="506" t="s">
        <v>3597</v>
      </c>
      <c r="E281" s="505" t="s">
        <v>3596</v>
      </c>
      <c r="F281" s="506"/>
      <c r="G281" s="505"/>
      <c r="H281" s="506"/>
      <c r="I281" s="506"/>
      <c r="J281" s="505" t="str">
        <f t="shared" si="4"/>
        <v/>
      </c>
      <c r="K281" s="506"/>
      <c r="L281" s="506"/>
      <c r="M281" s="506"/>
      <c r="N281" s="506"/>
      <c r="O281" s="505" t="s">
        <v>1864</v>
      </c>
    </row>
    <row r="282" spans="4:15" x14ac:dyDescent="0.2">
      <c r="D282" s="506" t="s">
        <v>3598</v>
      </c>
      <c r="E282" s="505" t="s">
        <v>3596</v>
      </c>
      <c r="F282" s="506"/>
      <c r="G282" s="505"/>
      <c r="H282" s="506"/>
      <c r="I282" s="506"/>
      <c r="J282" s="505" t="str">
        <f t="shared" si="4"/>
        <v/>
      </c>
      <c r="K282" s="506"/>
      <c r="L282" s="506"/>
      <c r="M282" s="506"/>
      <c r="N282" s="506"/>
      <c r="O282" s="505" t="s">
        <v>1865</v>
      </c>
    </row>
    <row r="283" spans="4:15" x14ac:dyDescent="0.2">
      <c r="D283" s="506" t="s">
        <v>3599</v>
      </c>
      <c r="E283" s="505" t="s">
        <v>3596</v>
      </c>
      <c r="F283" s="506"/>
      <c r="G283" s="505"/>
      <c r="H283" s="506"/>
      <c r="I283" s="506"/>
      <c r="J283" s="505" t="str">
        <f t="shared" si="4"/>
        <v/>
      </c>
      <c r="K283" s="506"/>
      <c r="L283" s="506"/>
      <c r="M283" s="506"/>
      <c r="N283" s="506"/>
      <c r="O283" s="505" t="s">
        <v>1866</v>
      </c>
    </row>
    <row r="284" spans="4:15" x14ac:dyDescent="0.2">
      <c r="D284" s="506" t="s">
        <v>3600</v>
      </c>
      <c r="E284" s="505" t="s">
        <v>3596</v>
      </c>
      <c r="F284" s="506"/>
      <c r="G284" s="505"/>
      <c r="H284" s="506"/>
      <c r="I284" s="506"/>
      <c r="J284" s="505" t="str">
        <f t="shared" si="4"/>
        <v/>
      </c>
      <c r="K284" s="506"/>
      <c r="L284" s="506"/>
      <c r="M284" s="506"/>
      <c r="N284" s="506"/>
      <c r="O284" s="505" t="s">
        <v>1867</v>
      </c>
    </row>
    <row r="285" spans="4:15" x14ac:dyDescent="0.2">
      <c r="D285" s="506" t="s">
        <v>3601</v>
      </c>
      <c r="E285" s="505" t="s">
        <v>3596</v>
      </c>
      <c r="F285" s="506"/>
      <c r="G285" s="505"/>
      <c r="H285" s="506"/>
      <c r="I285" s="506"/>
      <c r="J285" s="505" t="str">
        <f t="shared" si="4"/>
        <v/>
      </c>
      <c r="K285" s="506"/>
      <c r="L285" s="506"/>
      <c r="M285" s="506"/>
      <c r="N285" s="506"/>
      <c r="O285" s="505" t="s">
        <v>1868</v>
      </c>
    </row>
    <row r="286" spans="4:15" x14ac:dyDescent="0.2">
      <c r="D286" s="506" t="s">
        <v>3602</v>
      </c>
      <c r="E286" s="505" t="s">
        <v>3596</v>
      </c>
      <c r="F286" s="506"/>
      <c r="G286" s="505"/>
      <c r="H286" s="506"/>
      <c r="I286" s="506"/>
      <c r="J286" s="505" t="str">
        <f t="shared" si="4"/>
        <v/>
      </c>
      <c r="K286" s="506"/>
      <c r="L286" s="506"/>
      <c r="M286" s="506"/>
      <c r="N286" s="506"/>
      <c r="O286" s="505" t="s">
        <v>1869</v>
      </c>
    </row>
    <row r="287" spans="4:15" x14ac:dyDescent="0.2">
      <c r="D287" s="506" t="s">
        <v>3603</v>
      </c>
      <c r="E287" s="505" t="s">
        <v>3596</v>
      </c>
      <c r="F287" s="506"/>
      <c r="G287" s="505"/>
      <c r="H287" s="506"/>
      <c r="I287" s="506"/>
      <c r="J287" s="505" t="str">
        <f t="shared" si="4"/>
        <v/>
      </c>
      <c r="K287" s="506"/>
      <c r="L287" s="506"/>
      <c r="M287" s="506"/>
      <c r="N287" s="506"/>
      <c r="O287" s="505" t="s">
        <v>1870</v>
      </c>
    </row>
    <row r="288" spans="4:15" x14ac:dyDescent="0.2">
      <c r="D288" s="506" t="s">
        <v>3604</v>
      </c>
      <c r="E288" s="505" t="s">
        <v>3596</v>
      </c>
      <c r="F288" s="506"/>
      <c r="G288" s="505"/>
      <c r="H288" s="506"/>
      <c r="I288" s="506"/>
      <c r="J288" s="505" t="str">
        <f t="shared" ref="J288:J309" si="5">F288&amp;H288&amp;I288</f>
        <v/>
      </c>
      <c r="K288" s="506"/>
      <c r="L288" s="506"/>
      <c r="M288" s="506"/>
      <c r="N288" s="506"/>
      <c r="O288" s="505" t="s">
        <v>1871</v>
      </c>
    </row>
    <row r="289" spans="4:15" x14ac:dyDescent="0.2">
      <c r="D289" s="506" t="s">
        <v>3605</v>
      </c>
      <c r="E289" s="505" t="s">
        <v>3596</v>
      </c>
      <c r="F289" s="506"/>
      <c r="G289" s="505"/>
      <c r="H289" s="506"/>
      <c r="I289" s="506"/>
      <c r="J289" s="505" t="str">
        <f t="shared" si="5"/>
        <v/>
      </c>
      <c r="K289" s="506"/>
      <c r="L289" s="506"/>
      <c r="M289" s="506"/>
      <c r="N289" s="506"/>
      <c r="O289" s="505" t="s">
        <v>1872</v>
      </c>
    </row>
    <row r="290" spans="4:15" x14ac:dyDescent="0.2">
      <c r="D290" s="506" t="s">
        <v>3606</v>
      </c>
      <c r="E290" s="505" t="s">
        <v>3607</v>
      </c>
      <c r="F290" s="506"/>
      <c r="G290" s="505"/>
      <c r="H290" s="506"/>
      <c r="I290" s="506"/>
      <c r="J290" s="505" t="str">
        <f t="shared" si="5"/>
        <v/>
      </c>
      <c r="K290" s="506"/>
      <c r="L290" s="506"/>
      <c r="M290" s="506"/>
      <c r="N290" s="506"/>
      <c r="O290" s="505" t="s">
        <v>1873</v>
      </c>
    </row>
    <row r="291" spans="4:15" x14ac:dyDescent="0.2">
      <c r="D291" s="506" t="s">
        <v>3608</v>
      </c>
      <c r="E291" s="505" t="s">
        <v>3607</v>
      </c>
      <c r="F291" s="506"/>
      <c r="G291" s="505"/>
      <c r="H291" s="506"/>
      <c r="I291" s="506"/>
      <c r="J291" s="505" t="str">
        <f t="shared" si="5"/>
        <v/>
      </c>
      <c r="K291" s="506"/>
      <c r="L291" s="506"/>
      <c r="M291" s="506"/>
      <c r="N291" s="506"/>
      <c r="O291" s="505" t="s">
        <v>1874</v>
      </c>
    </row>
    <row r="292" spans="4:15" x14ac:dyDescent="0.2">
      <c r="D292" s="506" t="s">
        <v>3609</v>
      </c>
      <c r="E292" s="505" t="s">
        <v>3607</v>
      </c>
      <c r="F292" s="506"/>
      <c r="G292" s="505"/>
      <c r="H292" s="506"/>
      <c r="I292" s="506"/>
      <c r="J292" s="505" t="str">
        <f t="shared" si="5"/>
        <v/>
      </c>
      <c r="K292" s="506"/>
      <c r="L292" s="506"/>
      <c r="M292" s="506"/>
      <c r="N292" s="506"/>
      <c r="O292" s="505" t="s">
        <v>1875</v>
      </c>
    </row>
    <row r="293" spans="4:15" x14ac:dyDescent="0.2">
      <c r="D293" s="506" t="s">
        <v>3610</v>
      </c>
      <c r="E293" s="505" t="s">
        <v>3607</v>
      </c>
      <c r="F293" s="506"/>
      <c r="G293" s="505"/>
      <c r="H293" s="506"/>
      <c r="I293" s="506"/>
      <c r="J293" s="505" t="str">
        <f t="shared" si="5"/>
        <v/>
      </c>
      <c r="K293" s="506"/>
      <c r="L293" s="506"/>
      <c r="M293" s="506"/>
      <c r="N293" s="506"/>
      <c r="O293" s="505" t="s">
        <v>1876</v>
      </c>
    </row>
    <row r="294" spans="4:15" x14ac:dyDescent="0.2">
      <c r="D294" s="506" t="s">
        <v>3611</v>
      </c>
      <c r="E294" s="505" t="s">
        <v>3607</v>
      </c>
      <c r="F294" s="506"/>
      <c r="G294" s="505"/>
      <c r="H294" s="506"/>
      <c r="I294" s="506"/>
      <c r="J294" s="505" t="str">
        <f t="shared" si="5"/>
        <v/>
      </c>
      <c r="K294" s="506"/>
      <c r="L294" s="506"/>
      <c r="M294" s="506"/>
      <c r="N294" s="506"/>
      <c r="O294" s="505" t="s">
        <v>1877</v>
      </c>
    </row>
    <row r="295" spans="4:15" x14ac:dyDescent="0.2">
      <c r="D295" s="506" t="s">
        <v>3612</v>
      </c>
      <c r="E295" s="505" t="s">
        <v>3607</v>
      </c>
      <c r="F295" s="506"/>
      <c r="G295" s="505"/>
      <c r="H295" s="506"/>
      <c r="I295" s="506"/>
      <c r="J295" s="505" t="str">
        <f t="shared" si="5"/>
        <v/>
      </c>
      <c r="K295" s="506"/>
      <c r="L295" s="506"/>
      <c r="M295" s="506"/>
      <c r="N295" s="506"/>
      <c r="O295" s="505" t="s">
        <v>1878</v>
      </c>
    </row>
    <row r="296" spans="4:15" x14ac:dyDescent="0.2">
      <c r="D296" s="506" t="s">
        <v>3613</v>
      </c>
      <c r="E296" s="505" t="s">
        <v>3607</v>
      </c>
      <c r="F296" s="506"/>
      <c r="G296" s="505"/>
      <c r="H296" s="506"/>
      <c r="I296" s="506"/>
      <c r="J296" s="505" t="str">
        <f t="shared" si="5"/>
        <v/>
      </c>
      <c r="K296" s="506"/>
      <c r="L296" s="506"/>
      <c r="M296" s="506"/>
      <c r="N296" s="506"/>
      <c r="O296" s="505" t="s">
        <v>1879</v>
      </c>
    </row>
    <row r="297" spans="4:15" x14ac:dyDescent="0.2">
      <c r="D297" s="506" t="s">
        <v>3614</v>
      </c>
      <c r="E297" s="505" t="s">
        <v>3607</v>
      </c>
      <c r="F297" s="506"/>
      <c r="G297" s="505"/>
      <c r="H297" s="506"/>
      <c r="I297" s="506"/>
      <c r="J297" s="505" t="str">
        <f t="shared" si="5"/>
        <v/>
      </c>
      <c r="K297" s="506"/>
      <c r="L297" s="506"/>
      <c r="M297" s="506"/>
      <c r="N297" s="506"/>
      <c r="O297" s="505" t="s">
        <v>1880</v>
      </c>
    </row>
    <row r="298" spans="4:15" x14ac:dyDescent="0.2">
      <c r="D298" s="506" t="s">
        <v>3615</v>
      </c>
      <c r="E298" s="505" t="s">
        <v>3607</v>
      </c>
      <c r="F298" s="506"/>
      <c r="G298" s="505"/>
      <c r="H298" s="506"/>
      <c r="I298" s="506"/>
      <c r="J298" s="505" t="str">
        <f t="shared" si="5"/>
        <v/>
      </c>
      <c r="K298" s="506"/>
      <c r="L298" s="506"/>
      <c r="M298" s="506"/>
      <c r="N298" s="506"/>
      <c r="O298" s="505" t="s">
        <v>1881</v>
      </c>
    </row>
    <row r="299" spans="4:15" x14ac:dyDescent="0.2">
      <c r="D299" s="506" t="s">
        <v>3616</v>
      </c>
      <c r="E299" s="505" t="s">
        <v>3607</v>
      </c>
      <c r="F299" s="506"/>
      <c r="G299" s="505"/>
      <c r="H299" s="506"/>
      <c r="I299" s="506"/>
      <c r="J299" s="505" t="str">
        <f t="shared" si="5"/>
        <v/>
      </c>
      <c r="K299" s="506"/>
      <c r="L299" s="506"/>
      <c r="M299" s="506"/>
      <c r="N299" s="506"/>
      <c r="O299" s="505" t="s">
        <v>1882</v>
      </c>
    </row>
    <row r="300" spans="4:15" x14ac:dyDescent="0.2">
      <c r="D300" s="506" t="s">
        <v>3617</v>
      </c>
      <c r="E300" s="505" t="s">
        <v>3618</v>
      </c>
      <c r="F300" s="506"/>
      <c r="G300" s="505"/>
      <c r="H300" s="506"/>
      <c r="I300" s="506"/>
      <c r="J300" s="505" t="str">
        <f t="shared" si="5"/>
        <v/>
      </c>
      <c r="K300" s="506"/>
      <c r="L300" s="506"/>
      <c r="M300" s="506"/>
      <c r="N300" s="506"/>
      <c r="O300" s="505" t="s">
        <v>1883</v>
      </c>
    </row>
    <row r="301" spans="4:15" x14ac:dyDescent="0.2">
      <c r="D301" s="506" t="s">
        <v>3619</v>
      </c>
      <c r="E301" s="505" t="s">
        <v>3618</v>
      </c>
      <c r="F301" s="506"/>
      <c r="G301" s="505"/>
      <c r="H301" s="506"/>
      <c r="I301" s="506"/>
      <c r="J301" s="505" t="str">
        <f t="shared" si="5"/>
        <v/>
      </c>
      <c r="K301" s="506"/>
      <c r="L301" s="506"/>
      <c r="M301" s="506"/>
      <c r="N301" s="506"/>
      <c r="O301" s="505" t="s">
        <v>1884</v>
      </c>
    </row>
    <row r="302" spans="4:15" x14ac:dyDescent="0.2">
      <c r="D302" s="506" t="s">
        <v>3620</v>
      </c>
      <c r="E302" s="505" t="s">
        <v>3618</v>
      </c>
      <c r="F302" s="506"/>
      <c r="G302" s="505"/>
      <c r="H302" s="506"/>
      <c r="I302" s="506"/>
      <c r="J302" s="505" t="str">
        <f t="shared" si="5"/>
        <v/>
      </c>
      <c r="K302" s="506"/>
      <c r="L302" s="506"/>
      <c r="M302" s="506"/>
      <c r="N302" s="506"/>
      <c r="O302" s="505" t="s">
        <v>1885</v>
      </c>
    </row>
    <row r="303" spans="4:15" x14ac:dyDescent="0.2">
      <c r="D303" s="506" t="s">
        <v>3621</v>
      </c>
      <c r="E303" s="505" t="s">
        <v>3618</v>
      </c>
      <c r="F303" s="506"/>
      <c r="G303" s="505"/>
      <c r="H303" s="506"/>
      <c r="I303" s="506"/>
      <c r="J303" s="505" t="str">
        <f t="shared" si="5"/>
        <v/>
      </c>
      <c r="K303" s="506"/>
      <c r="L303" s="506"/>
      <c r="M303" s="506"/>
      <c r="N303" s="506"/>
      <c r="O303" s="505" t="s">
        <v>1886</v>
      </c>
    </row>
    <row r="304" spans="4:15" x14ac:dyDescent="0.2">
      <c r="D304" s="506" t="s">
        <v>3622</v>
      </c>
      <c r="E304" s="505" t="s">
        <v>3618</v>
      </c>
      <c r="F304" s="506"/>
      <c r="G304" s="505"/>
      <c r="H304" s="506"/>
      <c r="I304" s="506"/>
      <c r="J304" s="505" t="str">
        <f t="shared" si="5"/>
        <v/>
      </c>
      <c r="K304" s="506"/>
      <c r="L304" s="506"/>
      <c r="M304" s="506"/>
      <c r="N304" s="506"/>
      <c r="O304" s="505" t="s">
        <v>1887</v>
      </c>
    </row>
    <row r="305" spans="4:17" x14ac:dyDescent="0.2">
      <c r="D305" s="506" t="s">
        <v>3623</v>
      </c>
      <c r="E305" s="505" t="s">
        <v>3618</v>
      </c>
      <c r="F305" s="506"/>
      <c r="G305" s="505"/>
      <c r="H305" s="506"/>
      <c r="I305" s="506"/>
      <c r="J305" s="505" t="str">
        <f t="shared" si="5"/>
        <v/>
      </c>
      <c r="K305" s="506"/>
      <c r="L305" s="506"/>
      <c r="M305" s="506"/>
      <c r="N305" s="506"/>
      <c r="O305" s="505" t="s">
        <v>1888</v>
      </c>
    </row>
    <row r="306" spans="4:17" x14ac:dyDescent="0.2">
      <c r="D306" s="506" t="s">
        <v>3624</v>
      </c>
      <c r="E306" s="505" t="s">
        <v>3618</v>
      </c>
      <c r="F306" s="506"/>
      <c r="G306" s="505"/>
      <c r="H306" s="506"/>
      <c r="I306" s="506"/>
      <c r="J306" s="505" t="str">
        <f t="shared" si="5"/>
        <v/>
      </c>
      <c r="K306" s="506"/>
      <c r="L306" s="506"/>
      <c r="M306" s="506"/>
      <c r="N306" s="506"/>
      <c r="O306" s="505" t="s">
        <v>1889</v>
      </c>
    </row>
    <row r="307" spans="4:17" x14ac:dyDescent="0.2">
      <c r="D307" s="506" t="s">
        <v>3625</v>
      </c>
      <c r="E307" s="505" t="s">
        <v>3618</v>
      </c>
      <c r="F307" s="506"/>
      <c r="G307" s="505"/>
      <c r="H307" s="506"/>
      <c r="I307" s="506"/>
      <c r="J307" s="505" t="str">
        <f t="shared" si="5"/>
        <v/>
      </c>
      <c r="K307" s="506"/>
      <c r="L307" s="506"/>
      <c r="M307" s="506"/>
      <c r="N307" s="506"/>
      <c r="O307" s="505" t="s">
        <v>1890</v>
      </c>
    </row>
    <row r="308" spans="4:17" x14ac:dyDescent="0.2">
      <c r="D308" s="506" t="s">
        <v>3626</v>
      </c>
      <c r="E308" s="505" t="s">
        <v>3618</v>
      </c>
      <c r="F308" s="506"/>
      <c r="G308" s="505"/>
      <c r="H308" s="506"/>
      <c r="I308" s="506"/>
      <c r="J308" s="505" t="str">
        <f t="shared" si="5"/>
        <v/>
      </c>
      <c r="K308" s="506"/>
      <c r="L308" s="506"/>
      <c r="M308" s="506"/>
      <c r="N308" s="506"/>
      <c r="O308" s="505" t="s">
        <v>1891</v>
      </c>
    </row>
    <row r="309" spans="4:17" x14ac:dyDescent="0.2">
      <c r="D309" s="506" t="s">
        <v>3627</v>
      </c>
      <c r="E309" s="505" t="s">
        <v>3618</v>
      </c>
      <c r="F309" s="506"/>
      <c r="G309" s="505"/>
      <c r="H309" s="506"/>
      <c r="I309" s="506"/>
      <c r="J309" s="505" t="str">
        <f t="shared" si="5"/>
        <v/>
      </c>
      <c r="K309" s="506"/>
      <c r="L309" s="506"/>
      <c r="M309" s="506"/>
      <c r="N309" s="506"/>
      <c r="O309" s="505" t="s">
        <v>1892</v>
      </c>
    </row>
    <row r="313" spans="4:17" x14ac:dyDescent="0.2">
      <c r="D313" s="8" t="s">
        <v>225</v>
      </c>
    </row>
    <row r="314" spans="4:17" x14ac:dyDescent="0.2">
      <c r="D314" s="505" t="s">
        <v>227</v>
      </c>
      <c r="E314" s="505" t="s">
        <v>229</v>
      </c>
      <c r="F314" s="505" t="s">
        <v>127</v>
      </c>
      <c r="G314" s="505"/>
      <c r="H314" s="505" t="s">
        <v>42</v>
      </c>
      <c r="I314" s="505" t="s">
        <v>31</v>
      </c>
      <c r="J314" s="505" t="s">
        <v>216</v>
      </c>
      <c r="K314" s="505" t="s">
        <v>2</v>
      </c>
      <c r="L314" s="505" t="s">
        <v>3</v>
      </c>
      <c r="M314" s="505" t="s">
        <v>4</v>
      </c>
      <c r="N314" s="505" t="s">
        <v>203</v>
      </c>
      <c r="O314" s="505" t="s">
        <v>18</v>
      </c>
      <c r="P314" s="505" t="s">
        <v>9</v>
      </c>
      <c r="Q314" s="505" t="s">
        <v>62</v>
      </c>
    </row>
    <row r="315" spans="4:17" hidden="1" x14ac:dyDescent="0.2">
      <c r="D315" s="506" t="s">
        <v>226</v>
      </c>
      <c r="E315" s="505" t="s">
        <v>228</v>
      </c>
      <c r="F315" s="506" t="s">
        <v>235</v>
      </c>
      <c r="G315" s="505"/>
      <c r="H315" s="506" t="s">
        <v>103</v>
      </c>
      <c r="I315" s="506" t="s">
        <v>102</v>
      </c>
      <c r="J315" s="505" t="str">
        <f>F315&amp;H315&amp;I315</f>
        <v>[Coverage Indicator Name][Category][Disaggregation]</v>
      </c>
      <c r="K315" s="516" t="s">
        <v>72</v>
      </c>
      <c r="L315" s="516" t="s">
        <v>73</v>
      </c>
      <c r="M315" s="517" t="s">
        <v>230</v>
      </c>
      <c r="N315" s="506" t="s">
        <v>74</v>
      </c>
      <c r="O315" s="506" t="s">
        <v>52</v>
      </c>
      <c r="P315" s="506" t="s">
        <v>91</v>
      </c>
      <c r="Q315" s="505" t="s">
        <v>61</v>
      </c>
    </row>
    <row r="316" spans="4:17" x14ac:dyDescent="0.2">
      <c r="D316" s="506" t="s">
        <v>3628</v>
      </c>
      <c r="E316" s="505" t="s">
        <v>3629</v>
      </c>
      <c r="F316" s="506" t="s">
        <v>2461</v>
      </c>
      <c r="G316" s="505"/>
      <c r="H316" s="506" t="s">
        <v>2200</v>
      </c>
      <c r="I316" s="506" t="s">
        <v>2236</v>
      </c>
      <c r="J316" s="505" t="str">
        <f t="shared" ref="J316:J379" si="6">F316&amp;H316&amp;I316</f>
        <v>TCP-1(M): Number of notified cases of all forms of TB-(i.e. bacteriologically confirmed + clinically diagnosed), includes new and relapse casesAgeU15</v>
      </c>
      <c r="K316" s="516">
        <v>7919</v>
      </c>
      <c r="L316" s="516"/>
      <c r="M316" s="517"/>
      <c r="N316" s="506" t="s">
        <v>356</v>
      </c>
      <c r="O316" s="506"/>
      <c r="P316" s="506"/>
      <c r="Q316" s="505" t="s">
        <v>1893</v>
      </c>
    </row>
    <row r="317" spans="4:17" x14ac:dyDescent="0.2">
      <c r="D317" s="506" t="s">
        <v>3630</v>
      </c>
      <c r="E317" s="505" t="s">
        <v>3629</v>
      </c>
      <c r="F317" s="506" t="s">
        <v>2461</v>
      </c>
      <c r="G317" s="505"/>
      <c r="H317" s="506" t="s">
        <v>2200</v>
      </c>
      <c r="I317" s="506" t="s">
        <v>2238</v>
      </c>
      <c r="J317" s="505" t="str">
        <f t="shared" si="6"/>
        <v>TCP-1(M): Number of notified cases of all forms of TB-(i.e. bacteriologically confirmed + clinically diagnosed), includes new and relapse casesAge15+</v>
      </c>
      <c r="K317" s="516">
        <v>52997</v>
      </c>
      <c r="L317" s="516"/>
      <c r="M317" s="517"/>
      <c r="N317" s="506" t="s">
        <v>356</v>
      </c>
      <c r="O317" s="506"/>
      <c r="P317" s="506"/>
      <c r="Q317" s="505" t="s">
        <v>1894</v>
      </c>
    </row>
    <row r="318" spans="4:17" x14ac:dyDescent="0.2">
      <c r="D318" s="506" t="s">
        <v>3631</v>
      </c>
      <c r="E318" s="505" t="s">
        <v>3629</v>
      </c>
      <c r="F318" s="506" t="s">
        <v>2461</v>
      </c>
      <c r="G318" s="505"/>
      <c r="H318" s="506" t="s">
        <v>2229</v>
      </c>
      <c r="I318" s="506" t="s">
        <v>2230</v>
      </c>
      <c r="J318" s="505" t="str">
        <f t="shared" si="6"/>
        <v>TCP-1(M): Number of notified cases of all forms of TB-(i.e. bacteriologically confirmed + clinically diagnosed), includes new and relapse casesGenderMale</v>
      </c>
      <c r="K318" s="516"/>
      <c r="L318" s="516"/>
      <c r="M318" s="517"/>
      <c r="N318" s="506"/>
      <c r="O318" s="506"/>
      <c r="P318" s="506" t="s">
        <v>1782</v>
      </c>
      <c r="Q318" s="505" t="s">
        <v>1895</v>
      </c>
    </row>
    <row r="319" spans="4:17" x14ac:dyDescent="0.2">
      <c r="D319" s="506" t="s">
        <v>3632</v>
      </c>
      <c r="E319" s="505" t="s">
        <v>3629</v>
      </c>
      <c r="F319" s="506" t="s">
        <v>2461</v>
      </c>
      <c r="G319" s="505"/>
      <c r="H319" s="506" t="s">
        <v>2229</v>
      </c>
      <c r="I319" s="506" t="s">
        <v>2232</v>
      </c>
      <c r="J319" s="505" t="str">
        <f t="shared" si="6"/>
        <v>TCP-1(M): Number of notified cases of all forms of TB-(i.e. bacteriologically confirmed + clinically diagnosed), includes new and relapse casesGenderFemale</v>
      </c>
      <c r="K319" s="516"/>
      <c r="L319" s="516"/>
      <c r="M319" s="517"/>
      <c r="N319" s="506"/>
      <c r="O319" s="506"/>
      <c r="P319" s="506" t="s">
        <v>1782</v>
      </c>
      <c r="Q319" s="505" t="s">
        <v>1896</v>
      </c>
    </row>
    <row r="320" spans="4:17" x14ac:dyDescent="0.2">
      <c r="D320" s="506" t="s">
        <v>3633</v>
      </c>
      <c r="E320" s="505" t="s">
        <v>3629</v>
      </c>
      <c r="F320" s="506" t="s">
        <v>2461</v>
      </c>
      <c r="G320" s="505"/>
      <c r="H320" s="506" t="s">
        <v>2466</v>
      </c>
      <c r="I320" s="506" t="s">
        <v>2467</v>
      </c>
      <c r="J320" s="505" t="str">
        <f t="shared" si="6"/>
        <v>TCP-1(M): Number of notified cases of all forms of TB-(i.e. bacteriologically confirmed + clinically diagnosed), includes new and relapse casesHIV test statusPositive</v>
      </c>
      <c r="K320" s="516">
        <v>2765</v>
      </c>
      <c r="L320" s="516"/>
      <c r="M320" s="517"/>
      <c r="N320" s="506" t="s">
        <v>356</v>
      </c>
      <c r="O320" s="506"/>
      <c r="P320" s="506"/>
      <c r="Q320" s="505" t="s">
        <v>1897</v>
      </c>
    </row>
    <row r="321" spans="4:17" x14ac:dyDescent="0.2">
      <c r="D321" s="506" t="s">
        <v>3634</v>
      </c>
      <c r="E321" s="505" t="s">
        <v>3629</v>
      </c>
      <c r="F321" s="506" t="s">
        <v>2461</v>
      </c>
      <c r="G321" s="505"/>
      <c r="H321" s="506" t="s">
        <v>2466</v>
      </c>
      <c r="I321" s="506" t="s">
        <v>2469</v>
      </c>
      <c r="J321" s="505" t="str">
        <f t="shared" si="6"/>
        <v>TCP-1(M): Number of notified cases of all forms of TB-(i.e. bacteriologically confirmed + clinically diagnosed), includes new and relapse casesHIV test statusNegative</v>
      </c>
      <c r="K321" s="516">
        <v>24814</v>
      </c>
      <c r="L321" s="516"/>
      <c r="M321" s="517"/>
      <c r="N321" s="506" t="s">
        <v>356</v>
      </c>
      <c r="O321" s="506"/>
      <c r="P321" s="506"/>
      <c r="Q321" s="505" t="s">
        <v>1898</v>
      </c>
    </row>
    <row r="322" spans="4:17" x14ac:dyDescent="0.2">
      <c r="D322" s="506" t="s">
        <v>3635</v>
      </c>
      <c r="E322" s="505" t="s">
        <v>3629</v>
      </c>
      <c r="F322" s="506" t="s">
        <v>2461</v>
      </c>
      <c r="G322" s="505"/>
      <c r="H322" s="506" t="s">
        <v>2466</v>
      </c>
      <c r="I322" s="506" t="s">
        <v>2471</v>
      </c>
      <c r="J322" s="505" t="str">
        <f t="shared" si="6"/>
        <v>TCP-1(M): Number of notified cases of all forms of TB-(i.e. bacteriologically confirmed + clinically diagnosed), includes new and relapse casesHIV test statusNot documented</v>
      </c>
      <c r="K322" s="516">
        <v>33337</v>
      </c>
      <c r="L322" s="516"/>
      <c r="M322" s="517"/>
      <c r="N322" s="506" t="s">
        <v>356</v>
      </c>
      <c r="O322" s="506"/>
      <c r="P322" s="506"/>
      <c r="Q322" s="505" t="s">
        <v>1899</v>
      </c>
    </row>
    <row r="323" spans="4:17" x14ac:dyDescent="0.2">
      <c r="D323" s="506" t="s">
        <v>3636</v>
      </c>
      <c r="E323" s="505" t="s">
        <v>3629</v>
      </c>
      <c r="F323" s="506" t="s">
        <v>2461</v>
      </c>
      <c r="G323" s="505"/>
      <c r="H323" s="506" t="s">
        <v>2334</v>
      </c>
      <c r="I323" s="506" t="s">
        <v>2473</v>
      </c>
      <c r="J323" s="505" t="str">
        <f t="shared" si="6"/>
        <v>TCP-1(M): Number of notified cases of all forms of TB-(i.e. bacteriologically confirmed + clinically diagnosed), includes new and relapse casesTB case definitionBacteriologically confirmed</v>
      </c>
      <c r="K323" s="516">
        <v>24603</v>
      </c>
      <c r="L323" s="516"/>
      <c r="M323" s="517"/>
      <c r="N323" s="506" t="s">
        <v>356</v>
      </c>
      <c r="O323" s="506"/>
      <c r="P323" s="506"/>
      <c r="Q323" s="505" t="s">
        <v>1900</v>
      </c>
    </row>
    <row r="324" spans="4:17" x14ac:dyDescent="0.2">
      <c r="D324" s="506" t="s">
        <v>3637</v>
      </c>
      <c r="E324" s="505" t="s">
        <v>3629</v>
      </c>
      <c r="F324" s="506" t="s">
        <v>2461</v>
      </c>
      <c r="G324" s="505"/>
      <c r="H324" s="506"/>
      <c r="I324" s="506"/>
      <c r="J324" s="505" t="str">
        <f t="shared" si="6"/>
        <v>TCP-1(M): Number of notified cases of all forms of TB-(i.e. bacteriologically confirmed + clinically diagnosed), includes new and relapse cases</v>
      </c>
      <c r="K324" s="516"/>
      <c r="L324" s="516"/>
      <c r="M324" s="517"/>
      <c r="N324" s="506"/>
      <c r="O324" s="506"/>
      <c r="P324" s="506"/>
      <c r="Q324" s="505" t="s">
        <v>1901</v>
      </c>
    </row>
    <row r="325" spans="4:17" x14ac:dyDescent="0.2">
      <c r="D325" s="506" t="s">
        <v>3638</v>
      </c>
      <c r="E325" s="505" t="s">
        <v>3629</v>
      </c>
      <c r="F325" s="506" t="s">
        <v>2461</v>
      </c>
      <c r="G325" s="505"/>
      <c r="H325" s="506"/>
      <c r="I325" s="506"/>
      <c r="J325" s="505" t="str">
        <f t="shared" si="6"/>
        <v>TCP-1(M): Number of notified cases of all forms of TB-(i.e. bacteriologically confirmed + clinically diagnosed), includes new and relapse cases</v>
      </c>
      <c r="K325" s="516"/>
      <c r="L325" s="516"/>
      <c r="M325" s="517"/>
      <c r="N325" s="506"/>
      <c r="O325" s="506"/>
      <c r="P325" s="506"/>
      <c r="Q325" s="505" t="s">
        <v>1902</v>
      </c>
    </row>
    <row r="326" spans="4:17" x14ac:dyDescent="0.2">
      <c r="D326" s="506" t="s">
        <v>3639</v>
      </c>
      <c r="E326" s="505" t="s">
        <v>3640</v>
      </c>
      <c r="F326" s="506" t="s">
        <v>2475</v>
      </c>
      <c r="G326" s="505"/>
      <c r="H326" s="506" t="s">
        <v>2200</v>
      </c>
      <c r="I326" s="506" t="s">
        <v>2236</v>
      </c>
      <c r="J326" s="505" t="str">
        <f t="shared" si="6"/>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326" s="516"/>
      <c r="L326" s="516"/>
      <c r="M326" s="517"/>
      <c r="N326" s="506"/>
      <c r="O326" s="506"/>
      <c r="P326" s="506" t="s">
        <v>1782</v>
      </c>
      <c r="Q326" s="505" t="s">
        <v>1903</v>
      </c>
    </row>
    <row r="327" spans="4:17" x14ac:dyDescent="0.2">
      <c r="D327" s="506" t="s">
        <v>3641</v>
      </c>
      <c r="E327" s="505" t="s">
        <v>3640</v>
      </c>
      <c r="F327" s="506" t="s">
        <v>2475</v>
      </c>
      <c r="G327" s="505"/>
      <c r="H327" s="506" t="s">
        <v>2200</v>
      </c>
      <c r="I327" s="506" t="s">
        <v>2236</v>
      </c>
      <c r="J327" s="505" t="str">
        <f t="shared" si="6"/>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327" s="516"/>
      <c r="L327" s="516"/>
      <c r="M327" s="517"/>
      <c r="N327" s="506"/>
      <c r="O327" s="506"/>
      <c r="P327" s="506" t="s">
        <v>1782</v>
      </c>
      <c r="Q327" s="505" t="s">
        <v>1904</v>
      </c>
    </row>
    <row r="328" spans="4:17" x14ac:dyDescent="0.2">
      <c r="D328" s="506" t="s">
        <v>3642</v>
      </c>
      <c r="E328" s="505" t="s">
        <v>3640</v>
      </c>
      <c r="F328" s="506" t="s">
        <v>2475</v>
      </c>
      <c r="G328" s="505"/>
      <c r="H328" s="506" t="s">
        <v>2200</v>
      </c>
      <c r="I328" s="506" t="s">
        <v>2236</v>
      </c>
      <c r="J328" s="505" t="str">
        <f t="shared" si="6"/>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328" s="516"/>
      <c r="L328" s="516"/>
      <c r="M328" s="517"/>
      <c r="N328" s="506"/>
      <c r="O328" s="506"/>
      <c r="P328" s="506" t="s">
        <v>1782</v>
      </c>
      <c r="Q328" s="505" t="s">
        <v>1905</v>
      </c>
    </row>
    <row r="329" spans="4:17" x14ac:dyDescent="0.2">
      <c r="D329" s="506" t="s">
        <v>3643</v>
      </c>
      <c r="E329" s="505" t="s">
        <v>3640</v>
      </c>
      <c r="F329" s="506" t="s">
        <v>2475</v>
      </c>
      <c r="G329" s="505"/>
      <c r="H329" s="506" t="s">
        <v>2200</v>
      </c>
      <c r="I329" s="506" t="s">
        <v>2236</v>
      </c>
      <c r="J329" s="505" t="str">
        <f t="shared" si="6"/>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329" s="516"/>
      <c r="L329" s="516"/>
      <c r="M329" s="517"/>
      <c r="N329" s="506"/>
      <c r="O329" s="506"/>
      <c r="P329" s="506" t="s">
        <v>1782</v>
      </c>
      <c r="Q329" s="505" t="s">
        <v>1906</v>
      </c>
    </row>
    <row r="330" spans="4:17" x14ac:dyDescent="0.2">
      <c r="D330" s="506" t="s">
        <v>3644</v>
      </c>
      <c r="E330" s="505" t="s">
        <v>3640</v>
      </c>
      <c r="F330" s="506" t="s">
        <v>2475</v>
      </c>
      <c r="G330" s="505"/>
      <c r="H330" s="506" t="s">
        <v>2200</v>
      </c>
      <c r="I330" s="506" t="s">
        <v>2236</v>
      </c>
      <c r="J330" s="505" t="str">
        <f t="shared" si="6"/>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330" s="516"/>
      <c r="L330" s="516"/>
      <c r="M330" s="517"/>
      <c r="N330" s="506"/>
      <c r="O330" s="506"/>
      <c r="P330" s="506" t="s">
        <v>1782</v>
      </c>
      <c r="Q330" s="505" t="s">
        <v>1907</v>
      </c>
    </row>
    <row r="331" spans="4:17" x14ac:dyDescent="0.2">
      <c r="D331" s="506" t="s">
        <v>3645</v>
      </c>
      <c r="E331" s="505" t="s">
        <v>3640</v>
      </c>
      <c r="F331" s="506" t="s">
        <v>2475</v>
      </c>
      <c r="G331" s="505"/>
      <c r="H331" s="506" t="s">
        <v>2200</v>
      </c>
      <c r="I331" s="506" t="s">
        <v>2236</v>
      </c>
      <c r="J331" s="505" t="str">
        <f t="shared" si="6"/>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331" s="516"/>
      <c r="L331" s="516"/>
      <c r="M331" s="517"/>
      <c r="N331" s="506"/>
      <c r="O331" s="506"/>
      <c r="P331" s="506" t="s">
        <v>1782</v>
      </c>
      <c r="Q331" s="505" t="s">
        <v>1908</v>
      </c>
    </row>
    <row r="332" spans="4:17" x14ac:dyDescent="0.2">
      <c r="D332" s="506" t="s">
        <v>3646</v>
      </c>
      <c r="E332" s="505" t="s">
        <v>3640</v>
      </c>
      <c r="F332" s="506" t="s">
        <v>2475</v>
      </c>
      <c r="G332" s="505"/>
      <c r="H332" s="506" t="s">
        <v>2200</v>
      </c>
      <c r="I332" s="506" t="s">
        <v>2236</v>
      </c>
      <c r="J332" s="505" t="str">
        <f t="shared" si="6"/>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332" s="516"/>
      <c r="L332" s="516"/>
      <c r="M332" s="517"/>
      <c r="N332" s="506"/>
      <c r="O332" s="506"/>
      <c r="P332" s="506" t="s">
        <v>1782</v>
      </c>
      <c r="Q332" s="505" t="s">
        <v>1909</v>
      </c>
    </row>
    <row r="333" spans="4:17" x14ac:dyDescent="0.2">
      <c r="D333" s="506" t="s">
        <v>3647</v>
      </c>
      <c r="E333" s="505" t="s">
        <v>3640</v>
      </c>
      <c r="F333" s="506" t="s">
        <v>2475</v>
      </c>
      <c r="G333" s="505"/>
      <c r="H333" s="506" t="s">
        <v>2200</v>
      </c>
      <c r="I333" s="506" t="s">
        <v>2236</v>
      </c>
      <c r="J333" s="505" t="str">
        <f t="shared" si="6"/>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333" s="516"/>
      <c r="L333" s="516"/>
      <c r="M333" s="517"/>
      <c r="N333" s="506"/>
      <c r="O333" s="506"/>
      <c r="P333" s="506"/>
      <c r="Q333" s="505" t="s">
        <v>1910</v>
      </c>
    </row>
    <row r="334" spans="4:17" x14ac:dyDescent="0.2">
      <c r="D334" s="506" t="s">
        <v>3648</v>
      </c>
      <c r="E334" s="505" t="s">
        <v>3640</v>
      </c>
      <c r="F334" s="506" t="s">
        <v>2475</v>
      </c>
      <c r="G334" s="505"/>
      <c r="H334" s="506" t="s">
        <v>2200</v>
      </c>
      <c r="I334" s="506" t="s">
        <v>2236</v>
      </c>
      <c r="J334" s="505" t="str">
        <f t="shared" si="6"/>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334" s="516"/>
      <c r="L334" s="516"/>
      <c r="M334" s="517"/>
      <c r="N334" s="506"/>
      <c r="O334" s="506"/>
      <c r="P334" s="506"/>
      <c r="Q334" s="505" t="s">
        <v>1911</v>
      </c>
    </row>
    <row r="335" spans="4:17" x14ac:dyDescent="0.2">
      <c r="D335" s="506" t="s">
        <v>3649</v>
      </c>
      <c r="E335" s="505" t="s">
        <v>3640</v>
      </c>
      <c r="F335" s="506" t="s">
        <v>2475</v>
      </c>
      <c r="G335" s="505"/>
      <c r="H335" s="506" t="s">
        <v>2200</v>
      </c>
      <c r="I335" s="506" t="s">
        <v>2236</v>
      </c>
      <c r="J335" s="505" t="str">
        <f t="shared" si="6"/>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K335" s="516"/>
      <c r="L335" s="516"/>
      <c r="M335" s="517"/>
      <c r="N335" s="506"/>
      <c r="O335" s="506"/>
      <c r="P335" s="506"/>
      <c r="Q335" s="505" t="s">
        <v>1912</v>
      </c>
    </row>
    <row r="336" spans="4:17" x14ac:dyDescent="0.2">
      <c r="D336" s="506" t="s">
        <v>3650</v>
      </c>
      <c r="E336" s="505" t="s">
        <v>3651</v>
      </c>
      <c r="F336" s="506" t="s">
        <v>3652</v>
      </c>
      <c r="G336" s="505"/>
      <c r="H336" s="506"/>
      <c r="I336" s="506"/>
      <c r="J336" s="505" t="str">
        <f t="shared" si="6"/>
        <v>TCP-8: Percentage of new and relapse TB patients tested using WHO recommended rapid tests at the time of diagnosis</v>
      </c>
      <c r="K336" s="516"/>
      <c r="L336" s="516"/>
      <c r="M336" s="517"/>
      <c r="N336" s="506"/>
      <c r="O336" s="506"/>
      <c r="P336" s="506"/>
      <c r="Q336" s="505" t="s">
        <v>1913</v>
      </c>
    </row>
    <row r="337" spans="4:17" x14ac:dyDescent="0.2">
      <c r="D337" s="506" t="s">
        <v>3653</v>
      </c>
      <c r="E337" s="505" t="s">
        <v>3651</v>
      </c>
      <c r="F337" s="506" t="s">
        <v>3652</v>
      </c>
      <c r="G337" s="505"/>
      <c r="H337" s="506"/>
      <c r="I337" s="506"/>
      <c r="J337" s="505" t="str">
        <f t="shared" si="6"/>
        <v>TCP-8: Percentage of new and relapse TB patients tested using WHO recommended rapid tests at the time of diagnosis</v>
      </c>
      <c r="K337" s="516"/>
      <c r="L337" s="516"/>
      <c r="M337" s="517"/>
      <c r="N337" s="506"/>
      <c r="O337" s="506"/>
      <c r="P337" s="506"/>
      <c r="Q337" s="505" t="s">
        <v>1914</v>
      </c>
    </row>
    <row r="338" spans="4:17" x14ac:dyDescent="0.2">
      <c r="D338" s="506" t="s">
        <v>3654</v>
      </c>
      <c r="E338" s="505" t="s">
        <v>3651</v>
      </c>
      <c r="F338" s="506" t="s">
        <v>3652</v>
      </c>
      <c r="G338" s="505"/>
      <c r="H338" s="506"/>
      <c r="I338" s="506"/>
      <c r="J338" s="505" t="str">
        <f t="shared" si="6"/>
        <v>TCP-8: Percentage of new and relapse TB patients tested using WHO recommended rapid tests at the time of diagnosis</v>
      </c>
      <c r="K338" s="516"/>
      <c r="L338" s="516"/>
      <c r="M338" s="517"/>
      <c r="N338" s="506"/>
      <c r="O338" s="506"/>
      <c r="P338" s="506"/>
      <c r="Q338" s="505" t="s">
        <v>1915</v>
      </c>
    </row>
    <row r="339" spans="4:17" x14ac:dyDescent="0.2">
      <c r="D339" s="506" t="s">
        <v>3655</v>
      </c>
      <c r="E339" s="505" t="s">
        <v>3651</v>
      </c>
      <c r="F339" s="506" t="s">
        <v>3652</v>
      </c>
      <c r="G339" s="505"/>
      <c r="H339" s="506"/>
      <c r="I339" s="506"/>
      <c r="J339" s="505" t="str">
        <f t="shared" si="6"/>
        <v>TCP-8: Percentage of new and relapse TB patients tested using WHO recommended rapid tests at the time of diagnosis</v>
      </c>
      <c r="K339" s="516"/>
      <c r="L339" s="516"/>
      <c r="M339" s="517"/>
      <c r="N339" s="506"/>
      <c r="O339" s="506"/>
      <c r="P339" s="506"/>
      <c r="Q339" s="505" t="s">
        <v>1916</v>
      </c>
    </row>
    <row r="340" spans="4:17" x14ac:dyDescent="0.2">
      <c r="D340" s="506" t="s">
        <v>3656</v>
      </c>
      <c r="E340" s="505" t="s">
        <v>3651</v>
      </c>
      <c r="F340" s="506" t="s">
        <v>3652</v>
      </c>
      <c r="G340" s="505"/>
      <c r="H340" s="506"/>
      <c r="I340" s="506"/>
      <c r="J340" s="505" t="str">
        <f t="shared" si="6"/>
        <v>TCP-8: Percentage of new and relapse TB patients tested using WHO recommended rapid tests at the time of diagnosis</v>
      </c>
      <c r="K340" s="516"/>
      <c r="L340" s="516"/>
      <c r="M340" s="517"/>
      <c r="N340" s="506"/>
      <c r="O340" s="506"/>
      <c r="P340" s="506"/>
      <c r="Q340" s="505" t="s">
        <v>1917</v>
      </c>
    </row>
    <row r="341" spans="4:17" x14ac:dyDescent="0.2">
      <c r="D341" s="506" t="s">
        <v>3657</v>
      </c>
      <c r="E341" s="505" t="s">
        <v>3651</v>
      </c>
      <c r="F341" s="506" t="s">
        <v>3652</v>
      </c>
      <c r="G341" s="505"/>
      <c r="H341" s="506"/>
      <c r="I341" s="506"/>
      <c r="J341" s="505" t="str">
        <f t="shared" si="6"/>
        <v>TCP-8: Percentage of new and relapse TB patients tested using WHO recommended rapid tests at the time of diagnosis</v>
      </c>
      <c r="K341" s="516"/>
      <c r="L341" s="516"/>
      <c r="M341" s="517"/>
      <c r="N341" s="506"/>
      <c r="O341" s="506"/>
      <c r="P341" s="506"/>
      <c r="Q341" s="505" t="s">
        <v>1918</v>
      </c>
    </row>
    <row r="342" spans="4:17" x14ac:dyDescent="0.2">
      <c r="D342" s="506" t="s">
        <v>3658</v>
      </c>
      <c r="E342" s="505" t="s">
        <v>3651</v>
      </c>
      <c r="F342" s="506" t="s">
        <v>3652</v>
      </c>
      <c r="G342" s="505"/>
      <c r="H342" s="506"/>
      <c r="I342" s="506"/>
      <c r="J342" s="505" t="str">
        <f t="shared" si="6"/>
        <v>TCP-8: Percentage of new and relapse TB patients tested using WHO recommended rapid tests at the time of diagnosis</v>
      </c>
      <c r="K342" s="516"/>
      <c r="L342" s="516"/>
      <c r="M342" s="517"/>
      <c r="N342" s="506"/>
      <c r="O342" s="506"/>
      <c r="P342" s="506"/>
      <c r="Q342" s="505" t="s">
        <v>1919</v>
      </c>
    </row>
    <row r="343" spans="4:17" x14ac:dyDescent="0.2">
      <c r="D343" s="506" t="s">
        <v>3659</v>
      </c>
      <c r="E343" s="505" t="s">
        <v>3651</v>
      </c>
      <c r="F343" s="506" t="s">
        <v>3652</v>
      </c>
      <c r="G343" s="505"/>
      <c r="H343" s="506"/>
      <c r="I343" s="506"/>
      <c r="J343" s="505" t="str">
        <f t="shared" si="6"/>
        <v>TCP-8: Percentage of new and relapse TB patients tested using WHO recommended rapid tests at the time of diagnosis</v>
      </c>
      <c r="K343" s="516"/>
      <c r="L343" s="516"/>
      <c r="M343" s="517"/>
      <c r="N343" s="506"/>
      <c r="O343" s="506"/>
      <c r="P343" s="506"/>
      <c r="Q343" s="505" t="s">
        <v>1920</v>
      </c>
    </row>
    <row r="344" spans="4:17" x14ac:dyDescent="0.2">
      <c r="D344" s="506" t="s">
        <v>3660</v>
      </c>
      <c r="E344" s="505" t="s">
        <v>3651</v>
      </c>
      <c r="F344" s="506" t="s">
        <v>3652</v>
      </c>
      <c r="G344" s="505"/>
      <c r="H344" s="506"/>
      <c r="I344" s="506"/>
      <c r="J344" s="505" t="str">
        <f t="shared" si="6"/>
        <v>TCP-8: Percentage of new and relapse TB patients tested using WHO recommended rapid tests at the time of diagnosis</v>
      </c>
      <c r="K344" s="516"/>
      <c r="L344" s="516"/>
      <c r="M344" s="517"/>
      <c r="N344" s="506"/>
      <c r="O344" s="506"/>
      <c r="P344" s="506"/>
      <c r="Q344" s="505" t="s">
        <v>1921</v>
      </c>
    </row>
    <row r="345" spans="4:17" x14ac:dyDescent="0.2">
      <c r="D345" s="506" t="s">
        <v>3661</v>
      </c>
      <c r="E345" s="505" t="s">
        <v>3651</v>
      </c>
      <c r="F345" s="506" t="s">
        <v>3652</v>
      </c>
      <c r="G345" s="505"/>
      <c r="H345" s="506"/>
      <c r="I345" s="506"/>
      <c r="J345" s="505" t="str">
        <f t="shared" si="6"/>
        <v>TCP-8: Percentage of new and relapse TB patients tested using WHO recommended rapid tests at the time of diagnosis</v>
      </c>
      <c r="K345" s="516"/>
      <c r="L345" s="516"/>
      <c r="M345" s="517"/>
      <c r="N345" s="506"/>
      <c r="O345" s="506"/>
      <c r="P345" s="506"/>
      <c r="Q345" s="505" t="s">
        <v>1922</v>
      </c>
    </row>
    <row r="346" spans="4:17" x14ac:dyDescent="0.2">
      <c r="D346" s="506" t="s">
        <v>3662</v>
      </c>
      <c r="E346" s="505" t="s">
        <v>3663</v>
      </c>
      <c r="F346" s="506"/>
      <c r="G346" s="505"/>
      <c r="H346" s="506"/>
      <c r="I346" s="506"/>
      <c r="J346" s="505" t="str">
        <f t="shared" si="6"/>
        <v/>
      </c>
      <c r="K346" s="516"/>
      <c r="L346" s="516"/>
      <c r="M346" s="517"/>
      <c r="N346" s="506"/>
      <c r="O346" s="506"/>
      <c r="P346" s="506"/>
      <c r="Q346" s="505" t="s">
        <v>1923</v>
      </c>
    </row>
    <row r="347" spans="4:17" x14ac:dyDescent="0.2">
      <c r="D347" s="506" t="s">
        <v>3664</v>
      </c>
      <c r="E347" s="505" t="s">
        <v>3663</v>
      </c>
      <c r="F347" s="506"/>
      <c r="G347" s="505"/>
      <c r="H347" s="506"/>
      <c r="I347" s="506"/>
      <c r="J347" s="505" t="str">
        <f t="shared" si="6"/>
        <v/>
      </c>
      <c r="K347" s="516"/>
      <c r="L347" s="516"/>
      <c r="M347" s="517"/>
      <c r="N347" s="506"/>
      <c r="O347" s="506"/>
      <c r="P347" s="506"/>
      <c r="Q347" s="505" t="s">
        <v>1924</v>
      </c>
    </row>
    <row r="348" spans="4:17" x14ac:dyDescent="0.2">
      <c r="D348" s="506" t="s">
        <v>3665</v>
      </c>
      <c r="E348" s="505" t="s">
        <v>3663</v>
      </c>
      <c r="F348" s="506"/>
      <c r="G348" s="505"/>
      <c r="H348" s="506"/>
      <c r="I348" s="506"/>
      <c r="J348" s="505" t="str">
        <f t="shared" si="6"/>
        <v/>
      </c>
      <c r="K348" s="516"/>
      <c r="L348" s="516"/>
      <c r="M348" s="517"/>
      <c r="N348" s="506"/>
      <c r="O348" s="506"/>
      <c r="P348" s="506"/>
      <c r="Q348" s="505" t="s">
        <v>1925</v>
      </c>
    </row>
    <row r="349" spans="4:17" x14ac:dyDescent="0.2">
      <c r="D349" s="506" t="s">
        <v>3666</v>
      </c>
      <c r="E349" s="505" t="s">
        <v>3663</v>
      </c>
      <c r="F349" s="506"/>
      <c r="G349" s="505"/>
      <c r="H349" s="506"/>
      <c r="I349" s="506"/>
      <c r="J349" s="505" t="str">
        <f t="shared" si="6"/>
        <v/>
      </c>
      <c r="K349" s="516"/>
      <c r="L349" s="516"/>
      <c r="M349" s="517"/>
      <c r="N349" s="506"/>
      <c r="O349" s="506"/>
      <c r="P349" s="506"/>
      <c r="Q349" s="505" t="s">
        <v>1926</v>
      </c>
    </row>
    <row r="350" spans="4:17" x14ac:dyDescent="0.2">
      <c r="D350" s="506" t="s">
        <v>3667</v>
      </c>
      <c r="E350" s="505" t="s">
        <v>3663</v>
      </c>
      <c r="F350" s="506"/>
      <c r="G350" s="505"/>
      <c r="H350" s="506"/>
      <c r="I350" s="506"/>
      <c r="J350" s="505" t="str">
        <f t="shared" si="6"/>
        <v/>
      </c>
      <c r="K350" s="516"/>
      <c r="L350" s="516"/>
      <c r="M350" s="517"/>
      <c r="N350" s="506"/>
      <c r="O350" s="506"/>
      <c r="P350" s="506"/>
      <c r="Q350" s="505" t="s">
        <v>1927</v>
      </c>
    </row>
    <row r="351" spans="4:17" x14ac:dyDescent="0.2">
      <c r="D351" s="506" t="s">
        <v>3668</v>
      </c>
      <c r="E351" s="505" t="s">
        <v>3663</v>
      </c>
      <c r="F351" s="506"/>
      <c r="G351" s="505"/>
      <c r="H351" s="506"/>
      <c r="I351" s="506"/>
      <c r="J351" s="505" t="str">
        <f t="shared" si="6"/>
        <v/>
      </c>
      <c r="K351" s="516"/>
      <c r="L351" s="516"/>
      <c r="M351" s="517"/>
      <c r="N351" s="506"/>
      <c r="O351" s="506"/>
      <c r="P351" s="506"/>
      <c r="Q351" s="505" t="s">
        <v>1928</v>
      </c>
    </row>
    <row r="352" spans="4:17" x14ac:dyDescent="0.2">
      <c r="D352" s="506" t="s">
        <v>3669</v>
      </c>
      <c r="E352" s="505" t="s">
        <v>3663</v>
      </c>
      <c r="F352" s="506"/>
      <c r="G352" s="505"/>
      <c r="H352" s="506"/>
      <c r="I352" s="506"/>
      <c r="J352" s="505" t="str">
        <f t="shared" si="6"/>
        <v/>
      </c>
      <c r="K352" s="516"/>
      <c r="L352" s="516"/>
      <c r="M352" s="517"/>
      <c r="N352" s="506"/>
      <c r="O352" s="506"/>
      <c r="P352" s="506"/>
      <c r="Q352" s="505" t="s">
        <v>1929</v>
      </c>
    </row>
    <row r="353" spans="4:17" x14ac:dyDescent="0.2">
      <c r="D353" s="506" t="s">
        <v>3670</v>
      </c>
      <c r="E353" s="505" t="s">
        <v>3663</v>
      </c>
      <c r="F353" s="506"/>
      <c r="G353" s="505"/>
      <c r="H353" s="506"/>
      <c r="I353" s="506"/>
      <c r="J353" s="505" t="str">
        <f t="shared" si="6"/>
        <v/>
      </c>
      <c r="K353" s="516"/>
      <c r="L353" s="516"/>
      <c r="M353" s="517"/>
      <c r="N353" s="506"/>
      <c r="O353" s="506"/>
      <c r="P353" s="506"/>
      <c r="Q353" s="505" t="s">
        <v>1930</v>
      </c>
    </row>
    <row r="354" spans="4:17" x14ac:dyDescent="0.2">
      <c r="D354" s="506" t="s">
        <v>3671</v>
      </c>
      <c r="E354" s="505" t="s">
        <v>3663</v>
      </c>
      <c r="F354" s="506"/>
      <c r="G354" s="505"/>
      <c r="H354" s="506"/>
      <c r="I354" s="506"/>
      <c r="J354" s="505" t="str">
        <f t="shared" si="6"/>
        <v/>
      </c>
      <c r="K354" s="516"/>
      <c r="L354" s="516"/>
      <c r="M354" s="517"/>
      <c r="N354" s="506"/>
      <c r="O354" s="506"/>
      <c r="P354" s="506"/>
      <c r="Q354" s="505" t="s">
        <v>1931</v>
      </c>
    </row>
    <row r="355" spans="4:17" x14ac:dyDescent="0.2">
      <c r="D355" s="506" t="s">
        <v>3672</v>
      </c>
      <c r="E355" s="505" t="s">
        <v>3663</v>
      </c>
      <c r="F355" s="506"/>
      <c r="G355" s="505"/>
      <c r="H355" s="506"/>
      <c r="I355" s="506"/>
      <c r="J355" s="505" t="str">
        <f t="shared" si="6"/>
        <v/>
      </c>
      <c r="K355" s="516"/>
      <c r="L355" s="516"/>
      <c r="M355" s="517"/>
      <c r="N355" s="506"/>
      <c r="O355" s="506"/>
      <c r="P355" s="506"/>
      <c r="Q355" s="505" t="s">
        <v>1932</v>
      </c>
    </row>
    <row r="356" spans="4:17" x14ac:dyDescent="0.2">
      <c r="D356" s="506" t="s">
        <v>3673</v>
      </c>
      <c r="E356" s="505" t="s">
        <v>3674</v>
      </c>
      <c r="F356" s="506" t="s">
        <v>3675</v>
      </c>
      <c r="G356" s="505"/>
      <c r="H356" s="506"/>
      <c r="I356" s="506"/>
      <c r="J356" s="505" t="str">
        <f t="shared" si="6"/>
        <v>TCP-4: Percentage of reporting units reporting no stock-outs of anti-TB drugs on the last day of the quarter</v>
      </c>
      <c r="K356" s="516"/>
      <c r="L356" s="516"/>
      <c r="M356" s="517"/>
      <c r="N356" s="506"/>
      <c r="O356" s="506"/>
      <c r="P356" s="506"/>
      <c r="Q356" s="505" t="s">
        <v>1966</v>
      </c>
    </row>
    <row r="357" spans="4:17" x14ac:dyDescent="0.2">
      <c r="D357" s="506" t="s">
        <v>3676</v>
      </c>
      <c r="E357" s="505" t="s">
        <v>3674</v>
      </c>
      <c r="F357" s="506" t="s">
        <v>3675</v>
      </c>
      <c r="G357" s="505"/>
      <c r="H357" s="506"/>
      <c r="I357" s="506"/>
      <c r="J357" s="505" t="str">
        <f t="shared" si="6"/>
        <v>TCP-4: Percentage of reporting units reporting no stock-outs of anti-TB drugs on the last day of the quarter</v>
      </c>
      <c r="K357" s="516"/>
      <c r="L357" s="516"/>
      <c r="M357" s="517"/>
      <c r="N357" s="506"/>
      <c r="O357" s="506"/>
      <c r="P357" s="506"/>
      <c r="Q357" s="505" t="s">
        <v>1967</v>
      </c>
    </row>
    <row r="358" spans="4:17" x14ac:dyDescent="0.2">
      <c r="D358" s="506" t="s">
        <v>3677</v>
      </c>
      <c r="E358" s="505" t="s">
        <v>3674</v>
      </c>
      <c r="F358" s="506" t="s">
        <v>3675</v>
      </c>
      <c r="G358" s="505"/>
      <c r="H358" s="506"/>
      <c r="I358" s="506"/>
      <c r="J358" s="505" t="str">
        <f t="shared" si="6"/>
        <v>TCP-4: Percentage of reporting units reporting no stock-outs of anti-TB drugs on the last day of the quarter</v>
      </c>
      <c r="K358" s="516"/>
      <c r="L358" s="516"/>
      <c r="M358" s="517"/>
      <c r="N358" s="506"/>
      <c r="O358" s="506"/>
      <c r="P358" s="506"/>
      <c r="Q358" s="505" t="s">
        <v>1968</v>
      </c>
    </row>
    <row r="359" spans="4:17" x14ac:dyDescent="0.2">
      <c r="D359" s="506" t="s">
        <v>3678</v>
      </c>
      <c r="E359" s="505" t="s">
        <v>3674</v>
      </c>
      <c r="F359" s="506" t="s">
        <v>3675</v>
      </c>
      <c r="G359" s="505"/>
      <c r="H359" s="506"/>
      <c r="I359" s="506"/>
      <c r="J359" s="505" t="str">
        <f t="shared" si="6"/>
        <v>TCP-4: Percentage of reporting units reporting no stock-outs of anti-TB drugs on the last day of the quarter</v>
      </c>
      <c r="K359" s="516"/>
      <c r="L359" s="516"/>
      <c r="M359" s="517"/>
      <c r="N359" s="506"/>
      <c r="O359" s="506"/>
      <c r="P359" s="506"/>
      <c r="Q359" s="505" t="s">
        <v>1969</v>
      </c>
    </row>
    <row r="360" spans="4:17" x14ac:dyDescent="0.2">
      <c r="D360" s="506" t="s">
        <v>3679</v>
      </c>
      <c r="E360" s="505" t="s">
        <v>3674</v>
      </c>
      <c r="F360" s="506" t="s">
        <v>3675</v>
      </c>
      <c r="G360" s="505"/>
      <c r="H360" s="506"/>
      <c r="I360" s="506"/>
      <c r="J360" s="505" t="str">
        <f t="shared" si="6"/>
        <v>TCP-4: Percentage of reporting units reporting no stock-outs of anti-TB drugs on the last day of the quarter</v>
      </c>
      <c r="K360" s="516"/>
      <c r="L360" s="516"/>
      <c r="M360" s="517"/>
      <c r="N360" s="506"/>
      <c r="O360" s="506"/>
      <c r="P360" s="506"/>
      <c r="Q360" s="505" t="s">
        <v>1970</v>
      </c>
    </row>
    <row r="361" spans="4:17" x14ac:dyDescent="0.2">
      <c r="D361" s="506" t="s">
        <v>3680</v>
      </c>
      <c r="E361" s="505" t="s">
        <v>3674</v>
      </c>
      <c r="F361" s="506" t="s">
        <v>3675</v>
      </c>
      <c r="G361" s="505"/>
      <c r="H361" s="506"/>
      <c r="I361" s="506"/>
      <c r="J361" s="505" t="str">
        <f t="shared" si="6"/>
        <v>TCP-4: Percentage of reporting units reporting no stock-outs of anti-TB drugs on the last day of the quarter</v>
      </c>
      <c r="K361" s="516"/>
      <c r="L361" s="516"/>
      <c r="M361" s="517"/>
      <c r="N361" s="506"/>
      <c r="O361" s="506"/>
      <c r="P361" s="506"/>
      <c r="Q361" s="505" t="s">
        <v>1971</v>
      </c>
    </row>
    <row r="362" spans="4:17" x14ac:dyDescent="0.2">
      <c r="D362" s="506" t="s">
        <v>3681</v>
      </c>
      <c r="E362" s="505" t="s">
        <v>3674</v>
      </c>
      <c r="F362" s="506" t="s">
        <v>3675</v>
      </c>
      <c r="G362" s="505"/>
      <c r="H362" s="506"/>
      <c r="I362" s="506"/>
      <c r="J362" s="505" t="str">
        <f t="shared" si="6"/>
        <v>TCP-4: Percentage of reporting units reporting no stock-outs of anti-TB drugs on the last day of the quarter</v>
      </c>
      <c r="K362" s="516"/>
      <c r="L362" s="516"/>
      <c r="M362" s="517"/>
      <c r="N362" s="506"/>
      <c r="O362" s="506"/>
      <c r="P362" s="506"/>
      <c r="Q362" s="505" t="s">
        <v>1972</v>
      </c>
    </row>
    <row r="363" spans="4:17" x14ac:dyDescent="0.2">
      <c r="D363" s="506" t="s">
        <v>3682</v>
      </c>
      <c r="E363" s="505" t="s">
        <v>3674</v>
      </c>
      <c r="F363" s="506" t="s">
        <v>3675</v>
      </c>
      <c r="G363" s="505"/>
      <c r="H363" s="506"/>
      <c r="I363" s="506"/>
      <c r="J363" s="505" t="str">
        <f t="shared" si="6"/>
        <v>TCP-4: Percentage of reporting units reporting no stock-outs of anti-TB drugs on the last day of the quarter</v>
      </c>
      <c r="K363" s="516"/>
      <c r="L363" s="516"/>
      <c r="M363" s="517"/>
      <c r="N363" s="506"/>
      <c r="O363" s="506"/>
      <c r="P363" s="506"/>
      <c r="Q363" s="505" t="s">
        <v>1973</v>
      </c>
    </row>
    <row r="364" spans="4:17" x14ac:dyDescent="0.2">
      <c r="D364" s="506" t="s">
        <v>3683</v>
      </c>
      <c r="E364" s="505" t="s">
        <v>3674</v>
      </c>
      <c r="F364" s="506" t="s">
        <v>3675</v>
      </c>
      <c r="G364" s="505"/>
      <c r="H364" s="506"/>
      <c r="I364" s="506"/>
      <c r="J364" s="505" t="str">
        <f t="shared" si="6"/>
        <v>TCP-4: Percentage of reporting units reporting no stock-outs of anti-TB drugs on the last day of the quarter</v>
      </c>
      <c r="K364" s="516"/>
      <c r="L364" s="516"/>
      <c r="M364" s="517"/>
      <c r="N364" s="506"/>
      <c r="O364" s="506"/>
      <c r="P364" s="506"/>
      <c r="Q364" s="505" t="s">
        <v>1974</v>
      </c>
    </row>
    <row r="365" spans="4:17" x14ac:dyDescent="0.2">
      <c r="D365" s="506" t="s">
        <v>3684</v>
      </c>
      <c r="E365" s="505" t="s">
        <v>3674</v>
      </c>
      <c r="F365" s="506" t="s">
        <v>3675</v>
      </c>
      <c r="G365" s="505"/>
      <c r="H365" s="506"/>
      <c r="I365" s="506"/>
      <c r="J365" s="505" t="str">
        <f t="shared" si="6"/>
        <v>TCP-4: Percentage of reporting units reporting no stock-outs of anti-TB drugs on the last day of the quarter</v>
      </c>
      <c r="K365" s="516"/>
      <c r="L365" s="516"/>
      <c r="M365" s="517"/>
      <c r="N365" s="506"/>
      <c r="O365" s="506"/>
      <c r="P365" s="506"/>
      <c r="Q365" s="505" t="s">
        <v>1975</v>
      </c>
    </row>
    <row r="366" spans="4:17" x14ac:dyDescent="0.2">
      <c r="D366" s="506" t="s">
        <v>3685</v>
      </c>
      <c r="E366" s="505" t="s">
        <v>3686</v>
      </c>
      <c r="F366" s="506" t="s">
        <v>2366</v>
      </c>
      <c r="G366" s="505"/>
      <c r="H366" s="506" t="s">
        <v>2200</v>
      </c>
      <c r="I366" s="506" t="s">
        <v>2236</v>
      </c>
      <c r="J366" s="505" t="str">
        <f t="shared" si="6"/>
        <v>MDR TB-2(M): Number of TB cases with RR-TB and/or MDR-TB notifiedAgeU15</v>
      </c>
      <c r="K366" s="516">
        <v>227</v>
      </c>
      <c r="L366" s="516"/>
      <c r="M366" s="517"/>
      <c r="N366" s="506" t="s">
        <v>356</v>
      </c>
      <c r="O366" s="506" t="s">
        <v>1933</v>
      </c>
      <c r="P366" s="506"/>
      <c r="Q366" s="505" t="s">
        <v>1934</v>
      </c>
    </row>
    <row r="367" spans="4:17" x14ac:dyDescent="0.2">
      <c r="D367" s="506" t="s">
        <v>3687</v>
      </c>
      <c r="E367" s="505" t="s">
        <v>3686</v>
      </c>
      <c r="F367" s="506" t="s">
        <v>2366</v>
      </c>
      <c r="G367" s="505"/>
      <c r="H367" s="506" t="s">
        <v>2200</v>
      </c>
      <c r="I367" s="506" t="s">
        <v>2238</v>
      </c>
      <c r="J367" s="505" t="str">
        <f t="shared" si="6"/>
        <v>MDR TB-2(M): Number of TB cases with RR-TB and/or MDR-TB notifiedAge15+</v>
      </c>
      <c r="K367" s="516">
        <v>738</v>
      </c>
      <c r="L367" s="516"/>
      <c r="M367" s="517"/>
      <c r="N367" s="506" t="s">
        <v>356</v>
      </c>
      <c r="O367" s="506" t="s">
        <v>1933</v>
      </c>
      <c r="P367" s="506"/>
      <c r="Q367" s="505" t="s">
        <v>1935</v>
      </c>
    </row>
    <row r="368" spans="4:17" x14ac:dyDescent="0.2">
      <c r="D368" s="506" t="s">
        <v>3688</v>
      </c>
      <c r="E368" s="505" t="s">
        <v>3686</v>
      </c>
      <c r="F368" s="506" t="s">
        <v>2366</v>
      </c>
      <c r="G368" s="505"/>
      <c r="H368" s="506" t="s">
        <v>2229</v>
      </c>
      <c r="I368" s="506" t="s">
        <v>2230</v>
      </c>
      <c r="J368" s="505" t="str">
        <f t="shared" si="6"/>
        <v>MDR TB-2(M): Number of TB cases with RR-TB and/or MDR-TB notifiedGenderMale</v>
      </c>
      <c r="K368" s="516">
        <v>598</v>
      </c>
      <c r="L368" s="516"/>
      <c r="M368" s="517"/>
      <c r="N368" s="506" t="s">
        <v>356</v>
      </c>
      <c r="O368" s="506" t="s">
        <v>1933</v>
      </c>
      <c r="P368" s="506"/>
      <c r="Q368" s="505" t="s">
        <v>1936</v>
      </c>
    </row>
    <row r="369" spans="4:17" x14ac:dyDescent="0.2">
      <c r="D369" s="506" t="s">
        <v>3689</v>
      </c>
      <c r="E369" s="505" t="s">
        <v>3686</v>
      </c>
      <c r="F369" s="506" t="s">
        <v>2366</v>
      </c>
      <c r="G369" s="505"/>
      <c r="H369" s="506" t="s">
        <v>2229</v>
      </c>
      <c r="I369" s="506" t="s">
        <v>2232</v>
      </c>
      <c r="J369" s="505" t="str">
        <f t="shared" si="6"/>
        <v>MDR TB-2(M): Number of TB cases with RR-TB and/or MDR-TB notifiedGenderFemale</v>
      </c>
      <c r="K369" s="516">
        <v>367</v>
      </c>
      <c r="L369" s="516"/>
      <c r="M369" s="517"/>
      <c r="N369" s="506" t="s">
        <v>356</v>
      </c>
      <c r="O369" s="506" t="s">
        <v>1933</v>
      </c>
      <c r="P369" s="506"/>
      <c r="Q369" s="505" t="s">
        <v>1937</v>
      </c>
    </row>
    <row r="370" spans="4:17" x14ac:dyDescent="0.2">
      <c r="D370" s="506" t="s">
        <v>3690</v>
      </c>
      <c r="E370" s="505" t="s">
        <v>3686</v>
      </c>
      <c r="F370" s="506" t="s">
        <v>2366</v>
      </c>
      <c r="G370" s="505"/>
      <c r="H370" s="506"/>
      <c r="I370" s="506"/>
      <c r="J370" s="505" t="str">
        <f t="shared" si="6"/>
        <v>MDR TB-2(M): Number of TB cases with RR-TB and/or MDR-TB notified</v>
      </c>
      <c r="K370" s="516"/>
      <c r="L370" s="516"/>
      <c r="M370" s="517"/>
      <c r="N370" s="506"/>
      <c r="O370" s="506"/>
      <c r="P370" s="506"/>
      <c r="Q370" s="505" t="s">
        <v>1938</v>
      </c>
    </row>
    <row r="371" spans="4:17" x14ac:dyDescent="0.2">
      <c r="D371" s="506" t="s">
        <v>3691</v>
      </c>
      <c r="E371" s="505" t="s">
        <v>3686</v>
      </c>
      <c r="F371" s="506" t="s">
        <v>2366</v>
      </c>
      <c r="G371" s="505"/>
      <c r="H371" s="506"/>
      <c r="I371" s="506"/>
      <c r="J371" s="505" t="str">
        <f t="shared" si="6"/>
        <v>MDR TB-2(M): Number of TB cases with RR-TB and/or MDR-TB notified</v>
      </c>
      <c r="K371" s="516"/>
      <c r="L371" s="516"/>
      <c r="M371" s="517"/>
      <c r="N371" s="506"/>
      <c r="O371" s="506"/>
      <c r="P371" s="506"/>
      <c r="Q371" s="505" t="s">
        <v>1939</v>
      </c>
    </row>
    <row r="372" spans="4:17" x14ac:dyDescent="0.2">
      <c r="D372" s="506" t="s">
        <v>3692</v>
      </c>
      <c r="E372" s="505" t="s">
        <v>3686</v>
      </c>
      <c r="F372" s="506" t="s">
        <v>2366</v>
      </c>
      <c r="G372" s="505"/>
      <c r="H372" s="506"/>
      <c r="I372" s="506"/>
      <c r="J372" s="505" t="str">
        <f t="shared" si="6"/>
        <v>MDR TB-2(M): Number of TB cases with RR-TB and/or MDR-TB notified</v>
      </c>
      <c r="K372" s="516"/>
      <c r="L372" s="516"/>
      <c r="M372" s="517"/>
      <c r="N372" s="506"/>
      <c r="O372" s="506"/>
      <c r="P372" s="506"/>
      <c r="Q372" s="505" t="s">
        <v>1940</v>
      </c>
    </row>
    <row r="373" spans="4:17" x14ac:dyDescent="0.2">
      <c r="D373" s="506" t="s">
        <v>3693</v>
      </c>
      <c r="E373" s="505" t="s">
        <v>3686</v>
      </c>
      <c r="F373" s="506" t="s">
        <v>2366</v>
      </c>
      <c r="G373" s="505"/>
      <c r="H373" s="506"/>
      <c r="I373" s="506"/>
      <c r="J373" s="505" t="str">
        <f t="shared" si="6"/>
        <v>MDR TB-2(M): Number of TB cases with RR-TB and/or MDR-TB notified</v>
      </c>
      <c r="K373" s="516"/>
      <c r="L373" s="516"/>
      <c r="M373" s="517"/>
      <c r="N373" s="506"/>
      <c r="O373" s="506"/>
      <c r="P373" s="506"/>
      <c r="Q373" s="505" t="s">
        <v>1941</v>
      </c>
    </row>
    <row r="374" spans="4:17" x14ac:dyDescent="0.2">
      <c r="D374" s="506" t="s">
        <v>3694</v>
      </c>
      <c r="E374" s="505" t="s">
        <v>3686</v>
      </c>
      <c r="F374" s="506" t="s">
        <v>2366</v>
      </c>
      <c r="G374" s="505"/>
      <c r="H374" s="506"/>
      <c r="I374" s="506"/>
      <c r="J374" s="505" t="str">
        <f t="shared" si="6"/>
        <v>MDR TB-2(M): Number of TB cases with RR-TB and/or MDR-TB notified</v>
      </c>
      <c r="K374" s="516"/>
      <c r="L374" s="516"/>
      <c r="M374" s="517"/>
      <c r="N374" s="506"/>
      <c r="O374" s="506"/>
      <c r="P374" s="506"/>
      <c r="Q374" s="505" t="s">
        <v>1942</v>
      </c>
    </row>
    <row r="375" spans="4:17" x14ac:dyDescent="0.2">
      <c r="D375" s="506" t="s">
        <v>3695</v>
      </c>
      <c r="E375" s="505" t="s">
        <v>3686</v>
      </c>
      <c r="F375" s="506" t="s">
        <v>2366</v>
      </c>
      <c r="G375" s="505"/>
      <c r="H375" s="506"/>
      <c r="I375" s="506"/>
      <c r="J375" s="505" t="str">
        <f t="shared" si="6"/>
        <v>MDR TB-2(M): Number of TB cases with RR-TB and/or MDR-TB notified</v>
      </c>
      <c r="K375" s="516"/>
      <c r="L375" s="516"/>
      <c r="M375" s="517"/>
      <c r="N375" s="506"/>
      <c r="O375" s="506"/>
      <c r="P375" s="506"/>
      <c r="Q375" s="505" t="s">
        <v>1943</v>
      </c>
    </row>
    <row r="376" spans="4:17" x14ac:dyDescent="0.2">
      <c r="D376" s="506" t="s">
        <v>3696</v>
      </c>
      <c r="E376" s="505" t="s">
        <v>3697</v>
      </c>
      <c r="F376" s="506" t="s">
        <v>2371</v>
      </c>
      <c r="G376" s="505"/>
      <c r="H376" s="506" t="s">
        <v>2200</v>
      </c>
      <c r="I376" s="506" t="s">
        <v>2236</v>
      </c>
      <c r="J376" s="505" t="str">
        <f t="shared" si="6"/>
        <v>MDR TB-3(M): Number of cases with RR-TB and/or MDR-TB that began second-line treatmentAgeU15</v>
      </c>
      <c r="K376" s="516">
        <v>227</v>
      </c>
      <c r="L376" s="516"/>
      <c r="M376" s="517"/>
      <c r="N376" s="506" t="s">
        <v>356</v>
      </c>
      <c r="O376" s="506" t="s">
        <v>1933</v>
      </c>
      <c r="P376" s="506"/>
      <c r="Q376" s="505" t="s">
        <v>1944</v>
      </c>
    </row>
    <row r="377" spans="4:17" x14ac:dyDescent="0.2">
      <c r="D377" s="506" t="s">
        <v>3698</v>
      </c>
      <c r="E377" s="505" t="s">
        <v>3697</v>
      </c>
      <c r="F377" s="506" t="s">
        <v>2371</v>
      </c>
      <c r="G377" s="505"/>
      <c r="H377" s="506" t="s">
        <v>2200</v>
      </c>
      <c r="I377" s="506" t="s">
        <v>2238</v>
      </c>
      <c r="J377" s="505" t="str">
        <f t="shared" si="6"/>
        <v>MDR TB-3(M): Number of cases with RR-TB and/or MDR-TB that began second-line treatmentAge15+</v>
      </c>
      <c r="K377" s="516">
        <v>738</v>
      </c>
      <c r="L377" s="516"/>
      <c r="M377" s="517"/>
      <c r="N377" s="506" t="s">
        <v>356</v>
      </c>
      <c r="O377" s="506" t="s">
        <v>1933</v>
      </c>
      <c r="P377" s="506"/>
      <c r="Q377" s="505" t="s">
        <v>1945</v>
      </c>
    </row>
    <row r="378" spans="4:17" x14ac:dyDescent="0.2">
      <c r="D378" s="506" t="s">
        <v>3699</v>
      </c>
      <c r="E378" s="505" t="s">
        <v>3697</v>
      </c>
      <c r="F378" s="506" t="s">
        <v>2371</v>
      </c>
      <c r="G378" s="505"/>
      <c r="H378" s="506" t="s">
        <v>2229</v>
      </c>
      <c r="I378" s="506" t="s">
        <v>2230</v>
      </c>
      <c r="J378" s="505" t="str">
        <f t="shared" si="6"/>
        <v>MDR TB-3(M): Number of cases with RR-TB and/or MDR-TB that began second-line treatmentGenderMale</v>
      </c>
      <c r="K378" s="516">
        <v>598</v>
      </c>
      <c r="L378" s="516"/>
      <c r="M378" s="517"/>
      <c r="N378" s="506" t="s">
        <v>356</v>
      </c>
      <c r="O378" s="506" t="s">
        <v>1933</v>
      </c>
      <c r="P378" s="506"/>
      <c r="Q378" s="505" t="s">
        <v>1946</v>
      </c>
    </row>
    <row r="379" spans="4:17" x14ac:dyDescent="0.2">
      <c r="D379" s="506" t="s">
        <v>3700</v>
      </c>
      <c r="E379" s="505" t="s">
        <v>3697</v>
      </c>
      <c r="F379" s="506" t="s">
        <v>2371</v>
      </c>
      <c r="G379" s="505"/>
      <c r="H379" s="506" t="s">
        <v>2229</v>
      </c>
      <c r="I379" s="506" t="s">
        <v>2232</v>
      </c>
      <c r="J379" s="505" t="str">
        <f t="shared" si="6"/>
        <v>MDR TB-3(M): Number of cases with RR-TB and/or MDR-TB that began second-line treatmentGenderFemale</v>
      </c>
      <c r="K379" s="516">
        <v>367</v>
      </c>
      <c r="L379" s="516"/>
      <c r="M379" s="517"/>
      <c r="N379" s="506" t="s">
        <v>356</v>
      </c>
      <c r="O379" s="506" t="s">
        <v>1933</v>
      </c>
      <c r="P379" s="506"/>
      <c r="Q379" s="505" t="s">
        <v>1947</v>
      </c>
    </row>
    <row r="380" spans="4:17" x14ac:dyDescent="0.2">
      <c r="D380" s="506" t="s">
        <v>3701</v>
      </c>
      <c r="E380" s="505" t="s">
        <v>3697</v>
      </c>
      <c r="F380" s="506" t="s">
        <v>2371</v>
      </c>
      <c r="G380" s="505"/>
      <c r="H380" s="506" t="s">
        <v>2376</v>
      </c>
      <c r="I380" s="506" t="s">
        <v>2377</v>
      </c>
      <c r="J380" s="505" t="str">
        <f t="shared" ref="J380:J443" si="7">F380&amp;H380&amp;I380</f>
        <v>MDR TB-3(M): Number of cases with RR-TB and/or MDR-TB that began second-line treatmentTB regimenNew TB drugs</v>
      </c>
      <c r="K380" s="516"/>
      <c r="L380" s="516"/>
      <c r="M380" s="517"/>
      <c r="N380" s="506"/>
      <c r="O380" s="506"/>
      <c r="P380" s="506" t="s">
        <v>1948</v>
      </c>
      <c r="Q380" s="505" t="s">
        <v>1949</v>
      </c>
    </row>
    <row r="381" spans="4:17" x14ac:dyDescent="0.2">
      <c r="D381" s="506" t="s">
        <v>3702</v>
      </c>
      <c r="E381" s="505" t="s">
        <v>3697</v>
      </c>
      <c r="F381" s="506" t="s">
        <v>2371</v>
      </c>
      <c r="G381" s="505"/>
      <c r="H381" s="506" t="s">
        <v>2376</v>
      </c>
      <c r="I381" s="506" t="s">
        <v>2379</v>
      </c>
      <c r="J381" s="505" t="str">
        <f t="shared" si="7"/>
        <v>MDR TB-3(M): Number of cases with RR-TB and/or MDR-TB that began second-line treatmentTB regimenShort regimens</v>
      </c>
      <c r="K381" s="516"/>
      <c r="L381" s="516"/>
      <c r="M381" s="517"/>
      <c r="N381" s="506"/>
      <c r="O381" s="506"/>
      <c r="P381" s="506" t="s">
        <v>1950</v>
      </c>
      <c r="Q381" s="505" t="s">
        <v>1951</v>
      </c>
    </row>
    <row r="382" spans="4:17" x14ac:dyDescent="0.2">
      <c r="D382" s="506" t="s">
        <v>3703</v>
      </c>
      <c r="E382" s="505" t="s">
        <v>3697</v>
      </c>
      <c r="F382" s="506" t="s">
        <v>2371</v>
      </c>
      <c r="G382" s="505"/>
      <c r="H382" s="506"/>
      <c r="I382" s="506"/>
      <c r="J382" s="505" t="str">
        <f t="shared" si="7"/>
        <v>MDR TB-3(M): Number of cases with RR-TB and/or MDR-TB that began second-line treatment</v>
      </c>
      <c r="K382" s="516"/>
      <c r="L382" s="516"/>
      <c r="M382" s="517"/>
      <c r="N382" s="506"/>
      <c r="O382" s="506"/>
      <c r="P382" s="506"/>
      <c r="Q382" s="505" t="s">
        <v>1952</v>
      </c>
    </row>
    <row r="383" spans="4:17" x14ac:dyDescent="0.2">
      <c r="D383" s="506" t="s">
        <v>3704</v>
      </c>
      <c r="E383" s="505" t="s">
        <v>3697</v>
      </c>
      <c r="F383" s="506" t="s">
        <v>2371</v>
      </c>
      <c r="G383" s="505"/>
      <c r="H383" s="506"/>
      <c r="I383" s="506"/>
      <c r="J383" s="505" t="str">
        <f t="shared" si="7"/>
        <v>MDR TB-3(M): Number of cases with RR-TB and/or MDR-TB that began second-line treatment</v>
      </c>
      <c r="K383" s="516"/>
      <c r="L383" s="516"/>
      <c r="M383" s="517"/>
      <c r="N383" s="506"/>
      <c r="O383" s="506"/>
      <c r="P383" s="506"/>
      <c r="Q383" s="505" t="s">
        <v>1953</v>
      </c>
    </row>
    <row r="384" spans="4:17" x14ac:dyDescent="0.2">
      <c r="D384" s="506" t="s">
        <v>3705</v>
      </c>
      <c r="E384" s="505" t="s">
        <v>3697</v>
      </c>
      <c r="F384" s="506" t="s">
        <v>2371</v>
      </c>
      <c r="G384" s="505"/>
      <c r="H384" s="506"/>
      <c r="I384" s="506"/>
      <c r="J384" s="505" t="str">
        <f t="shared" si="7"/>
        <v>MDR TB-3(M): Number of cases with RR-TB and/or MDR-TB that began second-line treatment</v>
      </c>
      <c r="K384" s="516"/>
      <c r="L384" s="516"/>
      <c r="M384" s="517"/>
      <c r="N384" s="506"/>
      <c r="O384" s="506"/>
      <c r="P384" s="506"/>
      <c r="Q384" s="505" t="s">
        <v>1954</v>
      </c>
    </row>
    <row r="385" spans="4:17" x14ac:dyDescent="0.2">
      <c r="D385" s="506" t="s">
        <v>3706</v>
      </c>
      <c r="E385" s="505" t="s">
        <v>3697</v>
      </c>
      <c r="F385" s="506" t="s">
        <v>2371</v>
      </c>
      <c r="G385" s="505"/>
      <c r="H385" s="506"/>
      <c r="I385" s="506"/>
      <c r="J385" s="505" t="str">
        <f t="shared" si="7"/>
        <v>MDR TB-3(M): Number of cases with RR-TB and/or MDR-TB that began second-line treatment</v>
      </c>
      <c r="K385" s="516"/>
      <c r="L385" s="516"/>
      <c r="M385" s="517"/>
      <c r="N385" s="506"/>
      <c r="O385" s="506"/>
      <c r="P385" s="506"/>
      <c r="Q385" s="505" t="s">
        <v>1955</v>
      </c>
    </row>
    <row r="386" spans="4:17" x14ac:dyDescent="0.2">
      <c r="D386" s="506" t="s">
        <v>3707</v>
      </c>
      <c r="E386" s="505" t="s">
        <v>3708</v>
      </c>
      <c r="F386" s="506" t="s">
        <v>3709</v>
      </c>
      <c r="G386" s="505"/>
      <c r="H386" s="506"/>
      <c r="I386" s="506"/>
      <c r="J386" s="505" t="str">
        <f t="shared" si="7"/>
        <v>MDR TB-4: Percentage of cases with RR-TB and/or MDR-TB started on treatment for MDR-TB who were lost to follow up during the first six months of treatment</v>
      </c>
      <c r="K386" s="516"/>
      <c r="L386" s="516"/>
      <c r="M386" s="517"/>
      <c r="N386" s="506"/>
      <c r="O386" s="506"/>
      <c r="P386" s="506"/>
      <c r="Q386" s="505" t="s">
        <v>1956</v>
      </c>
    </row>
    <row r="387" spans="4:17" x14ac:dyDescent="0.2">
      <c r="D387" s="506" t="s">
        <v>3710</v>
      </c>
      <c r="E387" s="505" t="s">
        <v>3708</v>
      </c>
      <c r="F387" s="506" t="s">
        <v>3709</v>
      </c>
      <c r="G387" s="505"/>
      <c r="H387" s="506"/>
      <c r="I387" s="506"/>
      <c r="J387" s="505" t="str">
        <f t="shared" si="7"/>
        <v>MDR TB-4: Percentage of cases with RR-TB and/or MDR-TB started on treatment for MDR-TB who were lost to follow up during the first six months of treatment</v>
      </c>
      <c r="K387" s="516"/>
      <c r="L387" s="516"/>
      <c r="M387" s="517"/>
      <c r="N387" s="506"/>
      <c r="O387" s="506"/>
      <c r="P387" s="506"/>
      <c r="Q387" s="505" t="s">
        <v>1957</v>
      </c>
    </row>
    <row r="388" spans="4:17" x14ac:dyDescent="0.2">
      <c r="D388" s="506" t="s">
        <v>3711</v>
      </c>
      <c r="E388" s="505" t="s">
        <v>3708</v>
      </c>
      <c r="F388" s="506" t="s">
        <v>3709</v>
      </c>
      <c r="G388" s="505"/>
      <c r="H388" s="506"/>
      <c r="I388" s="506"/>
      <c r="J388" s="505" t="str">
        <f t="shared" si="7"/>
        <v>MDR TB-4: Percentage of cases with RR-TB and/or MDR-TB started on treatment for MDR-TB who were lost to follow up during the first six months of treatment</v>
      </c>
      <c r="K388" s="516"/>
      <c r="L388" s="516"/>
      <c r="M388" s="517"/>
      <c r="N388" s="506"/>
      <c r="O388" s="506"/>
      <c r="P388" s="506"/>
      <c r="Q388" s="505" t="s">
        <v>1958</v>
      </c>
    </row>
    <row r="389" spans="4:17" x14ac:dyDescent="0.2">
      <c r="D389" s="506" t="s">
        <v>3712</v>
      </c>
      <c r="E389" s="505" t="s">
        <v>3708</v>
      </c>
      <c r="F389" s="506" t="s">
        <v>3709</v>
      </c>
      <c r="G389" s="505"/>
      <c r="H389" s="506"/>
      <c r="I389" s="506"/>
      <c r="J389" s="505" t="str">
        <f t="shared" si="7"/>
        <v>MDR TB-4: Percentage of cases with RR-TB and/or MDR-TB started on treatment for MDR-TB who were lost to follow up during the first six months of treatment</v>
      </c>
      <c r="K389" s="516"/>
      <c r="L389" s="516"/>
      <c r="M389" s="517"/>
      <c r="N389" s="506"/>
      <c r="O389" s="506"/>
      <c r="P389" s="506"/>
      <c r="Q389" s="505" t="s">
        <v>1959</v>
      </c>
    </row>
    <row r="390" spans="4:17" x14ac:dyDescent="0.2">
      <c r="D390" s="506" t="s">
        <v>3713</v>
      </c>
      <c r="E390" s="505" t="s">
        <v>3708</v>
      </c>
      <c r="F390" s="506" t="s">
        <v>3709</v>
      </c>
      <c r="G390" s="505"/>
      <c r="H390" s="506"/>
      <c r="I390" s="506"/>
      <c r="J390" s="505" t="str">
        <f t="shared" si="7"/>
        <v>MDR TB-4: Percentage of cases with RR-TB and/or MDR-TB started on treatment for MDR-TB who were lost to follow up during the first six months of treatment</v>
      </c>
      <c r="K390" s="516"/>
      <c r="L390" s="516"/>
      <c r="M390" s="517"/>
      <c r="N390" s="506"/>
      <c r="O390" s="506"/>
      <c r="P390" s="506"/>
      <c r="Q390" s="505" t="s">
        <v>1960</v>
      </c>
    </row>
    <row r="391" spans="4:17" x14ac:dyDescent="0.2">
      <c r="D391" s="506" t="s">
        <v>3714</v>
      </c>
      <c r="E391" s="505" t="s">
        <v>3708</v>
      </c>
      <c r="F391" s="506" t="s">
        <v>3709</v>
      </c>
      <c r="G391" s="505"/>
      <c r="H391" s="506"/>
      <c r="I391" s="506"/>
      <c r="J391" s="505" t="str">
        <f t="shared" si="7"/>
        <v>MDR TB-4: Percentage of cases with RR-TB and/or MDR-TB started on treatment for MDR-TB who were lost to follow up during the first six months of treatment</v>
      </c>
      <c r="K391" s="516"/>
      <c r="L391" s="516"/>
      <c r="M391" s="517"/>
      <c r="N391" s="506"/>
      <c r="O391" s="506"/>
      <c r="P391" s="506"/>
      <c r="Q391" s="505" t="s">
        <v>1961</v>
      </c>
    </row>
    <row r="392" spans="4:17" x14ac:dyDescent="0.2">
      <c r="D392" s="506" t="s">
        <v>3715</v>
      </c>
      <c r="E392" s="505" t="s">
        <v>3708</v>
      </c>
      <c r="F392" s="506" t="s">
        <v>3709</v>
      </c>
      <c r="G392" s="505"/>
      <c r="H392" s="506"/>
      <c r="I392" s="506"/>
      <c r="J392" s="505" t="str">
        <f t="shared" si="7"/>
        <v>MDR TB-4: Percentage of cases with RR-TB and/or MDR-TB started on treatment for MDR-TB who were lost to follow up during the first six months of treatment</v>
      </c>
      <c r="K392" s="516"/>
      <c r="L392" s="516"/>
      <c r="M392" s="517"/>
      <c r="N392" s="506"/>
      <c r="O392" s="506"/>
      <c r="P392" s="506"/>
      <c r="Q392" s="505" t="s">
        <v>1962</v>
      </c>
    </row>
    <row r="393" spans="4:17" x14ac:dyDescent="0.2">
      <c r="D393" s="506" t="s">
        <v>3716</v>
      </c>
      <c r="E393" s="505" t="s">
        <v>3708</v>
      </c>
      <c r="F393" s="506" t="s">
        <v>3709</v>
      </c>
      <c r="G393" s="505"/>
      <c r="H393" s="506"/>
      <c r="I393" s="506"/>
      <c r="J393" s="505" t="str">
        <f t="shared" si="7"/>
        <v>MDR TB-4: Percentage of cases with RR-TB and/or MDR-TB started on treatment for MDR-TB who were lost to follow up during the first six months of treatment</v>
      </c>
      <c r="K393" s="516"/>
      <c r="L393" s="516"/>
      <c r="M393" s="517"/>
      <c r="N393" s="506"/>
      <c r="O393" s="506"/>
      <c r="P393" s="506"/>
      <c r="Q393" s="505" t="s">
        <v>1963</v>
      </c>
    </row>
    <row r="394" spans="4:17" x14ac:dyDescent="0.2">
      <c r="D394" s="506" t="s">
        <v>3717</v>
      </c>
      <c r="E394" s="505" t="s">
        <v>3708</v>
      </c>
      <c r="F394" s="506" t="s">
        <v>3709</v>
      </c>
      <c r="G394" s="505"/>
      <c r="H394" s="506"/>
      <c r="I394" s="506"/>
      <c r="J394" s="505" t="str">
        <f t="shared" si="7"/>
        <v>MDR TB-4: Percentage of cases with RR-TB and/or MDR-TB started on treatment for MDR-TB who were lost to follow up during the first six months of treatment</v>
      </c>
      <c r="K394" s="516"/>
      <c r="L394" s="516"/>
      <c r="M394" s="517"/>
      <c r="N394" s="506"/>
      <c r="O394" s="506"/>
      <c r="P394" s="506"/>
      <c r="Q394" s="505" t="s">
        <v>1964</v>
      </c>
    </row>
    <row r="395" spans="4:17" x14ac:dyDescent="0.2">
      <c r="D395" s="506" t="s">
        <v>3718</v>
      </c>
      <c r="E395" s="505" t="s">
        <v>3708</v>
      </c>
      <c r="F395" s="506" t="s">
        <v>3709</v>
      </c>
      <c r="G395" s="505"/>
      <c r="H395" s="506"/>
      <c r="I395" s="506"/>
      <c r="J395" s="505" t="str">
        <f t="shared" si="7"/>
        <v>MDR TB-4: Percentage of cases with RR-TB and/or MDR-TB started on treatment for MDR-TB who were lost to follow up during the first six months of treatment</v>
      </c>
      <c r="K395" s="516"/>
      <c r="L395" s="516"/>
      <c r="M395" s="517"/>
      <c r="N395" s="506"/>
      <c r="O395" s="506"/>
      <c r="P395" s="506"/>
      <c r="Q395" s="505" t="s">
        <v>1965</v>
      </c>
    </row>
    <row r="396" spans="4:17" x14ac:dyDescent="0.2">
      <c r="D396" s="506" t="s">
        <v>3719</v>
      </c>
      <c r="E396" s="505" t="s">
        <v>3720</v>
      </c>
      <c r="F396" s="506" t="s">
        <v>2783</v>
      </c>
      <c r="G396" s="505"/>
      <c r="H396" s="506"/>
      <c r="I396" s="506"/>
      <c r="J396" s="505" t="str">
        <f t="shared" si="7"/>
        <v>TB/HIV-5: Percentage of registered new and relapse TB patients with documented HIV status</v>
      </c>
      <c r="K396" s="516"/>
      <c r="L396" s="516"/>
      <c r="M396" s="517"/>
      <c r="N396" s="506"/>
      <c r="O396" s="506"/>
      <c r="P396" s="506"/>
      <c r="Q396" s="505" t="s">
        <v>1976</v>
      </c>
    </row>
    <row r="397" spans="4:17" x14ac:dyDescent="0.2">
      <c r="D397" s="506" t="s">
        <v>3721</v>
      </c>
      <c r="E397" s="505" t="s">
        <v>3720</v>
      </c>
      <c r="F397" s="506" t="s">
        <v>2783</v>
      </c>
      <c r="G397" s="505"/>
      <c r="H397" s="506"/>
      <c r="I397" s="506"/>
      <c r="J397" s="505" t="str">
        <f t="shared" si="7"/>
        <v>TB/HIV-5: Percentage of registered new and relapse TB patients with documented HIV status</v>
      </c>
      <c r="K397" s="516"/>
      <c r="L397" s="516"/>
      <c r="M397" s="517"/>
      <c r="N397" s="506"/>
      <c r="O397" s="506"/>
      <c r="P397" s="506"/>
      <c r="Q397" s="505" t="s">
        <v>1977</v>
      </c>
    </row>
    <row r="398" spans="4:17" x14ac:dyDescent="0.2">
      <c r="D398" s="506" t="s">
        <v>3722</v>
      </c>
      <c r="E398" s="505" t="s">
        <v>3720</v>
      </c>
      <c r="F398" s="506" t="s">
        <v>2783</v>
      </c>
      <c r="G398" s="505"/>
      <c r="H398" s="506"/>
      <c r="I398" s="506"/>
      <c r="J398" s="505" t="str">
        <f t="shared" si="7"/>
        <v>TB/HIV-5: Percentage of registered new and relapse TB patients with documented HIV status</v>
      </c>
      <c r="K398" s="516"/>
      <c r="L398" s="516"/>
      <c r="M398" s="517"/>
      <c r="N398" s="506"/>
      <c r="O398" s="506"/>
      <c r="P398" s="506"/>
      <c r="Q398" s="505" t="s">
        <v>1978</v>
      </c>
    </row>
    <row r="399" spans="4:17" x14ac:dyDescent="0.2">
      <c r="D399" s="506" t="s">
        <v>3723</v>
      </c>
      <c r="E399" s="505" t="s">
        <v>3720</v>
      </c>
      <c r="F399" s="506" t="s">
        <v>2783</v>
      </c>
      <c r="G399" s="505"/>
      <c r="H399" s="506"/>
      <c r="I399" s="506"/>
      <c r="J399" s="505" t="str">
        <f t="shared" si="7"/>
        <v>TB/HIV-5: Percentage of registered new and relapse TB patients with documented HIV status</v>
      </c>
      <c r="K399" s="516"/>
      <c r="L399" s="516"/>
      <c r="M399" s="517"/>
      <c r="N399" s="506"/>
      <c r="O399" s="506"/>
      <c r="P399" s="506"/>
      <c r="Q399" s="505" t="s">
        <v>1979</v>
      </c>
    </row>
    <row r="400" spans="4:17" x14ac:dyDescent="0.2">
      <c r="D400" s="506" t="s">
        <v>3724</v>
      </c>
      <c r="E400" s="505" t="s">
        <v>3720</v>
      </c>
      <c r="F400" s="506" t="s">
        <v>2783</v>
      </c>
      <c r="G400" s="505"/>
      <c r="H400" s="506"/>
      <c r="I400" s="506"/>
      <c r="J400" s="505" t="str">
        <f t="shared" si="7"/>
        <v>TB/HIV-5: Percentage of registered new and relapse TB patients with documented HIV status</v>
      </c>
      <c r="K400" s="516"/>
      <c r="L400" s="516"/>
      <c r="M400" s="517"/>
      <c r="N400" s="506"/>
      <c r="O400" s="506"/>
      <c r="P400" s="506"/>
      <c r="Q400" s="505" t="s">
        <v>1980</v>
      </c>
    </row>
    <row r="401" spans="4:17" x14ac:dyDescent="0.2">
      <c r="D401" s="506" t="s">
        <v>3725</v>
      </c>
      <c r="E401" s="505" t="s">
        <v>3720</v>
      </c>
      <c r="F401" s="506" t="s">
        <v>2783</v>
      </c>
      <c r="G401" s="505"/>
      <c r="H401" s="506"/>
      <c r="I401" s="506"/>
      <c r="J401" s="505" t="str">
        <f t="shared" si="7"/>
        <v>TB/HIV-5: Percentage of registered new and relapse TB patients with documented HIV status</v>
      </c>
      <c r="K401" s="516"/>
      <c r="L401" s="516"/>
      <c r="M401" s="517"/>
      <c r="N401" s="506"/>
      <c r="O401" s="506"/>
      <c r="P401" s="506"/>
      <c r="Q401" s="505" t="s">
        <v>1981</v>
      </c>
    </row>
    <row r="402" spans="4:17" x14ac:dyDescent="0.2">
      <c r="D402" s="506" t="s">
        <v>3726</v>
      </c>
      <c r="E402" s="505" t="s">
        <v>3720</v>
      </c>
      <c r="F402" s="506" t="s">
        <v>2783</v>
      </c>
      <c r="G402" s="505"/>
      <c r="H402" s="506"/>
      <c r="I402" s="506"/>
      <c r="J402" s="505" t="str">
        <f t="shared" si="7"/>
        <v>TB/HIV-5: Percentage of registered new and relapse TB patients with documented HIV status</v>
      </c>
      <c r="K402" s="516"/>
      <c r="L402" s="516"/>
      <c r="M402" s="517"/>
      <c r="N402" s="506"/>
      <c r="O402" s="506"/>
      <c r="P402" s="506"/>
      <c r="Q402" s="505" t="s">
        <v>1982</v>
      </c>
    </row>
    <row r="403" spans="4:17" x14ac:dyDescent="0.2">
      <c r="D403" s="506" t="s">
        <v>3727</v>
      </c>
      <c r="E403" s="505" t="s">
        <v>3720</v>
      </c>
      <c r="F403" s="506" t="s">
        <v>2783</v>
      </c>
      <c r="G403" s="505"/>
      <c r="H403" s="506"/>
      <c r="I403" s="506"/>
      <c r="J403" s="505" t="str">
        <f t="shared" si="7"/>
        <v>TB/HIV-5: Percentage of registered new and relapse TB patients with documented HIV status</v>
      </c>
      <c r="K403" s="516"/>
      <c r="L403" s="516"/>
      <c r="M403" s="517"/>
      <c r="N403" s="506"/>
      <c r="O403" s="506"/>
      <c r="P403" s="506"/>
      <c r="Q403" s="505" t="s">
        <v>1983</v>
      </c>
    </row>
    <row r="404" spans="4:17" x14ac:dyDescent="0.2">
      <c r="D404" s="506" t="s">
        <v>3728</v>
      </c>
      <c r="E404" s="505" t="s">
        <v>3720</v>
      </c>
      <c r="F404" s="506" t="s">
        <v>2783</v>
      </c>
      <c r="G404" s="505"/>
      <c r="H404" s="506"/>
      <c r="I404" s="506"/>
      <c r="J404" s="505" t="str">
        <f t="shared" si="7"/>
        <v>TB/HIV-5: Percentage of registered new and relapse TB patients with documented HIV status</v>
      </c>
      <c r="K404" s="516"/>
      <c r="L404" s="516"/>
      <c r="M404" s="517"/>
      <c r="N404" s="506"/>
      <c r="O404" s="506"/>
      <c r="P404" s="506"/>
      <c r="Q404" s="505" t="s">
        <v>1984</v>
      </c>
    </row>
    <row r="405" spans="4:17" x14ac:dyDescent="0.2">
      <c r="D405" s="506" t="s">
        <v>3729</v>
      </c>
      <c r="E405" s="505" t="s">
        <v>3720</v>
      </c>
      <c r="F405" s="506" t="s">
        <v>2783</v>
      </c>
      <c r="G405" s="505"/>
      <c r="H405" s="506"/>
      <c r="I405" s="506"/>
      <c r="J405" s="505" t="str">
        <f t="shared" si="7"/>
        <v>TB/HIV-5: Percentage of registered new and relapse TB patients with documented HIV status</v>
      </c>
      <c r="K405" s="516"/>
      <c r="L405" s="516"/>
      <c r="M405" s="517"/>
      <c r="N405" s="506"/>
      <c r="O405" s="506"/>
      <c r="P405" s="506"/>
      <c r="Q405" s="505" t="s">
        <v>1985</v>
      </c>
    </row>
    <row r="406" spans="4:17" x14ac:dyDescent="0.2">
      <c r="D406" s="506" t="s">
        <v>3730</v>
      </c>
      <c r="E406" s="505" t="s">
        <v>3731</v>
      </c>
      <c r="F406" s="506" t="s">
        <v>2783</v>
      </c>
      <c r="G406" s="505"/>
      <c r="H406" s="506"/>
      <c r="I406" s="506"/>
      <c r="J406" s="505" t="str">
        <f t="shared" si="7"/>
        <v>TB/HIV-5: Percentage of registered new and relapse TB patients with documented HIV status</v>
      </c>
      <c r="K406" s="516"/>
      <c r="L406" s="516"/>
      <c r="M406" s="517"/>
      <c r="N406" s="506"/>
      <c r="O406" s="506"/>
      <c r="P406" s="506"/>
      <c r="Q406" s="505" t="s">
        <v>1986</v>
      </c>
    </row>
    <row r="407" spans="4:17" x14ac:dyDescent="0.2">
      <c r="D407" s="506" t="s">
        <v>3732</v>
      </c>
      <c r="E407" s="505" t="s">
        <v>3731</v>
      </c>
      <c r="F407" s="506" t="s">
        <v>2783</v>
      </c>
      <c r="G407" s="505"/>
      <c r="H407" s="506"/>
      <c r="I407" s="506"/>
      <c r="J407" s="505" t="str">
        <f t="shared" si="7"/>
        <v>TB/HIV-5: Percentage of registered new and relapse TB patients with documented HIV status</v>
      </c>
      <c r="K407" s="516"/>
      <c r="L407" s="516"/>
      <c r="M407" s="517"/>
      <c r="N407" s="506"/>
      <c r="O407" s="506"/>
      <c r="P407" s="506"/>
      <c r="Q407" s="505" t="s">
        <v>1987</v>
      </c>
    </row>
    <row r="408" spans="4:17" x14ac:dyDescent="0.2">
      <c r="D408" s="506" t="s">
        <v>3733</v>
      </c>
      <c r="E408" s="505" t="s">
        <v>3731</v>
      </c>
      <c r="F408" s="506" t="s">
        <v>2783</v>
      </c>
      <c r="G408" s="505"/>
      <c r="H408" s="506"/>
      <c r="I408" s="506"/>
      <c r="J408" s="505" t="str">
        <f t="shared" si="7"/>
        <v>TB/HIV-5: Percentage of registered new and relapse TB patients with documented HIV status</v>
      </c>
      <c r="K408" s="516"/>
      <c r="L408" s="516"/>
      <c r="M408" s="517"/>
      <c r="N408" s="506"/>
      <c r="O408" s="506"/>
      <c r="P408" s="506"/>
      <c r="Q408" s="505" t="s">
        <v>1988</v>
      </c>
    </row>
    <row r="409" spans="4:17" x14ac:dyDescent="0.2">
      <c r="D409" s="506" t="s">
        <v>3734</v>
      </c>
      <c r="E409" s="505" t="s">
        <v>3731</v>
      </c>
      <c r="F409" s="506" t="s">
        <v>2783</v>
      </c>
      <c r="G409" s="505"/>
      <c r="H409" s="506"/>
      <c r="I409" s="506"/>
      <c r="J409" s="505" t="str">
        <f t="shared" si="7"/>
        <v>TB/HIV-5: Percentage of registered new and relapse TB patients with documented HIV status</v>
      </c>
      <c r="K409" s="516"/>
      <c r="L409" s="516"/>
      <c r="M409" s="517"/>
      <c r="N409" s="506"/>
      <c r="O409" s="506"/>
      <c r="P409" s="506"/>
      <c r="Q409" s="505" t="s">
        <v>1989</v>
      </c>
    </row>
    <row r="410" spans="4:17" x14ac:dyDescent="0.2">
      <c r="D410" s="506" t="s">
        <v>3735</v>
      </c>
      <c r="E410" s="505" t="s">
        <v>3731</v>
      </c>
      <c r="F410" s="506" t="s">
        <v>2783</v>
      </c>
      <c r="G410" s="505"/>
      <c r="H410" s="506"/>
      <c r="I410" s="506"/>
      <c r="J410" s="505" t="str">
        <f t="shared" si="7"/>
        <v>TB/HIV-5: Percentage of registered new and relapse TB patients with documented HIV status</v>
      </c>
      <c r="K410" s="516"/>
      <c r="L410" s="516"/>
      <c r="M410" s="517"/>
      <c r="N410" s="506"/>
      <c r="O410" s="506"/>
      <c r="P410" s="506"/>
      <c r="Q410" s="505" t="s">
        <v>1990</v>
      </c>
    </row>
    <row r="411" spans="4:17" x14ac:dyDescent="0.2">
      <c r="D411" s="506" t="s">
        <v>3736</v>
      </c>
      <c r="E411" s="505" t="s">
        <v>3731</v>
      </c>
      <c r="F411" s="506" t="s">
        <v>2783</v>
      </c>
      <c r="G411" s="505"/>
      <c r="H411" s="506"/>
      <c r="I411" s="506"/>
      <c r="J411" s="505" t="str">
        <f t="shared" si="7"/>
        <v>TB/HIV-5: Percentage of registered new and relapse TB patients with documented HIV status</v>
      </c>
      <c r="K411" s="516"/>
      <c r="L411" s="516"/>
      <c r="M411" s="517"/>
      <c r="N411" s="506"/>
      <c r="O411" s="506"/>
      <c r="P411" s="506"/>
      <c r="Q411" s="505" t="s">
        <v>1991</v>
      </c>
    </row>
    <row r="412" spans="4:17" x14ac:dyDescent="0.2">
      <c r="D412" s="506" t="s">
        <v>3737</v>
      </c>
      <c r="E412" s="505" t="s">
        <v>3731</v>
      </c>
      <c r="F412" s="506" t="s">
        <v>2783</v>
      </c>
      <c r="G412" s="505"/>
      <c r="H412" s="506"/>
      <c r="I412" s="506"/>
      <c r="J412" s="505" t="str">
        <f t="shared" si="7"/>
        <v>TB/HIV-5: Percentage of registered new and relapse TB patients with documented HIV status</v>
      </c>
      <c r="K412" s="516"/>
      <c r="L412" s="516"/>
      <c r="M412" s="517"/>
      <c r="N412" s="506"/>
      <c r="O412" s="506"/>
      <c r="P412" s="506"/>
      <c r="Q412" s="505" t="s">
        <v>1992</v>
      </c>
    </row>
    <row r="413" spans="4:17" x14ac:dyDescent="0.2">
      <c r="D413" s="506" t="s">
        <v>3738</v>
      </c>
      <c r="E413" s="505" t="s">
        <v>3731</v>
      </c>
      <c r="F413" s="506" t="s">
        <v>2783</v>
      </c>
      <c r="G413" s="505"/>
      <c r="H413" s="506"/>
      <c r="I413" s="506"/>
      <c r="J413" s="505" t="str">
        <f t="shared" si="7"/>
        <v>TB/HIV-5: Percentage of registered new and relapse TB patients with documented HIV status</v>
      </c>
      <c r="K413" s="516"/>
      <c r="L413" s="516"/>
      <c r="M413" s="517"/>
      <c r="N413" s="506"/>
      <c r="O413" s="506"/>
      <c r="P413" s="506"/>
      <c r="Q413" s="505" t="s">
        <v>1993</v>
      </c>
    </row>
    <row r="414" spans="4:17" x14ac:dyDescent="0.2">
      <c r="D414" s="506" t="s">
        <v>3739</v>
      </c>
      <c r="E414" s="505" t="s">
        <v>3731</v>
      </c>
      <c r="F414" s="506" t="s">
        <v>2783</v>
      </c>
      <c r="G414" s="505"/>
      <c r="H414" s="506"/>
      <c r="I414" s="506"/>
      <c r="J414" s="505" t="str">
        <f t="shared" si="7"/>
        <v>TB/HIV-5: Percentage of registered new and relapse TB patients with documented HIV status</v>
      </c>
      <c r="K414" s="516"/>
      <c r="L414" s="516"/>
      <c r="M414" s="517"/>
      <c r="N414" s="506"/>
      <c r="O414" s="506"/>
      <c r="P414" s="506"/>
      <c r="Q414" s="505" t="s">
        <v>1994</v>
      </c>
    </row>
    <row r="415" spans="4:17" x14ac:dyDescent="0.2">
      <c r="D415" s="506" t="s">
        <v>3740</v>
      </c>
      <c r="E415" s="505" t="s">
        <v>3731</v>
      </c>
      <c r="F415" s="506" t="s">
        <v>2783</v>
      </c>
      <c r="G415" s="505"/>
      <c r="H415" s="506"/>
      <c r="I415" s="506"/>
      <c r="J415" s="505" t="str">
        <f t="shared" si="7"/>
        <v>TB/HIV-5: Percentage of registered new and relapse TB patients with documented HIV status</v>
      </c>
      <c r="K415" s="516"/>
      <c r="L415" s="516"/>
      <c r="M415" s="517"/>
      <c r="N415" s="506"/>
      <c r="O415" s="506"/>
      <c r="P415" s="506"/>
      <c r="Q415" s="505" t="s">
        <v>1995</v>
      </c>
    </row>
    <row r="416" spans="4:17" x14ac:dyDescent="0.2">
      <c r="D416" s="506" t="s">
        <v>3741</v>
      </c>
      <c r="E416" s="505" t="s">
        <v>3742</v>
      </c>
      <c r="F416" s="506" t="s">
        <v>2779</v>
      </c>
      <c r="G416" s="505"/>
      <c r="H416" s="506"/>
      <c r="I416" s="506"/>
      <c r="J416" s="505" t="str">
        <f t="shared" si="7"/>
        <v>TB/HIV-3.1: Percentage of people living with HIV in care (including PMTCT) who are screened for TB in HIV care or treatment settings</v>
      </c>
      <c r="K416" s="516"/>
      <c r="L416" s="516"/>
      <c r="M416" s="517"/>
      <c r="N416" s="506"/>
      <c r="O416" s="506"/>
      <c r="P416" s="506"/>
      <c r="Q416" s="505" t="s">
        <v>2037</v>
      </c>
    </row>
    <row r="417" spans="4:17" x14ac:dyDescent="0.2">
      <c r="D417" s="506" t="s">
        <v>3743</v>
      </c>
      <c r="E417" s="505" t="s">
        <v>3742</v>
      </c>
      <c r="F417" s="506" t="s">
        <v>2779</v>
      </c>
      <c r="G417" s="505"/>
      <c r="H417" s="506"/>
      <c r="I417" s="506"/>
      <c r="J417" s="505" t="str">
        <f t="shared" si="7"/>
        <v>TB/HIV-3.1: Percentage of people living with HIV in care (including PMTCT) who are screened for TB in HIV care or treatment settings</v>
      </c>
      <c r="K417" s="516"/>
      <c r="L417" s="516"/>
      <c r="M417" s="517"/>
      <c r="N417" s="506"/>
      <c r="O417" s="506"/>
      <c r="P417" s="506"/>
      <c r="Q417" s="505" t="s">
        <v>2038</v>
      </c>
    </row>
    <row r="418" spans="4:17" x14ac:dyDescent="0.2">
      <c r="D418" s="506" t="s">
        <v>3744</v>
      </c>
      <c r="E418" s="505" t="s">
        <v>3742</v>
      </c>
      <c r="F418" s="506" t="s">
        <v>2779</v>
      </c>
      <c r="G418" s="505"/>
      <c r="H418" s="506"/>
      <c r="I418" s="506"/>
      <c r="J418" s="505" t="str">
        <f t="shared" si="7"/>
        <v>TB/HIV-3.1: Percentage of people living with HIV in care (including PMTCT) who are screened for TB in HIV care or treatment settings</v>
      </c>
      <c r="K418" s="516"/>
      <c r="L418" s="516"/>
      <c r="M418" s="517"/>
      <c r="N418" s="506"/>
      <c r="O418" s="506"/>
      <c r="P418" s="506"/>
      <c r="Q418" s="505" t="s">
        <v>2039</v>
      </c>
    </row>
    <row r="419" spans="4:17" x14ac:dyDescent="0.2">
      <c r="D419" s="506" t="s">
        <v>3745</v>
      </c>
      <c r="E419" s="505" t="s">
        <v>3742</v>
      </c>
      <c r="F419" s="506" t="s">
        <v>2779</v>
      </c>
      <c r="G419" s="505"/>
      <c r="H419" s="506"/>
      <c r="I419" s="506"/>
      <c r="J419" s="505" t="str">
        <f t="shared" si="7"/>
        <v>TB/HIV-3.1: Percentage of people living with HIV in care (including PMTCT) who are screened for TB in HIV care or treatment settings</v>
      </c>
      <c r="K419" s="516"/>
      <c r="L419" s="516"/>
      <c r="M419" s="517"/>
      <c r="N419" s="506"/>
      <c r="O419" s="506"/>
      <c r="P419" s="506"/>
      <c r="Q419" s="505" t="s">
        <v>2040</v>
      </c>
    </row>
    <row r="420" spans="4:17" x14ac:dyDescent="0.2">
      <c r="D420" s="506" t="s">
        <v>3746</v>
      </c>
      <c r="E420" s="505" t="s">
        <v>3742</v>
      </c>
      <c r="F420" s="506" t="s">
        <v>2779</v>
      </c>
      <c r="G420" s="505"/>
      <c r="H420" s="506"/>
      <c r="I420" s="506"/>
      <c r="J420" s="505" t="str">
        <f t="shared" si="7"/>
        <v>TB/HIV-3.1: Percentage of people living with HIV in care (including PMTCT) who are screened for TB in HIV care or treatment settings</v>
      </c>
      <c r="K420" s="516"/>
      <c r="L420" s="516"/>
      <c r="M420" s="517"/>
      <c r="N420" s="506"/>
      <c r="O420" s="506"/>
      <c r="P420" s="506"/>
      <c r="Q420" s="505" t="s">
        <v>2041</v>
      </c>
    </row>
    <row r="421" spans="4:17" x14ac:dyDescent="0.2">
      <c r="D421" s="506" t="s">
        <v>3747</v>
      </c>
      <c r="E421" s="505" t="s">
        <v>3742</v>
      </c>
      <c r="F421" s="506" t="s">
        <v>2779</v>
      </c>
      <c r="G421" s="505"/>
      <c r="H421" s="506"/>
      <c r="I421" s="506"/>
      <c r="J421" s="505" t="str">
        <f t="shared" si="7"/>
        <v>TB/HIV-3.1: Percentage of people living with HIV in care (including PMTCT) who are screened for TB in HIV care or treatment settings</v>
      </c>
      <c r="K421" s="516"/>
      <c r="L421" s="516"/>
      <c r="M421" s="517"/>
      <c r="N421" s="506"/>
      <c r="O421" s="506"/>
      <c r="P421" s="506"/>
      <c r="Q421" s="505" t="s">
        <v>2042</v>
      </c>
    </row>
    <row r="422" spans="4:17" x14ac:dyDescent="0.2">
      <c r="D422" s="506" t="s">
        <v>3748</v>
      </c>
      <c r="E422" s="505" t="s">
        <v>3742</v>
      </c>
      <c r="F422" s="506" t="s">
        <v>2779</v>
      </c>
      <c r="G422" s="505"/>
      <c r="H422" s="506"/>
      <c r="I422" s="506"/>
      <c r="J422" s="505" t="str">
        <f t="shared" si="7"/>
        <v>TB/HIV-3.1: Percentage of people living with HIV in care (including PMTCT) who are screened for TB in HIV care or treatment settings</v>
      </c>
      <c r="K422" s="516"/>
      <c r="L422" s="516"/>
      <c r="M422" s="517"/>
      <c r="N422" s="506"/>
      <c r="O422" s="506"/>
      <c r="P422" s="506"/>
      <c r="Q422" s="505" t="s">
        <v>2043</v>
      </c>
    </row>
    <row r="423" spans="4:17" x14ac:dyDescent="0.2">
      <c r="D423" s="506" t="s">
        <v>3749</v>
      </c>
      <c r="E423" s="505" t="s">
        <v>3742</v>
      </c>
      <c r="F423" s="506" t="s">
        <v>2779</v>
      </c>
      <c r="G423" s="505"/>
      <c r="H423" s="506"/>
      <c r="I423" s="506"/>
      <c r="J423" s="505" t="str">
        <f t="shared" si="7"/>
        <v>TB/HIV-3.1: Percentage of people living with HIV in care (including PMTCT) who are screened for TB in HIV care or treatment settings</v>
      </c>
      <c r="K423" s="516"/>
      <c r="L423" s="516"/>
      <c r="M423" s="517"/>
      <c r="N423" s="506"/>
      <c r="O423" s="506"/>
      <c r="P423" s="506"/>
      <c r="Q423" s="505" t="s">
        <v>2044</v>
      </c>
    </row>
    <row r="424" spans="4:17" x14ac:dyDescent="0.2">
      <c r="D424" s="506" t="s">
        <v>3750</v>
      </c>
      <c r="E424" s="505" t="s">
        <v>3742</v>
      </c>
      <c r="F424" s="506" t="s">
        <v>2779</v>
      </c>
      <c r="G424" s="505"/>
      <c r="H424" s="506"/>
      <c r="I424" s="506"/>
      <c r="J424" s="505" t="str">
        <f t="shared" si="7"/>
        <v>TB/HIV-3.1: Percentage of people living with HIV in care (including PMTCT) who are screened for TB in HIV care or treatment settings</v>
      </c>
      <c r="K424" s="516"/>
      <c r="L424" s="516"/>
      <c r="M424" s="517"/>
      <c r="N424" s="506"/>
      <c r="O424" s="506"/>
      <c r="P424" s="506"/>
      <c r="Q424" s="505" t="s">
        <v>2045</v>
      </c>
    </row>
    <row r="425" spans="4:17" x14ac:dyDescent="0.2">
      <c r="D425" s="506" t="s">
        <v>3751</v>
      </c>
      <c r="E425" s="505" t="s">
        <v>3742</v>
      </c>
      <c r="F425" s="506" t="s">
        <v>2779</v>
      </c>
      <c r="G425" s="505"/>
      <c r="H425" s="506"/>
      <c r="I425" s="506"/>
      <c r="J425" s="505" t="str">
        <f t="shared" si="7"/>
        <v>TB/HIV-3.1: Percentage of people living with HIV in care (including PMTCT) who are screened for TB in HIV care or treatment settings</v>
      </c>
      <c r="K425" s="516"/>
      <c r="L425" s="516"/>
      <c r="M425" s="517"/>
      <c r="N425" s="506"/>
      <c r="O425" s="506"/>
      <c r="P425" s="506"/>
      <c r="Q425" s="505" t="s">
        <v>2046</v>
      </c>
    </row>
    <row r="426" spans="4:17" x14ac:dyDescent="0.2">
      <c r="D426" s="506" t="s">
        <v>3752</v>
      </c>
      <c r="E426" s="505" t="s">
        <v>3753</v>
      </c>
      <c r="F426" s="506" t="s">
        <v>2436</v>
      </c>
      <c r="G426" s="505"/>
      <c r="H426" s="506" t="s">
        <v>2200</v>
      </c>
      <c r="I426" s="506" t="s">
        <v>2236</v>
      </c>
      <c r="J426" s="505" t="str">
        <f t="shared" si="7"/>
        <v>TCS-1(M): Percentage of people living with HIV currently receiving antiretroviral therapyAgeU15</v>
      </c>
      <c r="K426" s="516"/>
      <c r="L426" s="516"/>
      <c r="M426" s="517"/>
      <c r="N426" s="506"/>
      <c r="O426" s="506"/>
      <c r="P426" s="506" t="s">
        <v>1996</v>
      </c>
      <c r="Q426" s="505" t="s">
        <v>1997</v>
      </c>
    </row>
    <row r="427" spans="4:17" x14ac:dyDescent="0.2">
      <c r="D427" s="506" t="s">
        <v>3754</v>
      </c>
      <c r="E427" s="505" t="s">
        <v>3753</v>
      </c>
      <c r="F427" s="506" t="s">
        <v>2436</v>
      </c>
      <c r="G427" s="505"/>
      <c r="H427" s="506" t="s">
        <v>2200</v>
      </c>
      <c r="I427" s="506" t="s">
        <v>2238</v>
      </c>
      <c r="J427" s="505" t="str">
        <f t="shared" si="7"/>
        <v>TCS-1(M): Percentage of people living with HIV currently receiving antiretroviral therapyAge15+</v>
      </c>
      <c r="K427" s="516"/>
      <c r="L427" s="516"/>
      <c r="M427" s="517"/>
      <c r="N427" s="506"/>
      <c r="O427" s="506"/>
      <c r="P427" s="506" t="s">
        <v>1996</v>
      </c>
      <c r="Q427" s="505" t="s">
        <v>1998</v>
      </c>
    </row>
    <row r="428" spans="4:17" x14ac:dyDescent="0.2">
      <c r="D428" s="506" t="s">
        <v>3755</v>
      </c>
      <c r="E428" s="505" t="s">
        <v>3753</v>
      </c>
      <c r="F428" s="506" t="s">
        <v>2436</v>
      </c>
      <c r="G428" s="505"/>
      <c r="H428" s="506" t="s">
        <v>2240</v>
      </c>
      <c r="I428" s="506" t="s">
        <v>2439</v>
      </c>
      <c r="J428" s="505" t="str">
        <f t="shared" si="7"/>
        <v>TCS-1(M): Percentage of people living with HIV currently receiving antiretroviral therapyAge | Gender15-24 male</v>
      </c>
      <c r="K428" s="516"/>
      <c r="L428" s="516"/>
      <c r="M428" s="517"/>
      <c r="N428" s="506"/>
      <c r="O428" s="506"/>
      <c r="P428" s="506" t="s">
        <v>1996</v>
      </c>
      <c r="Q428" s="505" t="s">
        <v>1999</v>
      </c>
    </row>
    <row r="429" spans="4:17" x14ac:dyDescent="0.2">
      <c r="D429" s="506" t="s">
        <v>3756</v>
      </c>
      <c r="E429" s="505" t="s">
        <v>3753</v>
      </c>
      <c r="F429" s="506" t="s">
        <v>2436</v>
      </c>
      <c r="G429" s="505"/>
      <c r="H429" s="506" t="s">
        <v>2240</v>
      </c>
      <c r="I429" s="506" t="s">
        <v>2241</v>
      </c>
      <c r="J429" s="505" t="str">
        <f t="shared" si="7"/>
        <v>TCS-1(M): Percentage of people living with HIV currently receiving antiretroviral therapyAge | Gender15-19 male</v>
      </c>
      <c r="K429" s="516"/>
      <c r="L429" s="516"/>
      <c r="M429" s="517"/>
      <c r="N429" s="506"/>
      <c r="O429" s="506"/>
      <c r="P429" s="506" t="s">
        <v>1996</v>
      </c>
      <c r="Q429" s="505" t="s">
        <v>2000</v>
      </c>
    </row>
    <row r="430" spans="4:17" x14ac:dyDescent="0.2">
      <c r="D430" s="506" t="s">
        <v>3757</v>
      </c>
      <c r="E430" s="505" t="s">
        <v>3753</v>
      </c>
      <c r="F430" s="506" t="s">
        <v>2436</v>
      </c>
      <c r="G430" s="505"/>
      <c r="H430" s="506" t="s">
        <v>2240</v>
      </c>
      <c r="I430" s="506" t="s">
        <v>2243</v>
      </c>
      <c r="J430" s="505" t="str">
        <f t="shared" si="7"/>
        <v>TCS-1(M): Percentage of people living with HIV currently receiving antiretroviral therapyAge | Gender20-24 male</v>
      </c>
      <c r="K430" s="516"/>
      <c r="L430" s="516"/>
      <c r="M430" s="517"/>
      <c r="N430" s="506"/>
      <c r="O430" s="506"/>
      <c r="P430" s="506" t="s">
        <v>1996</v>
      </c>
      <c r="Q430" s="505" t="s">
        <v>2001</v>
      </c>
    </row>
    <row r="431" spans="4:17" x14ac:dyDescent="0.2">
      <c r="D431" s="506" t="s">
        <v>3758</v>
      </c>
      <c r="E431" s="505" t="s">
        <v>3753</v>
      </c>
      <c r="F431" s="506" t="s">
        <v>2436</v>
      </c>
      <c r="G431" s="505"/>
      <c r="H431" s="506" t="s">
        <v>2240</v>
      </c>
      <c r="I431" s="506" t="s">
        <v>2443</v>
      </c>
      <c r="J431" s="505" t="str">
        <f t="shared" si="7"/>
        <v>TCS-1(M): Percentage of people living with HIV currently receiving antiretroviral therapyAge | Gender15-24 female</v>
      </c>
      <c r="K431" s="516"/>
      <c r="L431" s="516"/>
      <c r="M431" s="517"/>
      <c r="N431" s="506"/>
      <c r="O431" s="506"/>
      <c r="P431" s="506" t="s">
        <v>1996</v>
      </c>
      <c r="Q431" s="505" t="s">
        <v>2002</v>
      </c>
    </row>
    <row r="432" spans="4:17" x14ac:dyDescent="0.2">
      <c r="D432" s="506" t="s">
        <v>3759</v>
      </c>
      <c r="E432" s="505" t="s">
        <v>3753</v>
      </c>
      <c r="F432" s="506" t="s">
        <v>2436</v>
      </c>
      <c r="G432" s="505"/>
      <c r="H432" s="506" t="s">
        <v>2240</v>
      </c>
      <c r="I432" s="506" t="s">
        <v>2245</v>
      </c>
      <c r="J432" s="505" t="str">
        <f t="shared" si="7"/>
        <v>TCS-1(M): Percentage of people living with HIV currently receiving antiretroviral therapyAge | Gender15-19 female</v>
      </c>
      <c r="K432" s="516"/>
      <c r="L432" s="516"/>
      <c r="M432" s="517"/>
      <c r="N432" s="506"/>
      <c r="O432" s="506"/>
      <c r="P432" s="506" t="s">
        <v>1996</v>
      </c>
      <c r="Q432" s="505" t="s">
        <v>2003</v>
      </c>
    </row>
    <row r="433" spans="4:17" x14ac:dyDescent="0.2">
      <c r="D433" s="506" t="s">
        <v>3760</v>
      </c>
      <c r="E433" s="505" t="s">
        <v>3753</v>
      </c>
      <c r="F433" s="506" t="s">
        <v>2436</v>
      </c>
      <c r="G433" s="505"/>
      <c r="H433" s="506" t="s">
        <v>2240</v>
      </c>
      <c r="I433" s="506" t="s">
        <v>2247</v>
      </c>
      <c r="J433" s="505" t="str">
        <f t="shared" si="7"/>
        <v>TCS-1(M): Percentage of people living with HIV currently receiving antiretroviral therapyAge | Gender20-24 female</v>
      </c>
      <c r="K433" s="516"/>
      <c r="L433" s="516"/>
      <c r="M433" s="517"/>
      <c r="N433" s="506"/>
      <c r="O433" s="506"/>
      <c r="P433" s="506" t="s">
        <v>1996</v>
      </c>
      <c r="Q433" s="505" t="s">
        <v>2004</v>
      </c>
    </row>
    <row r="434" spans="4:17" x14ac:dyDescent="0.2">
      <c r="D434" s="506" t="s">
        <v>3761</v>
      </c>
      <c r="E434" s="505" t="s">
        <v>3753</v>
      </c>
      <c r="F434" s="506" t="s">
        <v>2436</v>
      </c>
      <c r="G434" s="505"/>
      <c r="H434" s="506" t="s">
        <v>2229</v>
      </c>
      <c r="I434" s="506" t="s">
        <v>2230</v>
      </c>
      <c r="J434" s="505" t="str">
        <f t="shared" si="7"/>
        <v>TCS-1(M): Percentage of people living with HIV currently receiving antiretroviral therapyGenderMale</v>
      </c>
      <c r="K434" s="516"/>
      <c r="L434" s="516"/>
      <c r="M434" s="517"/>
      <c r="N434" s="506"/>
      <c r="O434" s="506"/>
      <c r="P434" s="506" t="s">
        <v>1996</v>
      </c>
      <c r="Q434" s="505" t="s">
        <v>2005</v>
      </c>
    </row>
    <row r="435" spans="4:17" x14ac:dyDescent="0.2">
      <c r="D435" s="506" t="s">
        <v>3762</v>
      </c>
      <c r="E435" s="505" t="s">
        <v>3753</v>
      </c>
      <c r="F435" s="506" t="s">
        <v>2436</v>
      </c>
      <c r="G435" s="505"/>
      <c r="H435" s="506" t="s">
        <v>2229</v>
      </c>
      <c r="I435" s="506" t="s">
        <v>2232</v>
      </c>
      <c r="J435" s="505" t="str">
        <f t="shared" si="7"/>
        <v>TCS-1(M): Percentage of people living with HIV currently receiving antiretroviral therapyGenderFemale</v>
      </c>
      <c r="K435" s="516"/>
      <c r="L435" s="516"/>
      <c r="M435" s="517"/>
      <c r="N435" s="506"/>
      <c r="O435" s="506"/>
      <c r="P435" s="506" t="s">
        <v>1996</v>
      </c>
      <c r="Q435" s="505" t="s">
        <v>2006</v>
      </c>
    </row>
    <row r="436" spans="4:17" x14ac:dyDescent="0.2">
      <c r="D436" s="506" t="s">
        <v>3763</v>
      </c>
      <c r="E436" s="505" t="s">
        <v>3764</v>
      </c>
      <c r="F436" s="506" t="s">
        <v>2507</v>
      </c>
      <c r="G436" s="505"/>
      <c r="H436" s="506" t="s">
        <v>2240</v>
      </c>
      <c r="I436" s="506" t="s">
        <v>2241</v>
      </c>
      <c r="J436" s="505" t="str">
        <f t="shared" si="7"/>
        <v>TCS-3.1: Percentage of people living with HIV and on ART, who have a suppressed viral load at 12 months (&lt;1000 copies/ml)Age | Gender15-19 male</v>
      </c>
      <c r="K436" s="516"/>
      <c r="L436" s="516"/>
      <c r="M436" s="517"/>
      <c r="N436" s="506"/>
      <c r="O436" s="506"/>
      <c r="P436" s="506"/>
      <c r="Q436" s="505" t="s">
        <v>2067</v>
      </c>
    </row>
    <row r="437" spans="4:17" x14ac:dyDescent="0.2">
      <c r="D437" s="506" t="s">
        <v>3765</v>
      </c>
      <c r="E437" s="505" t="s">
        <v>3764</v>
      </c>
      <c r="F437" s="506" t="s">
        <v>2507</v>
      </c>
      <c r="G437" s="505"/>
      <c r="H437" s="506" t="s">
        <v>2240</v>
      </c>
      <c r="I437" s="506" t="s">
        <v>2247</v>
      </c>
      <c r="J437" s="505" t="str">
        <f t="shared" si="7"/>
        <v>TCS-3.1: Percentage of people living with HIV and on ART, who have a suppressed viral load at 12 months (&lt;1000 copies/ml)Age | Gender20-24 female</v>
      </c>
      <c r="K437" s="516"/>
      <c r="L437" s="516"/>
      <c r="M437" s="517"/>
      <c r="N437" s="506"/>
      <c r="O437" s="506"/>
      <c r="P437" s="506"/>
      <c r="Q437" s="505" t="s">
        <v>2068</v>
      </c>
    </row>
    <row r="438" spans="4:17" x14ac:dyDescent="0.2">
      <c r="D438" s="506" t="s">
        <v>3766</v>
      </c>
      <c r="E438" s="505" t="s">
        <v>3764</v>
      </c>
      <c r="F438" s="506" t="s">
        <v>2507</v>
      </c>
      <c r="G438" s="505"/>
      <c r="H438" s="506" t="s">
        <v>2240</v>
      </c>
      <c r="I438" s="506" t="s">
        <v>2243</v>
      </c>
      <c r="J438" s="505" t="str">
        <f t="shared" si="7"/>
        <v>TCS-3.1: Percentage of people living with HIV and on ART, who have a suppressed viral load at 12 months (&lt;1000 copies/ml)Age | Gender20-24 male</v>
      </c>
      <c r="K438" s="516"/>
      <c r="L438" s="516"/>
      <c r="M438" s="517"/>
      <c r="N438" s="506"/>
      <c r="O438" s="506"/>
      <c r="P438" s="506"/>
      <c r="Q438" s="505" t="s">
        <v>2069</v>
      </c>
    </row>
    <row r="439" spans="4:17" x14ac:dyDescent="0.2">
      <c r="D439" s="506" t="s">
        <v>3767</v>
      </c>
      <c r="E439" s="505" t="s">
        <v>3764</v>
      </c>
      <c r="F439" s="506" t="s">
        <v>2507</v>
      </c>
      <c r="G439" s="505"/>
      <c r="H439" s="506" t="s">
        <v>2240</v>
      </c>
      <c r="I439" s="506" t="s">
        <v>2245</v>
      </c>
      <c r="J439" s="505" t="str">
        <f t="shared" si="7"/>
        <v>TCS-3.1: Percentage of people living with HIV and on ART, who have a suppressed viral load at 12 months (&lt;1000 copies/ml)Age | Gender15-19 female</v>
      </c>
      <c r="K439" s="516"/>
      <c r="L439" s="516"/>
      <c r="M439" s="517"/>
      <c r="N439" s="506"/>
      <c r="O439" s="506"/>
      <c r="P439" s="506"/>
      <c r="Q439" s="505" t="s">
        <v>2070</v>
      </c>
    </row>
    <row r="440" spans="4:17" x14ac:dyDescent="0.2">
      <c r="D440" s="506" t="s">
        <v>3768</v>
      </c>
      <c r="E440" s="505" t="s">
        <v>3764</v>
      </c>
      <c r="F440" s="506" t="s">
        <v>2507</v>
      </c>
      <c r="G440" s="505"/>
      <c r="H440" s="506"/>
      <c r="I440" s="506"/>
      <c r="J440" s="505" t="str">
        <f t="shared" si="7"/>
        <v>TCS-3.1: Percentage of people living with HIV and on ART, who have a suppressed viral load at 12 months (&lt;1000 copies/ml)</v>
      </c>
      <c r="K440" s="516"/>
      <c r="L440" s="516"/>
      <c r="M440" s="517"/>
      <c r="N440" s="506"/>
      <c r="O440" s="506"/>
      <c r="P440" s="506"/>
      <c r="Q440" s="505" t="s">
        <v>2071</v>
      </c>
    </row>
    <row r="441" spans="4:17" x14ac:dyDescent="0.2">
      <c r="D441" s="506" t="s">
        <v>3769</v>
      </c>
      <c r="E441" s="505" t="s">
        <v>3764</v>
      </c>
      <c r="F441" s="506" t="s">
        <v>2507</v>
      </c>
      <c r="G441" s="505"/>
      <c r="H441" s="506"/>
      <c r="I441" s="506"/>
      <c r="J441" s="505" t="str">
        <f t="shared" si="7"/>
        <v>TCS-3.1: Percentage of people living with HIV and on ART, who have a suppressed viral load at 12 months (&lt;1000 copies/ml)</v>
      </c>
      <c r="K441" s="516"/>
      <c r="L441" s="516"/>
      <c r="M441" s="517"/>
      <c r="N441" s="506"/>
      <c r="O441" s="506"/>
      <c r="P441" s="506"/>
      <c r="Q441" s="505" t="s">
        <v>2072</v>
      </c>
    </row>
    <row r="442" spans="4:17" x14ac:dyDescent="0.2">
      <c r="D442" s="506" t="s">
        <v>3770</v>
      </c>
      <c r="E442" s="505" t="s">
        <v>3764</v>
      </c>
      <c r="F442" s="506" t="s">
        <v>2507</v>
      </c>
      <c r="G442" s="505"/>
      <c r="H442" s="506"/>
      <c r="I442" s="506"/>
      <c r="J442" s="505" t="str">
        <f t="shared" si="7"/>
        <v>TCS-3.1: Percentage of people living with HIV and on ART, who have a suppressed viral load at 12 months (&lt;1000 copies/ml)</v>
      </c>
      <c r="K442" s="516"/>
      <c r="L442" s="516"/>
      <c r="M442" s="517"/>
      <c r="N442" s="506"/>
      <c r="O442" s="506"/>
      <c r="P442" s="506"/>
      <c r="Q442" s="505" t="s">
        <v>2073</v>
      </c>
    </row>
    <row r="443" spans="4:17" x14ac:dyDescent="0.2">
      <c r="D443" s="506" t="s">
        <v>3771</v>
      </c>
      <c r="E443" s="505" t="s">
        <v>3764</v>
      </c>
      <c r="F443" s="506" t="s">
        <v>2507</v>
      </c>
      <c r="G443" s="505"/>
      <c r="H443" s="506"/>
      <c r="I443" s="506"/>
      <c r="J443" s="505" t="str">
        <f t="shared" si="7"/>
        <v>TCS-3.1: Percentage of people living with HIV and on ART, who have a suppressed viral load at 12 months (&lt;1000 copies/ml)</v>
      </c>
      <c r="K443" s="516"/>
      <c r="L443" s="516"/>
      <c r="M443" s="517"/>
      <c r="N443" s="506"/>
      <c r="O443" s="506"/>
      <c r="P443" s="506"/>
      <c r="Q443" s="505" t="s">
        <v>2074</v>
      </c>
    </row>
    <row r="444" spans="4:17" x14ac:dyDescent="0.2">
      <c r="D444" s="506" t="s">
        <v>3772</v>
      </c>
      <c r="E444" s="505" t="s">
        <v>3764</v>
      </c>
      <c r="F444" s="506" t="s">
        <v>2507</v>
      </c>
      <c r="G444" s="505"/>
      <c r="H444" s="506"/>
      <c r="I444" s="506"/>
      <c r="J444" s="505" t="str">
        <f t="shared" ref="J444:J507" si="8">F444&amp;H444&amp;I444</f>
        <v>TCS-3.1: Percentage of people living with HIV and on ART, who have a suppressed viral load at 12 months (&lt;1000 copies/ml)</v>
      </c>
      <c r="K444" s="516"/>
      <c r="L444" s="516"/>
      <c r="M444" s="517"/>
      <c r="N444" s="506"/>
      <c r="O444" s="506"/>
      <c r="P444" s="506"/>
      <c r="Q444" s="505" t="s">
        <v>2075</v>
      </c>
    </row>
    <row r="445" spans="4:17" x14ac:dyDescent="0.2">
      <c r="D445" s="506" t="s">
        <v>3773</v>
      </c>
      <c r="E445" s="505" t="s">
        <v>3764</v>
      </c>
      <c r="F445" s="506" t="s">
        <v>2507</v>
      </c>
      <c r="G445" s="505"/>
      <c r="H445" s="506"/>
      <c r="I445" s="506"/>
      <c r="J445" s="505" t="str">
        <f t="shared" si="8"/>
        <v>TCS-3.1: Percentage of people living with HIV and on ART, who have a suppressed viral load at 12 months (&lt;1000 copies/ml)</v>
      </c>
      <c r="K445" s="516"/>
      <c r="L445" s="516"/>
      <c r="M445" s="517"/>
      <c r="N445" s="506"/>
      <c r="O445" s="506"/>
      <c r="P445" s="506"/>
      <c r="Q445" s="505" t="s">
        <v>2076</v>
      </c>
    </row>
    <row r="446" spans="4:17" x14ac:dyDescent="0.2">
      <c r="D446" s="506" t="s">
        <v>3774</v>
      </c>
      <c r="E446" s="505" t="s">
        <v>3775</v>
      </c>
      <c r="F446" s="506" t="s">
        <v>2767</v>
      </c>
      <c r="G446" s="505"/>
      <c r="H446" s="506"/>
      <c r="I446" s="506"/>
      <c r="J446" s="505" t="str">
        <f t="shared" si="8"/>
        <v>PMTCT-2.1: Percentage of HIV-positive pregnant women who received ART during pregnancy</v>
      </c>
      <c r="K446" s="516"/>
      <c r="L446" s="516"/>
      <c r="M446" s="517"/>
      <c r="N446" s="506"/>
      <c r="O446" s="506"/>
      <c r="P446" s="506"/>
      <c r="Q446" s="505" t="s">
        <v>2007</v>
      </c>
    </row>
    <row r="447" spans="4:17" x14ac:dyDescent="0.2">
      <c r="D447" s="506" t="s">
        <v>3776</v>
      </c>
      <c r="E447" s="505" t="s">
        <v>3775</v>
      </c>
      <c r="F447" s="506" t="s">
        <v>2767</v>
      </c>
      <c r="G447" s="505"/>
      <c r="H447" s="506"/>
      <c r="I447" s="506"/>
      <c r="J447" s="505" t="str">
        <f t="shared" si="8"/>
        <v>PMTCT-2.1: Percentage of HIV-positive pregnant women who received ART during pregnancy</v>
      </c>
      <c r="K447" s="516"/>
      <c r="L447" s="516"/>
      <c r="M447" s="517"/>
      <c r="N447" s="506"/>
      <c r="O447" s="506"/>
      <c r="P447" s="506"/>
      <c r="Q447" s="505" t="s">
        <v>2008</v>
      </c>
    </row>
    <row r="448" spans="4:17" x14ac:dyDescent="0.2">
      <c r="D448" s="506" t="s">
        <v>3777</v>
      </c>
      <c r="E448" s="505" t="s">
        <v>3775</v>
      </c>
      <c r="F448" s="506" t="s">
        <v>2767</v>
      </c>
      <c r="G448" s="505"/>
      <c r="H448" s="506"/>
      <c r="I448" s="506"/>
      <c r="J448" s="505" t="str">
        <f t="shared" si="8"/>
        <v>PMTCT-2.1: Percentage of HIV-positive pregnant women who received ART during pregnancy</v>
      </c>
      <c r="K448" s="516"/>
      <c r="L448" s="516"/>
      <c r="M448" s="517"/>
      <c r="N448" s="506"/>
      <c r="O448" s="506"/>
      <c r="P448" s="506"/>
      <c r="Q448" s="505" t="s">
        <v>2009</v>
      </c>
    </row>
    <row r="449" spans="4:17" x14ac:dyDescent="0.2">
      <c r="D449" s="506" t="s">
        <v>3778</v>
      </c>
      <c r="E449" s="505" t="s">
        <v>3775</v>
      </c>
      <c r="F449" s="506" t="s">
        <v>2767</v>
      </c>
      <c r="G449" s="505"/>
      <c r="H449" s="506"/>
      <c r="I449" s="506"/>
      <c r="J449" s="505" t="str">
        <f t="shared" si="8"/>
        <v>PMTCT-2.1: Percentage of HIV-positive pregnant women who received ART during pregnancy</v>
      </c>
      <c r="K449" s="516"/>
      <c r="L449" s="516"/>
      <c r="M449" s="517"/>
      <c r="N449" s="506"/>
      <c r="O449" s="506"/>
      <c r="P449" s="506"/>
      <c r="Q449" s="505" t="s">
        <v>2010</v>
      </c>
    </row>
    <row r="450" spans="4:17" x14ac:dyDescent="0.2">
      <c r="D450" s="506" t="s">
        <v>3779</v>
      </c>
      <c r="E450" s="505" t="s">
        <v>3775</v>
      </c>
      <c r="F450" s="506" t="s">
        <v>2767</v>
      </c>
      <c r="G450" s="505"/>
      <c r="H450" s="506"/>
      <c r="I450" s="506"/>
      <c r="J450" s="505" t="str">
        <f t="shared" si="8"/>
        <v>PMTCT-2.1: Percentage of HIV-positive pregnant women who received ART during pregnancy</v>
      </c>
      <c r="K450" s="516"/>
      <c r="L450" s="516"/>
      <c r="M450" s="517"/>
      <c r="N450" s="506"/>
      <c r="O450" s="506"/>
      <c r="P450" s="506"/>
      <c r="Q450" s="505" t="s">
        <v>2011</v>
      </c>
    </row>
    <row r="451" spans="4:17" x14ac:dyDescent="0.2">
      <c r="D451" s="506" t="s">
        <v>3780</v>
      </c>
      <c r="E451" s="505" t="s">
        <v>3775</v>
      </c>
      <c r="F451" s="506" t="s">
        <v>2767</v>
      </c>
      <c r="G451" s="505"/>
      <c r="H451" s="506"/>
      <c r="I451" s="506"/>
      <c r="J451" s="505" t="str">
        <f t="shared" si="8"/>
        <v>PMTCT-2.1: Percentage of HIV-positive pregnant women who received ART during pregnancy</v>
      </c>
      <c r="K451" s="516"/>
      <c r="L451" s="516"/>
      <c r="M451" s="517"/>
      <c r="N451" s="506"/>
      <c r="O451" s="506"/>
      <c r="P451" s="506"/>
      <c r="Q451" s="505" t="s">
        <v>2012</v>
      </c>
    </row>
    <row r="452" spans="4:17" x14ac:dyDescent="0.2">
      <c r="D452" s="506" t="s">
        <v>3781</v>
      </c>
      <c r="E452" s="505" t="s">
        <v>3775</v>
      </c>
      <c r="F452" s="506" t="s">
        <v>2767</v>
      </c>
      <c r="G452" s="505"/>
      <c r="H452" s="506"/>
      <c r="I452" s="506"/>
      <c r="J452" s="505" t="str">
        <f t="shared" si="8"/>
        <v>PMTCT-2.1: Percentage of HIV-positive pregnant women who received ART during pregnancy</v>
      </c>
      <c r="K452" s="516"/>
      <c r="L452" s="516"/>
      <c r="M452" s="517"/>
      <c r="N452" s="506"/>
      <c r="O452" s="506"/>
      <c r="P452" s="506"/>
      <c r="Q452" s="505" t="s">
        <v>2013</v>
      </c>
    </row>
    <row r="453" spans="4:17" x14ac:dyDescent="0.2">
      <c r="D453" s="506" t="s">
        <v>3782</v>
      </c>
      <c r="E453" s="505" t="s">
        <v>3775</v>
      </c>
      <c r="F453" s="506" t="s">
        <v>2767</v>
      </c>
      <c r="G453" s="505"/>
      <c r="H453" s="506"/>
      <c r="I453" s="506"/>
      <c r="J453" s="505" t="str">
        <f t="shared" si="8"/>
        <v>PMTCT-2.1: Percentage of HIV-positive pregnant women who received ART during pregnancy</v>
      </c>
      <c r="K453" s="516"/>
      <c r="L453" s="516"/>
      <c r="M453" s="517"/>
      <c r="N453" s="506"/>
      <c r="O453" s="506"/>
      <c r="P453" s="506"/>
      <c r="Q453" s="505" t="s">
        <v>2014</v>
      </c>
    </row>
    <row r="454" spans="4:17" x14ac:dyDescent="0.2">
      <c r="D454" s="506" t="s">
        <v>3783</v>
      </c>
      <c r="E454" s="505" t="s">
        <v>3775</v>
      </c>
      <c r="F454" s="506" t="s">
        <v>2767</v>
      </c>
      <c r="G454" s="505"/>
      <c r="H454" s="506"/>
      <c r="I454" s="506"/>
      <c r="J454" s="505" t="str">
        <f t="shared" si="8"/>
        <v>PMTCT-2.1: Percentage of HIV-positive pregnant women who received ART during pregnancy</v>
      </c>
      <c r="K454" s="516"/>
      <c r="L454" s="516"/>
      <c r="M454" s="517"/>
      <c r="N454" s="506"/>
      <c r="O454" s="506"/>
      <c r="P454" s="506"/>
      <c r="Q454" s="505" t="s">
        <v>2015</v>
      </c>
    </row>
    <row r="455" spans="4:17" x14ac:dyDescent="0.2">
      <c r="D455" s="506" t="s">
        <v>3784</v>
      </c>
      <c r="E455" s="505" t="s">
        <v>3775</v>
      </c>
      <c r="F455" s="506" t="s">
        <v>2767</v>
      </c>
      <c r="G455" s="505"/>
      <c r="H455" s="506"/>
      <c r="I455" s="506"/>
      <c r="J455" s="505" t="str">
        <f t="shared" si="8"/>
        <v>PMTCT-2.1: Percentage of HIV-positive pregnant women who received ART during pregnancy</v>
      </c>
      <c r="K455" s="516"/>
      <c r="L455" s="516"/>
      <c r="M455" s="517"/>
      <c r="N455" s="506"/>
      <c r="O455" s="506"/>
      <c r="P455" s="506"/>
      <c r="Q455" s="505" t="s">
        <v>2016</v>
      </c>
    </row>
    <row r="456" spans="4:17" x14ac:dyDescent="0.2">
      <c r="D456" s="506" t="s">
        <v>3785</v>
      </c>
      <c r="E456" s="505" t="s">
        <v>3786</v>
      </c>
      <c r="F456" s="506" t="s">
        <v>2837</v>
      </c>
      <c r="G456" s="505"/>
      <c r="H456" s="506"/>
      <c r="I456" s="506"/>
      <c r="J456" s="505" t="str">
        <f t="shared" si="8"/>
        <v>KP-1a(M): Percentage of men who have sex with men reached with HIV prevention programs - defined package of services</v>
      </c>
      <c r="K456" s="516"/>
      <c r="L456" s="516"/>
      <c r="M456" s="517"/>
      <c r="N456" s="506"/>
      <c r="O456" s="506"/>
      <c r="P456" s="506"/>
      <c r="Q456" s="505" t="s">
        <v>2027</v>
      </c>
    </row>
    <row r="457" spans="4:17" x14ac:dyDescent="0.2">
      <c r="D457" s="506" t="s">
        <v>3787</v>
      </c>
      <c r="E457" s="505" t="s">
        <v>3786</v>
      </c>
      <c r="F457" s="506" t="s">
        <v>2837</v>
      </c>
      <c r="G457" s="505"/>
      <c r="H457" s="506"/>
      <c r="I457" s="506"/>
      <c r="J457" s="505" t="str">
        <f t="shared" si="8"/>
        <v>KP-1a(M): Percentage of men who have sex with men reached with HIV prevention programs - defined package of services</v>
      </c>
      <c r="K457" s="516"/>
      <c r="L457" s="516"/>
      <c r="M457" s="517"/>
      <c r="N457" s="506"/>
      <c r="O457" s="506"/>
      <c r="P457" s="506"/>
      <c r="Q457" s="505" t="s">
        <v>2028</v>
      </c>
    </row>
    <row r="458" spans="4:17" x14ac:dyDescent="0.2">
      <c r="D458" s="506" t="s">
        <v>3788</v>
      </c>
      <c r="E458" s="505" t="s">
        <v>3786</v>
      </c>
      <c r="F458" s="506" t="s">
        <v>2837</v>
      </c>
      <c r="G458" s="505"/>
      <c r="H458" s="506"/>
      <c r="I458" s="506"/>
      <c r="J458" s="505" t="str">
        <f t="shared" si="8"/>
        <v>KP-1a(M): Percentage of men who have sex with men reached with HIV prevention programs - defined package of services</v>
      </c>
      <c r="K458" s="516"/>
      <c r="L458" s="516"/>
      <c r="M458" s="517"/>
      <c r="N458" s="506"/>
      <c r="O458" s="506"/>
      <c r="P458" s="506"/>
      <c r="Q458" s="505" t="s">
        <v>2029</v>
      </c>
    </row>
    <row r="459" spans="4:17" x14ac:dyDescent="0.2">
      <c r="D459" s="506" t="s">
        <v>3789</v>
      </c>
      <c r="E459" s="505" t="s">
        <v>3786</v>
      </c>
      <c r="F459" s="506" t="s">
        <v>2837</v>
      </c>
      <c r="G459" s="505"/>
      <c r="H459" s="506"/>
      <c r="I459" s="506"/>
      <c r="J459" s="505" t="str">
        <f t="shared" si="8"/>
        <v>KP-1a(M): Percentage of men who have sex with men reached with HIV prevention programs - defined package of services</v>
      </c>
      <c r="K459" s="516"/>
      <c r="L459" s="516"/>
      <c r="M459" s="517"/>
      <c r="N459" s="506"/>
      <c r="O459" s="506"/>
      <c r="P459" s="506"/>
      <c r="Q459" s="505" t="s">
        <v>2030</v>
      </c>
    </row>
    <row r="460" spans="4:17" x14ac:dyDescent="0.2">
      <c r="D460" s="506" t="s">
        <v>3790</v>
      </c>
      <c r="E460" s="505" t="s">
        <v>3786</v>
      </c>
      <c r="F460" s="506" t="s">
        <v>2837</v>
      </c>
      <c r="G460" s="505"/>
      <c r="H460" s="506"/>
      <c r="I460" s="506"/>
      <c r="J460" s="505" t="str">
        <f t="shared" si="8"/>
        <v>KP-1a(M): Percentage of men who have sex with men reached with HIV prevention programs - defined package of services</v>
      </c>
      <c r="K460" s="516"/>
      <c r="L460" s="516"/>
      <c r="M460" s="517"/>
      <c r="N460" s="506"/>
      <c r="O460" s="506"/>
      <c r="P460" s="506"/>
      <c r="Q460" s="505" t="s">
        <v>2031</v>
      </c>
    </row>
    <row r="461" spans="4:17" x14ac:dyDescent="0.2">
      <c r="D461" s="506" t="s">
        <v>3791</v>
      </c>
      <c r="E461" s="505" t="s">
        <v>3786</v>
      </c>
      <c r="F461" s="506" t="s">
        <v>2837</v>
      </c>
      <c r="G461" s="505"/>
      <c r="H461" s="506"/>
      <c r="I461" s="506"/>
      <c r="J461" s="505" t="str">
        <f t="shared" si="8"/>
        <v>KP-1a(M): Percentage of men who have sex with men reached with HIV prevention programs - defined package of services</v>
      </c>
      <c r="K461" s="516"/>
      <c r="L461" s="516"/>
      <c r="M461" s="517"/>
      <c r="N461" s="506"/>
      <c r="O461" s="506"/>
      <c r="P461" s="506"/>
      <c r="Q461" s="505" t="s">
        <v>2032</v>
      </c>
    </row>
    <row r="462" spans="4:17" x14ac:dyDescent="0.2">
      <c r="D462" s="506" t="s">
        <v>3792</v>
      </c>
      <c r="E462" s="505" t="s">
        <v>3786</v>
      </c>
      <c r="F462" s="506" t="s">
        <v>2837</v>
      </c>
      <c r="G462" s="505"/>
      <c r="H462" s="506"/>
      <c r="I462" s="506"/>
      <c r="J462" s="505" t="str">
        <f t="shared" si="8"/>
        <v>KP-1a(M): Percentage of men who have sex with men reached with HIV prevention programs - defined package of services</v>
      </c>
      <c r="K462" s="516"/>
      <c r="L462" s="516"/>
      <c r="M462" s="517"/>
      <c r="N462" s="506"/>
      <c r="O462" s="506"/>
      <c r="P462" s="506"/>
      <c r="Q462" s="505" t="s">
        <v>2033</v>
      </c>
    </row>
    <row r="463" spans="4:17" x14ac:dyDescent="0.2">
      <c r="D463" s="506" t="s">
        <v>3793</v>
      </c>
      <c r="E463" s="505" t="s">
        <v>3786</v>
      </c>
      <c r="F463" s="506" t="s">
        <v>2837</v>
      </c>
      <c r="G463" s="505"/>
      <c r="H463" s="506"/>
      <c r="I463" s="506"/>
      <c r="J463" s="505" t="str">
        <f t="shared" si="8"/>
        <v>KP-1a(M): Percentage of men who have sex with men reached with HIV prevention programs - defined package of services</v>
      </c>
      <c r="K463" s="516"/>
      <c r="L463" s="516"/>
      <c r="M463" s="517"/>
      <c r="N463" s="506"/>
      <c r="O463" s="506"/>
      <c r="P463" s="506"/>
      <c r="Q463" s="505" t="s">
        <v>2034</v>
      </c>
    </row>
    <row r="464" spans="4:17" x14ac:dyDescent="0.2">
      <c r="D464" s="506" t="s">
        <v>3794</v>
      </c>
      <c r="E464" s="505" t="s">
        <v>3786</v>
      </c>
      <c r="F464" s="506" t="s">
        <v>2837</v>
      </c>
      <c r="G464" s="505"/>
      <c r="H464" s="506"/>
      <c r="I464" s="506"/>
      <c r="J464" s="505" t="str">
        <f t="shared" si="8"/>
        <v>KP-1a(M): Percentage of men who have sex with men reached with HIV prevention programs - defined package of services</v>
      </c>
      <c r="K464" s="516"/>
      <c r="L464" s="516"/>
      <c r="M464" s="517"/>
      <c r="N464" s="506"/>
      <c r="O464" s="506"/>
      <c r="P464" s="506"/>
      <c r="Q464" s="505" t="s">
        <v>2035</v>
      </c>
    </row>
    <row r="465" spans="4:17" x14ac:dyDescent="0.2">
      <c r="D465" s="506" t="s">
        <v>3795</v>
      </c>
      <c r="E465" s="505" t="s">
        <v>3786</v>
      </c>
      <c r="F465" s="506" t="s">
        <v>2837</v>
      </c>
      <c r="G465" s="505"/>
      <c r="H465" s="506"/>
      <c r="I465" s="506"/>
      <c r="J465" s="505" t="str">
        <f t="shared" si="8"/>
        <v>KP-1a(M): Percentage of men who have sex with men reached with HIV prevention programs - defined package of services</v>
      </c>
      <c r="K465" s="516"/>
      <c r="L465" s="516"/>
      <c r="M465" s="517"/>
      <c r="N465" s="506"/>
      <c r="O465" s="506"/>
      <c r="P465" s="506"/>
      <c r="Q465" s="505" t="s">
        <v>2036</v>
      </c>
    </row>
    <row r="466" spans="4:17" x14ac:dyDescent="0.2">
      <c r="D466" s="506" t="s">
        <v>3796</v>
      </c>
      <c r="E466" s="505" t="s">
        <v>3797</v>
      </c>
      <c r="F466" s="506" t="s">
        <v>2730</v>
      </c>
      <c r="G466" s="505"/>
      <c r="H466" s="506"/>
      <c r="I466" s="506"/>
      <c r="J466" s="505" t="str">
        <f t="shared" si="8"/>
        <v>KP-1c(M): Percentage of sex workers reached with HIV prevention programs - defined package of services</v>
      </c>
      <c r="K466" s="516"/>
      <c r="L466" s="516"/>
      <c r="M466" s="517"/>
      <c r="N466" s="506"/>
      <c r="O466" s="506"/>
      <c r="P466" s="506"/>
      <c r="Q466" s="505" t="s">
        <v>2017</v>
      </c>
    </row>
    <row r="467" spans="4:17" x14ac:dyDescent="0.2">
      <c r="D467" s="506" t="s">
        <v>3798</v>
      </c>
      <c r="E467" s="505" t="s">
        <v>3797</v>
      </c>
      <c r="F467" s="506" t="s">
        <v>2730</v>
      </c>
      <c r="G467" s="505"/>
      <c r="H467" s="506"/>
      <c r="I467" s="506"/>
      <c r="J467" s="505" t="str">
        <f t="shared" si="8"/>
        <v>KP-1c(M): Percentage of sex workers reached with HIV prevention programs - defined package of services</v>
      </c>
      <c r="K467" s="516"/>
      <c r="L467" s="516"/>
      <c r="M467" s="517"/>
      <c r="N467" s="506"/>
      <c r="O467" s="506"/>
      <c r="P467" s="506"/>
      <c r="Q467" s="505" t="s">
        <v>2018</v>
      </c>
    </row>
    <row r="468" spans="4:17" x14ac:dyDescent="0.2">
      <c r="D468" s="506" t="s">
        <v>3799</v>
      </c>
      <c r="E468" s="505" t="s">
        <v>3797</v>
      </c>
      <c r="F468" s="506" t="s">
        <v>2730</v>
      </c>
      <c r="G468" s="505"/>
      <c r="H468" s="506"/>
      <c r="I468" s="506"/>
      <c r="J468" s="505" t="str">
        <f t="shared" si="8"/>
        <v>KP-1c(M): Percentage of sex workers reached with HIV prevention programs - defined package of services</v>
      </c>
      <c r="K468" s="516"/>
      <c r="L468" s="516"/>
      <c r="M468" s="517"/>
      <c r="N468" s="506"/>
      <c r="O468" s="506"/>
      <c r="P468" s="506"/>
      <c r="Q468" s="505" t="s">
        <v>2019</v>
      </c>
    </row>
    <row r="469" spans="4:17" x14ac:dyDescent="0.2">
      <c r="D469" s="506" t="s">
        <v>3800</v>
      </c>
      <c r="E469" s="505" t="s">
        <v>3797</v>
      </c>
      <c r="F469" s="506" t="s">
        <v>2730</v>
      </c>
      <c r="G469" s="505"/>
      <c r="H469" s="506"/>
      <c r="I469" s="506"/>
      <c r="J469" s="505" t="str">
        <f t="shared" si="8"/>
        <v>KP-1c(M): Percentage of sex workers reached with HIV prevention programs - defined package of services</v>
      </c>
      <c r="K469" s="516"/>
      <c r="L469" s="516"/>
      <c r="M469" s="517"/>
      <c r="N469" s="506"/>
      <c r="O469" s="506"/>
      <c r="P469" s="506"/>
      <c r="Q469" s="505" t="s">
        <v>2020</v>
      </c>
    </row>
    <row r="470" spans="4:17" x14ac:dyDescent="0.2">
      <c r="D470" s="506" t="s">
        <v>3801</v>
      </c>
      <c r="E470" s="505" t="s">
        <v>3797</v>
      </c>
      <c r="F470" s="506" t="s">
        <v>2730</v>
      </c>
      <c r="G470" s="505"/>
      <c r="H470" s="506"/>
      <c r="I470" s="506"/>
      <c r="J470" s="505" t="str">
        <f t="shared" si="8"/>
        <v>KP-1c(M): Percentage of sex workers reached with HIV prevention programs - defined package of services</v>
      </c>
      <c r="K470" s="516"/>
      <c r="L470" s="516"/>
      <c r="M470" s="517"/>
      <c r="N470" s="506"/>
      <c r="O470" s="506"/>
      <c r="P470" s="506"/>
      <c r="Q470" s="505" t="s">
        <v>2021</v>
      </c>
    </row>
    <row r="471" spans="4:17" x14ac:dyDescent="0.2">
      <c r="D471" s="506" t="s">
        <v>3802</v>
      </c>
      <c r="E471" s="505" t="s">
        <v>3797</v>
      </c>
      <c r="F471" s="506" t="s">
        <v>2730</v>
      </c>
      <c r="G471" s="505"/>
      <c r="H471" s="506"/>
      <c r="I471" s="506"/>
      <c r="J471" s="505" t="str">
        <f t="shared" si="8"/>
        <v>KP-1c(M): Percentage of sex workers reached with HIV prevention programs - defined package of services</v>
      </c>
      <c r="K471" s="516"/>
      <c r="L471" s="516"/>
      <c r="M471" s="517"/>
      <c r="N471" s="506"/>
      <c r="O471" s="506"/>
      <c r="P471" s="506"/>
      <c r="Q471" s="505" t="s">
        <v>2022</v>
      </c>
    </row>
    <row r="472" spans="4:17" x14ac:dyDescent="0.2">
      <c r="D472" s="506" t="s">
        <v>3803</v>
      </c>
      <c r="E472" s="505" t="s">
        <v>3797</v>
      </c>
      <c r="F472" s="506" t="s">
        <v>2730</v>
      </c>
      <c r="G472" s="505"/>
      <c r="H472" s="506"/>
      <c r="I472" s="506"/>
      <c r="J472" s="505" t="str">
        <f t="shared" si="8"/>
        <v>KP-1c(M): Percentage of sex workers reached with HIV prevention programs - defined package of services</v>
      </c>
      <c r="K472" s="516"/>
      <c r="L472" s="516"/>
      <c r="M472" s="517"/>
      <c r="N472" s="506"/>
      <c r="O472" s="506"/>
      <c r="P472" s="506"/>
      <c r="Q472" s="505" t="s">
        <v>2023</v>
      </c>
    </row>
    <row r="473" spans="4:17" x14ac:dyDescent="0.2">
      <c r="D473" s="506" t="s">
        <v>3804</v>
      </c>
      <c r="E473" s="505" t="s">
        <v>3797</v>
      </c>
      <c r="F473" s="506" t="s">
        <v>2730</v>
      </c>
      <c r="G473" s="505"/>
      <c r="H473" s="506"/>
      <c r="I473" s="506"/>
      <c r="J473" s="505" t="str">
        <f t="shared" si="8"/>
        <v>KP-1c(M): Percentage of sex workers reached with HIV prevention programs - defined package of services</v>
      </c>
      <c r="K473" s="516"/>
      <c r="L473" s="516"/>
      <c r="M473" s="517"/>
      <c r="N473" s="506"/>
      <c r="O473" s="506"/>
      <c r="P473" s="506"/>
      <c r="Q473" s="505" t="s">
        <v>2024</v>
      </c>
    </row>
    <row r="474" spans="4:17" x14ac:dyDescent="0.2">
      <c r="D474" s="506" t="s">
        <v>3805</v>
      </c>
      <c r="E474" s="505" t="s">
        <v>3797</v>
      </c>
      <c r="F474" s="506" t="s">
        <v>2730</v>
      </c>
      <c r="G474" s="505"/>
      <c r="H474" s="506"/>
      <c r="I474" s="506"/>
      <c r="J474" s="505" t="str">
        <f t="shared" si="8"/>
        <v>KP-1c(M): Percentage of sex workers reached with HIV prevention programs - defined package of services</v>
      </c>
      <c r="K474" s="516"/>
      <c r="L474" s="516"/>
      <c r="M474" s="517"/>
      <c r="N474" s="506"/>
      <c r="O474" s="506"/>
      <c r="P474" s="506"/>
      <c r="Q474" s="505" t="s">
        <v>2025</v>
      </c>
    </row>
    <row r="475" spans="4:17" x14ac:dyDescent="0.2">
      <c r="D475" s="506" t="s">
        <v>3806</v>
      </c>
      <c r="E475" s="505" t="s">
        <v>3797</v>
      </c>
      <c r="F475" s="506" t="s">
        <v>2730</v>
      </c>
      <c r="G475" s="505"/>
      <c r="H475" s="506"/>
      <c r="I475" s="506"/>
      <c r="J475" s="505" t="str">
        <f t="shared" si="8"/>
        <v>KP-1c(M): Percentage of sex workers reached with HIV prevention programs - defined package of services</v>
      </c>
      <c r="K475" s="516"/>
      <c r="L475" s="516"/>
      <c r="M475" s="517"/>
      <c r="N475" s="506"/>
      <c r="O475" s="506"/>
      <c r="P475" s="506"/>
      <c r="Q475" s="505" t="s">
        <v>2026</v>
      </c>
    </row>
    <row r="476" spans="4:17" x14ac:dyDescent="0.2">
      <c r="D476" s="506" t="s">
        <v>3807</v>
      </c>
      <c r="E476" s="505" t="s">
        <v>3808</v>
      </c>
      <c r="F476" s="506"/>
      <c r="G476" s="505"/>
      <c r="H476" s="506"/>
      <c r="I476" s="506"/>
      <c r="J476" s="505" t="str">
        <f t="shared" si="8"/>
        <v/>
      </c>
      <c r="K476" s="516"/>
      <c r="L476" s="516"/>
      <c r="M476" s="517"/>
      <c r="N476" s="506"/>
      <c r="O476" s="506"/>
      <c r="P476" s="506"/>
      <c r="Q476" s="505" t="s">
        <v>2047</v>
      </c>
    </row>
    <row r="477" spans="4:17" x14ac:dyDescent="0.2">
      <c r="D477" s="506" t="s">
        <v>3809</v>
      </c>
      <c r="E477" s="505" t="s">
        <v>3808</v>
      </c>
      <c r="F477" s="506"/>
      <c r="G477" s="505"/>
      <c r="H477" s="506"/>
      <c r="I477" s="506"/>
      <c r="J477" s="505" t="str">
        <f t="shared" si="8"/>
        <v/>
      </c>
      <c r="K477" s="516"/>
      <c r="L477" s="516"/>
      <c r="M477" s="517"/>
      <c r="N477" s="506"/>
      <c r="O477" s="506"/>
      <c r="P477" s="506"/>
      <c r="Q477" s="505" t="s">
        <v>2048</v>
      </c>
    </row>
    <row r="478" spans="4:17" x14ac:dyDescent="0.2">
      <c r="D478" s="506" t="s">
        <v>3810</v>
      </c>
      <c r="E478" s="505" t="s">
        <v>3808</v>
      </c>
      <c r="F478" s="506"/>
      <c r="G478" s="505"/>
      <c r="H478" s="506"/>
      <c r="I478" s="506"/>
      <c r="J478" s="505" t="str">
        <f t="shared" si="8"/>
        <v/>
      </c>
      <c r="K478" s="516"/>
      <c r="L478" s="516"/>
      <c r="M478" s="517"/>
      <c r="N478" s="506"/>
      <c r="O478" s="506"/>
      <c r="P478" s="506"/>
      <c r="Q478" s="505" t="s">
        <v>2049</v>
      </c>
    </row>
    <row r="479" spans="4:17" x14ac:dyDescent="0.2">
      <c r="D479" s="506" t="s">
        <v>3811</v>
      </c>
      <c r="E479" s="505" t="s">
        <v>3808</v>
      </c>
      <c r="F479" s="506"/>
      <c r="G479" s="505"/>
      <c r="H479" s="506"/>
      <c r="I479" s="506"/>
      <c r="J479" s="505" t="str">
        <f t="shared" si="8"/>
        <v/>
      </c>
      <c r="K479" s="516"/>
      <c r="L479" s="516"/>
      <c r="M479" s="517"/>
      <c r="N479" s="506"/>
      <c r="O479" s="506"/>
      <c r="P479" s="506"/>
      <c r="Q479" s="505" t="s">
        <v>2050</v>
      </c>
    </row>
    <row r="480" spans="4:17" x14ac:dyDescent="0.2">
      <c r="D480" s="506" t="s">
        <v>3812</v>
      </c>
      <c r="E480" s="505" t="s">
        <v>3808</v>
      </c>
      <c r="F480" s="506"/>
      <c r="G480" s="505"/>
      <c r="H480" s="506"/>
      <c r="I480" s="506"/>
      <c r="J480" s="505" t="str">
        <f t="shared" si="8"/>
        <v/>
      </c>
      <c r="K480" s="516"/>
      <c r="L480" s="516"/>
      <c r="M480" s="517"/>
      <c r="N480" s="506"/>
      <c r="O480" s="506"/>
      <c r="P480" s="506"/>
      <c r="Q480" s="505" t="s">
        <v>2051</v>
      </c>
    </row>
    <row r="481" spans="4:17" x14ac:dyDescent="0.2">
      <c r="D481" s="506" t="s">
        <v>3813</v>
      </c>
      <c r="E481" s="505" t="s">
        <v>3808</v>
      </c>
      <c r="F481" s="506"/>
      <c r="G481" s="505"/>
      <c r="H481" s="506"/>
      <c r="I481" s="506"/>
      <c r="J481" s="505" t="str">
        <f t="shared" si="8"/>
        <v/>
      </c>
      <c r="K481" s="516"/>
      <c r="L481" s="516"/>
      <c r="M481" s="517"/>
      <c r="N481" s="506"/>
      <c r="O481" s="506"/>
      <c r="P481" s="506"/>
      <c r="Q481" s="505" t="s">
        <v>2052</v>
      </c>
    </row>
    <row r="482" spans="4:17" x14ac:dyDescent="0.2">
      <c r="D482" s="506" t="s">
        <v>3814</v>
      </c>
      <c r="E482" s="505" t="s">
        <v>3808</v>
      </c>
      <c r="F482" s="506"/>
      <c r="G482" s="505"/>
      <c r="H482" s="506"/>
      <c r="I482" s="506"/>
      <c r="J482" s="505" t="str">
        <f t="shared" si="8"/>
        <v/>
      </c>
      <c r="K482" s="516"/>
      <c r="L482" s="516"/>
      <c r="M482" s="517"/>
      <c r="N482" s="506"/>
      <c r="O482" s="506"/>
      <c r="P482" s="506"/>
      <c r="Q482" s="505" t="s">
        <v>2053</v>
      </c>
    </row>
    <row r="483" spans="4:17" x14ac:dyDescent="0.2">
      <c r="D483" s="506" t="s">
        <v>3815</v>
      </c>
      <c r="E483" s="505" t="s">
        <v>3808</v>
      </c>
      <c r="F483" s="506"/>
      <c r="G483" s="505"/>
      <c r="H483" s="506"/>
      <c r="I483" s="506"/>
      <c r="J483" s="505" t="str">
        <f t="shared" si="8"/>
        <v/>
      </c>
      <c r="K483" s="516"/>
      <c r="L483" s="516"/>
      <c r="M483" s="517"/>
      <c r="N483" s="506"/>
      <c r="O483" s="506"/>
      <c r="P483" s="506"/>
      <c r="Q483" s="505" t="s">
        <v>2054</v>
      </c>
    </row>
    <row r="484" spans="4:17" x14ac:dyDescent="0.2">
      <c r="D484" s="506" t="s">
        <v>3816</v>
      </c>
      <c r="E484" s="505" t="s">
        <v>3808</v>
      </c>
      <c r="F484" s="506"/>
      <c r="G484" s="505"/>
      <c r="H484" s="506"/>
      <c r="I484" s="506"/>
      <c r="J484" s="505" t="str">
        <f t="shared" si="8"/>
        <v/>
      </c>
      <c r="K484" s="516"/>
      <c r="L484" s="516"/>
      <c r="M484" s="517"/>
      <c r="N484" s="506"/>
      <c r="O484" s="506"/>
      <c r="P484" s="506"/>
      <c r="Q484" s="505" t="s">
        <v>2055</v>
      </c>
    </row>
    <row r="485" spans="4:17" x14ac:dyDescent="0.2">
      <c r="D485" s="506" t="s">
        <v>3817</v>
      </c>
      <c r="E485" s="505" t="s">
        <v>3808</v>
      </c>
      <c r="F485" s="506"/>
      <c r="G485" s="505"/>
      <c r="H485" s="506"/>
      <c r="I485" s="506"/>
      <c r="J485" s="505" t="str">
        <f t="shared" si="8"/>
        <v/>
      </c>
      <c r="K485" s="516"/>
      <c r="L485" s="516"/>
      <c r="M485" s="517"/>
      <c r="N485" s="506"/>
      <c r="O485" s="506"/>
      <c r="P485" s="506"/>
      <c r="Q485" s="505" t="s">
        <v>2056</v>
      </c>
    </row>
    <row r="486" spans="4:17" x14ac:dyDescent="0.2">
      <c r="D486" s="506" t="s">
        <v>3818</v>
      </c>
      <c r="E486" s="505" t="s">
        <v>3819</v>
      </c>
      <c r="F486" s="506" t="s">
        <v>2749</v>
      </c>
      <c r="G486" s="505"/>
      <c r="H486" s="506"/>
      <c r="I486" s="506"/>
      <c r="J486" s="505" t="str">
        <f t="shared" si="8"/>
        <v>KP-1e: Percentage of other vulnerable populations reached with HIV prevention programs - defined package of services</v>
      </c>
      <c r="K486" s="516"/>
      <c r="L486" s="516"/>
      <c r="M486" s="517"/>
      <c r="N486" s="506"/>
      <c r="O486" s="506"/>
      <c r="P486" s="506"/>
      <c r="Q486" s="505" t="s">
        <v>2057</v>
      </c>
    </row>
    <row r="487" spans="4:17" x14ac:dyDescent="0.2">
      <c r="D487" s="506" t="s">
        <v>3820</v>
      </c>
      <c r="E487" s="505" t="s">
        <v>3819</v>
      </c>
      <c r="F487" s="506" t="s">
        <v>2749</v>
      </c>
      <c r="G487" s="505"/>
      <c r="H487" s="506"/>
      <c r="I487" s="506"/>
      <c r="J487" s="505" t="str">
        <f t="shared" si="8"/>
        <v>KP-1e: Percentage of other vulnerable populations reached with HIV prevention programs - defined package of services</v>
      </c>
      <c r="K487" s="516"/>
      <c r="L487" s="516"/>
      <c r="M487" s="517"/>
      <c r="N487" s="506"/>
      <c r="O487" s="506"/>
      <c r="P487" s="506"/>
      <c r="Q487" s="505" t="s">
        <v>2058</v>
      </c>
    </row>
    <row r="488" spans="4:17" x14ac:dyDescent="0.2">
      <c r="D488" s="506" t="s">
        <v>3821</v>
      </c>
      <c r="E488" s="505" t="s">
        <v>3819</v>
      </c>
      <c r="F488" s="506" t="s">
        <v>2749</v>
      </c>
      <c r="G488" s="505"/>
      <c r="H488" s="506"/>
      <c r="I488" s="506"/>
      <c r="J488" s="505" t="str">
        <f t="shared" si="8"/>
        <v>KP-1e: Percentage of other vulnerable populations reached with HIV prevention programs - defined package of services</v>
      </c>
      <c r="K488" s="516"/>
      <c r="L488" s="516"/>
      <c r="M488" s="517"/>
      <c r="N488" s="506"/>
      <c r="O488" s="506"/>
      <c r="P488" s="506"/>
      <c r="Q488" s="505" t="s">
        <v>2059</v>
      </c>
    </row>
    <row r="489" spans="4:17" x14ac:dyDescent="0.2">
      <c r="D489" s="506" t="s">
        <v>3822</v>
      </c>
      <c r="E489" s="505" t="s">
        <v>3819</v>
      </c>
      <c r="F489" s="506" t="s">
        <v>2749</v>
      </c>
      <c r="G489" s="505"/>
      <c r="H489" s="506"/>
      <c r="I489" s="506"/>
      <c r="J489" s="505" t="str">
        <f t="shared" si="8"/>
        <v>KP-1e: Percentage of other vulnerable populations reached with HIV prevention programs - defined package of services</v>
      </c>
      <c r="K489" s="516"/>
      <c r="L489" s="516"/>
      <c r="M489" s="517"/>
      <c r="N489" s="506"/>
      <c r="O489" s="506"/>
      <c r="P489" s="506"/>
      <c r="Q489" s="505" t="s">
        <v>2060</v>
      </c>
    </row>
    <row r="490" spans="4:17" x14ac:dyDescent="0.2">
      <c r="D490" s="506" t="s">
        <v>3823</v>
      </c>
      <c r="E490" s="505" t="s">
        <v>3819</v>
      </c>
      <c r="F490" s="506" t="s">
        <v>2749</v>
      </c>
      <c r="G490" s="505"/>
      <c r="H490" s="506"/>
      <c r="I490" s="506"/>
      <c r="J490" s="505" t="str">
        <f t="shared" si="8"/>
        <v>KP-1e: Percentage of other vulnerable populations reached with HIV prevention programs - defined package of services</v>
      </c>
      <c r="K490" s="516"/>
      <c r="L490" s="516"/>
      <c r="M490" s="517"/>
      <c r="N490" s="506"/>
      <c r="O490" s="506"/>
      <c r="P490" s="506"/>
      <c r="Q490" s="505" t="s">
        <v>2061</v>
      </c>
    </row>
    <row r="491" spans="4:17" x14ac:dyDescent="0.2">
      <c r="D491" s="506" t="s">
        <v>3824</v>
      </c>
      <c r="E491" s="505" t="s">
        <v>3819</v>
      </c>
      <c r="F491" s="506" t="s">
        <v>2749</v>
      </c>
      <c r="G491" s="505"/>
      <c r="H491" s="506"/>
      <c r="I491" s="506"/>
      <c r="J491" s="505" t="str">
        <f t="shared" si="8"/>
        <v>KP-1e: Percentage of other vulnerable populations reached with HIV prevention programs - defined package of services</v>
      </c>
      <c r="K491" s="516"/>
      <c r="L491" s="516"/>
      <c r="M491" s="517"/>
      <c r="N491" s="506"/>
      <c r="O491" s="506"/>
      <c r="P491" s="506"/>
      <c r="Q491" s="505" t="s">
        <v>2062</v>
      </c>
    </row>
    <row r="492" spans="4:17" x14ac:dyDescent="0.2">
      <c r="D492" s="506" t="s">
        <v>3825</v>
      </c>
      <c r="E492" s="505" t="s">
        <v>3819</v>
      </c>
      <c r="F492" s="506" t="s">
        <v>2749</v>
      </c>
      <c r="G492" s="505"/>
      <c r="H492" s="506"/>
      <c r="I492" s="506"/>
      <c r="J492" s="505" t="str">
        <f t="shared" si="8"/>
        <v>KP-1e: Percentage of other vulnerable populations reached with HIV prevention programs - defined package of services</v>
      </c>
      <c r="K492" s="516"/>
      <c r="L492" s="516"/>
      <c r="M492" s="517"/>
      <c r="N492" s="506"/>
      <c r="O492" s="506"/>
      <c r="P492" s="506"/>
      <c r="Q492" s="505" t="s">
        <v>2063</v>
      </c>
    </row>
    <row r="493" spans="4:17" x14ac:dyDescent="0.2">
      <c r="D493" s="506" t="s">
        <v>3826</v>
      </c>
      <c r="E493" s="505" t="s">
        <v>3819</v>
      </c>
      <c r="F493" s="506" t="s">
        <v>2749</v>
      </c>
      <c r="G493" s="505"/>
      <c r="H493" s="506"/>
      <c r="I493" s="506"/>
      <c r="J493" s="505" t="str">
        <f t="shared" si="8"/>
        <v>KP-1e: Percentage of other vulnerable populations reached with HIV prevention programs - defined package of services</v>
      </c>
      <c r="K493" s="516"/>
      <c r="L493" s="516"/>
      <c r="M493" s="517"/>
      <c r="N493" s="506"/>
      <c r="O493" s="506"/>
      <c r="P493" s="506"/>
      <c r="Q493" s="505" t="s">
        <v>2064</v>
      </c>
    </row>
    <row r="494" spans="4:17" x14ac:dyDescent="0.2">
      <c r="D494" s="506" t="s">
        <v>3827</v>
      </c>
      <c r="E494" s="505" t="s">
        <v>3819</v>
      </c>
      <c r="F494" s="506" t="s">
        <v>2749</v>
      </c>
      <c r="G494" s="505"/>
      <c r="H494" s="506"/>
      <c r="I494" s="506"/>
      <c r="J494" s="505" t="str">
        <f t="shared" si="8"/>
        <v>KP-1e: Percentage of other vulnerable populations reached with HIV prevention programs - defined package of services</v>
      </c>
      <c r="K494" s="516"/>
      <c r="L494" s="516"/>
      <c r="M494" s="517"/>
      <c r="N494" s="506"/>
      <c r="O494" s="506"/>
      <c r="P494" s="506"/>
      <c r="Q494" s="505" t="s">
        <v>2065</v>
      </c>
    </row>
    <row r="495" spans="4:17" x14ac:dyDescent="0.2">
      <c r="D495" s="506" t="s">
        <v>3828</v>
      </c>
      <c r="E495" s="505" t="s">
        <v>3819</v>
      </c>
      <c r="F495" s="506" t="s">
        <v>2749</v>
      </c>
      <c r="G495" s="505"/>
      <c r="H495" s="506"/>
      <c r="I495" s="506"/>
      <c r="J495" s="505" t="str">
        <f t="shared" si="8"/>
        <v>KP-1e: Percentage of other vulnerable populations reached with HIV prevention programs - defined package of services</v>
      </c>
      <c r="K495" s="516"/>
      <c r="L495" s="516"/>
      <c r="M495" s="517"/>
      <c r="N495" s="506"/>
      <c r="O495" s="506"/>
      <c r="P495" s="506"/>
      <c r="Q495" s="505" t="s">
        <v>2066</v>
      </c>
    </row>
    <row r="496" spans="4:17" x14ac:dyDescent="0.2">
      <c r="D496" s="506" t="s">
        <v>3829</v>
      </c>
      <c r="E496" s="505" t="s">
        <v>3830</v>
      </c>
      <c r="F496" s="506"/>
      <c r="G496" s="505"/>
      <c r="H496" s="506"/>
      <c r="I496" s="506"/>
      <c r="J496" s="505" t="str">
        <f t="shared" si="8"/>
        <v/>
      </c>
      <c r="K496" s="516"/>
      <c r="L496" s="516"/>
      <c r="M496" s="517"/>
      <c r="N496" s="506"/>
      <c r="O496" s="506"/>
      <c r="P496" s="506"/>
      <c r="Q496" s="505" t="s">
        <v>2077</v>
      </c>
    </row>
    <row r="497" spans="4:17" x14ac:dyDescent="0.2">
      <c r="D497" s="506" t="s">
        <v>3831</v>
      </c>
      <c r="E497" s="505" t="s">
        <v>3830</v>
      </c>
      <c r="F497" s="506"/>
      <c r="G497" s="505"/>
      <c r="H497" s="506"/>
      <c r="I497" s="506"/>
      <c r="J497" s="505" t="str">
        <f t="shared" si="8"/>
        <v/>
      </c>
      <c r="K497" s="516"/>
      <c r="L497" s="516"/>
      <c r="M497" s="517"/>
      <c r="N497" s="506"/>
      <c r="O497" s="506"/>
      <c r="P497" s="506"/>
      <c r="Q497" s="505" t="s">
        <v>2078</v>
      </c>
    </row>
    <row r="498" spans="4:17" x14ac:dyDescent="0.2">
      <c r="D498" s="506" t="s">
        <v>3832</v>
      </c>
      <c r="E498" s="505" t="s">
        <v>3830</v>
      </c>
      <c r="F498" s="506"/>
      <c r="G498" s="505"/>
      <c r="H498" s="506"/>
      <c r="I498" s="506"/>
      <c r="J498" s="505" t="str">
        <f t="shared" si="8"/>
        <v/>
      </c>
      <c r="K498" s="516"/>
      <c r="L498" s="516"/>
      <c r="M498" s="517"/>
      <c r="N498" s="506"/>
      <c r="O498" s="506"/>
      <c r="P498" s="506"/>
      <c r="Q498" s="505" t="s">
        <v>2079</v>
      </c>
    </row>
    <row r="499" spans="4:17" x14ac:dyDescent="0.2">
      <c r="D499" s="506" t="s">
        <v>3833</v>
      </c>
      <c r="E499" s="505" t="s">
        <v>3830</v>
      </c>
      <c r="F499" s="506"/>
      <c r="G499" s="505"/>
      <c r="H499" s="506"/>
      <c r="I499" s="506"/>
      <c r="J499" s="505" t="str">
        <f t="shared" si="8"/>
        <v/>
      </c>
      <c r="K499" s="516"/>
      <c r="L499" s="516"/>
      <c r="M499" s="517"/>
      <c r="N499" s="506"/>
      <c r="O499" s="506"/>
      <c r="P499" s="506"/>
      <c r="Q499" s="505" t="s">
        <v>2080</v>
      </c>
    </row>
    <row r="500" spans="4:17" x14ac:dyDescent="0.2">
      <c r="D500" s="506" t="s">
        <v>3834</v>
      </c>
      <c r="E500" s="505" t="s">
        <v>3830</v>
      </c>
      <c r="F500" s="506"/>
      <c r="G500" s="505"/>
      <c r="H500" s="506"/>
      <c r="I500" s="506"/>
      <c r="J500" s="505" t="str">
        <f t="shared" si="8"/>
        <v/>
      </c>
      <c r="K500" s="516"/>
      <c r="L500" s="516"/>
      <c r="M500" s="517"/>
      <c r="N500" s="506"/>
      <c r="O500" s="506"/>
      <c r="P500" s="506"/>
      <c r="Q500" s="505" t="s">
        <v>2081</v>
      </c>
    </row>
    <row r="501" spans="4:17" x14ac:dyDescent="0.2">
      <c r="D501" s="506" t="s">
        <v>3835</v>
      </c>
      <c r="E501" s="505" t="s">
        <v>3830</v>
      </c>
      <c r="F501" s="506"/>
      <c r="G501" s="505"/>
      <c r="H501" s="506"/>
      <c r="I501" s="506"/>
      <c r="J501" s="505" t="str">
        <f t="shared" si="8"/>
        <v/>
      </c>
      <c r="K501" s="516"/>
      <c r="L501" s="516"/>
      <c r="M501" s="517"/>
      <c r="N501" s="506"/>
      <c r="O501" s="506"/>
      <c r="P501" s="506"/>
      <c r="Q501" s="505" t="s">
        <v>2082</v>
      </c>
    </row>
    <row r="502" spans="4:17" x14ac:dyDescent="0.2">
      <c r="D502" s="506" t="s">
        <v>3836</v>
      </c>
      <c r="E502" s="505" t="s">
        <v>3830</v>
      </c>
      <c r="F502" s="506"/>
      <c r="G502" s="505"/>
      <c r="H502" s="506"/>
      <c r="I502" s="506"/>
      <c r="J502" s="505" t="str">
        <f t="shared" si="8"/>
        <v/>
      </c>
      <c r="K502" s="516"/>
      <c r="L502" s="516"/>
      <c r="M502" s="517"/>
      <c r="N502" s="506"/>
      <c r="O502" s="506"/>
      <c r="P502" s="506"/>
      <c r="Q502" s="505" t="s">
        <v>2083</v>
      </c>
    </row>
    <row r="503" spans="4:17" x14ac:dyDescent="0.2">
      <c r="D503" s="506" t="s">
        <v>3837</v>
      </c>
      <c r="E503" s="505" t="s">
        <v>3830</v>
      </c>
      <c r="F503" s="506"/>
      <c r="G503" s="505"/>
      <c r="H503" s="506"/>
      <c r="I503" s="506"/>
      <c r="J503" s="505" t="str">
        <f t="shared" si="8"/>
        <v/>
      </c>
      <c r="K503" s="516"/>
      <c r="L503" s="516"/>
      <c r="M503" s="517"/>
      <c r="N503" s="506"/>
      <c r="O503" s="506"/>
      <c r="P503" s="506"/>
      <c r="Q503" s="505" t="s">
        <v>2084</v>
      </c>
    </row>
    <row r="504" spans="4:17" x14ac:dyDescent="0.2">
      <c r="D504" s="506" t="s">
        <v>3838</v>
      </c>
      <c r="E504" s="505" t="s">
        <v>3830</v>
      </c>
      <c r="F504" s="506"/>
      <c r="G504" s="505"/>
      <c r="H504" s="506"/>
      <c r="I504" s="506"/>
      <c r="J504" s="505" t="str">
        <f t="shared" si="8"/>
        <v/>
      </c>
      <c r="K504" s="516"/>
      <c r="L504" s="516"/>
      <c r="M504" s="517"/>
      <c r="N504" s="506"/>
      <c r="O504" s="506"/>
      <c r="P504" s="506"/>
      <c r="Q504" s="505" t="s">
        <v>2085</v>
      </c>
    </row>
    <row r="505" spans="4:17" x14ac:dyDescent="0.2">
      <c r="D505" s="506" t="s">
        <v>3839</v>
      </c>
      <c r="E505" s="505" t="s">
        <v>3830</v>
      </c>
      <c r="F505" s="506"/>
      <c r="G505" s="505"/>
      <c r="H505" s="506"/>
      <c r="I505" s="506"/>
      <c r="J505" s="505" t="str">
        <f t="shared" si="8"/>
        <v/>
      </c>
      <c r="K505" s="516"/>
      <c r="L505" s="516"/>
      <c r="M505" s="517"/>
      <c r="N505" s="506"/>
      <c r="O505" s="506"/>
      <c r="P505" s="506"/>
      <c r="Q505" s="505" t="s">
        <v>2086</v>
      </c>
    </row>
    <row r="506" spans="4:17" x14ac:dyDescent="0.2">
      <c r="D506" s="506" t="s">
        <v>3840</v>
      </c>
      <c r="E506" s="505" t="s">
        <v>3841</v>
      </c>
      <c r="F506" s="506"/>
      <c r="G506" s="505"/>
      <c r="H506" s="506"/>
      <c r="I506" s="506"/>
      <c r="J506" s="505" t="str">
        <f t="shared" si="8"/>
        <v/>
      </c>
      <c r="K506" s="516"/>
      <c r="L506" s="516"/>
      <c r="M506" s="517"/>
      <c r="N506" s="506"/>
      <c r="O506" s="506"/>
      <c r="P506" s="506"/>
      <c r="Q506" s="505" t="s">
        <v>2087</v>
      </c>
    </row>
    <row r="507" spans="4:17" x14ac:dyDescent="0.2">
      <c r="D507" s="506" t="s">
        <v>3842</v>
      </c>
      <c r="E507" s="505" t="s">
        <v>3841</v>
      </c>
      <c r="F507" s="506"/>
      <c r="G507" s="505"/>
      <c r="H507" s="506"/>
      <c r="I507" s="506"/>
      <c r="J507" s="505" t="str">
        <f t="shared" si="8"/>
        <v/>
      </c>
      <c r="K507" s="516"/>
      <c r="L507" s="516"/>
      <c r="M507" s="517"/>
      <c r="N507" s="506"/>
      <c r="O507" s="506"/>
      <c r="P507" s="506"/>
      <c r="Q507" s="505" t="s">
        <v>2088</v>
      </c>
    </row>
    <row r="508" spans="4:17" x14ac:dyDescent="0.2">
      <c r="D508" s="506" t="s">
        <v>3843</v>
      </c>
      <c r="E508" s="505" t="s">
        <v>3841</v>
      </c>
      <c r="F508" s="506"/>
      <c r="G508" s="505"/>
      <c r="H508" s="506"/>
      <c r="I508" s="506"/>
      <c r="J508" s="505" t="str">
        <f t="shared" ref="J508:J571" si="9">F508&amp;H508&amp;I508</f>
        <v/>
      </c>
      <c r="K508" s="516"/>
      <c r="L508" s="516"/>
      <c r="M508" s="517"/>
      <c r="N508" s="506"/>
      <c r="O508" s="506"/>
      <c r="P508" s="506"/>
      <c r="Q508" s="505" t="s">
        <v>2089</v>
      </c>
    </row>
    <row r="509" spans="4:17" x14ac:dyDescent="0.2">
      <c r="D509" s="506" t="s">
        <v>3844</v>
      </c>
      <c r="E509" s="505" t="s">
        <v>3841</v>
      </c>
      <c r="F509" s="506"/>
      <c r="G509" s="505"/>
      <c r="H509" s="506"/>
      <c r="I509" s="506"/>
      <c r="J509" s="505" t="str">
        <f t="shared" si="9"/>
        <v/>
      </c>
      <c r="K509" s="516"/>
      <c r="L509" s="516"/>
      <c r="M509" s="517"/>
      <c r="N509" s="506"/>
      <c r="O509" s="506"/>
      <c r="P509" s="506"/>
      <c r="Q509" s="505" t="s">
        <v>2090</v>
      </c>
    </row>
    <row r="510" spans="4:17" x14ac:dyDescent="0.2">
      <c r="D510" s="506" t="s">
        <v>3845</v>
      </c>
      <c r="E510" s="505" t="s">
        <v>3841</v>
      </c>
      <c r="F510" s="506"/>
      <c r="G510" s="505"/>
      <c r="H510" s="506"/>
      <c r="I510" s="506"/>
      <c r="J510" s="505" t="str">
        <f t="shared" si="9"/>
        <v/>
      </c>
      <c r="K510" s="516"/>
      <c r="L510" s="516"/>
      <c r="M510" s="517"/>
      <c r="N510" s="506"/>
      <c r="O510" s="506"/>
      <c r="P510" s="506"/>
      <c r="Q510" s="505" t="s">
        <v>2091</v>
      </c>
    </row>
    <row r="511" spans="4:17" x14ac:dyDescent="0.2">
      <c r="D511" s="506" t="s">
        <v>3846</v>
      </c>
      <c r="E511" s="505" t="s">
        <v>3841</v>
      </c>
      <c r="F511" s="506"/>
      <c r="G511" s="505"/>
      <c r="H511" s="506"/>
      <c r="I511" s="506"/>
      <c r="J511" s="505" t="str">
        <f t="shared" si="9"/>
        <v/>
      </c>
      <c r="K511" s="516"/>
      <c r="L511" s="516"/>
      <c r="M511" s="517"/>
      <c r="N511" s="506"/>
      <c r="O511" s="506"/>
      <c r="P511" s="506"/>
      <c r="Q511" s="505" t="s">
        <v>2092</v>
      </c>
    </row>
    <row r="512" spans="4:17" x14ac:dyDescent="0.2">
      <c r="D512" s="506" t="s">
        <v>3847</v>
      </c>
      <c r="E512" s="505" t="s">
        <v>3841</v>
      </c>
      <c r="F512" s="506"/>
      <c r="G512" s="505"/>
      <c r="H512" s="506"/>
      <c r="I512" s="506"/>
      <c r="J512" s="505" t="str">
        <f t="shared" si="9"/>
        <v/>
      </c>
      <c r="K512" s="516"/>
      <c r="L512" s="516"/>
      <c r="M512" s="517"/>
      <c r="N512" s="506"/>
      <c r="O512" s="506"/>
      <c r="P512" s="506"/>
      <c r="Q512" s="505" t="s">
        <v>2093</v>
      </c>
    </row>
    <row r="513" spans="4:17" x14ac:dyDescent="0.2">
      <c r="D513" s="506" t="s">
        <v>3848</v>
      </c>
      <c r="E513" s="505" t="s">
        <v>3841</v>
      </c>
      <c r="F513" s="506"/>
      <c r="G513" s="505"/>
      <c r="H513" s="506"/>
      <c r="I513" s="506"/>
      <c r="J513" s="505" t="str">
        <f t="shared" si="9"/>
        <v/>
      </c>
      <c r="K513" s="516"/>
      <c r="L513" s="516"/>
      <c r="M513" s="517"/>
      <c r="N513" s="506"/>
      <c r="O513" s="506"/>
      <c r="P513" s="506"/>
      <c r="Q513" s="505" t="s">
        <v>2094</v>
      </c>
    </row>
    <row r="514" spans="4:17" x14ac:dyDescent="0.2">
      <c r="D514" s="506" t="s">
        <v>3849</v>
      </c>
      <c r="E514" s="505" t="s">
        <v>3841</v>
      </c>
      <c r="F514" s="506"/>
      <c r="G514" s="505"/>
      <c r="H514" s="506"/>
      <c r="I514" s="506"/>
      <c r="J514" s="505" t="str">
        <f t="shared" si="9"/>
        <v/>
      </c>
      <c r="K514" s="516"/>
      <c r="L514" s="516"/>
      <c r="M514" s="517"/>
      <c r="N514" s="506"/>
      <c r="O514" s="506"/>
      <c r="P514" s="506"/>
      <c r="Q514" s="505" t="s">
        <v>2095</v>
      </c>
    </row>
    <row r="515" spans="4:17" x14ac:dyDescent="0.2">
      <c r="D515" s="506" t="s">
        <v>3850</v>
      </c>
      <c r="E515" s="505" t="s">
        <v>3841</v>
      </c>
      <c r="F515" s="506"/>
      <c r="G515" s="505"/>
      <c r="H515" s="506"/>
      <c r="I515" s="506"/>
      <c r="J515" s="505" t="str">
        <f t="shared" si="9"/>
        <v/>
      </c>
      <c r="K515" s="516"/>
      <c r="L515" s="516"/>
      <c r="M515" s="517"/>
      <c r="N515" s="506"/>
      <c r="O515" s="506"/>
      <c r="P515" s="506"/>
      <c r="Q515" s="505" t="s">
        <v>2096</v>
      </c>
    </row>
    <row r="516" spans="4:17" x14ac:dyDescent="0.2">
      <c r="D516" s="506" t="s">
        <v>3851</v>
      </c>
      <c r="E516" s="505" t="s">
        <v>3852</v>
      </c>
      <c r="F516" s="506"/>
      <c r="G516" s="505"/>
      <c r="H516" s="506"/>
      <c r="I516" s="506"/>
      <c r="J516" s="505" t="str">
        <f t="shared" si="9"/>
        <v/>
      </c>
      <c r="K516" s="516"/>
      <c r="L516" s="516"/>
      <c r="M516" s="517"/>
      <c r="N516" s="506"/>
      <c r="O516" s="506"/>
      <c r="P516" s="506"/>
      <c r="Q516" s="505" t="s">
        <v>2097</v>
      </c>
    </row>
    <row r="517" spans="4:17" x14ac:dyDescent="0.2">
      <c r="D517" s="506" t="s">
        <v>3853</v>
      </c>
      <c r="E517" s="505" t="s">
        <v>3852</v>
      </c>
      <c r="F517" s="506"/>
      <c r="G517" s="505"/>
      <c r="H517" s="506"/>
      <c r="I517" s="506"/>
      <c r="J517" s="505" t="str">
        <f t="shared" si="9"/>
        <v/>
      </c>
      <c r="K517" s="516"/>
      <c r="L517" s="516"/>
      <c r="M517" s="517"/>
      <c r="N517" s="506"/>
      <c r="O517" s="506"/>
      <c r="P517" s="506"/>
      <c r="Q517" s="505" t="s">
        <v>2098</v>
      </c>
    </row>
    <row r="518" spans="4:17" x14ac:dyDescent="0.2">
      <c r="D518" s="506" t="s">
        <v>3854</v>
      </c>
      <c r="E518" s="505" t="s">
        <v>3852</v>
      </c>
      <c r="F518" s="506"/>
      <c r="G518" s="505"/>
      <c r="H518" s="506"/>
      <c r="I518" s="506"/>
      <c r="J518" s="505" t="str">
        <f t="shared" si="9"/>
        <v/>
      </c>
      <c r="K518" s="516"/>
      <c r="L518" s="516"/>
      <c r="M518" s="517"/>
      <c r="N518" s="506"/>
      <c r="O518" s="506"/>
      <c r="P518" s="506"/>
      <c r="Q518" s="505" t="s">
        <v>2099</v>
      </c>
    </row>
    <row r="519" spans="4:17" x14ac:dyDescent="0.2">
      <c r="D519" s="506" t="s">
        <v>3855</v>
      </c>
      <c r="E519" s="505" t="s">
        <v>3852</v>
      </c>
      <c r="F519" s="506"/>
      <c r="G519" s="505"/>
      <c r="H519" s="506"/>
      <c r="I519" s="506"/>
      <c r="J519" s="505" t="str">
        <f t="shared" si="9"/>
        <v/>
      </c>
      <c r="K519" s="516"/>
      <c r="L519" s="516"/>
      <c r="M519" s="517"/>
      <c r="N519" s="506"/>
      <c r="O519" s="506"/>
      <c r="P519" s="506"/>
      <c r="Q519" s="505" t="s">
        <v>2100</v>
      </c>
    </row>
    <row r="520" spans="4:17" x14ac:dyDescent="0.2">
      <c r="D520" s="506" t="s">
        <v>3856</v>
      </c>
      <c r="E520" s="505" t="s">
        <v>3852</v>
      </c>
      <c r="F520" s="506"/>
      <c r="G520" s="505"/>
      <c r="H520" s="506"/>
      <c r="I520" s="506"/>
      <c r="J520" s="505" t="str">
        <f t="shared" si="9"/>
        <v/>
      </c>
      <c r="K520" s="516"/>
      <c r="L520" s="516"/>
      <c r="M520" s="517"/>
      <c r="N520" s="506"/>
      <c r="O520" s="506"/>
      <c r="P520" s="506"/>
      <c r="Q520" s="505" t="s">
        <v>2101</v>
      </c>
    </row>
    <row r="521" spans="4:17" x14ac:dyDescent="0.2">
      <c r="D521" s="506" t="s">
        <v>3857</v>
      </c>
      <c r="E521" s="505" t="s">
        <v>3852</v>
      </c>
      <c r="F521" s="506"/>
      <c r="G521" s="505"/>
      <c r="H521" s="506"/>
      <c r="I521" s="506"/>
      <c r="J521" s="505" t="str">
        <f t="shared" si="9"/>
        <v/>
      </c>
      <c r="K521" s="516"/>
      <c r="L521" s="516"/>
      <c r="M521" s="517"/>
      <c r="N521" s="506"/>
      <c r="O521" s="506"/>
      <c r="P521" s="506"/>
      <c r="Q521" s="505" t="s">
        <v>2102</v>
      </c>
    </row>
    <row r="522" spans="4:17" x14ac:dyDescent="0.2">
      <c r="D522" s="506" t="s">
        <v>3858</v>
      </c>
      <c r="E522" s="505" t="s">
        <v>3852</v>
      </c>
      <c r="F522" s="506"/>
      <c r="G522" s="505"/>
      <c r="H522" s="506"/>
      <c r="I522" s="506"/>
      <c r="J522" s="505" t="str">
        <f t="shared" si="9"/>
        <v/>
      </c>
      <c r="K522" s="516"/>
      <c r="L522" s="516"/>
      <c r="M522" s="517"/>
      <c r="N522" s="506"/>
      <c r="O522" s="506"/>
      <c r="P522" s="506"/>
      <c r="Q522" s="505" t="s">
        <v>2103</v>
      </c>
    </row>
    <row r="523" spans="4:17" x14ac:dyDescent="0.2">
      <c r="D523" s="506" t="s">
        <v>3859</v>
      </c>
      <c r="E523" s="505" t="s">
        <v>3852</v>
      </c>
      <c r="F523" s="506"/>
      <c r="G523" s="505"/>
      <c r="H523" s="506"/>
      <c r="I523" s="506"/>
      <c r="J523" s="505" t="str">
        <f t="shared" si="9"/>
        <v/>
      </c>
      <c r="K523" s="516"/>
      <c r="L523" s="516"/>
      <c r="M523" s="517"/>
      <c r="N523" s="506"/>
      <c r="O523" s="506"/>
      <c r="P523" s="506"/>
      <c r="Q523" s="505" t="s">
        <v>2104</v>
      </c>
    </row>
    <row r="524" spans="4:17" x14ac:dyDescent="0.2">
      <c r="D524" s="506" t="s">
        <v>3860</v>
      </c>
      <c r="E524" s="505" t="s">
        <v>3852</v>
      </c>
      <c r="F524" s="506"/>
      <c r="G524" s="505"/>
      <c r="H524" s="506"/>
      <c r="I524" s="506"/>
      <c r="J524" s="505" t="str">
        <f t="shared" si="9"/>
        <v/>
      </c>
      <c r="K524" s="516"/>
      <c r="L524" s="516"/>
      <c r="M524" s="517"/>
      <c r="N524" s="506"/>
      <c r="O524" s="506"/>
      <c r="P524" s="506"/>
      <c r="Q524" s="505" t="s">
        <v>2105</v>
      </c>
    </row>
    <row r="525" spans="4:17" x14ac:dyDescent="0.2">
      <c r="D525" s="506" t="s">
        <v>3861</v>
      </c>
      <c r="E525" s="505" t="s">
        <v>3852</v>
      </c>
      <c r="F525" s="506"/>
      <c r="G525" s="505"/>
      <c r="H525" s="506"/>
      <c r="I525" s="506"/>
      <c r="J525" s="505" t="str">
        <f t="shared" si="9"/>
        <v/>
      </c>
      <c r="K525" s="516"/>
      <c r="L525" s="516"/>
      <c r="M525" s="517"/>
      <c r="N525" s="506"/>
      <c r="O525" s="506"/>
      <c r="P525" s="506"/>
      <c r="Q525" s="505" t="s">
        <v>2106</v>
      </c>
    </row>
    <row r="526" spans="4:17" x14ac:dyDescent="0.2">
      <c r="D526" s="506" t="s">
        <v>3862</v>
      </c>
      <c r="E526" s="505" t="s">
        <v>3863</v>
      </c>
      <c r="F526" s="506"/>
      <c r="G526" s="505"/>
      <c r="H526" s="506"/>
      <c r="I526" s="506"/>
      <c r="J526" s="505" t="str">
        <f t="shared" si="9"/>
        <v/>
      </c>
      <c r="K526" s="516"/>
      <c r="L526" s="516"/>
      <c r="M526" s="517"/>
      <c r="N526" s="506"/>
      <c r="O526" s="506"/>
      <c r="P526" s="506"/>
      <c r="Q526" s="505" t="s">
        <v>2107</v>
      </c>
    </row>
    <row r="527" spans="4:17" x14ac:dyDescent="0.2">
      <c r="D527" s="506" t="s">
        <v>3864</v>
      </c>
      <c r="E527" s="505" t="s">
        <v>3863</v>
      </c>
      <c r="F527" s="506"/>
      <c r="G527" s="505"/>
      <c r="H527" s="506"/>
      <c r="I527" s="506"/>
      <c r="J527" s="505" t="str">
        <f t="shared" si="9"/>
        <v/>
      </c>
      <c r="K527" s="516"/>
      <c r="L527" s="516"/>
      <c r="M527" s="517"/>
      <c r="N527" s="506"/>
      <c r="O527" s="506"/>
      <c r="P527" s="506"/>
      <c r="Q527" s="505" t="s">
        <v>2108</v>
      </c>
    </row>
    <row r="528" spans="4:17" x14ac:dyDescent="0.2">
      <c r="D528" s="506" t="s">
        <v>3865</v>
      </c>
      <c r="E528" s="505" t="s">
        <v>3863</v>
      </c>
      <c r="F528" s="506"/>
      <c r="G528" s="505"/>
      <c r="H528" s="506"/>
      <c r="I528" s="506"/>
      <c r="J528" s="505" t="str">
        <f t="shared" si="9"/>
        <v/>
      </c>
      <c r="K528" s="516"/>
      <c r="L528" s="516"/>
      <c r="M528" s="517"/>
      <c r="N528" s="506"/>
      <c r="O528" s="506"/>
      <c r="P528" s="506"/>
      <c r="Q528" s="505" t="s">
        <v>2109</v>
      </c>
    </row>
    <row r="529" spans="4:17" x14ac:dyDescent="0.2">
      <c r="D529" s="506" t="s">
        <v>3866</v>
      </c>
      <c r="E529" s="505" t="s">
        <v>3863</v>
      </c>
      <c r="F529" s="506"/>
      <c r="G529" s="505"/>
      <c r="H529" s="506"/>
      <c r="I529" s="506"/>
      <c r="J529" s="505" t="str">
        <f t="shared" si="9"/>
        <v/>
      </c>
      <c r="K529" s="516"/>
      <c r="L529" s="516"/>
      <c r="M529" s="517"/>
      <c r="N529" s="506"/>
      <c r="O529" s="506"/>
      <c r="P529" s="506"/>
      <c r="Q529" s="505" t="s">
        <v>2110</v>
      </c>
    </row>
    <row r="530" spans="4:17" x14ac:dyDescent="0.2">
      <c r="D530" s="506" t="s">
        <v>3867</v>
      </c>
      <c r="E530" s="505" t="s">
        <v>3863</v>
      </c>
      <c r="F530" s="506"/>
      <c r="G530" s="505"/>
      <c r="H530" s="506"/>
      <c r="I530" s="506"/>
      <c r="J530" s="505" t="str">
        <f t="shared" si="9"/>
        <v/>
      </c>
      <c r="K530" s="516"/>
      <c r="L530" s="516"/>
      <c r="M530" s="517"/>
      <c r="N530" s="506"/>
      <c r="O530" s="506"/>
      <c r="P530" s="506"/>
      <c r="Q530" s="505" t="s">
        <v>2111</v>
      </c>
    </row>
    <row r="531" spans="4:17" x14ac:dyDescent="0.2">
      <c r="D531" s="506" t="s">
        <v>3868</v>
      </c>
      <c r="E531" s="505" t="s">
        <v>3863</v>
      </c>
      <c r="F531" s="506"/>
      <c r="G531" s="505"/>
      <c r="H531" s="506"/>
      <c r="I531" s="506"/>
      <c r="J531" s="505" t="str">
        <f t="shared" si="9"/>
        <v/>
      </c>
      <c r="K531" s="516"/>
      <c r="L531" s="516"/>
      <c r="M531" s="517"/>
      <c r="N531" s="506"/>
      <c r="O531" s="506"/>
      <c r="P531" s="506"/>
      <c r="Q531" s="505" t="s">
        <v>2112</v>
      </c>
    </row>
    <row r="532" spans="4:17" x14ac:dyDescent="0.2">
      <c r="D532" s="506" t="s">
        <v>3869</v>
      </c>
      <c r="E532" s="505" t="s">
        <v>3863</v>
      </c>
      <c r="F532" s="506"/>
      <c r="G532" s="505"/>
      <c r="H532" s="506"/>
      <c r="I532" s="506"/>
      <c r="J532" s="505" t="str">
        <f t="shared" si="9"/>
        <v/>
      </c>
      <c r="K532" s="516"/>
      <c r="L532" s="516"/>
      <c r="M532" s="517"/>
      <c r="N532" s="506"/>
      <c r="O532" s="506"/>
      <c r="P532" s="506"/>
      <c r="Q532" s="505" t="s">
        <v>2113</v>
      </c>
    </row>
    <row r="533" spans="4:17" x14ac:dyDescent="0.2">
      <c r="D533" s="506" t="s">
        <v>3870</v>
      </c>
      <c r="E533" s="505" t="s">
        <v>3863</v>
      </c>
      <c r="F533" s="506"/>
      <c r="G533" s="505"/>
      <c r="H533" s="506"/>
      <c r="I533" s="506"/>
      <c r="J533" s="505" t="str">
        <f t="shared" si="9"/>
        <v/>
      </c>
      <c r="K533" s="516"/>
      <c r="L533" s="516"/>
      <c r="M533" s="517"/>
      <c r="N533" s="506"/>
      <c r="O533" s="506"/>
      <c r="P533" s="506"/>
      <c r="Q533" s="505" t="s">
        <v>2114</v>
      </c>
    </row>
    <row r="534" spans="4:17" x14ac:dyDescent="0.2">
      <c r="D534" s="506" t="s">
        <v>3871</v>
      </c>
      <c r="E534" s="505" t="s">
        <v>3863</v>
      </c>
      <c r="F534" s="506"/>
      <c r="G534" s="505"/>
      <c r="H534" s="506"/>
      <c r="I534" s="506"/>
      <c r="J534" s="505" t="str">
        <f t="shared" si="9"/>
        <v/>
      </c>
      <c r="K534" s="516"/>
      <c r="L534" s="516"/>
      <c r="M534" s="517"/>
      <c r="N534" s="506"/>
      <c r="O534" s="506"/>
      <c r="P534" s="506"/>
      <c r="Q534" s="505" t="s">
        <v>2115</v>
      </c>
    </row>
    <row r="535" spans="4:17" x14ac:dyDescent="0.2">
      <c r="D535" s="506" t="s">
        <v>3872</v>
      </c>
      <c r="E535" s="505" t="s">
        <v>3863</v>
      </c>
      <c r="F535" s="506"/>
      <c r="G535" s="505"/>
      <c r="H535" s="506"/>
      <c r="I535" s="506"/>
      <c r="J535" s="505" t="str">
        <f t="shared" si="9"/>
        <v/>
      </c>
      <c r="K535" s="516"/>
      <c r="L535" s="516"/>
      <c r="M535" s="517"/>
      <c r="N535" s="506"/>
      <c r="O535" s="506"/>
      <c r="P535" s="506"/>
      <c r="Q535" s="505" t="s">
        <v>2116</v>
      </c>
    </row>
    <row r="536" spans="4:17" x14ac:dyDescent="0.2">
      <c r="D536" s="506" t="s">
        <v>3873</v>
      </c>
      <c r="E536" s="505" t="s">
        <v>3874</v>
      </c>
      <c r="F536" s="506"/>
      <c r="G536" s="505"/>
      <c r="H536" s="506"/>
      <c r="I536" s="506"/>
      <c r="J536" s="505" t="str">
        <f t="shared" si="9"/>
        <v/>
      </c>
      <c r="K536" s="516"/>
      <c r="L536" s="516"/>
      <c r="M536" s="517"/>
      <c r="N536" s="506"/>
      <c r="O536" s="506"/>
      <c r="P536" s="506"/>
      <c r="Q536" s="505" t="s">
        <v>2117</v>
      </c>
    </row>
    <row r="537" spans="4:17" x14ac:dyDescent="0.2">
      <c r="D537" s="506" t="s">
        <v>3875</v>
      </c>
      <c r="E537" s="505" t="s">
        <v>3874</v>
      </c>
      <c r="F537" s="506"/>
      <c r="G537" s="505"/>
      <c r="H537" s="506"/>
      <c r="I537" s="506"/>
      <c r="J537" s="505" t="str">
        <f t="shared" si="9"/>
        <v/>
      </c>
      <c r="K537" s="516"/>
      <c r="L537" s="516"/>
      <c r="M537" s="517"/>
      <c r="N537" s="506"/>
      <c r="O537" s="506"/>
      <c r="P537" s="506"/>
      <c r="Q537" s="505" t="s">
        <v>2118</v>
      </c>
    </row>
    <row r="538" spans="4:17" x14ac:dyDescent="0.2">
      <c r="D538" s="506" t="s">
        <v>3876</v>
      </c>
      <c r="E538" s="505" t="s">
        <v>3874</v>
      </c>
      <c r="F538" s="506"/>
      <c r="G538" s="505"/>
      <c r="H538" s="506"/>
      <c r="I538" s="506"/>
      <c r="J538" s="505" t="str">
        <f t="shared" si="9"/>
        <v/>
      </c>
      <c r="K538" s="516"/>
      <c r="L538" s="516"/>
      <c r="M538" s="517"/>
      <c r="N538" s="506"/>
      <c r="O538" s="506"/>
      <c r="P538" s="506"/>
      <c r="Q538" s="505" t="s">
        <v>2119</v>
      </c>
    </row>
    <row r="539" spans="4:17" x14ac:dyDescent="0.2">
      <c r="D539" s="506" t="s">
        <v>3877</v>
      </c>
      <c r="E539" s="505" t="s">
        <v>3874</v>
      </c>
      <c r="F539" s="506"/>
      <c r="G539" s="505"/>
      <c r="H539" s="506"/>
      <c r="I539" s="506"/>
      <c r="J539" s="505" t="str">
        <f t="shared" si="9"/>
        <v/>
      </c>
      <c r="K539" s="516"/>
      <c r="L539" s="516"/>
      <c r="M539" s="517"/>
      <c r="N539" s="506"/>
      <c r="O539" s="506"/>
      <c r="P539" s="506"/>
      <c r="Q539" s="505" t="s">
        <v>2120</v>
      </c>
    </row>
    <row r="540" spans="4:17" x14ac:dyDescent="0.2">
      <c r="D540" s="506" t="s">
        <v>3878</v>
      </c>
      <c r="E540" s="505" t="s">
        <v>3874</v>
      </c>
      <c r="F540" s="506"/>
      <c r="G540" s="505"/>
      <c r="H540" s="506"/>
      <c r="I540" s="506"/>
      <c r="J540" s="505" t="str">
        <f t="shared" si="9"/>
        <v/>
      </c>
      <c r="K540" s="516"/>
      <c r="L540" s="516"/>
      <c r="M540" s="517"/>
      <c r="N540" s="506"/>
      <c r="O540" s="506"/>
      <c r="P540" s="506"/>
      <c r="Q540" s="505" t="s">
        <v>2121</v>
      </c>
    </row>
    <row r="541" spans="4:17" x14ac:dyDescent="0.2">
      <c r="D541" s="506" t="s">
        <v>3879</v>
      </c>
      <c r="E541" s="505" t="s">
        <v>3874</v>
      </c>
      <c r="F541" s="506"/>
      <c r="G541" s="505"/>
      <c r="H541" s="506"/>
      <c r="I541" s="506"/>
      <c r="J541" s="505" t="str">
        <f t="shared" si="9"/>
        <v/>
      </c>
      <c r="K541" s="516"/>
      <c r="L541" s="516"/>
      <c r="M541" s="517"/>
      <c r="N541" s="506"/>
      <c r="O541" s="506"/>
      <c r="P541" s="506"/>
      <c r="Q541" s="505" t="s">
        <v>2122</v>
      </c>
    </row>
    <row r="542" spans="4:17" x14ac:dyDescent="0.2">
      <c r="D542" s="506" t="s">
        <v>3880</v>
      </c>
      <c r="E542" s="505" t="s">
        <v>3874</v>
      </c>
      <c r="F542" s="506"/>
      <c r="G542" s="505"/>
      <c r="H542" s="506"/>
      <c r="I542" s="506"/>
      <c r="J542" s="505" t="str">
        <f t="shared" si="9"/>
        <v/>
      </c>
      <c r="K542" s="516"/>
      <c r="L542" s="516"/>
      <c r="M542" s="517"/>
      <c r="N542" s="506"/>
      <c r="O542" s="506"/>
      <c r="P542" s="506"/>
      <c r="Q542" s="505" t="s">
        <v>2123</v>
      </c>
    </row>
    <row r="543" spans="4:17" x14ac:dyDescent="0.2">
      <c r="D543" s="506" t="s">
        <v>3881</v>
      </c>
      <c r="E543" s="505" t="s">
        <v>3874</v>
      </c>
      <c r="F543" s="506"/>
      <c r="G543" s="505"/>
      <c r="H543" s="506"/>
      <c r="I543" s="506"/>
      <c r="J543" s="505" t="str">
        <f t="shared" si="9"/>
        <v/>
      </c>
      <c r="K543" s="516"/>
      <c r="L543" s="516"/>
      <c r="M543" s="517"/>
      <c r="N543" s="506"/>
      <c r="O543" s="506"/>
      <c r="P543" s="506"/>
      <c r="Q543" s="505" t="s">
        <v>2124</v>
      </c>
    </row>
    <row r="544" spans="4:17" x14ac:dyDescent="0.2">
      <c r="D544" s="506" t="s">
        <v>3882</v>
      </c>
      <c r="E544" s="505" t="s">
        <v>3874</v>
      </c>
      <c r="F544" s="506"/>
      <c r="G544" s="505"/>
      <c r="H544" s="506"/>
      <c r="I544" s="506"/>
      <c r="J544" s="505" t="str">
        <f t="shared" si="9"/>
        <v/>
      </c>
      <c r="K544" s="516"/>
      <c r="L544" s="516"/>
      <c r="M544" s="517"/>
      <c r="N544" s="506"/>
      <c r="O544" s="506"/>
      <c r="P544" s="506"/>
      <c r="Q544" s="505" t="s">
        <v>2125</v>
      </c>
    </row>
    <row r="545" spans="4:17" x14ac:dyDescent="0.2">
      <c r="D545" s="506" t="s">
        <v>3883</v>
      </c>
      <c r="E545" s="505" t="s">
        <v>3874</v>
      </c>
      <c r="F545" s="506"/>
      <c r="G545" s="505"/>
      <c r="H545" s="506"/>
      <c r="I545" s="506"/>
      <c r="J545" s="505" t="str">
        <f t="shared" si="9"/>
        <v/>
      </c>
      <c r="K545" s="516"/>
      <c r="L545" s="516"/>
      <c r="M545" s="517"/>
      <c r="N545" s="506"/>
      <c r="O545" s="506"/>
      <c r="P545" s="506"/>
      <c r="Q545" s="505" t="s">
        <v>2126</v>
      </c>
    </row>
    <row r="546" spans="4:17" x14ac:dyDescent="0.2">
      <c r="D546" s="506" t="s">
        <v>3884</v>
      </c>
      <c r="E546" s="505" t="s">
        <v>3885</v>
      </c>
      <c r="F546" s="506"/>
      <c r="G546" s="505"/>
      <c r="H546" s="506"/>
      <c r="I546" s="506"/>
      <c r="J546" s="505" t="str">
        <f t="shared" si="9"/>
        <v/>
      </c>
      <c r="K546" s="516"/>
      <c r="L546" s="516"/>
      <c r="M546" s="517"/>
      <c r="N546" s="506"/>
      <c r="O546" s="506"/>
      <c r="P546" s="506"/>
      <c r="Q546" s="505" t="s">
        <v>2127</v>
      </c>
    </row>
    <row r="547" spans="4:17" x14ac:dyDescent="0.2">
      <c r="D547" s="506" t="s">
        <v>3886</v>
      </c>
      <c r="E547" s="505" t="s">
        <v>3885</v>
      </c>
      <c r="F547" s="506"/>
      <c r="G547" s="505"/>
      <c r="H547" s="506"/>
      <c r="I547" s="506"/>
      <c r="J547" s="505" t="str">
        <f t="shared" si="9"/>
        <v/>
      </c>
      <c r="K547" s="516"/>
      <c r="L547" s="516"/>
      <c r="M547" s="517"/>
      <c r="N547" s="506"/>
      <c r="O547" s="506"/>
      <c r="P547" s="506"/>
      <c r="Q547" s="505" t="s">
        <v>2128</v>
      </c>
    </row>
    <row r="548" spans="4:17" x14ac:dyDescent="0.2">
      <c r="D548" s="506" t="s">
        <v>3887</v>
      </c>
      <c r="E548" s="505" t="s">
        <v>3885</v>
      </c>
      <c r="F548" s="506"/>
      <c r="G548" s="505"/>
      <c r="H548" s="506"/>
      <c r="I548" s="506"/>
      <c r="J548" s="505" t="str">
        <f t="shared" si="9"/>
        <v/>
      </c>
      <c r="K548" s="516"/>
      <c r="L548" s="516"/>
      <c r="M548" s="517"/>
      <c r="N548" s="506"/>
      <c r="O548" s="506"/>
      <c r="P548" s="506"/>
      <c r="Q548" s="505" t="s">
        <v>2129</v>
      </c>
    </row>
    <row r="549" spans="4:17" x14ac:dyDescent="0.2">
      <c r="D549" s="506" t="s">
        <v>3888</v>
      </c>
      <c r="E549" s="505" t="s">
        <v>3885</v>
      </c>
      <c r="F549" s="506"/>
      <c r="G549" s="505"/>
      <c r="H549" s="506"/>
      <c r="I549" s="506"/>
      <c r="J549" s="505" t="str">
        <f t="shared" si="9"/>
        <v/>
      </c>
      <c r="K549" s="516"/>
      <c r="L549" s="516"/>
      <c r="M549" s="517"/>
      <c r="N549" s="506"/>
      <c r="O549" s="506"/>
      <c r="P549" s="506"/>
      <c r="Q549" s="505" t="s">
        <v>2130</v>
      </c>
    </row>
    <row r="550" spans="4:17" x14ac:dyDescent="0.2">
      <c r="D550" s="506" t="s">
        <v>3889</v>
      </c>
      <c r="E550" s="505" t="s">
        <v>3885</v>
      </c>
      <c r="F550" s="506"/>
      <c r="G550" s="505"/>
      <c r="H550" s="506"/>
      <c r="I550" s="506"/>
      <c r="J550" s="505" t="str">
        <f t="shared" si="9"/>
        <v/>
      </c>
      <c r="K550" s="516"/>
      <c r="L550" s="516"/>
      <c r="M550" s="517"/>
      <c r="N550" s="506"/>
      <c r="O550" s="506"/>
      <c r="P550" s="506"/>
      <c r="Q550" s="505" t="s">
        <v>2131</v>
      </c>
    </row>
    <row r="551" spans="4:17" x14ac:dyDescent="0.2">
      <c r="D551" s="506" t="s">
        <v>3890</v>
      </c>
      <c r="E551" s="505" t="s">
        <v>3885</v>
      </c>
      <c r="F551" s="506"/>
      <c r="G551" s="505"/>
      <c r="H551" s="506"/>
      <c r="I551" s="506"/>
      <c r="J551" s="505" t="str">
        <f t="shared" si="9"/>
        <v/>
      </c>
      <c r="K551" s="516"/>
      <c r="L551" s="516"/>
      <c r="M551" s="517"/>
      <c r="N551" s="506"/>
      <c r="O551" s="506"/>
      <c r="P551" s="506"/>
      <c r="Q551" s="505" t="s">
        <v>2132</v>
      </c>
    </row>
    <row r="552" spans="4:17" x14ac:dyDescent="0.2">
      <c r="D552" s="506" t="s">
        <v>3891</v>
      </c>
      <c r="E552" s="505" t="s">
        <v>3885</v>
      </c>
      <c r="F552" s="506"/>
      <c r="G552" s="505"/>
      <c r="H552" s="506"/>
      <c r="I552" s="506"/>
      <c r="J552" s="505" t="str">
        <f t="shared" si="9"/>
        <v/>
      </c>
      <c r="K552" s="516"/>
      <c r="L552" s="516"/>
      <c r="M552" s="517"/>
      <c r="N552" s="506"/>
      <c r="O552" s="506"/>
      <c r="P552" s="506"/>
      <c r="Q552" s="505" t="s">
        <v>2133</v>
      </c>
    </row>
    <row r="553" spans="4:17" x14ac:dyDescent="0.2">
      <c r="D553" s="506" t="s">
        <v>3892</v>
      </c>
      <c r="E553" s="505" t="s">
        <v>3885</v>
      </c>
      <c r="F553" s="506"/>
      <c r="G553" s="505"/>
      <c r="H553" s="506"/>
      <c r="I553" s="506"/>
      <c r="J553" s="505" t="str">
        <f t="shared" si="9"/>
        <v/>
      </c>
      <c r="K553" s="516"/>
      <c r="L553" s="516"/>
      <c r="M553" s="517"/>
      <c r="N553" s="506"/>
      <c r="O553" s="506"/>
      <c r="P553" s="506"/>
      <c r="Q553" s="505" t="s">
        <v>2134</v>
      </c>
    </row>
    <row r="554" spans="4:17" x14ac:dyDescent="0.2">
      <c r="D554" s="506" t="s">
        <v>3893</v>
      </c>
      <c r="E554" s="505" t="s">
        <v>3885</v>
      </c>
      <c r="F554" s="506"/>
      <c r="G554" s="505"/>
      <c r="H554" s="506"/>
      <c r="I554" s="506"/>
      <c r="J554" s="505" t="str">
        <f t="shared" si="9"/>
        <v/>
      </c>
      <c r="K554" s="516"/>
      <c r="L554" s="516"/>
      <c r="M554" s="517"/>
      <c r="N554" s="506"/>
      <c r="O554" s="506"/>
      <c r="P554" s="506"/>
      <c r="Q554" s="505" t="s">
        <v>2135</v>
      </c>
    </row>
    <row r="555" spans="4:17" x14ac:dyDescent="0.2">
      <c r="D555" s="506" t="s">
        <v>3894</v>
      </c>
      <c r="E555" s="505" t="s">
        <v>3885</v>
      </c>
      <c r="F555" s="506"/>
      <c r="G555" s="505"/>
      <c r="H555" s="506"/>
      <c r="I555" s="506"/>
      <c r="J555" s="505" t="str">
        <f t="shared" si="9"/>
        <v/>
      </c>
      <c r="K555" s="516"/>
      <c r="L555" s="516"/>
      <c r="M555" s="517"/>
      <c r="N555" s="506"/>
      <c r="O555" s="506"/>
      <c r="P555" s="506"/>
      <c r="Q555" s="505" t="s">
        <v>2136</v>
      </c>
    </row>
    <row r="556" spans="4:17" x14ac:dyDescent="0.2">
      <c r="D556" s="506" t="s">
        <v>3895</v>
      </c>
      <c r="E556" s="505" t="s">
        <v>3896</v>
      </c>
      <c r="F556" s="506"/>
      <c r="G556" s="505"/>
      <c r="H556" s="506"/>
      <c r="I556" s="506"/>
      <c r="J556" s="505" t="str">
        <f t="shared" si="9"/>
        <v/>
      </c>
      <c r="K556" s="516"/>
      <c r="L556" s="516"/>
      <c r="M556" s="517"/>
      <c r="N556" s="506"/>
      <c r="O556" s="506"/>
      <c r="P556" s="506"/>
      <c r="Q556" s="505" t="s">
        <v>2137</v>
      </c>
    </row>
    <row r="557" spans="4:17" x14ac:dyDescent="0.2">
      <c r="D557" s="506" t="s">
        <v>3897</v>
      </c>
      <c r="E557" s="505" t="s">
        <v>3896</v>
      </c>
      <c r="F557" s="506"/>
      <c r="G557" s="505"/>
      <c r="H557" s="506"/>
      <c r="I557" s="506"/>
      <c r="J557" s="505" t="str">
        <f t="shared" si="9"/>
        <v/>
      </c>
      <c r="K557" s="516"/>
      <c r="L557" s="516"/>
      <c r="M557" s="517"/>
      <c r="N557" s="506"/>
      <c r="O557" s="506"/>
      <c r="P557" s="506"/>
      <c r="Q557" s="505" t="s">
        <v>2138</v>
      </c>
    </row>
    <row r="558" spans="4:17" x14ac:dyDescent="0.2">
      <c r="D558" s="506" t="s">
        <v>3898</v>
      </c>
      <c r="E558" s="505" t="s">
        <v>3896</v>
      </c>
      <c r="F558" s="506"/>
      <c r="G558" s="505"/>
      <c r="H558" s="506"/>
      <c r="I558" s="506"/>
      <c r="J558" s="505" t="str">
        <f t="shared" si="9"/>
        <v/>
      </c>
      <c r="K558" s="516"/>
      <c r="L558" s="516"/>
      <c r="M558" s="517"/>
      <c r="N558" s="506"/>
      <c r="O558" s="506"/>
      <c r="P558" s="506"/>
      <c r="Q558" s="505" t="s">
        <v>2139</v>
      </c>
    </row>
    <row r="559" spans="4:17" x14ac:dyDescent="0.2">
      <c r="D559" s="506" t="s">
        <v>3899</v>
      </c>
      <c r="E559" s="505" t="s">
        <v>3896</v>
      </c>
      <c r="F559" s="506"/>
      <c r="G559" s="505"/>
      <c r="H559" s="506"/>
      <c r="I559" s="506"/>
      <c r="J559" s="505" t="str">
        <f t="shared" si="9"/>
        <v/>
      </c>
      <c r="K559" s="516"/>
      <c r="L559" s="516"/>
      <c r="M559" s="517"/>
      <c r="N559" s="506"/>
      <c r="O559" s="506"/>
      <c r="P559" s="506"/>
      <c r="Q559" s="505" t="s">
        <v>2140</v>
      </c>
    </row>
    <row r="560" spans="4:17" x14ac:dyDescent="0.2">
      <c r="D560" s="506" t="s">
        <v>3900</v>
      </c>
      <c r="E560" s="505" t="s">
        <v>3896</v>
      </c>
      <c r="F560" s="506"/>
      <c r="G560" s="505"/>
      <c r="H560" s="506"/>
      <c r="I560" s="506"/>
      <c r="J560" s="505" t="str">
        <f t="shared" si="9"/>
        <v/>
      </c>
      <c r="K560" s="516"/>
      <c r="L560" s="516"/>
      <c r="M560" s="517"/>
      <c r="N560" s="506"/>
      <c r="O560" s="506"/>
      <c r="P560" s="506"/>
      <c r="Q560" s="505" t="s">
        <v>2141</v>
      </c>
    </row>
    <row r="561" spans="4:17" x14ac:dyDescent="0.2">
      <c r="D561" s="506" t="s">
        <v>3901</v>
      </c>
      <c r="E561" s="505" t="s">
        <v>3896</v>
      </c>
      <c r="F561" s="506"/>
      <c r="G561" s="505"/>
      <c r="H561" s="506"/>
      <c r="I561" s="506"/>
      <c r="J561" s="505" t="str">
        <f t="shared" si="9"/>
        <v/>
      </c>
      <c r="K561" s="516"/>
      <c r="L561" s="516"/>
      <c r="M561" s="517"/>
      <c r="N561" s="506"/>
      <c r="O561" s="506"/>
      <c r="P561" s="506"/>
      <c r="Q561" s="505" t="s">
        <v>2142</v>
      </c>
    </row>
    <row r="562" spans="4:17" x14ac:dyDescent="0.2">
      <c r="D562" s="506" t="s">
        <v>3902</v>
      </c>
      <c r="E562" s="505" t="s">
        <v>3896</v>
      </c>
      <c r="F562" s="506"/>
      <c r="G562" s="505"/>
      <c r="H562" s="506"/>
      <c r="I562" s="506"/>
      <c r="J562" s="505" t="str">
        <f t="shared" si="9"/>
        <v/>
      </c>
      <c r="K562" s="516"/>
      <c r="L562" s="516"/>
      <c r="M562" s="517"/>
      <c r="N562" s="506"/>
      <c r="O562" s="506"/>
      <c r="P562" s="506"/>
      <c r="Q562" s="505" t="s">
        <v>2143</v>
      </c>
    </row>
    <row r="563" spans="4:17" x14ac:dyDescent="0.2">
      <c r="D563" s="506" t="s">
        <v>3903</v>
      </c>
      <c r="E563" s="505" t="s">
        <v>3896</v>
      </c>
      <c r="F563" s="506"/>
      <c r="G563" s="505"/>
      <c r="H563" s="506"/>
      <c r="I563" s="506"/>
      <c r="J563" s="505" t="str">
        <f t="shared" si="9"/>
        <v/>
      </c>
      <c r="K563" s="516"/>
      <c r="L563" s="516"/>
      <c r="M563" s="517"/>
      <c r="N563" s="506"/>
      <c r="O563" s="506"/>
      <c r="P563" s="506"/>
      <c r="Q563" s="505" t="s">
        <v>2144</v>
      </c>
    </row>
    <row r="564" spans="4:17" x14ac:dyDescent="0.2">
      <c r="D564" s="506" t="s">
        <v>3904</v>
      </c>
      <c r="E564" s="505" t="s">
        <v>3896</v>
      </c>
      <c r="F564" s="506"/>
      <c r="G564" s="505"/>
      <c r="H564" s="506"/>
      <c r="I564" s="506"/>
      <c r="J564" s="505" t="str">
        <f t="shared" si="9"/>
        <v/>
      </c>
      <c r="K564" s="516"/>
      <c r="L564" s="516"/>
      <c r="M564" s="517"/>
      <c r="N564" s="506"/>
      <c r="O564" s="506"/>
      <c r="P564" s="506"/>
      <c r="Q564" s="505" t="s">
        <v>2145</v>
      </c>
    </row>
    <row r="565" spans="4:17" x14ac:dyDescent="0.2">
      <c r="D565" s="506" t="s">
        <v>3905</v>
      </c>
      <c r="E565" s="505" t="s">
        <v>3896</v>
      </c>
      <c r="F565" s="506"/>
      <c r="G565" s="505"/>
      <c r="H565" s="506"/>
      <c r="I565" s="506"/>
      <c r="J565" s="505" t="str">
        <f t="shared" si="9"/>
        <v/>
      </c>
      <c r="K565" s="516"/>
      <c r="L565" s="516"/>
      <c r="M565" s="517"/>
      <c r="N565" s="506"/>
      <c r="O565" s="506"/>
      <c r="P565" s="506"/>
      <c r="Q565" s="505" t="s">
        <v>2146</v>
      </c>
    </row>
    <row r="566" spans="4:17" x14ac:dyDescent="0.2">
      <c r="D566" s="506" t="s">
        <v>3906</v>
      </c>
      <c r="E566" s="505" t="s">
        <v>3907</v>
      </c>
      <c r="F566" s="506"/>
      <c r="G566" s="505"/>
      <c r="H566" s="506"/>
      <c r="I566" s="506"/>
      <c r="J566" s="505" t="str">
        <f t="shared" si="9"/>
        <v/>
      </c>
      <c r="K566" s="516"/>
      <c r="L566" s="516"/>
      <c r="M566" s="517"/>
      <c r="N566" s="506"/>
      <c r="O566" s="506"/>
      <c r="P566" s="506"/>
      <c r="Q566" s="505" t="s">
        <v>2147</v>
      </c>
    </row>
    <row r="567" spans="4:17" x14ac:dyDescent="0.2">
      <c r="D567" s="506" t="s">
        <v>3908</v>
      </c>
      <c r="E567" s="505" t="s">
        <v>3907</v>
      </c>
      <c r="F567" s="506"/>
      <c r="G567" s="505"/>
      <c r="H567" s="506"/>
      <c r="I567" s="506"/>
      <c r="J567" s="505" t="str">
        <f t="shared" si="9"/>
        <v/>
      </c>
      <c r="K567" s="516"/>
      <c r="L567" s="516"/>
      <c r="M567" s="517"/>
      <c r="N567" s="506"/>
      <c r="O567" s="506"/>
      <c r="P567" s="506"/>
      <c r="Q567" s="505" t="s">
        <v>2148</v>
      </c>
    </row>
    <row r="568" spans="4:17" x14ac:dyDescent="0.2">
      <c r="D568" s="506" t="s">
        <v>3909</v>
      </c>
      <c r="E568" s="505" t="s">
        <v>3907</v>
      </c>
      <c r="F568" s="506"/>
      <c r="G568" s="505"/>
      <c r="H568" s="506"/>
      <c r="I568" s="506"/>
      <c r="J568" s="505" t="str">
        <f t="shared" si="9"/>
        <v/>
      </c>
      <c r="K568" s="516"/>
      <c r="L568" s="516"/>
      <c r="M568" s="517"/>
      <c r="N568" s="506"/>
      <c r="O568" s="506"/>
      <c r="P568" s="506"/>
      <c r="Q568" s="505" t="s">
        <v>2149</v>
      </c>
    </row>
    <row r="569" spans="4:17" x14ac:dyDescent="0.2">
      <c r="D569" s="506" t="s">
        <v>3910</v>
      </c>
      <c r="E569" s="505" t="s">
        <v>3907</v>
      </c>
      <c r="F569" s="506"/>
      <c r="G569" s="505"/>
      <c r="H569" s="506"/>
      <c r="I569" s="506"/>
      <c r="J569" s="505" t="str">
        <f t="shared" si="9"/>
        <v/>
      </c>
      <c r="K569" s="516"/>
      <c r="L569" s="516"/>
      <c r="M569" s="517"/>
      <c r="N569" s="506"/>
      <c r="O569" s="506"/>
      <c r="P569" s="506"/>
      <c r="Q569" s="505" t="s">
        <v>2150</v>
      </c>
    </row>
    <row r="570" spans="4:17" x14ac:dyDescent="0.2">
      <c r="D570" s="506" t="s">
        <v>3911</v>
      </c>
      <c r="E570" s="505" t="s">
        <v>3907</v>
      </c>
      <c r="F570" s="506"/>
      <c r="G570" s="505"/>
      <c r="H570" s="506"/>
      <c r="I570" s="506"/>
      <c r="J570" s="505" t="str">
        <f t="shared" si="9"/>
        <v/>
      </c>
      <c r="K570" s="516"/>
      <c r="L570" s="516"/>
      <c r="M570" s="517"/>
      <c r="N570" s="506"/>
      <c r="O570" s="506"/>
      <c r="P570" s="506"/>
      <c r="Q570" s="505" t="s">
        <v>2151</v>
      </c>
    </row>
    <row r="571" spans="4:17" x14ac:dyDescent="0.2">
      <c r="D571" s="506" t="s">
        <v>3912</v>
      </c>
      <c r="E571" s="505" t="s">
        <v>3907</v>
      </c>
      <c r="F571" s="506"/>
      <c r="G571" s="505"/>
      <c r="H571" s="506"/>
      <c r="I571" s="506"/>
      <c r="J571" s="505" t="str">
        <f t="shared" si="9"/>
        <v/>
      </c>
      <c r="K571" s="516"/>
      <c r="L571" s="516"/>
      <c r="M571" s="517"/>
      <c r="N571" s="506"/>
      <c r="O571" s="506"/>
      <c r="P571" s="506"/>
      <c r="Q571" s="505" t="s">
        <v>2152</v>
      </c>
    </row>
    <row r="572" spans="4:17" x14ac:dyDescent="0.2">
      <c r="D572" s="506" t="s">
        <v>3913</v>
      </c>
      <c r="E572" s="505" t="s">
        <v>3907</v>
      </c>
      <c r="F572" s="506"/>
      <c r="G572" s="505"/>
      <c r="H572" s="506"/>
      <c r="I572" s="506"/>
      <c r="J572" s="505" t="str">
        <f t="shared" ref="J572:J615" si="10">F572&amp;H572&amp;I572</f>
        <v/>
      </c>
      <c r="K572" s="516"/>
      <c r="L572" s="516"/>
      <c r="M572" s="517"/>
      <c r="N572" s="506"/>
      <c r="O572" s="506"/>
      <c r="P572" s="506"/>
      <c r="Q572" s="505" t="s">
        <v>2153</v>
      </c>
    </row>
    <row r="573" spans="4:17" x14ac:dyDescent="0.2">
      <c r="D573" s="506" t="s">
        <v>3914</v>
      </c>
      <c r="E573" s="505" t="s">
        <v>3907</v>
      </c>
      <c r="F573" s="506"/>
      <c r="G573" s="505"/>
      <c r="H573" s="506"/>
      <c r="I573" s="506"/>
      <c r="J573" s="505" t="str">
        <f t="shared" si="10"/>
        <v/>
      </c>
      <c r="K573" s="516"/>
      <c r="L573" s="516"/>
      <c r="M573" s="517"/>
      <c r="N573" s="506"/>
      <c r="O573" s="506"/>
      <c r="P573" s="506"/>
      <c r="Q573" s="505" t="s">
        <v>2154</v>
      </c>
    </row>
    <row r="574" spans="4:17" x14ac:dyDescent="0.2">
      <c r="D574" s="506" t="s">
        <v>3915</v>
      </c>
      <c r="E574" s="505" t="s">
        <v>3907</v>
      </c>
      <c r="F574" s="506"/>
      <c r="G574" s="505"/>
      <c r="H574" s="506"/>
      <c r="I574" s="506"/>
      <c r="J574" s="505" t="str">
        <f t="shared" si="10"/>
        <v/>
      </c>
      <c r="K574" s="516"/>
      <c r="L574" s="516"/>
      <c r="M574" s="517"/>
      <c r="N574" s="506"/>
      <c r="O574" s="506"/>
      <c r="P574" s="506"/>
      <c r="Q574" s="505" t="s">
        <v>2155</v>
      </c>
    </row>
    <row r="575" spans="4:17" x14ac:dyDescent="0.2">
      <c r="D575" s="506" t="s">
        <v>3916</v>
      </c>
      <c r="E575" s="505" t="s">
        <v>3907</v>
      </c>
      <c r="F575" s="506"/>
      <c r="G575" s="505"/>
      <c r="H575" s="506"/>
      <c r="I575" s="506"/>
      <c r="J575" s="505" t="str">
        <f t="shared" si="10"/>
        <v/>
      </c>
      <c r="K575" s="516"/>
      <c r="L575" s="516"/>
      <c r="M575" s="517"/>
      <c r="N575" s="506"/>
      <c r="O575" s="506"/>
      <c r="P575" s="506"/>
      <c r="Q575" s="505" t="s">
        <v>2156</v>
      </c>
    </row>
    <row r="576" spans="4:17" x14ac:dyDescent="0.2">
      <c r="D576" s="506" t="s">
        <v>3917</v>
      </c>
      <c r="E576" s="505" t="s">
        <v>3918</v>
      </c>
      <c r="F576" s="506"/>
      <c r="G576" s="505"/>
      <c r="H576" s="506"/>
      <c r="I576" s="506"/>
      <c r="J576" s="505" t="str">
        <f t="shared" si="10"/>
        <v/>
      </c>
      <c r="K576" s="516"/>
      <c r="L576" s="516"/>
      <c r="M576" s="517"/>
      <c r="N576" s="506"/>
      <c r="O576" s="506"/>
      <c r="P576" s="506"/>
      <c r="Q576" s="505" t="s">
        <v>2157</v>
      </c>
    </row>
    <row r="577" spans="4:17" x14ac:dyDescent="0.2">
      <c r="D577" s="506" t="s">
        <v>3919</v>
      </c>
      <c r="E577" s="505" t="s">
        <v>3918</v>
      </c>
      <c r="F577" s="506"/>
      <c r="G577" s="505"/>
      <c r="H577" s="506"/>
      <c r="I577" s="506"/>
      <c r="J577" s="505" t="str">
        <f t="shared" si="10"/>
        <v/>
      </c>
      <c r="K577" s="516"/>
      <c r="L577" s="516"/>
      <c r="M577" s="517"/>
      <c r="N577" s="506"/>
      <c r="O577" s="506"/>
      <c r="P577" s="506"/>
      <c r="Q577" s="505" t="s">
        <v>2158</v>
      </c>
    </row>
    <row r="578" spans="4:17" x14ac:dyDescent="0.2">
      <c r="D578" s="506" t="s">
        <v>3920</v>
      </c>
      <c r="E578" s="505" t="s">
        <v>3918</v>
      </c>
      <c r="F578" s="506"/>
      <c r="G578" s="505"/>
      <c r="H578" s="506"/>
      <c r="I578" s="506"/>
      <c r="J578" s="505" t="str">
        <f t="shared" si="10"/>
        <v/>
      </c>
      <c r="K578" s="516"/>
      <c r="L578" s="516"/>
      <c r="M578" s="517"/>
      <c r="N578" s="506"/>
      <c r="O578" s="506"/>
      <c r="P578" s="506"/>
      <c r="Q578" s="505" t="s">
        <v>2159</v>
      </c>
    </row>
    <row r="579" spans="4:17" x14ac:dyDescent="0.2">
      <c r="D579" s="506" t="s">
        <v>3921</v>
      </c>
      <c r="E579" s="505" t="s">
        <v>3918</v>
      </c>
      <c r="F579" s="506"/>
      <c r="G579" s="505"/>
      <c r="H579" s="506"/>
      <c r="I579" s="506"/>
      <c r="J579" s="505" t="str">
        <f t="shared" si="10"/>
        <v/>
      </c>
      <c r="K579" s="516"/>
      <c r="L579" s="516"/>
      <c r="M579" s="517"/>
      <c r="N579" s="506"/>
      <c r="O579" s="506"/>
      <c r="P579" s="506"/>
      <c r="Q579" s="505" t="s">
        <v>2160</v>
      </c>
    </row>
    <row r="580" spans="4:17" x14ac:dyDescent="0.2">
      <c r="D580" s="506" t="s">
        <v>3922</v>
      </c>
      <c r="E580" s="505" t="s">
        <v>3918</v>
      </c>
      <c r="F580" s="506"/>
      <c r="G580" s="505"/>
      <c r="H580" s="506"/>
      <c r="I580" s="506"/>
      <c r="J580" s="505" t="str">
        <f t="shared" si="10"/>
        <v/>
      </c>
      <c r="K580" s="516"/>
      <c r="L580" s="516"/>
      <c r="M580" s="517"/>
      <c r="N580" s="506"/>
      <c r="O580" s="506"/>
      <c r="P580" s="506"/>
      <c r="Q580" s="505" t="s">
        <v>2161</v>
      </c>
    </row>
    <row r="581" spans="4:17" x14ac:dyDescent="0.2">
      <c r="D581" s="506" t="s">
        <v>3923</v>
      </c>
      <c r="E581" s="505" t="s">
        <v>3918</v>
      </c>
      <c r="F581" s="506"/>
      <c r="G581" s="505"/>
      <c r="H581" s="506"/>
      <c r="I581" s="506"/>
      <c r="J581" s="505" t="str">
        <f t="shared" si="10"/>
        <v/>
      </c>
      <c r="K581" s="516"/>
      <c r="L581" s="516"/>
      <c r="M581" s="517"/>
      <c r="N581" s="506"/>
      <c r="O581" s="506"/>
      <c r="P581" s="506"/>
      <c r="Q581" s="505" t="s">
        <v>2162</v>
      </c>
    </row>
    <row r="582" spans="4:17" x14ac:dyDescent="0.2">
      <c r="D582" s="506" t="s">
        <v>3924</v>
      </c>
      <c r="E582" s="505" t="s">
        <v>3918</v>
      </c>
      <c r="F582" s="506"/>
      <c r="G582" s="505"/>
      <c r="H582" s="506"/>
      <c r="I582" s="506"/>
      <c r="J582" s="505" t="str">
        <f t="shared" si="10"/>
        <v/>
      </c>
      <c r="K582" s="516"/>
      <c r="L582" s="516"/>
      <c r="M582" s="517"/>
      <c r="N582" s="506"/>
      <c r="O582" s="506"/>
      <c r="P582" s="506"/>
      <c r="Q582" s="505" t="s">
        <v>2163</v>
      </c>
    </row>
    <row r="583" spans="4:17" x14ac:dyDescent="0.2">
      <c r="D583" s="506" t="s">
        <v>3925</v>
      </c>
      <c r="E583" s="505" t="s">
        <v>3918</v>
      </c>
      <c r="F583" s="506"/>
      <c r="G583" s="505"/>
      <c r="H583" s="506"/>
      <c r="I583" s="506"/>
      <c r="J583" s="505" t="str">
        <f t="shared" si="10"/>
        <v/>
      </c>
      <c r="K583" s="516"/>
      <c r="L583" s="516"/>
      <c r="M583" s="517"/>
      <c r="N583" s="506"/>
      <c r="O583" s="506"/>
      <c r="P583" s="506"/>
      <c r="Q583" s="505" t="s">
        <v>2164</v>
      </c>
    </row>
    <row r="584" spans="4:17" x14ac:dyDescent="0.2">
      <c r="D584" s="506" t="s">
        <v>3926</v>
      </c>
      <c r="E584" s="505" t="s">
        <v>3918</v>
      </c>
      <c r="F584" s="506"/>
      <c r="G584" s="505"/>
      <c r="H584" s="506"/>
      <c r="I584" s="506"/>
      <c r="J584" s="505" t="str">
        <f t="shared" si="10"/>
        <v/>
      </c>
      <c r="K584" s="516"/>
      <c r="L584" s="516"/>
      <c r="M584" s="517"/>
      <c r="N584" s="506"/>
      <c r="O584" s="506"/>
      <c r="P584" s="506"/>
      <c r="Q584" s="505" t="s">
        <v>2165</v>
      </c>
    </row>
    <row r="585" spans="4:17" x14ac:dyDescent="0.2">
      <c r="D585" s="506" t="s">
        <v>3927</v>
      </c>
      <c r="E585" s="505" t="s">
        <v>3918</v>
      </c>
      <c r="F585" s="506"/>
      <c r="G585" s="505"/>
      <c r="H585" s="506"/>
      <c r="I585" s="506"/>
      <c r="J585" s="505" t="str">
        <f t="shared" si="10"/>
        <v/>
      </c>
      <c r="K585" s="516"/>
      <c r="L585" s="516"/>
      <c r="M585" s="517"/>
      <c r="N585" s="506"/>
      <c r="O585" s="506"/>
      <c r="P585" s="506"/>
      <c r="Q585" s="505" t="s">
        <v>2166</v>
      </c>
    </row>
    <row r="586" spans="4:17" x14ac:dyDescent="0.2">
      <c r="D586" s="506" t="s">
        <v>3928</v>
      </c>
      <c r="E586" s="505" t="s">
        <v>3929</v>
      </c>
      <c r="F586" s="506"/>
      <c r="G586" s="505"/>
      <c r="H586" s="506"/>
      <c r="I586" s="506"/>
      <c r="J586" s="505" t="str">
        <f t="shared" si="10"/>
        <v/>
      </c>
      <c r="K586" s="516"/>
      <c r="L586" s="516"/>
      <c r="M586" s="517"/>
      <c r="N586" s="506"/>
      <c r="O586" s="506"/>
      <c r="P586" s="506"/>
      <c r="Q586" s="505" t="s">
        <v>2167</v>
      </c>
    </row>
    <row r="587" spans="4:17" x14ac:dyDescent="0.2">
      <c r="D587" s="506" t="s">
        <v>3930</v>
      </c>
      <c r="E587" s="505" t="s">
        <v>3929</v>
      </c>
      <c r="F587" s="506"/>
      <c r="G587" s="505"/>
      <c r="H587" s="506"/>
      <c r="I587" s="506"/>
      <c r="J587" s="505" t="str">
        <f t="shared" si="10"/>
        <v/>
      </c>
      <c r="K587" s="516"/>
      <c r="L587" s="516"/>
      <c r="M587" s="517"/>
      <c r="N587" s="506"/>
      <c r="O587" s="506"/>
      <c r="P587" s="506"/>
      <c r="Q587" s="505" t="s">
        <v>2168</v>
      </c>
    </row>
    <row r="588" spans="4:17" x14ac:dyDescent="0.2">
      <c r="D588" s="506" t="s">
        <v>3931</v>
      </c>
      <c r="E588" s="505" t="s">
        <v>3929</v>
      </c>
      <c r="F588" s="506"/>
      <c r="G588" s="505"/>
      <c r="H588" s="506"/>
      <c r="I588" s="506"/>
      <c r="J588" s="505" t="str">
        <f t="shared" si="10"/>
        <v/>
      </c>
      <c r="K588" s="516"/>
      <c r="L588" s="516"/>
      <c r="M588" s="517"/>
      <c r="N588" s="506"/>
      <c r="O588" s="506"/>
      <c r="P588" s="506"/>
      <c r="Q588" s="505" t="s">
        <v>2169</v>
      </c>
    </row>
    <row r="589" spans="4:17" x14ac:dyDescent="0.2">
      <c r="D589" s="506" t="s">
        <v>3932</v>
      </c>
      <c r="E589" s="505" t="s">
        <v>3929</v>
      </c>
      <c r="F589" s="506"/>
      <c r="G589" s="505"/>
      <c r="H589" s="506"/>
      <c r="I589" s="506"/>
      <c r="J589" s="505" t="str">
        <f t="shared" si="10"/>
        <v/>
      </c>
      <c r="K589" s="516"/>
      <c r="L589" s="516"/>
      <c r="M589" s="517"/>
      <c r="N589" s="506"/>
      <c r="O589" s="506"/>
      <c r="P589" s="506"/>
      <c r="Q589" s="505" t="s">
        <v>2170</v>
      </c>
    </row>
    <row r="590" spans="4:17" x14ac:dyDescent="0.2">
      <c r="D590" s="506" t="s">
        <v>3933</v>
      </c>
      <c r="E590" s="505" t="s">
        <v>3929</v>
      </c>
      <c r="F590" s="506"/>
      <c r="G590" s="505"/>
      <c r="H590" s="506"/>
      <c r="I590" s="506"/>
      <c r="J590" s="505" t="str">
        <f t="shared" si="10"/>
        <v/>
      </c>
      <c r="K590" s="516"/>
      <c r="L590" s="516"/>
      <c r="M590" s="517"/>
      <c r="N590" s="506"/>
      <c r="O590" s="506"/>
      <c r="P590" s="506"/>
      <c r="Q590" s="505" t="s">
        <v>2171</v>
      </c>
    </row>
    <row r="591" spans="4:17" x14ac:dyDescent="0.2">
      <c r="D591" s="506" t="s">
        <v>3934</v>
      </c>
      <c r="E591" s="505" t="s">
        <v>3929</v>
      </c>
      <c r="F591" s="506"/>
      <c r="G591" s="505"/>
      <c r="H591" s="506"/>
      <c r="I591" s="506"/>
      <c r="J591" s="505" t="str">
        <f t="shared" si="10"/>
        <v/>
      </c>
      <c r="K591" s="516"/>
      <c r="L591" s="516"/>
      <c r="M591" s="517"/>
      <c r="N591" s="506"/>
      <c r="O591" s="506"/>
      <c r="P591" s="506"/>
      <c r="Q591" s="505" t="s">
        <v>2172</v>
      </c>
    </row>
    <row r="592" spans="4:17" x14ac:dyDescent="0.2">
      <c r="D592" s="506" t="s">
        <v>3935</v>
      </c>
      <c r="E592" s="505" t="s">
        <v>3929</v>
      </c>
      <c r="F592" s="506"/>
      <c r="G592" s="505"/>
      <c r="H592" s="506"/>
      <c r="I592" s="506"/>
      <c r="J592" s="505" t="str">
        <f t="shared" si="10"/>
        <v/>
      </c>
      <c r="K592" s="516"/>
      <c r="L592" s="516"/>
      <c r="M592" s="517"/>
      <c r="N592" s="506"/>
      <c r="O592" s="506"/>
      <c r="P592" s="506"/>
      <c r="Q592" s="505" t="s">
        <v>2173</v>
      </c>
    </row>
    <row r="593" spans="4:17" x14ac:dyDescent="0.2">
      <c r="D593" s="506" t="s">
        <v>3936</v>
      </c>
      <c r="E593" s="505" t="s">
        <v>3929</v>
      </c>
      <c r="F593" s="506"/>
      <c r="G593" s="505"/>
      <c r="H593" s="506"/>
      <c r="I593" s="506"/>
      <c r="J593" s="505" t="str">
        <f t="shared" si="10"/>
        <v/>
      </c>
      <c r="K593" s="516"/>
      <c r="L593" s="516"/>
      <c r="M593" s="517"/>
      <c r="N593" s="506"/>
      <c r="O593" s="506"/>
      <c r="P593" s="506"/>
      <c r="Q593" s="505" t="s">
        <v>2174</v>
      </c>
    </row>
    <row r="594" spans="4:17" x14ac:dyDescent="0.2">
      <c r="D594" s="506" t="s">
        <v>3937</v>
      </c>
      <c r="E594" s="505" t="s">
        <v>3929</v>
      </c>
      <c r="F594" s="506"/>
      <c r="G594" s="505"/>
      <c r="H594" s="506"/>
      <c r="I594" s="506"/>
      <c r="J594" s="505" t="str">
        <f t="shared" si="10"/>
        <v/>
      </c>
      <c r="K594" s="516"/>
      <c r="L594" s="516"/>
      <c r="M594" s="517"/>
      <c r="N594" s="506"/>
      <c r="O594" s="506"/>
      <c r="P594" s="506"/>
      <c r="Q594" s="505" t="s">
        <v>2175</v>
      </c>
    </row>
    <row r="595" spans="4:17" x14ac:dyDescent="0.2">
      <c r="D595" s="506" t="s">
        <v>3938</v>
      </c>
      <c r="E595" s="505" t="s">
        <v>3929</v>
      </c>
      <c r="F595" s="506"/>
      <c r="G595" s="505"/>
      <c r="H595" s="506"/>
      <c r="I595" s="506"/>
      <c r="J595" s="505" t="str">
        <f t="shared" si="10"/>
        <v/>
      </c>
      <c r="K595" s="516"/>
      <c r="L595" s="516"/>
      <c r="M595" s="517"/>
      <c r="N595" s="506"/>
      <c r="O595" s="506"/>
      <c r="P595" s="506"/>
      <c r="Q595" s="505" t="s">
        <v>2176</v>
      </c>
    </row>
    <row r="596" spans="4:17" x14ac:dyDescent="0.2">
      <c r="D596" s="506" t="s">
        <v>3939</v>
      </c>
      <c r="E596" s="505" t="s">
        <v>3940</v>
      </c>
      <c r="F596" s="506"/>
      <c r="G596" s="505"/>
      <c r="H596" s="506"/>
      <c r="I596" s="506"/>
      <c r="J596" s="505" t="str">
        <f t="shared" si="10"/>
        <v/>
      </c>
      <c r="K596" s="516"/>
      <c r="L596" s="516"/>
      <c r="M596" s="517"/>
      <c r="N596" s="506"/>
      <c r="O596" s="506"/>
      <c r="P596" s="506"/>
      <c r="Q596" s="505" t="s">
        <v>2177</v>
      </c>
    </row>
    <row r="597" spans="4:17" x14ac:dyDescent="0.2">
      <c r="D597" s="506" t="s">
        <v>3941</v>
      </c>
      <c r="E597" s="505" t="s">
        <v>3940</v>
      </c>
      <c r="F597" s="506"/>
      <c r="G597" s="505"/>
      <c r="H597" s="506"/>
      <c r="I597" s="506"/>
      <c r="J597" s="505" t="str">
        <f t="shared" si="10"/>
        <v/>
      </c>
      <c r="K597" s="516"/>
      <c r="L597" s="516"/>
      <c r="M597" s="517"/>
      <c r="N597" s="506"/>
      <c r="O597" s="506"/>
      <c r="P597" s="506"/>
      <c r="Q597" s="505" t="s">
        <v>2178</v>
      </c>
    </row>
    <row r="598" spans="4:17" x14ac:dyDescent="0.2">
      <c r="D598" s="506" t="s">
        <v>3942</v>
      </c>
      <c r="E598" s="505" t="s">
        <v>3940</v>
      </c>
      <c r="F598" s="506"/>
      <c r="G598" s="505"/>
      <c r="H598" s="506"/>
      <c r="I598" s="506"/>
      <c r="J598" s="505" t="str">
        <f t="shared" si="10"/>
        <v/>
      </c>
      <c r="K598" s="516"/>
      <c r="L598" s="516"/>
      <c r="M598" s="517"/>
      <c r="N598" s="506"/>
      <c r="O598" s="506"/>
      <c r="P598" s="506"/>
      <c r="Q598" s="505" t="s">
        <v>2179</v>
      </c>
    </row>
    <row r="599" spans="4:17" x14ac:dyDescent="0.2">
      <c r="D599" s="506" t="s">
        <v>3943</v>
      </c>
      <c r="E599" s="505" t="s">
        <v>3940</v>
      </c>
      <c r="F599" s="506"/>
      <c r="G599" s="505"/>
      <c r="H599" s="506"/>
      <c r="I599" s="506"/>
      <c r="J599" s="505" t="str">
        <f t="shared" si="10"/>
        <v/>
      </c>
      <c r="K599" s="516"/>
      <c r="L599" s="516"/>
      <c r="M599" s="517"/>
      <c r="N599" s="506"/>
      <c r="O599" s="506"/>
      <c r="P599" s="506"/>
      <c r="Q599" s="505" t="s">
        <v>2180</v>
      </c>
    </row>
    <row r="600" spans="4:17" x14ac:dyDescent="0.2">
      <c r="D600" s="506" t="s">
        <v>3944</v>
      </c>
      <c r="E600" s="505" t="s">
        <v>3940</v>
      </c>
      <c r="F600" s="506"/>
      <c r="G600" s="505"/>
      <c r="H600" s="506"/>
      <c r="I600" s="506"/>
      <c r="J600" s="505" t="str">
        <f t="shared" si="10"/>
        <v/>
      </c>
      <c r="K600" s="516"/>
      <c r="L600" s="516"/>
      <c r="M600" s="517"/>
      <c r="N600" s="506"/>
      <c r="O600" s="506"/>
      <c r="P600" s="506"/>
      <c r="Q600" s="505" t="s">
        <v>2181</v>
      </c>
    </row>
    <row r="601" spans="4:17" x14ac:dyDescent="0.2">
      <c r="D601" s="506" t="s">
        <v>3945</v>
      </c>
      <c r="E601" s="505" t="s">
        <v>3940</v>
      </c>
      <c r="F601" s="506"/>
      <c r="G601" s="505"/>
      <c r="H601" s="506"/>
      <c r="I601" s="506"/>
      <c r="J601" s="505" t="str">
        <f t="shared" si="10"/>
        <v/>
      </c>
      <c r="K601" s="516"/>
      <c r="L601" s="516"/>
      <c r="M601" s="517"/>
      <c r="N601" s="506"/>
      <c r="O601" s="506"/>
      <c r="P601" s="506"/>
      <c r="Q601" s="505" t="s">
        <v>2182</v>
      </c>
    </row>
    <row r="602" spans="4:17" x14ac:dyDescent="0.2">
      <c r="D602" s="506" t="s">
        <v>3946</v>
      </c>
      <c r="E602" s="505" t="s">
        <v>3940</v>
      </c>
      <c r="F602" s="506"/>
      <c r="G602" s="505"/>
      <c r="H602" s="506"/>
      <c r="I602" s="506"/>
      <c r="J602" s="505" t="str">
        <f t="shared" si="10"/>
        <v/>
      </c>
      <c r="K602" s="516"/>
      <c r="L602" s="516"/>
      <c r="M602" s="517"/>
      <c r="N602" s="506"/>
      <c r="O602" s="506"/>
      <c r="P602" s="506"/>
      <c r="Q602" s="505" t="s">
        <v>2183</v>
      </c>
    </row>
    <row r="603" spans="4:17" x14ac:dyDescent="0.2">
      <c r="D603" s="506" t="s">
        <v>3947</v>
      </c>
      <c r="E603" s="505" t="s">
        <v>3940</v>
      </c>
      <c r="F603" s="506"/>
      <c r="G603" s="505"/>
      <c r="H603" s="506"/>
      <c r="I603" s="506"/>
      <c r="J603" s="505" t="str">
        <f t="shared" si="10"/>
        <v/>
      </c>
      <c r="K603" s="516"/>
      <c r="L603" s="516"/>
      <c r="M603" s="517"/>
      <c r="N603" s="506"/>
      <c r="O603" s="506"/>
      <c r="P603" s="506"/>
      <c r="Q603" s="505" t="s">
        <v>2184</v>
      </c>
    </row>
    <row r="604" spans="4:17" x14ac:dyDescent="0.2">
      <c r="D604" s="506" t="s">
        <v>3948</v>
      </c>
      <c r="E604" s="505" t="s">
        <v>3940</v>
      </c>
      <c r="F604" s="506"/>
      <c r="G604" s="505"/>
      <c r="H604" s="506"/>
      <c r="I604" s="506"/>
      <c r="J604" s="505" t="str">
        <f t="shared" si="10"/>
        <v/>
      </c>
      <c r="K604" s="516"/>
      <c r="L604" s="516"/>
      <c r="M604" s="517"/>
      <c r="N604" s="506"/>
      <c r="O604" s="506"/>
      <c r="P604" s="506"/>
      <c r="Q604" s="505" t="s">
        <v>2185</v>
      </c>
    </row>
    <row r="605" spans="4:17" x14ac:dyDescent="0.2">
      <c r="D605" s="506" t="s">
        <v>3949</v>
      </c>
      <c r="E605" s="505" t="s">
        <v>3940</v>
      </c>
      <c r="F605" s="506"/>
      <c r="G605" s="505"/>
      <c r="H605" s="506"/>
      <c r="I605" s="506"/>
      <c r="J605" s="505" t="str">
        <f t="shared" si="10"/>
        <v/>
      </c>
      <c r="K605" s="516"/>
      <c r="L605" s="516"/>
      <c r="M605" s="517"/>
      <c r="N605" s="506"/>
      <c r="O605" s="506"/>
      <c r="P605" s="506"/>
      <c r="Q605" s="505" t="s">
        <v>2186</v>
      </c>
    </row>
    <row r="606" spans="4:17" x14ac:dyDescent="0.2">
      <c r="D606" s="506" t="s">
        <v>3950</v>
      </c>
      <c r="E606" s="505" t="s">
        <v>3951</v>
      </c>
      <c r="F606" s="506"/>
      <c r="G606" s="505"/>
      <c r="H606" s="506"/>
      <c r="I606" s="506"/>
      <c r="J606" s="505" t="str">
        <f t="shared" si="10"/>
        <v/>
      </c>
      <c r="K606" s="516"/>
      <c r="L606" s="516"/>
      <c r="M606" s="517"/>
      <c r="N606" s="506"/>
      <c r="O606" s="506"/>
      <c r="P606" s="506"/>
      <c r="Q606" s="505" t="s">
        <v>2187</v>
      </c>
    </row>
    <row r="607" spans="4:17" x14ac:dyDescent="0.2">
      <c r="D607" s="506" t="s">
        <v>3952</v>
      </c>
      <c r="E607" s="505" t="s">
        <v>3951</v>
      </c>
      <c r="F607" s="506"/>
      <c r="G607" s="505"/>
      <c r="H607" s="506"/>
      <c r="I607" s="506"/>
      <c r="J607" s="505" t="str">
        <f t="shared" si="10"/>
        <v/>
      </c>
      <c r="K607" s="516"/>
      <c r="L607" s="516"/>
      <c r="M607" s="517"/>
      <c r="N607" s="506"/>
      <c r="O607" s="506"/>
      <c r="P607" s="506"/>
      <c r="Q607" s="505" t="s">
        <v>2188</v>
      </c>
    </row>
    <row r="608" spans="4:17" x14ac:dyDescent="0.2">
      <c r="D608" s="506" t="s">
        <v>3953</v>
      </c>
      <c r="E608" s="505" t="s">
        <v>3951</v>
      </c>
      <c r="F608" s="506"/>
      <c r="G608" s="505"/>
      <c r="H608" s="506"/>
      <c r="I608" s="506"/>
      <c r="J608" s="505" t="str">
        <f t="shared" si="10"/>
        <v/>
      </c>
      <c r="K608" s="516"/>
      <c r="L608" s="516"/>
      <c r="M608" s="517"/>
      <c r="N608" s="506"/>
      <c r="O608" s="506"/>
      <c r="P608" s="506"/>
      <c r="Q608" s="505" t="s">
        <v>2189</v>
      </c>
    </row>
    <row r="609" spans="4:17" x14ac:dyDescent="0.2">
      <c r="D609" s="506" t="s">
        <v>3954</v>
      </c>
      <c r="E609" s="505" t="s">
        <v>3951</v>
      </c>
      <c r="F609" s="506"/>
      <c r="G609" s="505"/>
      <c r="H609" s="506"/>
      <c r="I609" s="506"/>
      <c r="J609" s="505" t="str">
        <f t="shared" si="10"/>
        <v/>
      </c>
      <c r="K609" s="516"/>
      <c r="L609" s="516"/>
      <c r="M609" s="517"/>
      <c r="N609" s="506"/>
      <c r="O609" s="506"/>
      <c r="P609" s="506"/>
      <c r="Q609" s="505" t="s">
        <v>2190</v>
      </c>
    </row>
    <row r="610" spans="4:17" x14ac:dyDescent="0.2">
      <c r="D610" s="506" t="s">
        <v>3955</v>
      </c>
      <c r="E610" s="505" t="s">
        <v>3951</v>
      </c>
      <c r="F610" s="506"/>
      <c r="G610" s="505"/>
      <c r="H610" s="506"/>
      <c r="I610" s="506"/>
      <c r="J610" s="505" t="str">
        <f t="shared" si="10"/>
        <v/>
      </c>
      <c r="K610" s="516"/>
      <c r="L610" s="516"/>
      <c r="M610" s="517"/>
      <c r="N610" s="506"/>
      <c r="O610" s="506"/>
      <c r="P610" s="506"/>
      <c r="Q610" s="505" t="s">
        <v>2191</v>
      </c>
    </row>
    <row r="611" spans="4:17" x14ac:dyDescent="0.2">
      <c r="D611" s="506" t="s">
        <v>3956</v>
      </c>
      <c r="E611" s="505" t="s">
        <v>3951</v>
      </c>
      <c r="F611" s="506"/>
      <c r="G611" s="505"/>
      <c r="H611" s="506"/>
      <c r="I611" s="506"/>
      <c r="J611" s="505" t="str">
        <f t="shared" si="10"/>
        <v/>
      </c>
      <c r="K611" s="516"/>
      <c r="L611" s="516"/>
      <c r="M611" s="517"/>
      <c r="N611" s="506"/>
      <c r="O611" s="506"/>
      <c r="P611" s="506"/>
      <c r="Q611" s="505" t="s">
        <v>2192</v>
      </c>
    </row>
    <row r="612" spans="4:17" x14ac:dyDescent="0.2">
      <c r="D612" s="506" t="s">
        <v>3957</v>
      </c>
      <c r="E612" s="505" t="s">
        <v>3951</v>
      </c>
      <c r="F612" s="506"/>
      <c r="G612" s="505"/>
      <c r="H612" s="506"/>
      <c r="I612" s="506"/>
      <c r="J612" s="505" t="str">
        <f t="shared" si="10"/>
        <v/>
      </c>
      <c r="K612" s="516"/>
      <c r="L612" s="516"/>
      <c r="M612" s="517"/>
      <c r="N612" s="506"/>
      <c r="O612" s="506"/>
      <c r="P612" s="506"/>
      <c r="Q612" s="505" t="s">
        <v>2193</v>
      </c>
    </row>
    <row r="613" spans="4:17" x14ac:dyDescent="0.2">
      <c r="D613" s="506" t="s">
        <v>3958</v>
      </c>
      <c r="E613" s="505" t="s">
        <v>3951</v>
      </c>
      <c r="F613" s="506"/>
      <c r="G613" s="505"/>
      <c r="H613" s="506"/>
      <c r="I613" s="506"/>
      <c r="J613" s="505" t="str">
        <f t="shared" si="10"/>
        <v/>
      </c>
      <c r="K613" s="516"/>
      <c r="L613" s="516"/>
      <c r="M613" s="517"/>
      <c r="N613" s="506"/>
      <c r="O613" s="506"/>
      <c r="P613" s="506"/>
      <c r="Q613" s="505" t="s">
        <v>2194</v>
      </c>
    </row>
    <row r="614" spans="4:17" x14ac:dyDescent="0.2">
      <c r="D614" s="506" t="s">
        <v>3959</v>
      </c>
      <c r="E614" s="505" t="s">
        <v>3951</v>
      </c>
      <c r="F614" s="506"/>
      <c r="G614" s="505"/>
      <c r="H614" s="506"/>
      <c r="I614" s="506"/>
      <c r="J614" s="505" t="str">
        <f t="shared" si="10"/>
        <v/>
      </c>
      <c r="K614" s="516"/>
      <c r="L614" s="516"/>
      <c r="M614" s="517"/>
      <c r="N614" s="506"/>
      <c r="O614" s="506"/>
      <c r="P614" s="506"/>
      <c r="Q614" s="505" t="s">
        <v>2195</v>
      </c>
    </row>
    <row r="615" spans="4:17" x14ac:dyDescent="0.2">
      <c r="D615" s="506" t="s">
        <v>3960</v>
      </c>
      <c r="E615" s="505" t="s">
        <v>3951</v>
      </c>
      <c r="F615" s="506"/>
      <c r="G615" s="505"/>
      <c r="H615" s="506"/>
      <c r="I615" s="506"/>
      <c r="J615" s="505" t="str">
        <f t="shared" si="10"/>
        <v/>
      </c>
      <c r="K615" s="516"/>
      <c r="L615" s="516"/>
      <c r="M615" s="517"/>
      <c r="N615" s="506"/>
      <c r="O615" s="506"/>
      <c r="P615" s="506"/>
      <c r="Q615" s="505" t="s">
        <v>2196</v>
      </c>
    </row>
  </sheetData>
  <dataValidations count="7">
    <dataValidation type="list" allowBlank="1" showInputMessage="1" showErrorMessage="1" errorTitle="X-Author for Excel" error="Please select a value from the drop-down." promptTitle="X-Author for Excel" sqref="L3:L153">
      <formula1>IF(IFERROR(ROWS(INDIRECT(SUBSTITUTE("AIM_Impact_Disaggregation__c.AIM_Baseline_Year__c"," ","_"))),-1) &lt; 0, XAuthorInvalidPicklistData,INDIRECT(SUBSTITUTE("AIM_Impact_Disaggregation__c.AIM_Baseline_Year__c"," ","_")))</formula1>
    </dataValidation>
    <dataValidation type="custom" allowBlank="1" showInputMessage="1" showErrorMessage="1" errorTitle="X-Author for Excel" error="Id and Lookup fields are not editable." promptTitle="X-Author for Excel" sqref="O3:O153 O159:O309 Q315:Q615">
      <formula1>""</formula1>
    </dataValidation>
    <dataValidation type="list" allowBlank="1" showInputMessage="1" showErrorMessage="1" errorTitle="X-Author for Excel" error="Please select a value from the drop-down." promptTitle="X-Author for Excel" sqref="L159:L309">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Baseline N# is -10000000000 to 10000000000." promptTitle="X-Author for Excel" sqref="K315:K615">
      <formula1>-10000000000</formula1>
      <formula2>10000000000</formula2>
    </dataValidation>
    <dataValidation type="decimal" allowBlank="1" showInputMessage="1" showErrorMessage="1" errorTitle="X-Author for Excel" error="Please enter a valid numeric value. Valid range for Baseline D# is -10000000000 to 10000000000." promptTitle="X-Author for Excel" sqref="L315:L615">
      <formula1>-10000000000</formula1>
      <formula2>10000000000</formula2>
    </dataValidation>
    <dataValidation type="decimal" allowBlank="1" showInputMessage="1" showErrorMessage="1" errorTitle="X-Author for Excel" error="Please enter a valid numeric value. Valid range for Baseline % is -99999.99 to 99999.99." promptTitle="X-Author for Excel" sqref="M315:M615">
      <formula1>-99999.99</formula1>
      <formula2>99999.99</formula2>
    </dataValidation>
    <dataValidation type="list" allowBlank="1" showInputMessage="1" showErrorMessage="1" errorTitle="X-Author for Excel" error="Please select a value from the drop-down." promptTitle="X-Author for Excel" sqref="N315:N615">
      <formula1>IF(IFERROR(ROWS(INDIRECT(SUBSTITUTE("AIM_Coverage_Disaggregation__c.AIM_Year__c"," ","_"))),-1) &lt; 0, XAuthorInvalidPicklistData,INDIRECT(SUBSTITUTE("AIM_Coverage_Disaggregation__c.AIM_Year__c"," ","_")))</formula1>
    </dataValidation>
  </dataValidation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849"/>
  <sheetViews>
    <sheetView workbookViewId="0">
      <selection activeCell="E26" sqref="E26"/>
    </sheetView>
  </sheetViews>
  <sheetFormatPr defaultColWidth="8.625" defaultRowHeight="12.75" x14ac:dyDescent="0.2"/>
  <cols>
    <col min="1" max="1" width="13.625" style="1" bestFit="1" customWidth="1"/>
    <col min="2" max="2" width="24.125" style="1" customWidth="1"/>
    <col min="3" max="3" width="12.625" style="11" customWidth="1"/>
    <col min="4" max="4" width="13.625" style="1" bestFit="1" customWidth="1"/>
    <col min="5" max="5" width="11.625" style="1" bestFit="1" customWidth="1"/>
    <col min="6" max="16384" width="8.625" style="1"/>
  </cols>
  <sheetData>
    <row r="1" spans="1:4" x14ac:dyDescent="0.2">
      <c r="A1" s="691" t="s">
        <v>160</v>
      </c>
      <c r="B1" s="691"/>
      <c r="C1" s="691"/>
      <c r="D1" s="691"/>
    </row>
    <row r="2" spans="1:4" x14ac:dyDescent="0.2">
      <c r="A2" s="505" t="s">
        <v>66</v>
      </c>
      <c r="B2" s="515" t="s">
        <v>64</v>
      </c>
      <c r="C2" s="509"/>
      <c r="D2" s="505" t="s">
        <v>108</v>
      </c>
    </row>
    <row r="3" spans="1:4" hidden="1" x14ac:dyDescent="0.2">
      <c r="A3" s="506" t="s">
        <v>65</v>
      </c>
      <c r="B3" s="505" t="s">
        <v>161</v>
      </c>
      <c r="C3" s="505" t="str">
        <f t="array" ref="C3">IFERROR(INDEX($B$3:$B$16, MATCH(0, COUNTIF($C$2:C2, $B$3:$B$16&amp;"") + IF($B$3:$B$16="",1,0), 0)), "")</f>
        <v>[Account (Name)]</v>
      </c>
      <c r="D3" s="505" t="s">
        <v>107</v>
      </c>
    </row>
    <row r="4" spans="1:4" s="11" customFormat="1" x14ac:dyDescent="0.2">
      <c r="A4" s="506" t="s">
        <v>3275</v>
      </c>
      <c r="B4" s="505" t="s">
        <v>524</v>
      </c>
      <c r="C4" s="505" t="str">
        <f t="array" ref="C4">IFERROR(INDEX($B$3:$B$16, MATCH(0, COUNTIF($C$2:C3, $B$3:$B$16&amp;"") + IF($B$3:$B$16="",1,0), 0)), "")</f>
        <v>United Nations Development Programme</v>
      </c>
      <c r="D4" s="505" t="s">
        <v>3276</v>
      </c>
    </row>
    <row r="5" spans="1:4" s="11" customFormat="1" x14ac:dyDescent="0.2">
      <c r="A5" s="506" t="s">
        <v>3277</v>
      </c>
      <c r="B5" s="505" t="s">
        <v>3278</v>
      </c>
      <c r="C5" s="505" t="str">
        <f t="array" ref="C5">IFERROR(INDEX($B$3:$B$16, MATCH(0, COUNTIF($C$2:C4, $B$3:$B$16&amp;"") + IF($B$3:$B$16="",1,0), 0)), "")</f>
        <v>Ministry of Health of the Republic of Angola</v>
      </c>
      <c r="D5" s="505" t="s">
        <v>3279</v>
      </c>
    </row>
    <row r="6" spans="1:4" s="11" customFormat="1" x14ac:dyDescent="0.2">
      <c r="A6" s="506" t="s">
        <v>3280</v>
      </c>
      <c r="B6" s="505" t="s">
        <v>3278</v>
      </c>
      <c r="C6" s="505" t="str">
        <f t="array" ref="C6">IFERROR(INDEX($B$3:$B$16, MATCH(0, COUNTIF($C$2:C5, $B$3:$B$16&amp;"") + IF($B$3:$B$16="",1,0), 0)), "")</f>
        <v>World Vision International</v>
      </c>
      <c r="D6" s="505" t="s">
        <v>3279</v>
      </c>
    </row>
    <row r="7" spans="1:4" s="11" customFormat="1" x14ac:dyDescent="0.2">
      <c r="A7" s="506" t="s">
        <v>3281</v>
      </c>
      <c r="B7" s="505" t="s">
        <v>524</v>
      </c>
      <c r="C7" s="505" t="str">
        <f t="array" ref="C7">IFERROR(INDEX($B$3:$B$16, MATCH(0, COUNTIF($C$2:C6, $B$3:$B$16&amp;"") + IF($B$3:$B$16="",1,0), 0)), "")</f>
        <v/>
      </c>
      <c r="D7" s="505" t="s">
        <v>3276</v>
      </c>
    </row>
    <row r="8" spans="1:4" s="11" customFormat="1" x14ac:dyDescent="0.2">
      <c r="A8" s="506" t="s">
        <v>3282</v>
      </c>
      <c r="B8" s="505" t="s">
        <v>3283</v>
      </c>
      <c r="C8" s="505" t="str">
        <f t="array" ref="C8">IFERROR(INDEX($B$3:$B$16, MATCH(0, COUNTIF($C$2:C7, $B$3:$B$16&amp;"") + IF($B$3:$B$16="",1,0), 0)), "")</f>
        <v/>
      </c>
      <c r="D8" s="505" t="s">
        <v>3284</v>
      </c>
    </row>
    <row r="9" spans="1:4" s="11" customFormat="1" x14ac:dyDescent="0.2">
      <c r="A9" s="506" t="s">
        <v>3285</v>
      </c>
      <c r="B9" s="505" t="s">
        <v>3278</v>
      </c>
      <c r="C9" s="505" t="str">
        <f t="array" ref="C9">IFERROR(INDEX($B$3:$B$16, MATCH(0, COUNTIF($C$2:C8, $B$3:$B$16&amp;"") + IF($B$3:$B$16="",1,0), 0)), "")</f>
        <v/>
      </c>
      <c r="D9" s="505" t="s">
        <v>3279</v>
      </c>
    </row>
    <row r="10" spans="1:4" s="11" customFormat="1" x14ac:dyDescent="0.2">
      <c r="A10" s="506" t="s">
        <v>3286</v>
      </c>
      <c r="B10" s="505" t="s">
        <v>3278</v>
      </c>
      <c r="C10" s="505" t="str">
        <f t="array" ref="C10">IFERROR(INDEX($B$3:$B$16, MATCH(0, COUNTIF($C$2:C9, $B$3:$B$16&amp;"") + IF($B$3:$B$16="",1,0), 0)), "")</f>
        <v/>
      </c>
      <c r="D10" s="505" t="s">
        <v>3279</v>
      </c>
    </row>
    <row r="11" spans="1:4" s="11" customFormat="1" x14ac:dyDescent="0.2">
      <c r="A11" s="506" t="s">
        <v>3287</v>
      </c>
      <c r="B11" s="505" t="s">
        <v>3283</v>
      </c>
      <c r="C11" s="505" t="str">
        <f t="array" ref="C11">IFERROR(INDEX($B$3:$B$16, MATCH(0, COUNTIF($C$2:C10, $B$3:$B$16&amp;"") + IF($B$3:$B$16="",1,0), 0)), "")</f>
        <v/>
      </c>
      <c r="D11" s="505" t="s">
        <v>3284</v>
      </c>
    </row>
    <row r="12" spans="1:4" s="11" customFormat="1" x14ac:dyDescent="0.2">
      <c r="A12" s="506" t="s">
        <v>3288</v>
      </c>
      <c r="B12" s="505" t="s">
        <v>3278</v>
      </c>
      <c r="C12" s="505" t="str">
        <f t="array" ref="C12">IFERROR(INDEX($B$3:$B$16, MATCH(0, COUNTIF($C$2:C11, $B$3:$B$16&amp;"") + IF($B$3:$B$16="",1,0), 0)), "")</f>
        <v/>
      </c>
      <c r="D12" s="505" t="s">
        <v>3279</v>
      </c>
    </row>
    <row r="13" spans="1:4" s="11" customFormat="1" x14ac:dyDescent="0.2">
      <c r="A13" s="506" t="s">
        <v>3289</v>
      </c>
      <c r="B13" s="505" t="s">
        <v>524</v>
      </c>
      <c r="C13" s="505" t="str">
        <f t="array" ref="C13">IFERROR(INDEX($B$3:$B$16, MATCH(0, COUNTIF($C$2:C12, $B$3:$B$16&amp;"") + IF($B$3:$B$16="",1,0), 0)), "")</f>
        <v/>
      </c>
      <c r="D13" s="505" t="s">
        <v>3276</v>
      </c>
    </row>
    <row r="14" spans="1:4" s="11" customFormat="1" x14ac:dyDescent="0.2">
      <c r="A14" s="506" t="s">
        <v>3290</v>
      </c>
      <c r="B14" s="505" t="s">
        <v>3278</v>
      </c>
      <c r="C14" s="505" t="str">
        <f t="array" ref="C14">IFERROR(INDEX($B$3:$B$16, MATCH(0, COUNTIF($C$2:C13, $B$3:$B$16&amp;"") + IF($B$3:$B$16="",1,0), 0)), "")</f>
        <v/>
      </c>
      <c r="D14" s="505" t="s">
        <v>3279</v>
      </c>
    </row>
    <row r="15" spans="1:4" s="11" customFormat="1" x14ac:dyDescent="0.2">
      <c r="A15" s="506" t="s">
        <v>3291</v>
      </c>
      <c r="B15" s="505" t="s">
        <v>524</v>
      </c>
      <c r="C15" s="505" t="str">
        <f t="array" ref="C15">IFERROR(INDEX($B$3:$B$16, MATCH(0, COUNTIF($C$2:C14, $B$3:$B$16&amp;"") + IF($B$3:$B$16="",1,0), 0)), "")</f>
        <v/>
      </c>
      <c r="D15" s="505" t="s">
        <v>3276</v>
      </c>
    </row>
    <row r="16" spans="1:4" s="11" customFormat="1" x14ac:dyDescent="0.2"/>
    <row r="17" spans="1:4" s="11" customFormat="1" hidden="1" x14ac:dyDescent="0.2"/>
    <row r="18" spans="1:4" s="11" customFormat="1" hidden="1" x14ac:dyDescent="0.2"/>
    <row r="19" spans="1:4" s="11" customFormat="1" hidden="1" x14ac:dyDescent="0.2"/>
    <row r="20" spans="1:4" s="11" customFormat="1" hidden="1" x14ac:dyDescent="0.2"/>
    <row r="22" spans="1:4" x14ac:dyDescent="0.2">
      <c r="A22" s="691" t="s">
        <v>159</v>
      </c>
      <c r="B22" s="691"/>
      <c r="C22" s="691"/>
      <c r="D22" s="691"/>
    </row>
    <row r="23" spans="1:4" x14ac:dyDescent="0.2">
      <c r="A23" s="505" t="s">
        <v>66</v>
      </c>
      <c r="B23" s="505" t="s">
        <v>64</v>
      </c>
      <c r="C23" s="505"/>
      <c r="D23" s="505" t="s">
        <v>108</v>
      </c>
    </row>
    <row r="24" spans="1:4" hidden="1" x14ac:dyDescent="0.2">
      <c r="A24" s="506" t="s">
        <v>65</v>
      </c>
      <c r="B24" s="505" t="s">
        <v>161</v>
      </c>
      <c r="C24" s="505" t="str">
        <f t="array" ref="C24">IFERROR(INDEX($B$24:$B$33, MATCH(0, COUNTIF($C$23:C23, $B$24:$B$33&amp;"") + IF($B$24:$B$33="",1,0), 0)), "")</f>
        <v>[Account (Name)]</v>
      </c>
      <c r="D24" s="505" t="s">
        <v>107</v>
      </c>
    </row>
    <row r="25" spans="1:4" s="11" customFormat="1" x14ac:dyDescent="0.2">
      <c r="A25" s="506" t="s">
        <v>3962</v>
      </c>
      <c r="B25" s="505" t="s">
        <v>3963</v>
      </c>
      <c r="C25" s="505" t="str">
        <f t="array" ref="C25">IFERROR(INDEX($B$24:$B$33, MATCH(0, COUNTIF($C$23:C24, $B$24:$B$33&amp;"") + IF($B$24:$B$33="",1,0), 0)), "")</f>
        <v>Wits Health Consortium (Pty) Ltd</v>
      </c>
      <c r="D25" s="505" t="s">
        <v>3964</v>
      </c>
    </row>
    <row r="26" spans="1:4" s="11" customFormat="1" x14ac:dyDescent="0.2">
      <c r="A26" s="506" t="s">
        <v>3965</v>
      </c>
      <c r="B26" s="505" t="s">
        <v>3966</v>
      </c>
      <c r="C26" s="505" t="str">
        <f t="array" ref="C26">IFERROR(INDEX($B$24:$B$33, MATCH(0, COUNTIF($C$23:C25, $B$24:$B$33&amp;"") + IF($B$24:$B$33="",1,0), 0)), "")</f>
        <v>Inter American Bank</v>
      </c>
      <c r="D26" s="505" t="s">
        <v>3967</v>
      </c>
    </row>
    <row r="27" spans="1:4" s="11" customFormat="1" x14ac:dyDescent="0.2">
      <c r="A27" s="506" t="s">
        <v>3968</v>
      </c>
      <c r="B27" s="505" t="s">
        <v>524</v>
      </c>
      <c r="C27" s="505" t="str">
        <f t="array" ref="C27">IFERROR(INDEX($B$24:$B$33, MATCH(0, COUNTIF($C$23:C26, $B$24:$B$33&amp;"") + IF($B$24:$B$33="",1,0), 0)), "")</f>
        <v>United Nations Development Programme</v>
      </c>
      <c r="D27" s="505" t="s">
        <v>3969</v>
      </c>
    </row>
    <row r="28" spans="1:4" s="11" customFormat="1" x14ac:dyDescent="0.2">
      <c r="A28" s="506" t="s">
        <v>3970</v>
      </c>
      <c r="B28" s="505" t="s">
        <v>3971</v>
      </c>
      <c r="C28" s="505" t="str">
        <f t="array" ref="C28">IFERROR(INDEX($B$24:$B$33, MATCH(0, COUNTIF($C$23:C27, $B$24:$B$33&amp;"") + IF($B$24:$B$33="",1,0), 0)), "")</f>
        <v>Ministry of Health of the Republic of Rwanda</v>
      </c>
      <c r="D28" s="505" t="s">
        <v>3972</v>
      </c>
    </row>
    <row r="29" spans="1:4" s="11" customFormat="1" x14ac:dyDescent="0.2">
      <c r="A29" s="506" t="s">
        <v>3973</v>
      </c>
      <c r="B29" s="505" t="s">
        <v>3971</v>
      </c>
      <c r="C29" s="505" t="str">
        <f t="array" ref="C29">IFERROR(INDEX($B$24:$B$33, MATCH(0, COUNTIF($C$23:C28, $B$24:$B$33&amp;"") + IF($B$24:$B$33="",1,0), 0)), "")</f>
        <v>United Nations Office for Project Services</v>
      </c>
      <c r="D29" s="505" t="s">
        <v>3972</v>
      </c>
    </row>
    <row r="30" spans="1:4" s="11" customFormat="1" x14ac:dyDescent="0.2">
      <c r="A30" s="506" t="s">
        <v>3974</v>
      </c>
      <c r="B30" s="505" t="s">
        <v>3975</v>
      </c>
      <c r="C30" s="505" t="str">
        <f t="array" ref="C30">IFERROR(INDEX($B$24:$B$33, MATCH(0, COUNTIF($C$23:C29, $B$24:$B$33&amp;"") + IF($B$24:$B$33="",1,0), 0)), "")</f>
        <v>Solomon Islands Ministry of Health and Medical Services</v>
      </c>
      <c r="D30" s="505" t="s">
        <v>3976</v>
      </c>
    </row>
    <row r="31" spans="1:4" s="11" customFormat="1" x14ac:dyDescent="0.2">
      <c r="A31" s="506" t="s">
        <v>3977</v>
      </c>
      <c r="B31" s="505" t="s">
        <v>3975</v>
      </c>
      <c r="C31" s="505" t="str">
        <f t="array" ref="C31">IFERROR(INDEX($B$24:$B$33, MATCH(0, COUNTIF($C$23:C30, $B$24:$B$33&amp;"") + IF($B$24:$B$33="",1,0), 0)), "")</f>
        <v/>
      </c>
      <c r="D31" s="505" t="s">
        <v>3976</v>
      </c>
    </row>
    <row r="32" spans="1:4" s="11" customFormat="1" x14ac:dyDescent="0.2">
      <c r="A32" s="506" t="s">
        <v>3978</v>
      </c>
      <c r="B32" s="505" t="s">
        <v>3979</v>
      </c>
      <c r="C32" s="505" t="str">
        <f t="array" ref="C32">IFERROR(INDEX($B$24:$B$33, MATCH(0, COUNTIF($C$23:C31, $B$24:$B$33&amp;"") + IF($B$24:$B$33="",1,0), 0)), "")</f>
        <v/>
      </c>
      <c r="D32" s="505" t="s">
        <v>3980</v>
      </c>
    </row>
    <row r="36" spans="1:2" x14ac:dyDescent="0.2">
      <c r="B36" s="10"/>
    </row>
    <row r="37" spans="1:2" x14ac:dyDescent="0.2">
      <c r="A37" s="11"/>
      <c r="B37" s="10"/>
    </row>
    <row r="38" spans="1:2" x14ac:dyDescent="0.2">
      <c r="A38" s="11"/>
      <c r="B38" s="10"/>
    </row>
    <row r="39" spans="1:2" x14ac:dyDescent="0.2">
      <c r="A39" s="11"/>
      <c r="B39" s="10"/>
    </row>
    <row r="40" spans="1:2" x14ac:dyDescent="0.2">
      <c r="A40" s="11"/>
      <c r="B40" s="10"/>
    </row>
    <row r="41" spans="1:2" x14ac:dyDescent="0.2">
      <c r="A41" s="11"/>
      <c r="B41" s="10"/>
    </row>
    <row r="42" spans="1:2" x14ac:dyDescent="0.2">
      <c r="A42" s="11"/>
      <c r="B42" s="10"/>
    </row>
    <row r="43" spans="1:2" x14ac:dyDescent="0.2">
      <c r="A43" s="11"/>
      <c r="B43" s="10"/>
    </row>
    <row r="44" spans="1:2" x14ac:dyDescent="0.2">
      <c r="A44" s="11"/>
      <c r="B44" s="10"/>
    </row>
    <row r="45" spans="1:2" x14ac:dyDescent="0.2">
      <c r="A45" s="11"/>
      <c r="B45" s="10"/>
    </row>
    <row r="46" spans="1:2" x14ac:dyDescent="0.2">
      <c r="A46" s="11"/>
      <c r="B46" s="10"/>
    </row>
    <row r="47" spans="1:2" x14ac:dyDescent="0.2">
      <c r="A47" s="11"/>
      <c r="B47" s="10"/>
    </row>
    <row r="48" spans="1:2" x14ac:dyDescent="0.2">
      <c r="A48" s="11"/>
      <c r="B48" s="10"/>
    </row>
    <row r="49" spans="1:2" x14ac:dyDescent="0.2">
      <c r="A49" s="11"/>
      <c r="B49" s="10"/>
    </row>
    <row r="50" spans="1:2" x14ac:dyDescent="0.2">
      <c r="A50" s="11"/>
      <c r="B50" s="10"/>
    </row>
    <row r="51" spans="1:2" x14ac:dyDescent="0.2">
      <c r="A51" s="11"/>
      <c r="B51" s="10"/>
    </row>
    <row r="52" spans="1:2" x14ac:dyDescent="0.2">
      <c r="A52" s="11"/>
      <c r="B52" s="10"/>
    </row>
    <row r="53" spans="1:2" x14ac:dyDescent="0.2">
      <c r="A53" s="11"/>
      <c r="B53" s="10"/>
    </row>
    <row r="54" spans="1:2" x14ac:dyDescent="0.2">
      <c r="A54" s="11"/>
      <c r="B54" s="10"/>
    </row>
    <row r="55" spans="1:2" x14ac:dyDescent="0.2">
      <c r="A55" s="11"/>
      <c r="B55" s="10"/>
    </row>
    <row r="56" spans="1:2" x14ac:dyDescent="0.2">
      <c r="A56" s="11"/>
      <c r="B56" s="10"/>
    </row>
    <row r="57" spans="1:2" x14ac:dyDescent="0.2">
      <c r="A57" s="11"/>
      <c r="B57" s="10"/>
    </row>
    <row r="58" spans="1:2" x14ac:dyDescent="0.2">
      <c r="A58" s="11"/>
      <c r="B58" s="10"/>
    </row>
    <row r="59" spans="1:2" x14ac:dyDescent="0.2">
      <c r="A59" s="11"/>
      <c r="B59" s="10"/>
    </row>
    <row r="60" spans="1:2" x14ac:dyDescent="0.2">
      <c r="A60" s="11"/>
      <c r="B60" s="10"/>
    </row>
    <row r="61" spans="1:2" x14ac:dyDescent="0.2">
      <c r="A61" s="11"/>
      <c r="B61" s="10"/>
    </row>
    <row r="62" spans="1:2" x14ac:dyDescent="0.2">
      <c r="A62" s="11"/>
      <c r="B62" s="10"/>
    </row>
    <row r="63" spans="1:2" x14ac:dyDescent="0.2">
      <c r="A63" s="11"/>
      <c r="B63" s="10"/>
    </row>
    <row r="64" spans="1:2" x14ac:dyDescent="0.2">
      <c r="A64" s="11"/>
      <c r="B64" s="10"/>
    </row>
    <row r="65" spans="1:2" x14ac:dyDescent="0.2">
      <c r="A65" s="11"/>
      <c r="B65" s="10"/>
    </row>
    <row r="66" spans="1:2" x14ac:dyDescent="0.2">
      <c r="A66" s="11"/>
      <c r="B66" s="10"/>
    </row>
    <row r="67" spans="1:2" x14ac:dyDescent="0.2">
      <c r="A67" s="11"/>
      <c r="B67" s="10"/>
    </row>
    <row r="68" spans="1:2" x14ac:dyDescent="0.2">
      <c r="A68" s="11"/>
      <c r="B68" s="10"/>
    </row>
    <row r="69" spans="1:2" x14ac:dyDescent="0.2">
      <c r="A69" s="11"/>
      <c r="B69" s="10"/>
    </row>
    <row r="70" spans="1:2" x14ac:dyDescent="0.2">
      <c r="A70" s="11"/>
      <c r="B70" s="10"/>
    </row>
    <row r="71" spans="1:2" x14ac:dyDescent="0.2">
      <c r="A71" s="11"/>
      <c r="B71" s="10"/>
    </row>
    <row r="72" spans="1:2" x14ac:dyDescent="0.2">
      <c r="A72" s="11"/>
      <c r="B72" s="10"/>
    </row>
    <row r="73" spans="1:2" x14ac:dyDescent="0.2">
      <c r="A73" s="11"/>
      <c r="B73" s="10"/>
    </row>
    <row r="74" spans="1:2" x14ac:dyDescent="0.2">
      <c r="A74" s="11"/>
      <c r="B74" s="10"/>
    </row>
    <row r="75" spans="1:2" x14ac:dyDescent="0.2">
      <c r="A75" s="11"/>
      <c r="B75" s="10"/>
    </row>
    <row r="76" spans="1:2" x14ac:dyDescent="0.2">
      <c r="A76" s="11"/>
      <c r="B76" s="10"/>
    </row>
    <row r="77" spans="1:2" x14ac:dyDescent="0.2">
      <c r="A77" s="11"/>
      <c r="B77" s="10"/>
    </row>
    <row r="78" spans="1:2" x14ac:dyDescent="0.2">
      <c r="A78" s="11"/>
      <c r="B78" s="10"/>
    </row>
    <row r="79" spans="1:2" x14ac:dyDescent="0.2">
      <c r="A79" s="11"/>
      <c r="B79" s="10"/>
    </row>
    <row r="80" spans="1:2" x14ac:dyDescent="0.2">
      <c r="A80" s="11"/>
      <c r="B80" s="10"/>
    </row>
    <row r="81" spans="1:2" x14ac:dyDescent="0.2">
      <c r="A81" s="11"/>
      <c r="B81" s="10"/>
    </row>
    <row r="82" spans="1:2" x14ac:dyDescent="0.2">
      <c r="A82" s="11"/>
      <c r="B82" s="10"/>
    </row>
    <row r="83" spans="1:2" x14ac:dyDescent="0.2">
      <c r="A83" s="11"/>
      <c r="B83" s="10"/>
    </row>
    <row r="84" spans="1:2" x14ac:dyDescent="0.2">
      <c r="A84" s="11"/>
      <c r="B84" s="10"/>
    </row>
    <row r="85" spans="1:2" x14ac:dyDescent="0.2">
      <c r="A85" s="11"/>
      <c r="B85" s="10"/>
    </row>
    <row r="86" spans="1:2" x14ac:dyDescent="0.2">
      <c r="A86" s="11"/>
      <c r="B86" s="10"/>
    </row>
    <row r="87" spans="1:2" x14ac:dyDescent="0.2">
      <c r="A87" s="11"/>
      <c r="B87" s="10"/>
    </row>
    <row r="88" spans="1:2" x14ac:dyDescent="0.2">
      <c r="A88" s="11"/>
      <c r="B88" s="10"/>
    </row>
    <row r="89" spans="1:2" x14ac:dyDescent="0.2">
      <c r="A89" s="11"/>
      <c r="B89" s="10"/>
    </row>
    <row r="90" spans="1:2" x14ac:dyDescent="0.2">
      <c r="A90" s="11"/>
      <c r="B90" s="10"/>
    </row>
    <row r="91" spans="1:2" x14ac:dyDescent="0.2">
      <c r="A91" s="11"/>
      <c r="B91" s="10"/>
    </row>
    <row r="92" spans="1:2" x14ac:dyDescent="0.2">
      <c r="A92" s="11"/>
      <c r="B92" s="10"/>
    </row>
    <row r="93" spans="1:2" x14ac:dyDescent="0.2">
      <c r="A93" s="11"/>
      <c r="B93" s="10"/>
    </row>
    <row r="94" spans="1:2" x14ac:dyDescent="0.2">
      <c r="A94" s="11"/>
      <c r="B94" s="10"/>
    </row>
    <row r="95" spans="1:2" x14ac:dyDescent="0.2">
      <c r="A95" s="11"/>
      <c r="B95" s="10"/>
    </row>
    <row r="96" spans="1:2" x14ac:dyDescent="0.2">
      <c r="A96" s="11"/>
      <c r="B96" s="10"/>
    </row>
    <row r="97" spans="1:2" x14ac:dyDescent="0.2">
      <c r="A97" s="11"/>
      <c r="B97" s="10"/>
    </row>
    <row r="98" spans="1:2" x14ac:dyDescent="0.2">
      <c r="A98" s="11"/>
      <c r="B98" s="10"/>
    </row>
    <row r="99" spans="1:2" x14ac:dyDescent="0.2">
      <c r="A99" s="11"/>
      <c r="B99" s="10"/>
    </row>
    <row r="100" spans="1:2" x14ac:dyDescent="0.2">
      <c r="A100" s="11"/>
      <c r="B100" s="10"/>
    </row>
    <row r="101" spans="1:2" x14ac:dyDescent="0.2">
      <c r="A101" s="11"/>
      <c r="B101" s="10"/>
    </row>
    <row r="102" spans="1:2" x14ac:dyDescent="0.2">
      <c r="A102" s="11"/>
      <c r="B102" s="10"/>
    </row>
    <row r="103" spans="1:2" x14ac:dyDescent="0.2">
      <c r="A103" s="11"/>
      <c r="B103" s="10"/>
    </row>
    <row r="104" spans="1:2" x14ac:dyDescent="0.2">
      <c r="A104" s="11"/>
      <c r="B104" s="10"/>
    </row>
    <row r="105" spans="1:2" x14ac:dyDescent="0.2">
      <c r="A105" s="11"/>
      <c r="B105" s="10"/>
    </row>
    <row r="106" spans="1:2" x14ac:dyDescent="0.2">
      <c r="A106" s="11"/>
      <c r="B106" s="10"/>
    </row>
    <row r="107" spans="1:2" x14ac:dyDescent="0.2">
      <c r="A107" s="11"/>
      <c r="B107" s="10"/>
    </row>
    <row r="108" spans="1:2" x14ac:dyDescent="0.2">
      <c r="A108" s="11"/>
      <c r="B108" s="10"/>
    </row>
    <row r="109" spans="1:2" x14ac:dyDescent="0.2">
      <c r="A109" s="11"/>
      <c r="B109" s="10"/>
    </row>
    <row r="110" spans="1:2" x14ac:dyDescent="0.2">
      <c r="A110" s="11"/>
      <c r="B110" s="10"/>
    </row>
    <row r="111" spans="1:2" x14ac:dyDescent="0.2">
      <c r="A111" s="11"/>
      <c r="B111" s="10"/>
    </row>
    <row r="112" spans="1:2" x14ac:dyDescent="0.2">
      <c r="A112" s="11"/>
      <c r="B112" s="10"/>
    </row>
    <row r="113" spans="1:2" x14ac:dyDescent="0.2">
      <c r="A113" s="11"/>
      <c r="B113" s="10"/>
    </row>
    <row r="114" spans="1:2" x14ac:dyDescent="0.2">
      <c r="A114" s="11"/>
      <c r="B114" s="10"/>
    </row>
    <row r="115" spans="1:2" x14ac:dyDescent="0.2">
      <c r="A115" s="11"/>
      <c r="B115" s="10"/>
    </row>
    <row r="116" spans="1:2" x14ac:dyDescent="0.2">
      <c r="A116" s="11"/>
      <c r="B116" s="10"/>
    </row>
    <row r="117" spans="1:2" x14ac:dyDescent="0.2">
      <c r="A117" s="11"/>
      <c r="B117" s="10"/>
    </row>
    <row r="118" spans="1:2" x14ac:dyDescent="0.2">
      <c r="A118" s="11"/>
      <c r="B118" s="10"/>
    </row>
    <row r="119" spans="1:2" x14ac:dyDescent="0.2">
      <c r="A119" s="11"/>
      <c r="B119" s="10"/>
    </row>
    <row r="120" spans="1:2" x14ac:dyDescent="0.2">
      <c r="A120" s="11"/>
      <c r="B120" s="10"/>
    </row>
    <row r="121" spans="1:2" x14ac:dyDescent="0.2">
      <c r="A121" s="11"/>
      <c r="B121" s="10"/>
    </row>
    <row r="122" spans="1:2" x14ac:dyDescent="0.2">
      <c r="A122" s="11"/>
      <c r="B122" s="10"/>
    </row>
    <row r="123" spans="1:2" x14ac:dyDescent="0.2">
      <c r="A123" s="11"/>
      <c r="B123" s="10"/>
    </row>
    <row r="124" spans="1:2" x14ac:dyDescent="0.2">
      <c r="A124" s="11"/>
      <c r="B124" s="10"/>
    </row>
    <row r="125" spans="1:2" x14ac:dyDescent="0.2">
      <c r="A125" s="11"/>
      <c r="B125" s="10"/>
    </row>
    <row r="126" spans="1:2" x14ac:dyDescent="0.2">
      <c r="A126" s="11"/>
      <c r="B126" s="10"/>
    </row>
    <row r="127" spans="1:2" x14ac:dyDescent="0.2">
      <c r="A127" s="11"/>
      <c r="B127" s="10"/>
    </row>
    <row r="128" spans="1:2" x14ac:dyDescent="0.2">
      <c r="A128" s="11"/>
      <c r="B128" s="10"/>
    </row>
    <row r="129" spans="1:2" x14ac:dyDescent="0.2">
      <c r="A129" s="11"/>
      <c r="B129" s="10"/>
    </row>
    <row r="130" spans="1:2" x14ac:dyDescent="0.2">
      <c r="A130" s="11"/>
      <c r="B130" s="10"/>
    </row>
    <row r="131" spans="1:2" x14ac:dyDescent="0.2">
      <c r="A131" s="11"/>
      <c r="B131" s="10"/>
    </row>
    <row r="132" spans="1:2" x14ac:dyDescent="0.2">
      <c r="A132" s="11"/>
      <c r="B132" s="10"/>
    </row>
    <row r="133" spans="1:2" x14ac:dyDescent="0.2">
      <c r="A133" s="11"/>
      <c r="B133" s="10"/>
    </row>
    <row r="134" spans="1:2" x14ac:dyDescent="0.2">
      <c r="A134" s="11"/>
      <c r="B134" s="10"/>
    </row>
    <row r="135" spans="1:2" x14ac:dyDescent="0.2">
      <c r="A135" s="11"/>
      <c r="B135" s="10"/>
    </row>
    <row r="136" spans="1:2" x14ac:dyDescent="0.2">
      <c r="A136" s="11"/>
      <c r="B136" s="10"/>
    </row>
    <row r="137" spans="1:2" x14ac:dyDescent="0.2">
      <c r="A137" s="11"/>
      <c r="B137" s="10"/>
    </row>
    <row r="138" spans="1:2" x14ac:dyDescent="0.2">
      <c r="A138" s="11"/>
      <c r="B138" s="10"/>
    </row>
    <row r="139" spans="1:2" x14ac:dyDescent="0.2">
      <c r="A139" s="11"/>
      <c r="B139" s="10"/>
    </row>
    <row r="140" spans="1:2" x14ac:dyDescent="0.2">
      <c r="A140" s="11"/>
      <c r="B140" s="10"/>
    </row>
    <row r="141" spans="1:2" x14ac:dyDescent="0.2">
      <c r="A141" s="11"/>
      <c r="B141" s="10"/>
    </row>
    <row r="142" spans="1:2" x14ac:dyDescent="0.2">
      <c r="A142" s="11"/>
      <c r="B142" s="10"/>
    </row>
    <row r="143" spans="1:2" x14ac:dyDescent="0.2">
      <c r="A143" s="11"/>
      <c r="B143" s="10"/>
    </row>
    <row r="144" spans="1:2" x14ac:dyDescent="0.2">
      <c r="A144" s="11"/>
      <c r="B144" s="10"/>
    </row>
    <row r="145" spans="1:2" x14ac:dyDescent="0.2">
      <c r="A145" s="11"/>
      <c r="B145" s="10"/>
    </row>
    <row r="146" spans="1:2" x14ac:dyDescent="0.2">
      <c r="A146" s="11"/>
      <c r="B146" s="10"/>
    </row>
    <row r="147" spans="1:2" x14ac:dyDescent="0.2">
      <c r="A147" s="11"/>
      <c r="B147" s="10"/>
    </row>
    <row r="148" spans="1:2" x14ac:dyDescent="0.2">
      <c r="A148" s="11"/>
      <c r="B148" s="10"/>
    </row>
    <row r="149" spans="1:2" x14ac:dyDescent="0.2">
      <c r="A149" s="11"/>
      <c r="B149" s="10"/>
    </row>
    <row r="150" spans="1:2" x14ac:dyDescent="0.2">
      <c r="A150" s="11"/>
      <c r="B150" s="10"/>
    </row>
    <row r="151" spans="1:2" x14ac:dyDescent="0.2">
      <c r="A151" s="11"/>
      <c r="B151" s="10"/>
    </row>
    <row r="152" spans="1:2" x14ac:dyDescent="0.2">
      <c r="A152" s="11"/>
      <c r="B152" s="10"/>
    </row>
    <row r="153" spans="1:2" x14ac:dyDescent="0.2">
      <c r="A153" s="11"/>
      <c r="B153" s="10"/>
    </row>
    <row r="154" spans="1:2" x14ac:dyDescent="0.2">
      <c r="A154" s="11"/>
      <c r="B154" s="10"/>
    </row>
    <row r="155" spans="1:2" x14ac:dyDescent="0.2">
      <c r="A155" s="11"/>
      <c r="B155" s="10"/>
    </row>
    <row r="156" spans="1:2" x14ac:dyDescent="0.2">
      <c r="A156" s="11"/>
      <c r="B156" s="10"/>
    </row>
    <row r="157" spans="1:2" x14ac:dyDescent="0.2">
      <c r="A157" s="11"/>
      <c r="B157" s="10"/>
    </row>
    <row r="158" spans="1:2" x14ac:dyDescent="0.2">
      <c r="A158" s="11"/>
      <c r="B158" s="10"/>
    </row>
    <row r="159" spans="1:2" x14ac:dyDescent="0.2">
      <c r="A159" s="11"/>
      <c r="B159" s="10"/>
    </row>
    <row r="160" spans="1:2" x14ac:dyDescent="0.2">
      <c r="A160" s="11"/>
      <c r="B160" s="10"/>
    </row>
    <row r="161" spans="1:2" x14ac:dyDescent="0.2">
      <c r="A161" s="11"/>
      <c r="B161" s="10"/>
    </row>
    <row r="162" spans="1:2" x14ac:dyDescent="0.2">
      <c r="A162" s="11"/>
      <c r="B162" s="10"/>
    </row>
    <row r="163" spans="1:2" x14ac:dyDescent="0.2">
      <c r="A163" s="11"/>
      <c r="B163" s="10"/>
    </row>
    <row r="164" spans="1:2" x14ac:dyDescent="0.2">
      <c r="A164" s="11"/>
      <c r="B164" s="10"/>
    </row>
    <row r="165" spans="1:2" x14ac:dyDescent="0.2">
      <c r="A165" s="11"/>
      <c r="B165" s="10"/>
    </row>
    <row r="166" spans="1:2" x14ac:dyDescent="0.2">
      <c r="A166" s="11"/>
      <c r="B166" s="10"/>
    </row>
    <row r="167" spans="1:2" x14ac:dyDescent="0.2">
      <c r="A167" s="11"/>
      <c r="B167" s="10"/>
    </row>
    <row r="168" spans="1:2" x14ac:dyDescent="0.2">
      <c r="A168" s="11"/>
      <c r="B168" s="10"/>
    </row>
    <row r="169" spans="1:2" x14ac:dyDescent="0.2">
      <c r="A169" s="11"/>
      <c r="B169" s="10"/>
    </row>
    <row r="170" spans="1:2" x14ac:dyDescent="0.2">
      <c r="A170" s="11"/>
      <c r="B170" s="10"/>
    </row>
    <row r="171" spans="1:2" x14ac:dyDescent="0.2">
      <c r="A171" s="11"/>
      <c r="B171" s="10"/>
    </row>
    <row r="172" spans="1:2" x14ac:dyDescent="0.2">
      <c r="A172" s="11"/>
      <c r="B172" s="10"/>
    </row>
    <row r="173" spans="1:2" x14ac:dyDescent="0.2">
      <c r="A173" s="11"/>
      <c r="B173" s="10"/>
    </row>
    <row r="174" spans="1:2" x14ac:dyDescent="0.2">
      <c r="A174" s="11"/>
      <c r="B174" s="10"/>
    </row>
    <row r="175" spans="1:2" x14ac:dyDescent="0.2">
      <c r="A175" s="11"/>
      <c r="B175" s="10"/>
    </row>
    <row r="176" spans="1:2" x14ac:dyDescent="0.2">
      <c r="A176" s="11"/>
      <c r="B176" s="10"/>
    </row>
    <row r="177" spans="1:2" x14ac:dyDescent="0.2">
      <c r="A177" s="11"/>
      <c r="B177" s="10"/>
    </row>
    <row r="178" spans="1:2" x14ac:dyDescent="0.2">
      <c r="A178" s="11"/>
      <c r="B178" s="10"/>
    </row>
    <row r="179" spans="1:2" x14ac:dyDescent="0.2">
      <c r="A179" s="11"/>
      <c r="B179" s="10"/>
    </row>
    <row r="180" spans="1:2" x14ac:dyDescent="0.2">
      <c r="A180" s="11"/>
      <c r="B180" s="10"/>
    </row>
    <row r="181" spans="1:2" x14ac:dyDescent="0.2">
      <c r="A181" s="11"/>
      <c r="B181" s="10"/>
    </row>
    <row r="182" spans="1:2" x14ac:dyDescent="0.2">
      <c r="A182" s="11"/>
      <c r="B182" s="10"/>
    </row>
    <row r="183" spans="1:2" x14ac:dyDescent="0.2">
      <c r="A183" s="11"/>
      <c r="B183" s="10"/>
    </row>
    <row r="184" spans="1:2" x14ac:dyDescent="0.2">
      <c r="A184" s="11"/>
      <c r="B184" s="10"/>
    </row>
    <row r="185" spans="1:2" x14ac:dyDescent="0.2">
      <c r="A185" s="11"/>
      <c r="B185" s="10"/>
    </row>
    <row r="186" spans="1:2" x14ac:dyDescent="0.2">
      <c r="A186" s="11"/>
      <c r="B186" s="10"/>
    </row>
    <row r="187" spans="1:2" x14ac:dyDescent="0.2">
      <c r="A187" s="11"/>
      <c r="B187" s="10"/>
    </row>
    <row r="188" spans="1:2" x14ac:dyDescent="0.2">
      <c r="A188" s="11"/>
      <c r="B188" s="10"/>
    </row>
    <row r="189" spans="1:2" x14ac:dyDescent="0.2">
      <c r="A189" s="11"/>
      <c r="B189" s="10"/>
    </row>
    <row r="190" spans="1:2" x14ac:dyDescent="0.2">
      <c r="A190" s="11"/>
      <c r="B190" s="10"/>
    </row>
    <row r="191" spans="1:2" x14ac:dyDescent="0.2">
      <c r="A191" s="11"/>
      <c r="B191" s="10"/>
    </row>
    <row r="192" spans="1:2" x14ac:dyDescent="0.2">
      <c r="A192" s="11"/>
      <c r="B192" s="10"/>
    </row>
    <row r="193" spans="1:2" x14ac:dyDescent="0.2">
      <c r="A193" s="11"/>
      <c r="B193" s="10"/>
    </row>
    <row r="194" spans="1:2" x14ac:dyDescent="0.2">
      <c r="A194" s="11"/>
      <c r="B194" s="10"/>
    </row>
    <row r="195" spans="1:2" x14ac:dyDescent="0.2">
      <c r="A195" s="11"/>
      <c r="B195" s="10"/>
    </row>
    <row r="196" spans="1:2" x14ac:dyDescent="0.2">
      <c r="A196" s="11"/>
      <c r="B196" s="10"/>
    </row>
    <row r="197" spans="1:2" x14ac:dyDescent="0.2">
      <c r="A197" s="11"/>
      <c r="B197" s="10"/>
    </row>
    <row r="198" spans="1:2" x14ac:dyDescent="0.2">
      <c r="A198" s="11"/>
      <c r="B198" s="10"/>
    </row>
    <row r="199" spans="1:2" x14ac:dyDescent="0.2">
      <c r="A199" s="11"/>
      <c r="B199" s="10"/>
    </row>
    <row r="200" spans="1:2" x14ac:dyDescent="0.2">
      <c r="A200" s="11"/>
      <c r="B200" s="10"/>
    </row>
    <row r="201" spans="1:2" x14ac:dyDescent="0.2">
      <c r="A201" s="11"/>
      <c r="B201" s="10"/>
    </row>
    <row r="202" spans="1:2" x14ac:dyDescent="0.2">
      <c r="A202" s="11"/>
      <c r="B202" s="10"/>
    </row>
    <row r="203" spans="1:2" x14ac:dyDescent="0.2">
      <c r="A203" s="11"/>
      <c r="B203" s="10"/>
    </row>
    <row r="204" spans="1:2" x14ac:dyDescent="0.2">
      <c r="A204" s="11"/>
      <c r="B204" s="10"/>
    </row>
    <row r="205" spans="1:2" x14ac:dyDescent="0.2">
      <c r="A205" s="11"/>
      <c r="B205" s="10"/>
    </row>
    <row r="206" spans="1:2" x14ac:dyDescent="0.2">
      <c r="A206" s="11"/>
      <c r="B206" s="10"/>
    </row>
    <row r="207" spans="1:2" x14ac:dyDescent="0.2">
      <c r="A207" s="11"/>
      <c r="B207" s="10"/>
    </row>
    <row r="208" spans="1:2" x14ac:dyDescent="0.2">
      <c r="A208" s="11"/>
      <c r="B208" s="10"/>
    </row>
    <row r="209" spans="1:2" x14ac:dyDescent="0.2">
      <c r="A209" s="11"/>
      <c r="B209" s="10"/>
    </row>
    <row r="210" spans="1:2" x14ac:dyDescent="0.2">
      <c r="A210" s="11"/>
      <c r="B210" s="10"/>
    </row>
    <row r="211" spans="1:2" x14ac:dyDescent="0.2">
      <c r="A211" s="11"/>
      <c r="B211" s="10"/>
    </row>
    <row r="212" spans="1:2" x14ac:dyDescent="0.2">
      <c r="A212" s="11"/>
      <c r="B212" s="10"/>
    </row>
    <row r="213" spans="1:2" x14ac:dyDescent="0.2">
      <c r="A213" s="11"/>
      <c r="B213" s="10"/>
    </row>
    <row r="214" spans="1:2" x14ac:dyDescent="0.2">
      <c r="A214" s="11"/>
      <c r="B214" s="10"/>
    </row>
    <row r="215" spans="1:2" x14ac:dyDescent="0.2">
      <c r="A215" s="11"/>
      <c r="B215" s="10"/>
    </row>
    <row r="216" spans="1:2" x14ac:dyDescent="0.2">
      <c r="A216" s="11"/>
      <c r="B216" s="10"/>
    </row>
    <row r="217" spans="1:2" x14ac:dyDescent="0.2">
      <c r="A217" s="11"/>
      <c r="B217" s="10"/>
    </row>
    <row r="218" spans="1:2" x14ac:dyDescent="0.2">
      <c r="A218" s="11"/>
      <c r="B218" s="10"/>
    </row>
    <row r="219" spans="1:2" x14ac:dyDescent="0.2">
      <c r="A219" s="11"/>
      <c r="B219" s="10"/>
    </row>
    <row r="220" spans="1:2" x14ac:dyDescent="0.2">
      <c r="A220" s="11"/>
      <c r="B220" s="10"/>
    </row>
    <row r="221" spans="1:2" x14ac:dyDescent="0.2">
      <c r="A221" s="11"/>
      <c r="B221" s="10"/>
    </row>
    <row r="222" spans="1:2" x14ac:dyDescent="0.2">
      <c r="A222" s="11"/>
      <c r="B222" s="10"/>
    </row>
    <row r="223" spans="1:2" x14ac:dyDescent="0.2">
      <c r="A223" s="11"/>
      <c r="B223" s="10"/>
    </row>
    <row r="224" spans="1:2" x14ac:dyDescent="0.2">
      <c r="A224" s="11"/>
      <c r="B224" s="10"/>
    </row>
    <row r="225" spans="1:2" x14ac:dyDescent="0.2">
      <c r="A225" s="11"/>
      <c r="B225" s="10"/>
    </row>
    <row r="226" spans="1:2" x14ac:dyDescent="0.2">
      <c r="A226" s="11"/>
      <c r="B226" s="10"/>
    </row>
    <row r="227" spans="1:2" x14ac:dyDescent="0.2">
      <c r="A227" s="11"/>
      <c r="B227" s="10"/>
    </row>
    <row r="228" spans="1:2" x14ac:dyDescent="0.2">
      <c r="A228" s="11"/>
      <c r="B228" s="10"/>
    </row>
    <row r="229" spans="1:2" x14ac:dyDescent="0.2">
      <c r="A229" s="11"/>
      <c r="B229" s="10"/>
    </row>
    <row r="230" spans="1:2" x14ac:dyDescent="0.2">
      <c r="A230" s="11"/>
      <c r="B230" s="10"/>
    </row>
    <row r="231" spans="1:2" x14ac:dyDescent="0.2">
      <c r="A231" s="11"/>
      <c r="B231" s="10"/>
    </row>
    <row r="232" spans="1:2" x14ac:dyDescent="0.2">
      <c r="A232" s="11"/>
      <c r="B232" s="10"/>
    </row>
    <row r="233" spans="1:2" x14ac:dyDescent="0.2">
      <c r="A233" s="11"/>
      <c r="B233" s="10"/>
    </row>
    <row r="234" spans="1:2" x14ac:dyDescent="0.2">
      <c r="A234" s="11"/>
      <c r="B234" s="10"/>
    </row>
    <row r="235" spans="1:2" x14ac:dyDescent="0.2">
      <c r="A235" s="11"/>
      <c r="B235" s="10"/>
    </row>
    <row r="236" spans="1:2" x14ac:dyDescent="0.2">
      <c r="A236" s="11"/>
      <c r="B236" s="10"/>
    </row>
    <row r="237" spans="1:2" x14ac:dyDescent="0.2">
      <c r="A237" s="11"/>
      <c r="B237" s="10"/>
    </row>
    <row r="238" spans="1:2" x14ac:dyDescent="0.2">
      <c r="A238" s="11"/>
      <c r="B238" s="10"/>
    </row>
    <row r="239" spans="1:2" x14ac:dyDescent="0.2">
      <c r="A239" s="11"/>
      <c r="B239" s="10"/>
    </row>
    <row r="240" spans="1:2" x14ac:dyDescent="0.2">
      <c r="A240" s="11"/>
      <c r="B240" s="10"/>
    </row>
    <row r="241" spans="1:2" x14ac:dyDescent="0.2">
      <c r="A241" s="11"/>
      <c r="B241" s="10"/>
    </row>
    <row r="242" spans="1:2" x14ac:dyDescent="0.2">
      <c r="A242" s="11"/>
      <c r="B242" s="10"/>
    </row>
    <row r="243" spans="1:2" x14ac:dyDescent="0.2">
      <c r="A243" s="11"/>
      <c r="B243" s="10"/>
    </row>
    <row r="244" spans="1:2" x14ac:dyDescent="0.2">
      <c r="A244" s="11"/>
      <c r="B244" s="10"/>
    </row>
    <row r="245" spans="1:2" x14ac:dyDescent="0.2">
      <c r="A245" s="11"/>
      <c r="B245" s="10"/>
    </row>
    <row r="246" spans="1:2" x14ac:dyDescent="0.2">
      <c r="A246" s="11"/>
      <c r="B246" s="10"/>
    </row>
    <row r="247" spans="1:2" x14ac:dyDescent="0.2">
      <c r="A247" s="11"/>
      <c r="B247" s="10"/>
    </row>
    <row r="248" spans="1:2" x14ac:dyDescent="0.2">
      <c r="A248" s="11"/>
      <c r="B248" s="10"/>
    </row>
    <row r="249" spans="1:2" x14ac:dyDescent="0.2">
      <c r="A249" s="11"/>
      <c r="B249" s="10"/>
    </row>
    <row r="250" spans="1:2" x14ac:dyDescent="0.2">
      <c r="A250" s="11"/>
      <c r="B250" s="10"/>
    </row>
    <row r="251" spans="1:2" x14ac:dyDescent="0.2">
      <c r="A251" s="11"/>
      <c r="B251" s="10"/>
    </row>
    <row r="252" spans="1:2" x14ac:dyDescent="0.2">
      <c r="A252" s="11"/>
      <c r="B252" s="10"/>
    </row>
    <row r="253" spans="1:2" x14ac:dyDescent="0.2">
      <c r="A253" s="11"/>
      <c r="B253" s="10"/>
    </row>
    <row r="254" spans="1:2" x14ac:dyDescent="0.2">
      <c r="A254" s="11"/>
      <c r="B254" s="10"/>
    </row>
    <row r="255" spans="1:2" x14ac:dyDescent="0.2">
      <c r="A255" s="11"/>
      <c r="B255" s="10"/>
    </row>
    <row r="256" spans="1:2" x14ac:dyDescent="0.2">
      <c r="A256" s="11"/>
      <c r="B256" s="10"/>
    </row>
    <row r="257" spans="1:2" x14ac:dyDescent="0.2">
      <c r="A257" s="11"/>
      <c r="B257" s="10"/>
    </row>
    <row r="258" spans="1:2" x14ac:dyDescent="0.2">
      <c r="A258" s="11"/>
      <c r="B258" s="10"/>
    </row>
    <row r="259" spans="1:2" x14ac:dyDescent="0.2">
      <c r="A259" s="11"/>
      <c r="B259" s="10"/>
    </row>
    <row r="260" spans="1:2" x14ac:dyDescent="0.2">
      <c r="A260" s="11"/>
      <c r="B260" s="10"/>
    </row>
    <row r="261" spans="1:2" x14ac:dyDescent="0.2">
      <c r="A261" s="11"/>
      <c r="B261" s="10"/>
    </row>
    <row r="262" spans="1:2" x14ac:dyDescent="0.2">
      <c r="A262" s="11"/>
      <c r="B262" s="10"/>
    </row>
    <row r="263" spans="1:2" x14ac:dyDescent="0.2">
      <c r="A263" s="11"/>
      <c r="B263" s="10"/>
    </row>
    <row r="264" spans="1:2" x14ac:dyDescent="0.2">
      <c r="A264" s="11"/>
      <c r="B264" s="10"/>
    </row>
    <row r="265" spans="1:2" x14ac:dyDescent="0.2">
      <c r="A265" s="11"/>
      <c r="B265" s="10"/>
    </row>
    <row r="266" spans="1:2" x14ac:dyDescent="0.2">
      <c r="A266" s="11"/>
      <c r="B266" s="10"/>
    </row>
    <row r="267" spans="1:2" x14ac:dyDescent="0.2">
      <c r="A267" s="11"/>
      <c r="B267" s="10"/>
    </row>
    <row r="268" spans="1:2" x14ac:dyDescent="0.2">
      <c r="A268" s="11"/>
      <c r="B268" s="10"/>
    </row>
    <row r="269" spans="1:2" x14ac:dyDescent="0.2">
      <c r="A269" s="11"/>
      <c r="B269" s="10"/>
    </row>
    <row r="270" spans="1:2" x14ac:dyDescent="0.2">
      <c r="A270" s="11"/>
      <c r="B270" s="10"/>
    </row>
    <row r="271" spans="1:2" x14ac:dyDescent="0.2">
      <c r="A271" s="11"/>
      <c r="B271" s="10"/>
    </row>
    <row r="272" spans="1:2" x14ac:dyDescent="0.2">
      <c r="A272" s="11"/>
      <c r="B272" s="10"/>
    </row>
    <row r="273" spans="1:2" x14ac:dyDescent="0.2">
      <c r="A273" s="11"/>
      <c r="B273" s="10"/>
    </row>
    <row r="274" spans="1:2" x14ac:dyDescent="0.2">
      <c r="A274" s="11"/>
      <c r="B274" s="10"/>
    </row>
    <row r="275" spans="1:2" x14ac:dyDescent="0.2">
      <c r="A275" s="11"/>
      <c r="B275" s="10"/>
    </row>
    <row r="276" spans="1:2" x14ac:dyDescent="0.2">
      <c r="A276" s="11"/>
      <c r="B276" s="10"/>
    </row>
    <row r="277" spans="1:2" x14ac:dyDescent="0.2">
      <c r="A277" s="11"/>
      <c r="B277" s="10"/>
    </row>
    <row r="278" spans="1:2" x14ac:dyDescent="0.2">
      <c r="A278" s="11"/>
      <c r="B278" s="10"/>
    </row>
    <row r="279" spans="1:2" x14ac:dyDescent="0.2">
      <c r="A279" s="11"/>
      <c r="B279" s="10"/>
    </row>
    <row r="280" spans="1:2" x14ac:dyDescent="0.2">
      <c r="A280" s="11"/>
      <c r="B280" s="10"/>
    </row>
    <row r="281" spans="1:2" x14ac:dyDescent="0.2">
      <c r="A281" s="11"/>
      <c r="B281" s="10"/>
    </row>
    <row r="282" spans="1:2" x14ac:dyDescent="0.2">
      <c r="A282" s="11"/>
      <c r="B282" s="10"/>
    </row>
    <row r="283" spans="1:2" x14ac:dyDescent="0.2">
      <c r="A283" s="11"/>
      <c r="B283" s="10"/>
    </row>
    <row r="284" spans="1:2" x14ac:dyDescent="0.2">
      <c r="A284" s="11"/>
      <c r="B284" s="10"/>
    </row>
    <row r="285" spans="1:2" x14ac:dyDescent="0.2">
      <c r="A285" s="11"/>
      <c r="B285" s="10"/>
    </row>
    <row r="286" spans="1:2" x14ac:dyDescent="0.2">
      <c r="A286" s="11"/>
      <c r="B286" s="10"/>
    </row>
    <row r="287" spans="1:2" x14ac:dyDescent="0.2">
      <c r="A287" s="11"/>
      <c r="B287" s="10"/>
    </row>
    <row r="288" spans="1:2" x14ac:dyDescent="0.2">
      <c r="A288" s="11"/>
      <c r="B288" s="10"/>
    </row>
    <row r="289" spans="1:2" x14ac:dyDescent="0.2">
      <c r="A289" s="11"/>
      <c r="B289" s="10"/>
    </row>
    <row r="290" spans="1:2" x14ac:dyDescent="0.2">
      <c r="A290" s="11"/>
      <c r="B290" s="10"/>
    </row>
    <row r="291" spans="1:2" x14ac:dyDescent="0.2">
      <c r="A291" s="11"/>
      <c r="B291" s="10"/>
    </row>
    <row r="292" spans="1:2" x14ac:dyDescent="0.2">
      <c r="A292" s="11"/>
      <c r="B292" s="10"/>
    </row>
    <row r="293" spans="1:2" x14ac:dyDescent="0.2">
      <c r="A293" s="11"/>
      <c r="B293" s="10"/>
    </row>
    <row r="294" spans="1:2" x14ac:dyDescent="0.2">
      <c r="A294" s="11"/>
      <c r="B294" s="10"/>
    </row>
    <row r="295" spans="1:2" x14ac:dyDescent="0.2">
      <c r="A295" s="11"/>
      <c r="B295" s="10"/>
    </row>
    <row r="296" spans="1:2" x14ac:dyDescent="0.2">
      <c r="A296" s="11"/>
      <c r="B296" s="10"/>
    </row>
    <row r="297" spans="1:2" x14ac:dyDescent="0.2">
      <c r="A297" s="11"/>
      <c r="B297" s="10"/>
    </row>
    <row r="298" spans="1:2" x14ac:dyDescent="0.2">
      <c r="A298" s="11"/>
      <c r="B298" s="10"/>
    </row>
    <row r="299" spans="1:2" x14ac:dyDescent="0.2">
      <c r="A299" s="11"/>
      <c r="B299" s="10"/>
    </row>
    <row r="300" spans="1:2" x14ac:dyDescent="0.2">
      <c r="A300" s="11"/>
      <c r="B300" s="10"/>
    </row>
    <row r="301" spans="1:2" x14ac:dyDescent="0.2">
      <c r="A301" s="11"/>
      <c r="B301" s="10"/>
    </row>
    <row r="302" spans="1:2" x14ac:dyDescent="0.2">
      <c r="A302" s="11"/>
      <c r="B302" s="10"/>
    </row>
    <row r="303" spans="1:2" x14ac:dyDescent="0.2">
      <c r="A303" s="11"/>
      <c r="B303" s="10"/>
    </row>
    <row r="304" spans="1:2" x14ac:dyDescent="0.2">
      <c r="A304" s="11"/>
      <c r="B304" s="10"/>
    </row>
    <row r="305" spans="1:2" x14ac:dyDescent="0.2">
      <c r="A305" s="11"/>
      <c r="B305" s="10"/>
    </row>
    <row r="306" spans="1:2" x14ac:dyDescent="0.2">
      <c r="A306" s="11"/>
      <c r="B306" s="10"/>
    </row>
    <row r="307" spans="1:2" x14ac:dyDescent="0.2">
      <c r="A307" s="11"/>
      <c r="B307" s="10"/>
    </row>
    <row r="308" spans="1:2" x14ac:dyDescent="0.2">
      <c r="A308" s="11"/>
      <c r="B308" s="10"/>
    </row>
    <row r="309" spans="1:2" x14ac:dyDescent="0.2">
      <c r="A309" s="11"/>
      <c r="B309" s="10"/>
    </row>
    <row r="310" spans="1:2" x14ac:dyDescent="0.2">
      <c r="A310" s="11"/>
      <c r="B310" s="10"/>
    </row>
    <row r="311" spans="1:2" x14ac:dyDescent="0.2">
      <c r="A311" s="11"/>
      <c r="B311" s="10"/>
    </row>
    <row r="312" spans="1:2" x14ac:dyDescent="0.2">
      <c r="A312" s="11"/>
      <c r="B312" s="10"/>
    </row>
    <row r="313" spans="1:2" x14ac:dyDescent="0.2">
      <c r="A313" s="11"/>
      <c r="B313" s="10"/>
    </row>
    <row r="314" spans="1:2" x14ac:dyDescent="0.2">
      <c r="A314" s="11"/>
      <c r="B314" s="10"/>
    </row>
    <row r="315" spans="1:2" x14ac:dyDescent="0.2">
      <c r="A315" s="11"/>
      <c r="B315" s="10"/>
    </row>
    <row r="316" spans="1:2" x14ac:dyDescent="0.2">
      <c r="A316" s="11"/>
      <c r="B316" s="10"/>
    </row>
    <row r="317" spans="1:2" x14ac:dyDescent="0.2">
      <c r="A317" s="11"/>
      <c r="B317" s="10"/>
    </row>
    <row r="318" spans="1:2" x14ac:dyDescent="0.2">
      <c r="A318" s="11"/>
      <c r="B318" s="10"/>
    </row>
    <row r="319" spans="1:2" x14ac:dyDescent="0.2">
      <c r="A319" s="11"/>
      <c r="B319" s="10"/>
    </row>
    <row r="320" spans="1:2" x14ac:dyDescent="0.2">
      <c r="A320" s="11"/>
      <c r="B320" s="10"/>
    </row>
    <row r="321" spans="1:2" x14ac:dyDescent="0.2">
      <c r="A321" s="11"/>
      <c r="B321" s="10"/>
    </row>
    <row r="322" spans="1:2" x14ac:dyDescent="0.2">
      <c r="A322" s="11"/>
      <c r="B322" s="10"/>
    </row>
    <row r="323" spans="1:2" x14ac:dyDescent="0.2">
      <c r="A323" s="11"/>
      <c r="B323" s="10"/>
    </row>
    <row r="324" spans="1:2" x14ac:dyDescent="0.2">
      <c r="A324" s="11"/>
      <c r="B324" s="10"/>
    </row>
    <row r="325" spans="1:2" x14ac:dyDescent="0.2">
      <c r="A325" s="11"/>
      <c r="B325" s="10"/>
    </row>
    <row r="326" spans="1:2" x14ac:dyDescent="0.2">
      <c r="A326" s="11"/>
      <c r="B326" s="10"/>
    </row>
    <row r="327" spans="1:2" x14ac:dyDescent="0.2">
      <c r="A327" s="11"/>
      <c r="B327" s="10"/>
    </row>
    <row r="328" spans="1:2" x14ac:dyDescent="0.2">
      <c r="A328" s="11"/>
      <c r="B328" s="10"/>
    </row>
    <row r="329" spans="1:2" x14ac:dyDescent="0.2">
      <c r="A329" s="11"/>
      <c r="B329" s="10"/>
    </row>
    <row r="330" spans="1:2" x14ac:dyDescent="0.2">
      <c r="A330" s="11"/>
      <c r="B330" s="10"/>
    </row>
    <row r="331" spans="1:2" x14ac:dyDescent="0.2">
      <c r="A331" s="11"/>
      <c r="B331" s="10"/>
    </row>
    <row r="332" spans="1:2" x14ac:dyDescent="0.2">
      <c r="A332" s="11"/>
      <c r="B332" s="10"/>
    </row>
    <row r="333" spans="1:2" x14ac:dyDescent="0.2">
      <c r="A333" s="11"/>
      <c r="B333" s="10"/>
    </row>
    <row r="334" spans="1:2" x14ac:dyDescent="0.2">
      <c r="A334" s="11"/>
      <c r="B334" s="10"/>
    </row>
    <row r="335" spans="1:2" x14ac:dyDescent="0.2">
      <c r="A335" s="11"/>
      <c r="B335" s="10"/>
    </row>
    <row r="336" spans="1:2" x14ac:dyDescent="0.2">
      <c r="A336" s="11"/>
      <c r="B336" s="10"/>
    </row>
    <row r="337" spans="1:2" x14ac:dyDescent="0.2">
      <c r="A337" s="11"/>
      <c r="B337" s="10"/>
    </row>
    <row r="338" spans="1:2" x14ac:dyDescent="0.2">
      <c r="A338" s="11"/>
      <c r="B338" s="10"/>
    </row>
    <row r="339" spans="1:2" x14ac:dyDescent="0.2">
      <c r="A339" s="11"/>
      <c r="B339" s="10"/>
    </row>
    <row r="340" spans="1:2" x14ac:dyDescent="0.2">
      <c r="A340" s="11"/>
      <c r="B340" s="10"/>
    </row>
    <row r="341" spans="1:2" x14ac:dyDescent="0.2">
      <c r="A341" s="11"/>
      <c r="B341" s="10"/>
    </row>
    <row r="342" spans="1:2" x14ac:dyDescent="0.2">
      <c r="A342" s="11"/>
      <c r="B342" s="10"/>
    </row>
    <row r="343" spans="1:2" x14ac:dyDescent="0.2">
      <c r="A343" s="11"/>
      <c r="B343" s="10"/>
    </row>
    <row r="344" spans="1:2" x14ac:dyDescent="0.2">
      <c r="A344" s="11"/>
      <c r="B344" s="10"/>
    </row>
    <row r="345" spans="1:2" x14ac:dyDescent="0.2">
      <c r="A345" s="11"/>
      <c r="B345" s="10"/>
    </row>
    <row r="346" spans="1:2" x14ac:dyDescent="0.2">
      <c r="A346" s="11"/>
      <c r="B346" s="10"/>
    </row>
    <row r="347" spans="1:2" x14ac:dyDescent="0.2">
      <c r="A347" s="11"/>
      <c r="B347" s="10"/>
    </row>
    <row r="348" spans="1:2" x14ac:dyDescent="0.2">
      <c r="A348" s="11"/>
      <c r="B348" s="10"/>
    </row>
    <row r="349" spans="1:2" x14ac:dyDescent="0.2">
      <c r="A349" s="11"/>
      <c r="B349" s="10"/>
    </row>
    <row r="350" spans="1:2" x14ac:dyDescent="0.2">
      <c r="A350" s="11"/>
      <c r="B350" s="10"/>
    </row>
    <row r="351" spans="1:2" x14ac:dyDescent="0.2">
      <c r="A351" s="11"/>
      <c r="B351" s="10"/>
    </row>
    <row r="352" spans="1:2" x14ac:dyDescent="0.2">
      <c r="A352" s="11"/>
      <c r="B352" s="10"/>
    </row>
    <row r="353" spans="1:2" x14ac:dyDescent="0.2">
      <c r="A353" s="11"/>
      <c r="B353" s="10"/>
    </row>
    <row r="354" spans="1:2" x14ac:dyDescent="0.2">
      <c r="A354" s="11"/>
      <c r="B354" s="10"/>
    </row>
    <row r="355" spans="1:2" x14ac:dyDescent="0.2">
      <c r="A355" s="11"/>
      <c r="B355" s="10"/>
    </row>
    <row r="356" spans="1:2" x14ac:dyDescent="0.2">
      <c r="A356" s="11"/>
      <c r="B356" s="10"/>
    </row>
    <row r="357" spans="1:2" x14ac:dyDescent="0.2">
      <c r="A357" s="11"/>
      <c r="B357" s="10"/>
    </row>
    <row r="358" spans="1:2" x14ac:dyDescent="0.2">
      <c r="A358" s="11"/>
      <c r="B358" s="10"/>
    </row>
    <row r="359" spans="1:2" x14ac:dyDescent="0.2">
      <c r="A359" s="11"/>
      <c r="B359" s="10"/>
    </row>
    <row r="360" spans="1:2" x14ac:dyDescent="0.2">
      <c r="A360" s="11"/>
      <c r="B360" s="10"/>
    </row>
    <row r="361" spans="1:2" x14ac:dyDescent="0.2">
      <c r="A361" s="11"/>
      <c r="B361" s="10"/>
    </row>
    <row r="362" spans="1:2" x14ac:dyDescent="0.2">
      <c r="A362" s="11"/>
      <c r="B362" s="10"/>
    </row>
    <row r="363" spans="1:2" x14ac:dyDescent="0.2">
      <c r="A363" s="11"/>
      <c r="B363" s="10"/>
    </row>
    <row r="364" spans="1:2" x14ac:dyDescent="0.2">
      <c r="A364" s="11"/>
      <c r="B364" s="10"/>
    </row>
    <row r="365" spans="1:2" x14ac:dyDescent="0.2">
      <c r="A365" s="11"/>
      <c r="B365" s="10"/>
    </row>
    <row r="366" spans="1:2" x14ac:dyDescent="0.2">
      <c r="A366" s="11"/>
      <c r="B366" s="10"/>
    </row>
    <row r="367" spans="1:2" x14ac:dyDescent="0.2">
      <c r="A367" s="11"/>
      <c r="B367" s="10"/>
    </row>
    <row r="368" spans="1:2" x14ac:dyDescent="0.2">
      <c r="A368" s="11"/>
      <c r="B368" s="10"/>
    </row>
    <row r="369" spans="1:2" x14ac:dyDescent="0.2">
      <c r="A369" s="11"/>
      <c r="B369" s="10"/>
    </row>
    <row r="370" spans="1:2" x14ac:dyDescent="0.2">
      <c r="A370" s="11"/>
      <c r="B370" s="10"/>
    </row>
    <row r="371" spans="1:2" x14ac:dyDescent="0.2">
      <c r="A371" s="11"/>
      <c r="B371" s="10"/>
    </row>
    <row r="372" spans="1:2" x14ac:dyDescent="0.2">
      <c r="A372" s="11"/>
      <c r="B372" s="10"/>
    </row>
    <row r="373" spans="1:2" x14ac:dyDescent="0.2">
      <c r="A373" s="11"/>
      <c r="B373" s="10"/>
    </row>
    <row r="374" spans="1:2" x14ac:dyDescent="0.2">
      <c r="A374" s="11"/>
      <c r="B374" s="10"/>
    </row>
    <row r="375" spans="1:2" x14ac:dyDescent="0.2">
      <c r="A375" s="11"/>
      <c r="B375" s="10"/>
    </row>
    <row r="376" spans="1:2" x14ac:dyDescent="0.2">
      <c r="A376" s="11"/>
      <c r="B376" s="10"/>
    </row>
    <row r="377" spans="1:2" x14ac:dyDescent="0.2">
      <c r="A377" s="11"/>
      <c r="B377" s="10"/>
    </row>
    <row r="378" spans="1:2" x14ac:dyDescent="0.2">
      <c r="A378" s="11"/>
      <c r="B378" s="10"/>
    </row>
    <row r="379" spans="1:2" x14ac:dyDescent="0.2">
      <c r="A379" s="11"/>
      <c r="B379" s="10"/>
    </row>
    <row r="380" spans="1:2" x14ac:dyDescent="0.2">
      <c r="A380" s="11"/>
      <c r="B380" s="10"/>
    </row>
    <row r="381" spans="1:2" x14ac:dyDescent="0.2">
      <c r="A381" s="11"/>
      <c r="B381" s="10"/>
    </row>
    <row r="382" spans="1:2" x14ac:dyDescent="0.2">
      <c r="A382" s="11"/>
      <c r="B382" s="10"/>
    </row>
    <row r="383" spans="1:2" x14ac:dyDescent="0.2">
      <c r="A383" s="11"/>
      <c r="B383" s="10"/>
    </row>
    <row r="384" spans="1:2" x14ac:dyDescent="0.2">
      <c r="A384" s="11"/>
      <c r="B384" s="10"/>
    </row>
    <row r="385" spans="1:2" x14ac:dyDescent="0.2">
      <c r="A385" s="11"/>
      <c r="B385" s="10"/>
    </row>
    <row r="386" spans="1:2" x14ac:dyDescent="0.2">
      <c r="A386" s="11"/>
      <c r="B386" s="10"/>
    </row>
    <row r="387" spans="1:2" x14ac:dyDescent="0.2">
      <c r="A387" s="11"/>
      <c r="B387" s="10"/>
    </row>
    <row r="388" spans="1:2" x14ac:dyDescent="0.2">
      <c r="A388" s="11"/>
      <c r="B388" s="10"/>
    </row>
    <row r="389" spans="1:2" x14ac:dyDescent="0.2">
      <c r="A389" s="11"/>
      <c r="B389" s="10"/>
    </row>
    <row r="390" spans="1:2" x14ac:dyDescent="0.2">
      <c r="A390" s="11"/>
      <c r="B390" s="10"/>
    </row>
    <row r="391" spans="1:2" x14ac:dyDescent="0.2">
      <c r="A391" s="11"/>
      <c r="B391" s="10"/>
    </row>
    <row r="392" spans="1:2" x14ac:dyDescent="0.2">
      <c r="A392" s="11"/>
      <c r="B392" s="10"/>
    </row>
    <row r="393" spans="1:2" x14ac:dyDescent="0.2">
      <c r="A393" s="11"/>
      <c r="B393" s="10"/>
    </row>
    <row r="394" spans="1:2" x14ac:dyDescent="0.2">
      <c r="A394" s="11"/>
      <c r="B394" s="10"/>
    </row>
    <row r="395" spans="1:2" x14ac:dyDescent="0.2">
      <c r="A395" s="11"/>
      <c r="B395" s="10"/>
    </row>
    <row r="396" spans="1:2" x14ac:dyDescent="0.2">
      <c r="A396" s="11"/>
      <c r="B396" s="10"/>
    </row>
    <row r="397" spans="1:2" x14ac:dyDescent="0.2">
      <c r="A397" s="11"/>
      <c r="B397" s="10"/>
    </row>
    <row r="398" spans="1:2" x14ac:dyDescent="0.2">
      <c r="A398" s="11"/>
      <c r="B398" s="10"/>
    </row>
    <row r="399" spans="1:2" x14ac:dyDescent="0.2">
      <c r="A399" s="11"/>
      <c r="B399" s="10"/>
    </row>
    <row r="400" spans="1:2" x14ac:dyDescent="0.2">
      <c r="A400" s="11"/>
      <c r="B400" s="10"/>
    </row>
    <row r="401" spans="1:2" x14ac:dyDescent="0.2">
      <c r="A401" s="11"/>
      <c r="B401" s="10"/>
    </row>
    <row r="402" spans="1:2" x14ac:dyDescent="0.2">
      <c r="A402" s="11"/>
      <c r="B402" s="10"/>
    </row>
    <row r="403" spans="1:2" x14ac:dyDescent="0.2">
      <c r="A403" s="11"/>
      <c r="B403" s="10"/>
    </row>
    <row r="404" spans="1:2" x14ac:dyDescent="0.2">
      <c r="A404" s="11"/>
      <c r="B404" s="10"/>
    </row>
    <row r="405" spans="1:2" x14ac:dyDescent="0.2">
      <c r="A405" s="11"/>
      <c r="B405" s="10"/>
    </row>
    <row r="406" spans="1:2" x14ac:dyDescent="0.2">
      <c r="A406" s="11"/>
      <c r="B406" s="10"/>
    </row>
    <row r="407" spans="1:2" x14ac:dyDescent="0.2">
      <c r="A407" s="11"/>
      <c r="B407" s="10"/>
    </row>
    <row r="408" spans="1:2" x14ac:dyDescent="0.2">
      <c r="A408" s="11"/>
      <c r="B408" s="10"/>
    </row>
    <row r="409" spans="1:2" x14ac:dyDescent="0.2">
      <c r="A409" s="11"/>
      <c r="B409" s="10"/>
    </row>
    <row r="410" spans="1:2" x14ac:dyDescent="0.2">
      <c r="A410" s="11"/>
      <c r="B410" s="10"/>
    </row>
    <row r="411" spans="1:2" x14ac:dyDescent="0.2">
      <c r="A411" s="11"/>
      <c r="B411" s="10"/>
    </row>
    <row r="412" spans="1:2" x14ac:dyDescent="0.2">
      <c r="A412" s="11"/>
      <c r="B412" s="10"/>
    </row>
    <row r="413" spans="1:2" x14ac:dyDescent="0.2">
      <c r="A413" s="11"/>
      <c r="B413" s="10"/>
    </row>
    <row r="414" spans="1:2" x14ac:dyDescent="0.2">
      <c r="A414" s="11"/>
      <c r="B414" s="10"/>
    </row>
    <row r="415" spans="1:2" x14ac:dyDescent="0.2">
      <c r="A415" s="11"/>
      <c r="B415" s="10"/>
    </row>
    <row r="416" spans="1:2" x14ac:dyDescent="0.2">
      <c r="A416" s="11"/>
      <c r="B416" s="10"/>
    </row>
    <row r="417" spans="1:2" x14ac:dyDescent="0.2">
      <c r="A417" s="11"/>
      <c r="B417" s="10"/>
    </row>
    <row r="418" spans="1:2" x14ac:dyDescent="0.2">
      <c r="A418" s="11"/>
      <c r="B418" s="10"/>
    </row>
    <row r="419" spans="1:2" x14ac:dyDescent="0.2">
      <c r="A419" s="11"/>
      <c r="B419" s="10"/>
    </row>
    <row r="420" spans="1:2" x14ac:dyDescent="0.2">
      <c r="A420" s="11"/>
      <c r="B420" s="10"/>
    </row>
    <row r="421" spans="1:2" x14ac:dyDescent="0.2">
      <c r="A421" s="11"/>
      <c r="B421" s="10"/>
    </row>
    <row r="422" spans="1:2" x14ac:dyDescent="0.2">
      <c r="A422" s="11"/>
      <c r="B422" s="10"/>
    </row>
    <row r="423" spans="1:2" x14ac:dyDescent="0.2">
      <c r="A423" s="11"/>
      <c r="B423" s="10"/>
    </row>
    <row r="424" spans="1:2" x14ac:dyDescent="0.2">
      <c r="A424" s="11"/>
      <c r="B424" s="10"/>
    </row>
    <row r="425" spans="1:2" x14ac:dyDescent="0.2">
      <c r="A425" s="11"/>
      <c r="B425" s="10"/>
    </row>
    <row r="426" spans="1:2" x14ac:dyDescent="0.2">
      <c r="A426" s="11"/>
      <c r="B426" s="10"/>
    </row>
    <row r="427" spans="1:2" x14ac:dyDescent="0.2">
      <c r="A427" s="11"/>
      <c r="B427" s="10"/>
    </row>
    <row r="428" spans="1:2" x14ac:dyDescent="0.2">
      <c r="A428" s="11"/>
      <c r="B428" s="10"/>
    </row>
    <row r="429" spans="1:2" x14ac:dyDescent="0.2">
      <c r="A429" s="11"/>
      <c r="B429" s="10"/>
    </row>
    <row r="430" spans="1:2" x14ac:dyDescent="0.2">
      <c r="A430" s="11"/>
      <c r="B430" s="10"/>
    </row>
    <row r="431" spans="1:2" x14ac:dyDescent="0.2">
      <c r="A431" s="11"/>
      <c r="B431" s="10"/>
    </row>
    <row r="432" spans="1:2" x14ac:dyDescent="0.2">
      <c r="A432" s="11"/>
      <c r="B432" s="10"/>
    </row>
    <row r="433" spans="1:2" x14ac:dyDescent="0.2">
      <c r="A433" s="11"/>
      <c r="B433" s="10"/>
    </row>
    <row r="434" spans="1:2" x14ac:dyDescent="0.2">
      <c r="A434" s="11"/>
      <c r="B434" s="10"/>
    </row>
    <row r="435" spans="1:2" x14ac:dyDescent="0.2">
      <c r="A435" s="11"/>
      <c r="B435" s="10"/>
    </row>
    <row r="436" spans="1:2" x14ac:dyDescent="0.2">
      <c r="A436" s="11"/>
      <c r="B436" s="10"/>
    </row>
    <row r="437" spans="1:2" x14ac:dyDescent="0.2">
      <c r="A437" s="11"/>
      <c r="B437" s="10"/>
    </row>
    <row r="438" spans="1:2" x14ac:dyDescent="0.2">
      <c r="A438" s="11"/>
      <c r="B438" s="10"/>
    </row>
    <row r="439" spans="1:2" x14ac:dyDescent="0.2">
      <c r="A439" s="11"/>
      <c r="B439" s="10"/>
    </row>
    <row r="440" spans="1:2" x14ac:dyDescent="0.2">
      <c r="A440" s="11"/>
      <c r="B440" s="10"/>
    </row>
    <row r="441" spans="1:2" x14ac:dyDescent="0.2">
      <c r="A441" s="11"/>
      <c r="B441" s="10"/>
    </row>
    <row r="442" spans="1:2" x14ac:dyDescent="0.2">
      <c r="A442" s="11"/>
      <c r="B442" s="10"/>
    </row>
    <row r="443" spans="1:2" x14ac:dyDescent="0.2">
      <c r="A443" s="11"/>
      <c r="B443" s="10"/>
    </row>
    <row r="444" spans="1:2" x14ac:dyDescent="0.2">
      <c r="A444" s="11"/>
      <c r="B444" s="10"/>
    </row>
    <row r="445" spans="1:2" x14ac:dyDescent="0.2">
      <c r="A445" s="11"/>
      <c r="B445" s="10"/>
    </row>
    <row r="446" spans="1:2" x14ac:dyDescent="0.2">
      <c r="A446" s="11"/>
      <c r="B446" s="10"/>
    </row>
    <row r="447" spans="1:2" x14ac:dyDescent="0.2">
      <c r="A447" s="11"/>
      <c r="B447" s="10"/>
    </row>
    <row r="448" spans="1:2" x14ac:dyDescent="0.2">
      <c r="A448" s="11"/>
      <c r="B448" s="10"/>
    </row>
    <row r="449" spans="1:2" x14ac:dyDescent="0.2">
      <c r="A449" s="11"/>
      <c r="B449" s="10"/>
    </row>
    <row r="450" spans="1:2" x14ac:dyDescent="0.2">
      <c r="A450" s="11"/>
      <c r="B450" s="10"/>
    </row>
    <row r="451" spans="1:2" x14ac:dyDescent="0.2">
      <c r="A451" s="11"/>
      <c r="B451" s="10"/>
    </row>
    <row r="452" spans="1:2" x14ac:dyDescent="0.2">
      <c r="A452" s="11"/>
      <c r="B452" s="10"/>
    </row>
    <row r="453" spans="1:2" x14ac:dyDescent="0.2">
      <c r="A453" s="11"/>
      <c r="B453" s="10"/>
    </row>
    <row r="454" spans="1:2" x14ac:dyDescent="0.2">
      <c r="A454" s="11"/>
      <c r="B454" s="10"/>
    </row>
    <row r="455" spans="1:2" x14ac:dyDescent="0.2">
      <c r="A455" s="11"/>
      <c r="B455" s="10"/>
    </row>
    <row r="456" spans="1:2" x14ac:dyDescent="0.2">
      <c r="A456" s="11"/>
      <c r="B456" s="10"/>
    </row>
    <row r="457" spans="1:2" x14ac:dyDescent="0.2">
      <c r="A457" s="11"/>
      <c r="B457" s="10"/>
    </row>
    <row r="458" spans="1:2" x14ac:dyDescent="0.2">
      <c r="A458" s="11"/>
      <c r="B458" s="10"/>
    </row>
    <row r="459" spans="1:2" x14ac:dyDescent="0.2">
      <c r="A459" s="11"/>
      <c r="B459" s="10"/>
    </row>
    <row r="460" spans="1:2" x14ac:dyDescent="0.2">
      <c r="A460" s="11"/>
      <c r="B460" s="10"/>
    </row>
    <row r="461" spans="1:2" x14ac:dyDescent="0.2">
      <c r="A461" s="11"/>
      <c r="B461" s="10"/>
    </row>
    <row r="462" spans="1:2" x14ac:dyDescent="0.2">
      <c r="A462" s="11"/>
      <c r="B462" s="10"/>
    </row>
    <row r="463" spans="1:2" x14ac:dyDescent="0.2">
      <c r="A463" s="11"/>
      <c r="B463" s="10"/>
    </row>
    <row r="464" spans="1:2" x14ac:dyDescent="0.2">
      <c r="A464" s="11"/>
      <c r="B464" s="10"/>
    </row>
    <row r="465" spans="1:2" x14ac:dyDescent="0.2">
      <c r="A465" s="11"/>
      <c r="B465" s="10"/>
    </row>
    <row r="466" spans="1:2" x14ac:dyDescent="0.2">
      <c r="A466" s="11"/>
      <c r="B466" s="10"/>
    </row>
    <row r="467" spans="1:2" x14ac:dyDescent="0.2">
      <c r="A467" s="11"/>
      <c r="B467" s="10"/>
    </row>
    <row r="468" spans="1:2" x14ac:dyDescent="0.2">
      <c r="A468" s="11"/>
      <c r="B468" s="10"/>
    </row>
    <row r="469" spans="1:2" x14ac:dyDescent="0.2">
      <c r="A469" s="11"/>
      <c r="B469" s="10"/>
    </row>
    <row r="470" spans="1:2" x14ac:dyDescent="0.2">
      <c r="A470" s="11"/>
      <c r="B470" s="10"/>
    </row>
    <row r="471" spans="1:2" x14ac:dyDescent="0.2">
      <c r="A471" s="11"/>
      <c r="B471" s="10"/>
    </row>
    <row r="472" spans="1:2" x14ac:dyDescent="0.2">
      <c r="A472" s="11"/>
      <c r="B472" s="10"/>
    </row>
    <row r="473" spans="1:2" x14ac:dyDescent="0.2">
      <c r="A473" s="11"/>
      <c r="B473" s="10"/>
    </row>
    <row r="474" spans="1:2" x14ac:dyDescent="0.2">
      <c r="A474" s="11"/>
      <c r="B474" s="10"/>
    </row>
    <row r="475" spans="1:2" x14ac:dyDescent="0.2">
      <c r="A475" s="11"/>
      <c r="B475" s="10"/>
    </row>
    <row r="476" spans="1:2" x14ac:dyDescent="0.2">
      <c r="A476" s="11"/>
      <c r="B476" s="10"/>
    </row>
    <row r="477" spans="1:2" x14ac:dyDescent="0.2">
      <c r="A477" s="11"/>
      <c r="B477" s="10"/>
    </row>
    <row r="478" spans="1:2" x14ac:dyDescent="0.2">
      <c r="A478" s="11"/>
      <c r="B478" s="10"/>
    </row>
    <row r="479" spans="1:2" x14ac:dyDescent="0.2">
      <c r="A479" s="11"/>
      <c r="B479" s="10"/>
    </row>
    <row r="480" spans="1:2" x14ac:dyDescent="0.2">
      <c r="A480" s="11"/>
      <c r="B480" s="10"/>
    </row>
    <row r="481" spans="1:2" x14ac:dyDescent="0.2">
      <c r="A481" s="11"/>
      <c r="B481" s="10"/>
    </row>
    <row r="482" spans="1:2" x14ac:dyDescent="0.2">
      <c r="A482" s="11"/>
      <c r="B482" s="10"/>
    </row>
    <row r="483" spans="1:2" x14ac:dyDescent="0.2">
      <c r="A483" s="11"/>
      <c r="B483" s="10"/>
    </row>
    <row r="484" spans="1:2" x14ac:dyDescent="0.2">
      <c r="A484" s="11"/>
      <c r="B484" s="10"/>
    </row>
    <row r="485" spans="1:2" x14ac:dyDescent="0.2">
      <c r="A485" s="11"/>
      <c r="B485" s="10"/>
    </row>
    <row r="486" spans="1:2" x14ac:dyDescent="0.2">
      <c r="A486" s="11"/>
      <c r="B486" s="10"/>
    </row>
    <row r="487" spans="1:2" x14ac:dyDescent="0.2">
      <c r="A487" s="11"/>
      <c r="B487" s="10"/>
    </row>
    <row r="488" spans="1:2" x14ac:dyDescent="0.2">
      <c r="A488" s="11"/>
      <c r="B488" s="10"/>
    </row>
    <row r="489" spans="1:2" x14ac:dyDescent="0.2">
      <c r="A489" s="11"/>
      <c r="B489" s="10"/>
    </row>
    <row r="490" spans="1:2" x14ac:dyDescent="0.2">
      <c r="A490" s="11"/>
      <c r="B490" s="10"/>
    </row>
    <row r="491" spans="1:2" x14ac:dyDescent="0.2">
      <c r="A491" s="11"/>
      <c r="B491" s="10"/>
    </row>
    <row r="492" spans="1:2" x14ac:dyDescent="0.2">
      <c r="A492" s="11"/>
      <c r="B492" s="10"/>
    </row>
    <row r="493" spans="1:2" x14ac:dyDescent="0.2">
      <c r="A493" s="11"/>
      <c r="B493" s="10"/>
    </row>
    <row r="494" spans="1:2" x14ac:dyDescent="0.2">
      <c r="A494" s="11"/>
      <c r="B494" s="10"/>
    </row>
    <row r="495" spans="1:2" x14ac:dyDescent="0.2">
      <c r="A495" s="11"/>
      <c r="B495" s="10"/>
    </row>
    <row r="496" spans="1:2" x14ac:dyDescent="0.2">
      <c r="A496" s="11"/>
      <c r="B496" s="10"/>
    </row>
    <row r="497" spans="1:2" x14ac:dyDescent="0.2">
      <c r="A497" s="11"/>
      <c r="B497" s="10"/>
    </row>
    <row r="498" spans="1:2" x14ac:dyDescent="0.2">
      <c r="A498" s="11"/>
      <c r="B498" s="10"/>
    </row>
    <row r="499" spans="1:2" x14ac:dyDescent="0.2">
      <c r="A499" s="11"/>
      <c r="B499" s="10"/>
    </row>
    <row r="500" spans="1:2" x14ac:dyDescent="0.2">
      <c r="A500" s="11"/>
      <c r="B500" s="10"/>
    </row>
    <row r="501" spans="1:2" x14ac:dyDescent="0.2">
      <c r="A501" s="11"/>
      <c r="B501" s="10"/>
    </row>
    <row r="502" spans="1:2" x14ac:dyDescent="0.2">
      <c r="A502" s="11"/>
      <c r="B502" s="10"/>
    </row>
    <row r="503" spans="1:2" x14ac:dyDescent="0.2">
      <c r="A503" s="11"/>
      <c r="B503" s="10"/>
    </row>
    <row r="504" spans="1:2" x14ac:dyDescent="0.2">
      <c r="A504" s="11"/>
      <c r="B504" s="10"/>
    </row>
    <row r="505" spans="1:2" x14ac:dyDescent="0.2">
      <c r="A505" s="11"/>
      <c r="B505" s="10"/>
    </row>
    <row r="506" spans="1:2" x14ac:dyDescent="0.2">
      <c r="A506" s="11"/>
      <c r="B506" s="10"/>
    </row>
    <row r="507" spans="1:2" x14ac:dyDescent="0.2">
      <c r="A507" s="11"/>
      <c r="B507" s="10"/>
    </row>
    <row r="508" spans="1:2" x14ac:dyDescent="0.2">
      <c r="A508" s="11"/>
      <c r="B508" s="10"/>
    </row>
    <row r="509" spans="1:2" x14ac:dyDescent="0.2">
      <c r="A509" s="11"/>
      <c r="B509" s="10"/>
    </row>
    <row r="510" spans="1:2" x14ac:dyDescent="0.2">
      <c r="A510" s="11"/>
      <c r="B510" s="10"/>
    </row>
    <row r="511" spans="1:2" x14ac:dyDescent="0.2">
      <c r="A511" s="11"/>
      <c r="B511" s="10"/>
    </row>
    <row r="512" spans="1:2" x14ac:dyDescent="0.2">
      <c r="A512" s="11"/>
      <c r="B512" s="10"/>
    </row>
    <row r="513" spans="1:2" x14ac:dyDescent="0.2">
      <c r="A513" s="11"/>
      <c r="B513" s="10"/>
    </row>
    <row r="514" spans="1:2" x14ac:dyDescent="0.2">
      <c r="A514" s="11"/>
      <c r="B514" s="10"/>
    </row>
    <row r="515" spans="1:2" x14ac:dyDescent="0.2">
      <c r="A515" s="11"/>
      <c r="B515" s="10"/>
    </row>
    <row r="516" spans="1:2" x14ac:dyDescent="0.2">
      <c r="A516" s="11"/>
      <c r="B516" s="10"/>
    </row>
    <row r="517" spans="1:2" x14ac:dyDescent="0.2">
      <c r="A517" s="11"/>
      <c r="B517" s="10"/>
    </row>
    <row r="518" spans="1:2" x14ac:dyDescent="0.2">
      <c r="A518" s="11"/>
      <c r="B518" s="10"/>
    </row>
    <row r="519" spans="1:2" x14ac:dyDescent="0.2">
      <c r="A519" s="11"/>
      <c r="B519" s="10"/>
    </row>
    <row r="520" spans="1:2" x14ac:dyDescent="0.2">
      <c r="A520" s="11"/>
      <c r="B520" s="10"/>
    </row>
    <row r="521" spans="1:2" x14ac:dyDescent="0.2">
      <c r="A521" s="11"/>
      <c r="B521" s="10"/>
    </row>
    <row r="522" spans="1:2" x14ac:dyDescent="0.2">
      <c r="A522" s="11"/>
      <c r="B522" s="10"/>
    </row>
    <row r="523" spans="1:2" x14ac:dyDescent="0.2">
      <c r="A523" s="11"/>
      <c r="B523" s="10"/>
    </row>
    <row r="524" spans="1:2" x14ac:dyDescent="0.2">
      <c r="A524" s="11"/>
      <c r="B524" s="10"/>
    </row>
    <row r="525" spans="1:2" x14ac:dyDescent="0.2">
      <c r="A525" s="11"/>
      <c r="B525" s="10"/>
    </row>
    <row r="526" spans="1:2" x14ac:dyDescent="0.2">
      <c r="A526" s="11"/>
      <c r="B526" s="10"/>
    </row>
    <row r="527" spans="1:2" x14ac:dyDescent="0.2">
      <c r="A527" s="11"/>
      <c r="B527" s="10"/>
    </row>
    <row r="528" spans="1:2" x14ac:dyDescent="0.2">
      <c r="A528" s="11"/>
      <c r="B528" s="10"/>
    </row>
    <row r="529" spans="1:2" x14ac:dyDescent="0.2">
      <c r="A529" s="11"/>
      <c r="B529" s="10"/>
    </row>
    <row r="530" spans="1:2" x14ac:dyDescent="0.2">
      <c r="A530" s="11"/>
      <c r="B530" s="10"/>
    </row>
    <row r="531" spans="1:2" x14ac:dyDescent="0.2">
      <c r="A531" s="11"/>
      <c r="B531" s="10"/>
    </row>
    <row r="532" spans="1:2" x14ac:dyDescent="0.2">
      <c r="A532" s="11"/>
      <c r="B532" s="10"/>
    </row>
    <row r="533" spans="1:2" x14ac:dyDescent="0.2">
      <c r="A533" s="11"/>
      <c r="B533" s="10"/>
    </row>
    <row r="534" spans="1:2" x14ac:dyDescent="0.2">
      <c r="A534" s="11"/>
      <c r="B534" s="10"/>
    </row>
    <row r="535" spans="1:2" x14ac:dyDescent="0.2">
      <c r="A535" s="11"/>
      <c r="B535" s="10"/>
    </row>
    <row r="536" spans="1:2" x14ac:dyDescent="0.2">
      <c r="A536" s="11"/>
      <c r="B536" s="10"/>
    </row>
    <row r="537" spans="1:2" x14ac:dyDescent="0.2">
      <c r="A537" s="11"/>
      <c r="B537" s="10"/>
    </row>
    <row r="538" spans="1:2" x14ac:dyDescent="0.2">
      <c r="A538" s="11"/>
      <c r="B538" s="10"/>
    </row>
    <row r="539" spans="1:2" x14ac:dyDescent="0.2">
      <c r="A539" s="11"/>
      <c r="B539" s="10"/>
    </row>
    <row r="540" spans="1:2" x14ac:dyDescent="0.2">
      <c r="A540" s="11"/>
      <c r="B540" s="10"/>
    </row>
    <row r="541" spans="1:2" x14ac:dyDescent="0.2">
      <c r="A541" s="11"/>
      <c r="B541" s="10"/>
    </row>
    <row r="542" spans="1:2" x14ac:dyDescent="0.2">
      <c r="A542" s="11"/>
      <c r="B542" s="10"/>
    </row>
    <row r="543" spans="1:2" x14ac:dyDescent="0.2">
      <c r="A543" s="11"/>
      <c r="B543" s="10"/>
    </row>
    <row r="544" spans="1:2" x14ac:dyDescent="0.2">
      <c r="A544" s="11"/>
      <c r="B544" s="10"/>
    </row>
    <row r="545" spans="1:2" x14ac:dyDescent="0.2">
      <c r="A545" s="11"/>
      <c r="B545" s="10"/>
    </row>
    <row r="546" spans="1:2" x14ac:dyDescent="0.2">
      <c r="A546" s="11"/>
      <c r="B546" s="10"/>
    </row>
    <row r="547" spans="1:2" x14ac:dyDescent="0.2">
      <c r="A547" s="11"/>
      <c r="B547" s="10"/>
    </row>
    <row r="548" spans="1:2" x14ac:dyDescent="0.2">
      <c r="A548" s="11"/>
      <c r="B548" s="10"/>
    </row>
    <row r="549" spans="1:2" x14ac:dyDescent="0.2">
      <c r="A549" s="11"/>
      <c r="B549" s="10"/>
    </row>
    <row r="550" spans="1:2" x14ac:dyDescent="0.2">
      <c r="A550" s="11"/>
      <c r="B550" s="10"/>
    </row>
    <row r="551" spans="1:2" x14ac:dyDescent="0.2">
      <c r="A551" s="11"/>
      <c r="B551" s="10"/>
    </row>
    <row r="552" spans="1:2" x14ac:dyDescent="0.2">
      <c r="A552" s="11"/>
      <c r="B552" s="10"/>
    </row>
    <row r="553" spans="1:2" x14ac:dyDescent="0.2">
      <c r="A553" s="11"/>
      <c r="B553" s="10"/>
    </row>
    <row r="554" spans="1:2" x14ac:dyDescent="0.2">
      <c r="A554" s="11"/>
      <c r="B554" s="10"/>
    </row>
    <row r="555" spans="1:2" x14ac:dyDescent="0.2">
      <c r="A555" s="11"/>
      <c r="B555" s="10"/>
    </row>
    <row r="556" spans="1:2" x14ac:dyDescent="0.2">
      <c r="A556" s="11"/>
      <c r="B556" s="10"/>
    </row>
    <row r="557" spans="1:2" x14ac:dyDescent="0.2">
      <c r="A557" s="11"/>
      <c r="B557" s="10"/>
    </row>
    <row r="558" spans="1:2" x14ac:dyDescent="0.2">
      <c r="A558" s="11"/>
      <c r="B558" s="10"/>
    </row>
    <row r="559" spans="1:2" x14ac:dyDescent="0.2">
      <c r="A559" s="11"/>
      <c r="B559" s="10"/>
    </row>
    <row r="560" spans="1:2" x14ac:dyDescent="0.2">
      <c r="A560" s="11"/>
      <c r="B560" s="10"/>
    </row>
    <row r="561" spans="1:2" x14ac:dyDescent="0.2">
      <c r="A561" s="11"/>
      <c r="B561" s="10"/>
    </row>
    <row r="562" spans="1:2" x14ac:dyDescent="0.2">
      <c r="A562" s="11"/>
      <c r="B562" s="10"/>
    </row>
    <row r="563" spans="1:2" x14ac:dyDescent="0.2">
      <c r="A563" s="11"/>
      <c r="B563" s="10"/>
    </row>
    <row r="564" spans="1:2" x14ac:dyDescent="0.2">
      <c r="A564" s="11"/>
      <c r="B564" s="10"/>
    </row>
    <row r="565" spans="1:2" x14ac:dyDescent="0.2">
      <c r="A565" s="11"/>
      <c r="B565" s="10"/>
    </row>
    <row r="566" spans="1:2" x14ac:dyDescent="0.2">
      <c r="A566" s="11"/>
      <c r="B566" s="10"/>
    </row>
    <row r="567" spans="1:2" x14ac:dyDescent="0.2">
      <c r="A567" s="11"/>
      <c r="B567" s="10"/>
    </row>
    <row r="568" spans="1:2" x14ac:dyDescent="0.2">
      <c r="A568" s="11"/>
      <c r="B568" s="10"/>
    </row>
    <row r="569" spans="1:2" x14ac:dyDescent="0.2">
      <c r="A569" s="11"/>
      <c r="B569" s="10"/>
    </row>
    <row r="570" spans="1:2" x14ac:dyDescent="0.2">
      <c r="A570" s="11"/>
      <c r="B570" s="10"/>
    </row>
    <row r="571" spans="1:2" x14ac:dyDescent="0.2">
      <c r="A571" s="11"/>
      <c r="B571" s="10"/>
    </row>
    <row r="572" spans="1:2" x14ac:dyDescent="0.2">
      <c r="A572" s="11"/>
      <c r="B572" s="10"/>
    </row>
    <row r="573" spans="1:2" x14ac:dyDescent="0.2">
      <c r="A573" s="11"/>
      <c r="B573" s="10"/>
    </row>
    <row r="574" spans="1:2" x14ac:dyDescent="0.2">
      <c r="A574" s="11"/>
      <c r="B574" s="10"/>
    </row>
    <row r="575" spans="1:2" x14ac:dyDescent="0.2">
      <c r="A575" s="11"/>
      <c r="B575" s="10"/>
    </row>
    <row r="576" spans="1:2" x14ac:dyDescent="0.2">
      <c r="A576" s="11"/>
      <c r="B576" s="10"/>
    </row>
    <row r="577" spans="1:2" x14ac:dyDescent="0.2">
      <c r="A577" s="11"/>
      <c r="B577" s="10"/>
    </row>
    <row r="578" spans="1:2" x14ac:dyDescent="0.2">
      <c r="A578" s="11"/>
      <c r="B578" s="10"/>
    </row>
    <row r="579" spans="1:2" x14ac:dyDescent="0.2">
      <c r="A579" s="11"/>
      <c r="B579" s="10"/>
    </row>
    <row r="580" spans="1:2" x14ac:dyDescent="0.2">
      <c r="A580" s="11"/>
      <c r="B580" s="10"/>
    </row>
    <row r="581" spans="1:2" x14ac:dyDescent="0.2">
      <c r="A581" s="11"/>
      <c r="B581" s="10"/>
    </row>
    <row r="582" spans="1:2" x14ac:dyDescent="0.2">
      <c r="A582" s="11"/>
      <c r="B582" s="10"/>
    </row>
    <row r="583" spans="1:2" x14ac:dyDescent="0.2">
      <c r="A583" s="11"/>
      <c r="B583" s="10"/>
    </row>
    <row r="584" spans="1:2" x14ac:dyDescent="0.2">
      <c r="A584" s="11"/>
      <c r="B584" s="10"/>
    </row>
    <row r="585" spans="1:2" x14ac:dyDescent="0.2">
      <c r="A585" s="11"/>
      <c r="B585" s="10"/>
    </row>
    <row r="586" spans="1:2" x14ac:dyDescent="0.2">
      <c r="A586" s="11"/>
      <c r="B586" s="10"/>
    </row>
    <row r="587" spans="1:2" x14ac:dyDescent="0.2">
      <c r="A587" s="11"/>
      <c r="B587" s="10"/>
    </row>
    <row r="588" spans="1:2" x14ac:dyDescent="0.2">
      <c r="A588" s="11"/>
      <c r="B588" s="10"/>
    </row>
    <row r="589" spans="1:2" x14ac:dyDescent="0.2">
      <c r="A589" s="11"/>
      <c r="B589" s="10"/>
    </row>
    <row r="590" spans="1:2" x14ac:dyDescent="0.2">
      <c r="A590" s="11"/>
      <c r="B590" s="10"/>
    </row>
    <row r="591" spans="1:2" x14ac:dyDescent="0.2">
      <c r="A591" s="11"/>
      <c r="B591" s="10"/>
    </row>
    <row r="592" spans="1:2" x14ac:dyDescent="0.2">
      <c r="A592" s="11"/>
      <c r="B592" s="10"/>
    </row>
    <row r="593" spans="1:2" x14ac:dyDescent="0.2">
      <c r="A593" s="11"/>
      <c r="B593" s="10"/>
    </row>
    <row r="594" spans="1:2" x14ac:dyDescent="0.2">
      <c r="A594" s="11"/>
      <c r="B594" s="10"/>
    </row>
    <row r="595" spans="1:2" x14ac:dyDescent="0.2">
      <c r="A595" s="11"/>
      <c r="B595" s="10"/>
    </row>
    <row r="596" spans="1:2" x14ac:dyDescent="0.2">
      <c r="A596" s="11"/>
      <c r="B596" s="10"/>
    </row>
    <row r="597" spans="1:2" x14ac:dyDescent="0.2">
      <c r="A597" s="11"/>
      <c r="B597" s="10"/>
    </row>
    <row r="598" spans="1:2" x14ac:dyDescent="0.2">
      <c r="A598" s="11"/>
      <c r="B598" s="10"/>
    </row>
    <row r="599" spans="1:2" x14ac:dyDescent="0.2">
      <c r="A599" s="11"/>
      <c r="B599" s="10"/>
    </row>
    <row r="600" spans="1:2" x14ac:dyDescent="0.2">
      <c r="A600" s="11"/>
      <c r="B600" s="10"/>
    </row>
    <row r="601" spans="1:2" x14ac:dyDescent="0.2">
      <c r="A601" s="11"/>
      <c r="B601" s="10"/>
    </row>
    <row r="602" spans="1:2" x14ac:dyDescent="0.2">
      <c r="A602" s="11"/>
      <c r="B602" s="10"/>
    </row>
    <row r="603" spans="1:2" x14ac:dyDescent="0.2">
      <c r="A603" s="11"/>
      <c r="B603" s="10"/>
    </row>
    <row r="604" spans="1:2" x14ac:dyDescent="0.2">
      <c r="A604" s="11"/>
      <c r="B604" s="10"/>
    </row>
    <row r="605" spans="1:2" x14ac:dyDescent="0.2">
      <c r="A605" s="11"/>
      <c r="B605" s="10"/>
    </row>
    <row r="606" spans="1:2" x14ac:dyDescent="0.2">
      <c r="A606" s="11"/>
      <c r="B606" s="10"/>
    </row>
    <row r="607" spans="1:2" x14ac:dyDescent="0.2">
      <c r="A607" s="11"/>
      <c r="B607" s="10"/>
    </row>
    <row r="608" spans="1:2" x14ac:dyDescent="0.2">
      <c r="A608" s="11"/>
      <c r="B608" s="10"/>
    </row>
    <row r="609" spans="1:2" x14ac:dyDescent="0.2">
      <c r="A609" s="11"/>
      <c r="B609" s="10"/>
    </row>
    <row r="610" spans="1:2" x14ac:dyDescent="0.2">
      <c r="A610" s="11"/>
      <c r="B610" s="10"/>
    </row>
    <row r="611" spans="1:2" x14ac:dyDescent="0.2">
      <c r="A611" s="11"/>
      <c r="B611" s="10"/>
    </row>
    <row r="612" spans="1:2" x14ac:dyDescent="0.2">
      <c r="A612" s="11"/>
      <c r="B612" s="10"/>
    </row>
    <row r="613" spans="1:2" x14ac:dyDescent="0.2">
      <c r="A613" s="11"/>
      <c r="B613" s="10"/>
    </row>
    <row r="614" spans="1:2" x14ac:dyDescent="0.2">
      <c r="A614" s="11"/>
      <c r="B614" s="10"/>
    </row>
    <row r="615" spans="1:2" x14ac:dyDescent="0.2">
      <c r="A615" s="11"/>
      <c r="B615" s="10"/>
    </row>
    <row r="616" spans="1:2" x14ac:dyDescent="0.2">
      <c r="A616" s="11"/>
      <c r="B616" s="10"/>
    </row>
    <row r="617" spans="1:2" x14ac:dyDescent="0.2">
      <c r="A617" s="11"/>
      <c r="B617" s="10"/>
    </row>
    <row r="618" spans="1:2" x14ac:dyDescent="0.2">
      <c r="A618" s="11"/>
      <c r="B618" s="10"/>
    </row>
    <row r="619" spans="1:2" x14ac:dyDescent="0.2">
      <c r="A619" s="11"/>
      <c r="B619" s="10"/>
    </row>
    <row r="620" spans="1:2" x14ac:dyDescent="0.2">
      <c r="A620" s="11"/>
      <c r="B620" s="10"/>
    </row>
    <row r="621" spans="1:2" x14ac:dyDescent="0.2">
      <c r="A621" s="11"/>
      <c r="B621" s="10"/>
    </row>
    <row r="622" spans="1:2" x14ac:dyDescent="0.2">
      <c r="A622" s="11"/>
      <c r="B622" s="10"/>
    </row>
    <row r="623" spans="1:2" x14ac:dyDescent="0.2">
      <c r="A623" s="11"/>
      <c r="B623" s="10"/>
    </row>
    <row r="624" spans="1:2" x14ac:dyDescent="0.2">
      <c r="A624" s="11"/>
      <c r="B624" s="10"/>
    </row>
    <row r="625" spans="1:2" x14ac:dyDescent="0.2">
      <c r="A625" s="11"/>
      <c r="B625" s="10"/>
    </row>
    <row r="626" spans="1:2" x14ac:dyDescent="0.2">
      <c r="A626" s="11"/>
      <c r="B626" s="10"/>
    </row>
    <row r="627" spans="1:2" x14ac:dyDescent="0.2">
      <c r="A627" s="11"/>
      <c r="B627" s="10"/>
    </row>
    <row r="628" spans="1:2" x14ac:dyDescent="0.2">
      <c r="A628" s="11"/>
      <c r="B628" s="10"/>
    </row>
    <row r="629" spans="1:2" x14ac:dyDescent="0.2">
      <c r="A629" s="11"/>
      <c r="B629" s="10"/>
    </row>
    <row r="630" spans="1:2" x14ac:dyDescent="0.2">
      <c r="A630" s="11"/>
      <c r="B630" s="10"/>
    </row>
    <row r="631" spans="1:2" x14ac:dyDescent="0.2">
      <c r="A631" s="11"/>
      <c r="B631" s="10"/>
    </row>
    <row r="632" spans="1:2" x14ac:dyDescent="0.2">
      <c r="A632" s="11"/>
      <c r="B632" s="10"/>
    </row>
    <row r="633" spans="1:2" x14ac:dyDescent="0.2">
      <c r="A633" s="11"/>
      <c r="B633" s="10"/>
    </row>
    <row r="634" spans="1:2" x14ac:dyDescent="0.2">
      <c r="A634" s="11"/>
      <c r="B634" s="10"/>
    </row>
    <row r="635" spans="1:2" x14ac:dyDescent="0.2">
      <c r="A635" s="11"/>
      <c r="B635" s="10"/>
    </row>
    <row r="636" spans="1:2" x14ac:dyDescent="0.2">
      <c r="A636" s="11"/>
      <c r="B636" s="10"/>
    </row>
    <row r="637" spans="1:2" x14ac:dyDescent="0.2">
      <c r="A637" s="11"/>
      <c r="B637" s="10"/>
    </row>
    <row r="638" spans="1:2" x14ac:dyDescent="0.2">
      <c r="A638" s="11"/>
      <c r="B638" s="10"/>
    </row>
    <row r="639" spans="1:2" x14ac:dyDescent="0.2">
      <c r="A639" s="11"/>
      <c r="B639" s="10"/>
    </row>
    <row r="640" spans="1:2" x14ac:dyDescent="0.2">
      <c r="A640" s="11"/>
      <c r="B640" s="10"/>
    </row>
    <row r="641" spans="1:2" x14ac:dyDescent="0.2">
      <c r="A641" s="11"/>
      <c r="B641" s="10"/>
    </row>
    <row r="642" spans="1:2" x14ac:dyDescent="0.2">
      <c r="A642" s="11"/>
      <c r="B642" s="10"/>
    </row>
    <row r="643" spans="1:2" x14ac:dyDescent="0.2">
      <c r="A643" s="11"/>
      <c r="B643" s="10"/>
    </row>
    <row r="644" spans="1:2" x14ac:dyDescent="0.2">
      <c r="A644" s="11"/>
      <c r="B644" s="10"/>
    </row>
    <row r="645" spans="1:2" x14ac:dyDescent="0.2">
      <c r="A645" s="11"/>
      <c r="B645" s="10"/>
    </row>
    <row r="646" spans="1:2" x14ac:dyDescent="0.2">
      <c r="A646" s="11"/>
      <c r="B646" s="10"/>
    </row>
    <row r="647" spans="1:2" x14ac:dyDescent="0.2">
      <c r="A647" s="11"/>
      <c r="B647" s="10"/>
    </row>
    <row r="648" spans="1:2" x14ac:dyDescent="0.2">
      <c r="A648" s="11"/>
      <c r="B648" s="10"/>
    </row>
    <row r="649" spans="1:2" x14ac:dyDescent="0.2">
      <c r="A649" s="11"/>
      <c r="B649" s="10"/>
    </row>
    <row r="650" spans="1:2" x14ac:dyDescent="0.2">
      <c r="A650" s="11"/>
      <c r="B650" s="10"/>
    </row>
    <row r="651" spans="1:2" x14ac:dyDescent="0.2">
      <c r="A651" s="11"/>
      <c r="B651" s="10"/>
    </row>
    <row r="652" spans="1:2" x14ac:dyDescent="0.2">
      <c r="A652" s="11"/>
      <c r="B652" s="10"/>
    </row>
    <row r="653" spans="1:2" x14ac:dyDescent="0.2">
      <c r="A653" s="11"/>
      <c r="B653" s="10"/>
    </row>
    <row r="654" spans="1:2" x14ac:dyDescent="0.2">
      <c r="A654" s="11"/>
      <c r="B654" s="10"/>
    </row>
    <row r="655" spans="1:2" x14ac:dyDescent="0.2">
      <c r="A655" s="11"/>
      <c r="B655" s="10"/>
    </row>
    <row r="656" spans="1:2" x14ac:dyDescent="0.2">
      <c r="A656" s="11"/>
      <c r="B656" s="10"/>
    </row>
    <row r="657" spans="1:2" x14ac:dyDescent="0.2">
      <c r="A657" s="11"/>
      <c r="B657" s="10"/>
    </row>
    <row r="658" spans="1:2" x14ac:dyDescent="0.2">
      <c r="A658" s="11"/>
      <c r="B658" s="10"/>
    </row>
    <row r="659" spans="1:2" x14ac:dyDescent="0.2">
      <c r="A659" s="11"/>
      <c r="B659" s="10"/>
    </row>
    <row r="660" spans="1:2" x14ac:dyDescent="0.2">
      <c r="A660" s="11"/>
      <c r="B660" s="10"/>
    </row>
    <row r="661" spans="1:2" x14ac:dyDescent="0.2">
      <c r="A661" s="11"/>
      <c r="B661" s="10"/>
    </row>
    <row r="662" spans="1:2" x14ac:dyDescent="0.2">
      <c r="A662" s="11"/>
      <c r="B662" s="10"/>
    </row>
    <row r="663" spans="1:2" x14ac:dyDescent="0.2">
      <c r="A663" s="11"/>
      <c r="B663" s="10"/>
    </row>
    <row r="664" spans="1:2" x14ac:dyDescent="0.2">
      <c r="A664" s="11"/>
      <c r="B664" s="10"/>
    </row>
    <row r="665" spans="1:2" x14ac:dyDescent="0.2">
      <c r="A665" s="11"/>
      <c r="B665" s="10"/>
    </row>
    <row r="666" spans="1:2" x14ac:dyDescent="0.2">
      <c r="A666" s="11"/>
      <c r="B666" s="10"/>
    </row>
    <row r="667" spans="1:2" x14ac:dyDescent="0.2">
      <c r="A667" s="11"/>
      <c r="B667" s="10"/>
    </row>
    <row r="668" spans="1:2" x14ac:dyDescent="0.2">
      <c r="A668" s="11"/>
      <c r="B668" s="10"/>
    </row>
    <row r="669" spans="1:2" x14ac:dyDescent="0.2">
      <c r="A669" s="11"/>
      <c r="B669" s="10"/>
    </row>
    <row r="670" spans="1:2" x14ac:dyDescent="0.2">
      <c r="A670" s="11"/>
      <c r="B670" s="10"/>
    </row>
    <row r="671" spans="1:2" x14ac:dyDescent="0.2">
      <c r="A671" s="11"/>
      <c r="B671" s="10"/>
    </row>
    <row r="672" spans="1:2" x14ac:dyDescent="0.2">
      <c r="A672" s="11"/>
      <c r="B672" s="10"/>
    </row>
    <row r="673" spans="1:2" x14ac:dyDescent="0.2">
      <c r="A673" s="11"/>
      <c r="B673" s="10"/>
    </row>
    <row r="674" spans="1:2" x14ac:dyDescent="0.2">
      <c r="A674" s="11"/>
      <c r="B674" s="10"/>
    </row>
    <row r="675" spans="1:2" x14ac:dyDescent="0.2">
      <c r="A675" s="11"/>
      <c r="B675" s="10"/>
    </row>
    <row r="676" spans="1:2" x14ac:dyDescent="0.2">
      <c r="A676" s="11"/>
      <c r="B676" s="10"/>
    </row>
    <row r="677" spans="1:2" x14ac:dyDescent="0.2">
      <c r="A677" s="11"/>
      <c r="B677" s="10"/>
    </row>
    <row r="678" spans="1:2" x14ac:dyDescent="0.2">
      <c r="A678" s="11"/>
      <c r="B678" s="10"/>
    </row>
    <row r="679" spans="1:2" x14ac:dyDescent="0.2">
      <c r="A679" s="11"/>
      <c r="B679" s="10"/>
    </row>
    <row r="680" spans="1:2" x14ac:dyDescent="0.2">
      <c r="A680" s="11"/>
      <c r="B680" s="10"/>
    </row>
    <row r="681" spans="1:2" x14ac:dyDescent="0.2">
      <c r="A681" s="11"/>
      <c r="B681" s="10"/>
    </row>
    <row r="682" spans="1:2" x14ac:dyDescent="0.2">
      <c r="A682" s="11"/>
      <c r="B682" s="10"/>
    </row>
    <row r="683" spans="1:2" x14ac:dyDescent="0.2">
      <c r="A683" s="11"/>
      <c r="B683" s="10"/>
    </row>
    <row r="684" spans="1:2" x14ac:dyDescent="0.2">
      <c r="A684" s="11"/>
      <c r="B684" s="10"/>
    </row>
    <row r="685" spans="1:2" x14ac:dyDescent="0.2">
      <c r="A685" s="11"/>
      <c r="B685" s="10"/>
    </row>
    <row r="686" spans="1:2" x14ac:dyDescent="0.2">
      <c r="A686" s="11"/>
      <c r="B686" s="10"/>
    </row>
    <row r="687" spans="1:2" x14ac:dyDescent="0.2">
      <c r="A687" s="11"/>
      <c r="B687" s="10"/>
    </row>
    <row r="688" spans="1:2" x14ac:dyDescent="0.2">
      <c r="A688" s="11"/>
      <c r="B688" s="10"/>
    </row>
    <row r="689" spans="1:2" x14ac:dyDescent="0.2">
      <c r="A689" s="11"/>
      <c r="B689" s="10"/>
    </row>
    <row r="690" spans="1:2" x14ac:dyDescent="0.2">
      <c r="A690" s="11"/>
      <c r="B690" s="10"/>
    </row>
    <row r="691" spans="1:2" x14ac:dyDescent="0.2">
      <c r="A691" s="11"/>
      <c r="B691" s="10"/>
    </row>
    <row r="692" spans="1:2" x14ac:dyDescent="0.2">
      <c r="A692" s="11"/>
      <c r="B692" s="10"/>
    </row>
    <row r="693" spans="1:2" x14ac:dyDescent="0.2">
      <c r="A693" s="11"/>
      <c r="B693" s="10"/>
    </row>
    <row r="694" spans="1:2" x14ac:dyDescent="0.2">
      <c r="A694" s="11"/>
      <c r="B694" s="10"/>
    </row>
    <row r="695" spans="1:2" x14ac:dyDescent="0.2">
      <c r="A695" s="11"/>
      <c r="B695" s="10"/>
    </row>
    <row r="696" spans="1:2" x14ac:dyDescent="0.2">
      <c r="A696" s="11"/>
      <c r="B696" s="10"/>
    </row>
    <row r="697" spans="1:2" x14ac:dyDescent="0.2">
      <c r="A697" s="11"/>
      <c r="B697" s="10"/>
    </row>
    <row r="698" spans="1:2" x14ac:dyDescent="0.2">
      <c r="A698" s="11"/>
      <c r="B698" s="10"/>
    </row>
    <row r="699" spans="1:2" x14ac:dyDescent="0.2">
      <c r="A699" s="11"/>
      <c r="B699" s="10"/>
    </row>
    <row r="700" spans="1:2" x14ac:dyDescent="0.2">
      <c r="A700" s="11"/>
      <c r="B700" s="10"/>
    </row>
    <row r="701" spans="1:2" x14ac:dyDescent="0.2">
      <c r="A701" s="11"/>
      <c r="B701" s="10"/>
    </row>
    <row r="702" spans="1:2" x14ac:dyDescent="0.2">
      <c r="A702" s="11"/>
      <c r="B702" s="10"/>
    </row>
    <row r="703" spans="1:2" x14ac:dyDescent="0.2">
      <c r="A703" s="11"/>
      <c r="B703" s="10"/>
    </row>
    <row r="704" spans="1:2" x14ac:dyDescent="0.2">
      <c r="A704" s="11"/>
      <c r="B704" s="10"/>
    </row>
    <row r="705" spans="1:2" x14ac:dyDescent="0.2">
      <c r="A705" s="11"/>
      <c r="B705" s="10"/>
    </row>
    <row r="706" spans="1:2" x14ac:dyDescent="0.2">
      <c r="A706" s="11"/>
      <c r="B706" s="10"/>
    </row>
    <row r="707" spans="1:2" x14ac:dyDescent="0.2">
      <c r="A707" s="11"/>
      <c r="B707" s="10"/>
    </row>
    <row r="708" spans="1:2" x14ac:dyDescent="0.2">
      <c r="A708" s="11"/>
      <c r="B708" s="10"/>
    </row>
    <row r="709" spans="1:2" x14ac:dyDescent="0.2">
      <c r="A709" s="11"/>
      <c r="B709" s="10"/>
    </row>
    <row r="710" spans="1:2" x14ac:dyDescent="0.2">
      <c r="A710" s="11"/>
      <c r="B710" s="10"/>
    </row>
    <row r="711" spans="1:2" x14ac:dyDescent="0.2">
      <c r="A711" s="11"/>
      <c r="B711" s="10"/>
    </row>
    <row r="712" spans="1:2" x14ac:dyDescent="0.2">
      <c r="A712" s="11"/>
      <c r="B712" s="10"/>
    </row>
    <row r="713" spans="1:2" x14ac:dyDescent="0.2">
      <c r="A713" s="11"/>
      <c r="B713" s="10"/>
    </row>
    <row r="714" spans="1:2" x14ac:dyDescent="0.2">
      <c r="A714" s="11"/>
      <c r="B714" s="10"/>
    </row>
    <row r="715" spans="1:2" x14ac:dyDescent="0.2">
      <c r="A715" s="11"/>
      <c r="B715" s="10"/>
    </row>
    <row r="716" spans="1:2" x14ac:dyDescent="0.2">
      <c r="A716" s="11"/>
      <c r="B716" s="10"/>
    </row>
    <row r="717" spans="1:2" x14ac:dyDescent="0.2">
      <c r="A717" s="11"/>
      <c r="B717" s="10"/>
    </row>
    <row r="718" spans="1:2" x14ac:dyDescent="0.2">
      <c r="A718" s="11"/>
      <c r="B718" s="10"/>
    </row>
    <row r="719" spans="1:2" x14ac:dyDescent="0.2">
      <c r="A719" s="11"/>
      <c r="B719" s="10"/>
    </row>
    <row r="720" spans="1:2" x14ac:dyDescent="0.2">
      <c r="A720" s="11"/>
      <c r="B720" s="10"/>
    </row>
    <row r="721" spans="1:2" x14ac:dyDescent="0.2">
      <c r="A721" s="11"/>
      <c r="B721" s="10"/>
    </row>
    <row r="722" spans="1:2" x14ac:dyDescent="0.2">
      <c r="A722" s="11"/>
      <c r="B722" s="10"/>
    </row>
    <row r="723" spans="1:2" x14ac:dyDescent="0.2">
      <c r="A723" s="11"/>
      <c r="B723" s="10"/>
    </row>
    <row r="724" spans="1:2" x14ac:dyDescent="0.2">
      <c r="A724" s="11"/>
      <c r="B724" s="10"/>
    </row>
    <row r="725" spans="1:2" x14ac:dyDescent="0.2">
      <c r="A725" s="11"/>
      <c r="B725" s="10"/>
    </row>
    <row r="726" spans="1:2" x14ac:dyDescent="0.2">
      <c r="A726" s="11"/>
      <c r="B726" s="10"/>
    </row>
    <row r="727" spans="1:2" x14ac:dyDescent="0.2">
      <c r="A727" s="11"/>
      <c r="B727" s="10"/>
    </row>
    <row r="728" spans="1:2" x14ac:dyDescent="0.2">
      <c r="A728" s="11"/>
      <c r="B728" s="10"/>
    </row>
    <row r="729" spans="1:2" x14ac:dyDescent="0.2">
      <c r="A729" s="11"/>
      <c r="B729" s="10"/>
    </row>
    <row r="730" spans="1:2" x14ac:dyDescent="0.2">
      <c r="A730" s="11"/>
      <c r="B730" s="10"/>
    </row>
    <row r="731" spans="1:2" x14ac:dyDescent="0.2">
      <c r="A731" s="11"/>
      <c r="B731" s="10"/>
    </row>
    <row r="732" spans="1:2" x14ac:dyDescent="0.2">
      <c r="A732" s="11"/>
      <c r="B732" s="10"/>
    </row>
    <row r="733" spans="1:2" x14ac:dyDescent="0.2">
      <c r="A733" s="11"/>
      <c r="B733" s="10"/>
    </row>
    <row r="734" spans="1:2" x14ac:dyDescent="0.2">
      <c r="A734" s="11"/>
      <c r="B734" s="10"/>
    </row>
    <row r="735" spans="1:2" x14ac:dyDescent="0.2">
      <c r="A735" s="11"/>
      <c r="B735" s="10"/>
    </row>
    <row r="736" spans="1:2" x14ac:dyDescent="0.2">
      <c r="A736" s="11"/>
      <c r="B736" s="10"/>
    </row>
    <row r="737" spans="1:2" x14ac:dyDescent="0.2">
      <c r="A737" s="11"/>
      <c r="B737" s="10"/>
    </row>
    <row r="738" spans="1:2" x14ac:dyDescent="0.2">
      <c r="A738" s="11"/>
      <c r="B738" s="10"/>
    </row>
    <row r="739" spans="1:2" x14ac:dyDescent="0.2">
      <c r="A739" s="11"/>
      <c r="B739" s="10"/>
    </row>
    <row r="740" spans="1:2" x14ac:dyDescent="0.2">
      <c r="A740" s="11"/>
      <c r="B740" s="10"/>
    </row>
    <row r="741" spans="1:2" x14ac:dyDescent="0.2">
      <c r="A741" s="11"/>
      <c r="B741" s="10"/>
    </row>
    <row r="742" spans="1:2" x14ac:dyDescent="0.2">
      <c r="A742" s="11"/>
      <c r="B742" s="10"/>
    </row>
    <row r="743" spans="1:2" x14ac:dyDescent="0.2">
      <c r="A743" s="11"/>
      <c r="B743" s="10"/>
    </row>
    <row r="744" spans="1:2" x14ac:dyDescent="0.2">
      <c r="A744" s="11"/>
      <c r="B744" s="10"/>
    </row>
    <row r="745" spans="1:2" x14ac:dyDescent="0.2">
      <c r="A745" s="11"/>
      <c r="B745" s="10"/>
    </row>
    <row r="746" spans="1:2" x14ac:dyDescent="0.2">
      <c r="A746" s="11"/>
      <c r="B746" s="10"/>
    </row>
    <row r="747" spans="1:2" x14ac:dyDescent="0.2">
      <c r="A747" s="11"/>
      <c r="B747" s="10"/>
    </row>
    <row r="748" spans="1:2" x14ac:dyDescent="0.2">
      <c r="A748" s="11"/>
      <c r="B748" s="10"/>
    </row>
    <row r="749" spans="1:2" x14ac:dyDescent="0.2">
      <c r="A749" s="11"/>
      <c r="B749" s="10"/>
    </row>
    <row r="750" spans="1:2" x14ac:dyDescent="0.2">
      <c r="A750" s="11"/>
      <c r="B750" s="10"/>
    </row>
    <row r="751" spans="1:2" x14ac:dyDescent="0.2">
      <c r="A751" s="11"/>
      <c r="B751" s="10"/>
    </row>
    <row r="752" spans="1:2" x14ac:dyDescent="0.2">
      <c r="A752" s="11"/>
      <c r="B752" s="10"/>
    </row>
    <row r="753" spans="1:2" x14ac:dyDescent="0.2">
      <c r="A753" s="11"/>
      <c r="B753" s="10"/>
    </row>
    <row r="754" spans="1:2" x14ac:dyDescent="0.2">
      <c r="A754" s="11"/>
      <c r="B754" s="10"/>
    </row>
    <row r="755" spans="1:2" x14ac:dyDescent="0.2">
      <c r="A755" s="11"/>
      <c r="B755" s="10"/>
    </row>
    <row r="756" spans="1:2" x14ac:dyDescent="0.2">
      <c r="A756" s="11"/>
      <c r="B756" s="10"/>
    </row>
    <row r="757" spans="1:2" x14ac:dyDescent="0.2">
      <c r="A757" s="11"/>
      <c r="B757" s="10"/>
    </row>
    <row r="758" spans="1:2" x14ac:dyDescent="0.2">
      <c r="A758" s="11"/>
      <c r="B758" s="10"/>
    </row>
    <row r="759" spans="1:2" x14ac:dyDescent="0.2">
      <c r="A759" s="11"/>
      <c r="B759" s="10"/>
    </row>
    <row r="760" spans="1:2" x14ac:dyDescent="0.2">
      <c r="A760" s="11"/>
      <c r="B760" s="10"/>
    </row>
    <row r="761" spans="1:2" x14ac:dyDescent="0.2">
      <c r="A761" s="11"/>
      <c r="B761" s="10"/>
    </row>
    <row r="762" spans="1:2" x14ac:dyDescent="0.2">
      <c r="A762" s="11"/>
      <c r="B762" s="10"/>
    </row>
    <row r="763" spans="1:2" x14ac:dyDescent="0.2">
      <c r="A763" s="11"/>
      <c r="B763" s="10"/>
    </row>
    <row r="764" spans="1:2" x14ac:dyDescent="0.2">
      <c r="A764" s="11"/>
      <c r="B764" s="10"/>
    </row>
    <row r="765" spans="1:2" x14ac:dyDescent="0.2">
      <c r="A765" s="11"/>
      <c r="B765" s="10"/>
    </row>
    <row r="766" spans="1:2" x14ac:dyDescent="0.2">
      <c r="A766" s="11"/>
      <c r="B766" s="10"/>
    </row>
    <row r="767" spans="1:2" x14ac:dyDescent="0.2">
      <c r="A767" s="11"/>
      <c r="B767" s="10"/>
    </row>
    <row r="768" spans="1:2" x14ac:dyDescent="0.2">
      <c r="A768" s="11"/>
      <c r="B768" s="10"/>
    </row>
    <row r="769" spans="1:2" x14ac:dyDescent="0.2">
      <c r="A769" s="11"/>
      <c r="B769" s="10"/>
    </row>
    <row r="770" spans="1:2" x14ac:dyDescent="0.2">
      <c r="A770" s="11"/>
      <c r="B770" s="10"/>
    </row>
    <row r="771" spans="1:2" x14ac:dyDescent="0.2">
      <c r="A771" s="11"/>
      <c r="B771" s="10"/>
    </row>
    <row r="772" spans="1:2" x14ac:dyDescent="0.2">
      <c r="A772" s="11"/>
      <c r="B772" s="10"/>
    </row>
    <row r="773" spans="1:2" x14ac:dyDescent="0.2">
      <c r="A773" s="11"/>
      <c r="B773" s="10"/>
    </row>
    <row r="774" spans="1:2" x14ac:dyDescent="0.2">
      <c r="A774" s="11"/>
      <c r="B774" s="10"/>
    </row>
    <row r="775" spans="1:2" x14ac:dyDescent="0.2">
      <c r="A775" s="11"/>
      <c r="B775" s="10"/>
    </row>
    <row r="776" spans="1:2" x14ac:dyDescent="0.2">
      <c r="A776" s="11"/>
      <c r="B776" s="10"/>
    </row>
    <row r="777" spans="1:2" x14ac:dyDescent="0.2">
      <c r="A777" s="11"/>
      <c r="B777" s="10"/>
    </row>
    <row r="778" spans="1:2" x14ac:dyDescent="0.2">
      <c r="A778" s="11"/>
      <c r="B778" s="10"/>
    </row>
    <row r="779" spans="1:2" x14ac:dyDescent="0.2">
      <c r="A779" s="11"/>
      <c r="B779" s="10"/>
    </row>
    <row r="780" spans="1:2" x14ac:dyDescent="0.2">
      <c r="A780" s="11"/>
      <c r="B780" s="10"/>
    </row>
    <row r="781" spans="1:2" x14ac:dyDescent="0.2">
      <c r="A781" s="11"/>
      <c r="B781" s="10"/>
    </row>
    <row r="782" spans="1:2" x14ac:dyDescent="0.2">
      <c r="A782" s="11"/>
      <c r="B782" s="10"/>
    </row>
    <row r="783" spans="1:2" x14ac:dyDescent="0.2">
      <c r="A783" s="11"/>
      <c r="B783" s="10"/>
    </row>
    <row r="784" spans="1:2" x14ac:dyDescent="0.2">
      <c r="A784" s="11"/>
      <c r="B784" s="10"/>
    </row>
    <row r="785" spans="1:2" x14ac:dyDescent="0.2">
      <c r="A785" s="11"/>
      <c r="B785" s="10"/>
    </row>
    <row r="786" spans="1:2" x14ac:dyDescent="0.2">
      <c r="A786" s="11"/>
      <c r="B786" s="10"/>
    </row>
    <row r="787" spans="1:2" x14ac:dyDescent="0.2">
      <c r="A787" s="11"/>
      <c r="B787" s="10"/>
    </row>
    <row r="788" spans="1:2" x14ac:dyDescent="0.2">
      <c r="A788" s="11"/>
      <c r="B788" s="10"/>
    </row>
    <row r="789" spans="1:2" x14ac:dyDescent="0.2">
      <c r="A789" s="11"/>
      <c r="B789" s="10"/>
    </row>
    <row r="790" spans="1:2" x14ac:dyDescent="0.2">
      <c r="A790" s="11"/>
      <c r="B790" s="10"/>
    </row>
    <row r="791" spans="1:2" x14ac:dyDescent="0.2">
      <c r="A791" s="11"/>
      <c r="B791" s="10"/>
    </row>
    <row r="792" spans="1:2" x14ac:dyDescent="0.2">
      <c r="A792" s="11"/>
      <c r="B792" s="10"/>
    </row>
    <row r="793" spans="1:2" x14ac:dyDescent="0.2">
      <c r="A793" s="11"/>
      <c r="B793" s="10"/>
    </row>
    <row r="794" spans="1:2" x14ac:dyDescent="0.2">
      <c r="A794" s="11"/>
      <c r="B794" s="10"/>
    </row>
    <row r="795" spans="1:2" x14ac:dyDescent="0.2">
      <c r="A795" s="11"/>
      <c r="B795" s="10"/>
    </row>
    <row r="796" spans="1:2" x14ac:dyDescent="0.2">
      <c r="A796" s="11"/>
      <c r="B796" s="10"/>
    </row>
    <row r="797" spans="1:2" x14ac:dyDescent="0.2">
      <c r="A797" s="11"/>
      <c r="B797" s="10"/>
    </row>
    <row r="798" spans="1:2" x14ac:dyDescent="0.2">
      <c r="A798" s="11"/>
      <c r="B798" s="10"/>
    </row>
    <row r="799" spans="1:2" x14ac:dyDescent="0.2">
      <c r="A799" s="11"/>
      <c r="B799" s="10"/>
    </row>
    <row r="800" spans="1:2" x14ac:dyDescent="0.2">
      <c r="A800" s="11"/>
      <c r="B800" s="10"/>
    </row>
    <row r="801" spans="1:2" x14ac:dyDescent="0.2">
      <c r="A801" s="11"/>
      <c r="B801" s="10"/>
    </row>
    <row r="802" spans="1:2" x14ac:dyDescent="0.2">
      <c r="A802" s="11"/>
      <c r="B802" s="10"/>
    </row>
    <row r="803" spans="1:2" x14ac:dyDescent="0.2">
      <c r="A803" s="11"/>
      <c r="B803" s="10"/>
    </row>
    <row r="804" spans="1:2" x14ac:dyDescent="0.2">
      <c r="A804" s="11"/>
      <c r="B804" s="10"/>
    </row>
    <row r="805" spans="1:2" x14ac:dyDescent="0.2">
      <c r="A805" s="11"/>
      <c r="B805" s="10"/>
    </row>
    <row r="806" spans="1:2" x14ac:dyDescent="0.2">
      <c r="A806" s="11"/>
      <c r="B806" s="10"/>
    </row>
    <row r="807" spans="1:2" x14ac:dyDescent="0.2">
      <c r="A807" s="11"/>
      <c r="B807" s="10"/>
    </row>
    <row r="808" spans="1:2" x14ac:dyDescent="0.2">
      <c r="A808" s="11"/>
      <c r="B808" s="10"/>
    </row>
    <row r="809" spans="1:2" x14ac:dyDescent="0.2">
      <c r="A809" s="11"/>
      <c r="B809" s="10"/>
    </row>
    <row r="810" spans="1:2" x14ac:dyDescent="0.2">
      <c r="A810" s="11"/>
      <c r="B810" s="10"/>
    </row>
    <row r="811" spans="1:2" x14ac:dyDescent="0.2">
      <c r="A811" s="11"/>
      <c r="B811" s="10"/>
    </row>
    <row r="812" spans="1:2" x14ac:dyDescent="0.2">
      <c r="A812" s="11"/>
      <c r="B812" s="10"/>
    </row>
    <row r="813" spans="1:2" x14ac:dyDescent="0.2">
      <c r="A813" s="11"/>
      <c r="B813" s="10"/>
    </row>
    <row r="814" spans="1:2" x14ac:dyDescent="0.2">
      <c r="A814" s="11"/>
      <c r="B814" s="10"/>
    </row>
    <row r="815" spans="1:2" x14ac:dyDescent="0.2">
      <c r="A815" s="11"/>
      <c r="B815" s="10"/>
    </row>
    <row r="816" spans="1:2" x14ac:dyDescent="0.2">
      <c r="A816" s="11"/>
      <c r="B816" s="10"/>
    </row>
    <row r="817" spans="1:2" x14ac:dyDescent="0.2">
      <c r="A817" s="11"/>
      <c r="B817" s="10"/>
    </row>
    <row r="818" spans="1:2" x14ac:dyDescent="0.2">
      <c r="A818" s="11"/>
      <c r="B818" s="10"/>
    </row>
    <row r="819" spans="1:2" x14ac:dyDescent="0.2">
      <c r="A819" s="11"/>
      <c r="B819" s="10"/>
    </row>
    <row r="820" spans="1:2" x14ac:dyDescent="0.2">
      <c r="A820" s="11"/>
      <c r="B820" s="10"/>
    </row>
    <row r="821" spans="1:2" x14ac:dyDescent="0.2">
      <c r="A821" s="11"/>
      <c r="B821" s="10"/>
    </row>
    <row r="822" spans="1:2" x14ac:dyDescent="0.2">
      <c r="A822" s="11"/>
      <c r="B822" s="10"/>
    </row>
    <row r="823" spans="1:2" x14ac:dyDescent="0.2">
      <c r="A823" s="11"/>
      <c r="B823" s="10"/>
    </row>
    <row r="824" spans="1:2" x14ac:dyDescent="0.2">
      <c r="A824" s="11"/>
      <c r="B824" s="10"/>
    </row>
    <row r="825" spans="1:2" x14ac:dyDescent="0.2">
      <c r="A825" s="11"/>
      <c r="B825" s="10"/>
    </row>
    <row r="826" spans="1:2" x14ac:dyDescent="0.2">
      <c r="A826" s="11"/>
      <c r="B826" s="10"/>
    </row>
    <row r="827" spans="1:2" x14ac:dyDescent="0.2">
      <c r="A827" s="11"/>
      <c r="B827" s="10"/>
    </row>
    <row r="828" spans="1:2" x14ac:dyDescent="0.2">
      <c r="A828" s="11"/>
      <c r="B828" s="10"/>
    </row>
    <row r="829" spans="1:2" x14ac:dyDescent="0.2">
      <c r="A829" s="11"/>
      <c r="B829" s="10"/>
    </row>
    <row r="830" spans="1:2" x14ac:dyDescent="0.2">
      <c r="A830" s="11"/>
      <c r="B830" s="10"/>
    </row>
    <row r="831" spans="1:2" x14ac:dyDescent="0.2">
      <c r="A831" s="11"/>
      <c r="B831" s="10"/>
    </row>
    <row r="832" spans="1:2" x14ac:dyDescent="0.2">
      <c r="A832" s="11"/>
      <c r="B832" s="10"/>
    </row>
    <row r="833" spans="1:2" x14ac:dyDescent="0.2">
      <c r="A833" s="11"/>
      <c r="B833" s="10"/>
    </row>
    <row r="834" spans="1:2" x14ac:dyDescent="0.2">
      <c r="A834" s="11"/>
      <c r="B834" s="10"/>
    </row>
    <row r="835" spans="1:2" x14ac:dyDescent="0.2">
      <c r="A835" s="11"/>
      <c r="B835" s="10"/>
    </row>
    <row r="836" spans="1:2" x14ac:dyDescent="0.2">
      <c r="A836" s="11"/>
      <c r="B836" s="10"/>
    </row>
    <row r="837" spans="1:2" x14ac:dyDescent="0.2">
      <c r="A837" s="11"/>
      <c r="B837" s="10"/>
    </row>
    <row r="838" spans="1:2" x14ac:dyDescent="0.2">
      <c r="A838" s="11"/>
      <c r="B838" s="10"/>
    </row>
    <row r="839" spans="1:2" x14ac:dyDescent="0.2">
      <c r="A839" s="11"/>
      <c r="B839" s="10"/>
    </row>
    <row r="840" spans="1:2" x14ac:dyDescent="0.2">
      <c r="A840" s="11"/>
      <c r="B840" s="10"/>
    </row>
    <row r="841" spans="1:2" x14ac:dyDescent="0.2">
      <c r="A841" s="11"/>
      <c r="B841" s="10"/>
    </row>
    <row r="842" spans="1:2" x14ac:dyDescent="0.2">
      <c r="A842" s="11"/>
      <c r="B842" s="10"/>
    </row>
    <row r="843" spans="1:2" x14ac:dyDescent="0.2">
      <c r="A843" s="11"/>
      <c r="B843" s="10"/>
    </row>
    <row r="844" spans="1:2" x14ac:dyDescent="0.2">
      <c r="A844" s="11"/>
      <c r="B844" s="10"/>
    </row>
    <row r="845" spans="1:2" x14ac:dyDescent="0.2">
      <c r="A845" s="11"/>
      <c r="B845" s="10"/>
    </row>
    <row r="846" spans="1:2" x14ac:dyDescent="0.2">
      <c r="A846" s="11" t="str">
        <f t="array" ref="A846">IF(ISERROR(INDEX(List,MATCH(0,COUNTIF(List,"&lt;"&amp;List)-SUM(COUNTIF(List,$A$35:A845)),0))),"",INDEX(List,MATCH(0,COUNTIF(List,"&lt;"&amp;List)-SUM(COUNTIF(List,$A$35:A845),0))))</f>
        <v>[Account (Name)]</v>
      </c>
      <c r="B846" s="10">
        <f>IF(A846="","",MAX(B$35:B845)+1)</f>
        <v>1</v>
      </c>
    </row>
    <row r="847" spans="1:2" x14ac:dyDescent="0.2">
      <c r="A847" s="11" t="str">
        <f t="array" ref="A847">IF(ISERROR(INDEX(List,MATCH(0,COUNTIF(List,"&lt;"&amp;List)-SUM(COUNTIF(List,$A$35:A846)),0))),"",INDEX(List,MATCH(0,COUNTIF(List,"&lt;"&amp;List)-SUM(COUNTIF(List,$A$35:A846),0))))</f>
        <v>[Account (Name)]</v>
      </c>
      <c r="B847" s="10">
        <f>IF(A847="","",MAX(B$35:B846)+1)</f>
        <v>2</v>
      </c>
    </row>
    <row r="848" spans="1:2" x14ac:dyDescent="0.2">
      <c r="A848" s="11" t="str">
        <f t="array" ref="A848">IF(ISERROR(INDEX(List,MATCH(0,COUNTIF(List,"&lt;"&amp;List)-SUM(COUNTIF(List,$A$35:A847)),0))),"",INDEX(List,MATCH(0,COUNTIF(List,"&lt;"&amp;List)-SUM(COUNTIF(List,$A$35:A847),0))))</f>
        <v>Ministry of Health of the Republic of Angola</v>
      </c>
      <c r="B848" s="10">
        <f>IF(A848="","",MAX(B$35:B847)+1)</f>
        <v>3</v>
      </c>
    </row>
    <row r="849" spans="1:2" x14ac:dyDescent="0.2">
      <c r="A849" s="11" t="str">
        <f t="array" ref="A849">IF(ISERROR(INDEX(List,MATCH(0,COUNTIF(List,"&lt;"&amp;List)-SUM(COUNTIF(List,$A$35:A848)),0))),"",INDEX(List,MATCH(0,COUNTIF(List,"&lt;"&amp;List)-SUM(COUNTIF(List,$A$35:A848),0))))</f>
        <v>United Nations Development Programme</v>
      </c>
      <c r="B849" s="10">
        <f>IF(A849="","",MAX(B$35:B848)+1)</f>
        <v>4</v>
      </c>
    </row>
  </sheetData>
  <sheetProtection selectLockedCells="1" selectUnlockedCells="1"/>
  <mergeCells count="2">
    <mergeCell ref="A1:D1"/>
    <mergeCell ref="A22:D22"/>
  </mergeCells>
  <dataValidations count="1">
    <dataValidation type="custom" allowBlank="1" showInputMessage="1" showErrorMessage="1" errorTitle="X-Author for Excel" error="Id and Lookup fields are not editable." promptTitle="X-Author for Excel" sqref="D3:D15 D24:D32">
      <formula1>""</formula1>
    </dataValidation>
  </dataValidations>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X25"/>
  <sheetViews>
    <sheetView workbookViewId="0"/>
  </sheetViews>
  <sheetFormatPr defaultRowHeight="15.75" x14ac:dyDescent="0.25"/>
  <sheetData>
    <row r="1" spans="1:50" x14ac:dyDescent="0.25">
      <c r="A1" s="355" t="s">
        <v>329</v>
      </c>
      <c r="B1" t="s">
        <v>331</v>
      </c>
      <c r="Y1" s="364" t="s">
        <v>390</v>
      </c>
      <c r="Z1" s="364" t="s">
        <v>391</v>
      </c>
      <c r="AA1" t="s">
        <v>332</v>
      </c>
      <c r="AB1" t="s">
        <v>334</v>
      </c>
      <c r="AC1" t="s">
        <v>336</v>
      </c>
      <c r="AD1" t="s">
        <v>341</v>
      </c>
      <c r="AE1" t="s">
        <v>366</v>
      </c>
      <c r="AF1" t="s">
        <v>367</v>
      </c>
      <c r="AG1" t="s">
        <v>369</v>
      </c>
      <c r="AH1" t="s">
        <v>370</v>
      </c>
      <c r="AI1" t="s">
        <v>371</v>
      </c>
      <c r="AJ1" t="s">
        <v>372</v>
      </c>
      <c r="AK1" t="s">
        <v>373</v>
      </c>
      <c r="AL1" t="s">
        <v>374</v>
      </c>
      <c r="AM1" t="s">
        <v>375</v>
      </c>
      <c r="AN1" t="s">
        <v>376</v>
      </c>
      <c r="AO1" t="s">
        <v>377</v>
      </c>
      <c r="AP1" t="s">
        <v>378</v>
      </c>
      <c r="AQ1" t="s">
        <v>379</v>
      </c>
      <c r="AR1" t="s">
        <v>380</v>
      </c>
      <c r="AS1" t="s">
        <v>384</v>
      </c>
      <c r="AT1" t="s">
        <v>388</v>
      </c>
      <c r="AU1" t="s">
        <v>394</v>
      </c>
      <c r="AV1" t="s">
        <v>395</v>
      </c>
      <c r="AW1" t="s">
        <v>396</v>
      </c>
      <c r="AX1" t="s">
        <v>397</v>
      </c>
    </row>
    <row r="2" spans="1:50" x14ac:dyDescent="0.25">
      <c r="Y2" s="364" t="s">
        <v>36</v>
      </c>
      <c r="Z2" s="364" t="s">
        <v>36</v>
      </c>
      <c r="AA2" s="364" t="s">
        <v>333</v>
      </c>
      <c r="AB2" s="364" t="s">
        <v>335</v>
      </c>
      <c r="AC2" s="364" t="s">
        <v>337</v>
      </c>
      <c r="AD2" s="364" t="s">
        <v>342</v>
      </c>
      <c r="AE2" s="364" t="s">
        <v>333</v>
      </c>
      <c r="AF2" s="364" t="s">
        <v>368</v>
      </c>
      <c r="AG2" s="364" t="s">
        <v>342</v>
      </c>
      <c r="AH2" s="364" t="s">
        <v>342</v>
      </c>
      <c r="AI2" s="364" t="s">
        <v>333</v>
      </c>
      <c r="AJ2" s="364" t="s">
        <v>342</v>
      </c>
      <c r="AK2" s="364" t="s">
        <v>368</v>
      </c>
      <c r="AL2" s="364" t="s">
        <v>342</v>
      </c>
      <c r="AM2" s="364" t="s">
        <v>342</v>
      </c>
      <c r="AN2" s="364" t="s">
        <v>333</v>
      </c>
      <c r="AO2" s="364" t="s">
        <v>342</v>
      </c>
      <c r="AP2" s="364" t="s">
        <v>342</v>
      </c>
      <c r="AQ2" s="364" t="s">
        <v>368</v>
      </c>
      <c r="AR2" s="364" t="s">
        <v>381</v>
      </c>
      <c r="AS2" s="364" t="s">
        <v>385</v>
      </c>
      <c r="AT2" s="364" t="s">
        <v>385</v>
      </c>
      <c r="AU2" s="364" t="s">
        <v>385</v>
      </c>
      <c r="AV2" s="364" t="s">
        <v>385</v>
      </c>
      <c r="AW2" s="364" t="s">
        <v>385</v>
      </c>
      <c r="AX2" s="364" t="s">
        <v>385</v>
      </c>
    </row>
    <row r="3" spans="1:50" x14ac:dyDescent="0.25">
      <c r="Y3" s="364" t="s">
        <v>88</v>
      </c>
      <c r="Z3" s="364" t="s">
        <v>88</v>
      </c>
      <c r="AB3" s="364" t="s">
        <v>392</v>
      </c>
      <c r="AC3" s="364" t="s">
        <v>338</v>
      </c>
      <c r="AD3" s="364" t="s">
        <v>343</v>
      </c>
      <c r="AG3" s="364" t="s">
        <v>343</v>
      </c>
      <c r="AH3" s="364" t="s">
        <v>343</v>
      </c>
      <c r="AJ3" s="364" t="s">
        <v>343</v>
      </c>
      <c r="AL3" s="364" t="s">
        <v>343</v>
      </c>
      <c r="AM3" s="364" t="s">
        <v>343</v>
      </c>
      <c r="AO3" s="364" t="s">
        <v>343</v>
      </c>
      <c r="AP3" s="364" t="s">
        <v>343</v>
      </c>
      <c r="AR3" s="364" t="s">
        <v>382</v>
      </c>
      <c r="AS3" s="364" t="s">
        <v>386</v>
      </c>
      <c r="AT3" s="364" t="s">
        <v>386</v>
      </c>
      <c r="AU3" s="364" t="s">
        <v>386</v>
      </c>
      <c r="AV3" s="364" t="s">
        <v>386</v>
      </c>
      <c r="AW3" s="364" t="s">
        <v>386</v>
      </c>
      <c r="AX3" s="364" t="s">
        <v>386</v>
      </c>
    </row>
    <row r="4" spans="1:50" x14ac:dyDescent="0.25">
      <c r="Y4" s="364" t="s">
        <v>1</v>
      </c>
      <c r="Z4" s="364" t="s">
        <v>1</v>
      </c>
      <c r="AC4" s="364" t="s">
        <v>339</v>
      </c>
      <c r="AD4" s="364" t="s">
        <v>344</v>
      </c>
      <c r="AG4" s="364" t="s">
        <v>344</v>
      </c>
      <c r="AH4" s="364" t="s">
        <v>344</v>
      </c>
      <c r="AJ4" s="364" t="s">
        <v>344</v>
      </c>
      <c r="AL4" s="364" t="s">
        <v>344</v>
      </c>
      <c r="AM4" s="364" t="s">
        <v>344</v>
      </c>
      <c r="AO4" s="364" t="s">
        <v>344</v>
      </c>
      <c r="AP4" s="364" t="s">
        <v>344</v>
      </c>
      <c r="AR4" s="364" t="s">
        <v>393</v>
      </c>
      <c r="AS4" s="364" t="s">
        <v>387</v>
      </c>
      <c r="AT4" s="364" t="s">
        <v>387</v>
      </c>
      <c r="AU4" s="364" t="s">
        <v>387</v>
      </c>
      <c r="AV4" s="364" t="s">
        <v>387</v>
      </c>
      <c r="AW4" s="364" t="s">
        <v>387</v>
      </c>
      <c r="AX4" s="364" t="s">
        <v>387</v>
      </c>
    </row>
    <row r="5" spans="1:50" x14ac:dyDescent="0.25">
      <c r="Y5" s="364" t="s">
        <v>398</v>
      </c>
      <c r="Z5" s="364" t="s">
        <v>398</v>
      </c>
      <c r="AC5" s="364" t="s">
        <v>340</v>
      </c>
      <c r="AD5" s="364" t="s">
        <v>345</v>
      </c>
      <c r="AG5" s="364" t="s">
        <v>345</v>
      </c>
      <c r="AH5" s="364" t="s">
        <v>345</v>
      </c>
      <c r="AJ5" s="364" t="s">
        <v>345</v>
      </c>
      <c r="AL5" s="364" t="s">
        <v>345</v>
      </c>
      <c r="AM5" s="364" t="s">
        <v>345</v>
      </c>
      <c r="AO5" s="364" t="s">
        <v>345</v>
      </c>
      <c r="AP5" s="364" t="s">
        <v>345</v>
      </c>
      <c r="AR5" s="364" t="s">
        <v>383</v>
      </c>
      <c r="AT5" s="364" t="s">
        <v>389</v>
      </c>
      <c r="AU5" s="364" t="s">
        <v>389</v>
      </c>
      <c r="AV5" s="364" t="s">
        <v>389</v>
      </c>
      <c r="AW5" s="364" t="s">
        <v>389</v>
      </c>
      <c r="AX5" s="364" t="s">
        <v>389</v>
      </c>
    </row>
    <row r="6" spans="1:50" x14ac:dyDescent="0.25">
      <c r="AD6" s="364" t="s">
        <v>346</v>
      </c>
      <c r="AG6" s="364" t="s">
        <v>346</v>
      </c>
      <c r="AH6" s="364" t="s">
        <v>346</v>
      </c>
      <c r="AJ6" s="364" t="s">
        <v>346</v>
      </c>
      <c r="AL6" s="364" t="s">
        <v>346</v>
      </c>
      <c r="AM6" s="364" t="s">
        <v>346</v>
      </c>
      <c r="AO6" s="364" t="s">
        <v>346</v>
      </c>
      <c r="AP6" s="364" t="s">
        <v>346</v>
      </c>
    </row>
    <row r="7" spans="1:50" x14ac:dyDescent="0.25">
      <c r="AD7" s="364" t="s">
        <v>347</v>
      </c>
      <c r="AG7" s="364" t="s">
        <v>347</v>
      </c>
      <c r="AH7" s="364" t="s">
        <v>347</v>
      </c>
      <c r="AJ7" s="364" t="s">
        <v>347</v>
      </c>
      <c r="AL7" s="364" t="s">
        <v>347</v>
      </c>
      <c r="AM7" s="364" t="s">
        <v>347</v>
      </c>
      <c r="AO7" s="364" t="s">
        <v>347</v>
      </c>
      <c r="AP7" s="364" t="s">
        <v>347</v>
      </c>
    </row>
    <row r="8" spans="1:50" x14ac:dyDescent="0.25">
      <c r="AD8" s="364" t="s">
        <v>348</v>
      </c>
      <c r="AG8" s="364" t="s">
        <v>348</v>
      </c>
      <c r="AH8" s="364" t="s">
        <v>348</v>
      </c>
      <c r="AJ8" s="364" t="s">
        <v>348</v>
      </c>
      <c r="AL8" s="364" t="s">
        <v>348</v>
      </c>
      <c r="AM8" s="364" t="s">
        <v>348</v>
      </c>
      <c r="AO8" s="364" t="s">
        <v>348</v>
      </c>
      <c r="AP8" s="364" t="s">
        <v>348</v>
      </c>
    </row>
    <row r="9" spans="1:50" x14ac:dyDescent="0.25">
      <c r="AD9" s="364" t="s">
        <v>349</v>
      </c>
      <c r="AG9" s="364" t="s">
        <v>349</v>
      </c>
      <c r="AH9" s="364" t="s">
        <v>349</v>
      </c>
      <c r="AJ9" s="364" t="s">
        <v>349</v>
      </c>
      <c r="AL9" s="364" t="s">
        <v>349</v>
      </c>
      <c r="AM9" s="364" t="s">
        <v>349</v>
      </c>
      <c r="AO9" s="364" t="s">
        <v>349</v>
      </c>
      <c r="AP9" s="364" t="s">
        <v>349</v>
      </c>
    </row>
    <row r="10" spans="1:50" x14ac:dyDescent="0.25">
      <c r="AD10" s="364" t="s">
        <v>350</v>
      </c>
      <c r="AG10" s="364" t="s">
        <v>350</v>
      </c>
      <c r="AH10" s="364" t="s">
        <v>350</v>
      </c>
      <c r="AJ10" s="364" t="s">
        <v>350</v>
      </c>
      <c r="AL10" s="364" t="s">
        <v>350</v>
      </c>
      <c r="AM10" s="364" t="s">
        <v>350</v>
      </c>
      <c r="AO10" s="364" t="s">
        <v>350</v>
      </c>
      <c r="AP10" s="364" t="s">
        <v>350</v>
      </c>
    </row>
    <row r="11" spans="1:50" x14ac:dyDescent="0.25">
      <c r="AD11" s="364" t="s">
        <v>351</v>
      </c>
      <c r="AG11" s="364" t="s">
        <v>351</v>
      </c>
      <c r="AH11" s="364" t="s">
        <v>351</v>
      </c>
      <c r="AJ11" s="364" t="s">
        <v>351</v>
      </c>
      <c r="AL11" s="364" t="s">
        <v>351</v>
      </c>
      <c r="AM11" s="364" t="s">
        <v>351</v>
      </c>
      <c r="AO11" s="364" t="s">
        <v>351</v>
      </c>
      <c r="AP11" s="364" t="s">
        <v>351</v>
      </c>
    </row>
    <row r="12" spans="1:50" x14ac:dyDescent="0.25">
      <c r="AD12" s="364" t="s">
        <v>352</v>
      </c>
      <c r="AG12" s="364" t="s">
        <v>352</v>
      </c>
      <c r="AH12" s="364" t="s">
        <v>352</v>
      </c>
      <c r="AJ12" s="364" t="s">
        <v>352</v>
      </c>
      <c r="AL12" s="364" t="s">
        <v>352</v>
      </c>
      <c r="AM12" s="364" t="s">
        <v>352</v>
      </c>
      <c r="AO12" s="364" t="s">
        <v>352</v>
      </c>
      <c r="AP12" s="364" t="s">
        <v>352</v>
      </c>
    </row>
    <row r="13" spans="1:50" x14ac:dyDescent="0.25">
      <c r="AD13" s="364" t="s">
        <v>353</v>
      </c>
      <c r="AG13" s="364" t="s">
        <v>353</v>
      </c>
      <c r="AH13" s="364" t="s">
        <v>353</v>
      </c>
      <c r="AJ13" s="364" t="s">
        <v>353</v>
      </c>
      <c r="AL13" s="364" t="s">
        <v>353</v>
      </c>
      <c r="AM13" s="364" t="s">
        <v>353</v>
      </c>
      <c r="AO13" s="364" t="s">
        <v>353</v>
      </c>
      <c r="AP13" s="364" t="s">
        <v>353</v>
      </c>
    </row>
    <row r="14" spans="1:50" x14ac:dyDescent="0.25">
      <c r="AD14" s="364" t="s">
        <v>354</v>
      </c>
      <c r="AG14" s="364" t="s">
        <v>354</v>
      </c>
      <c r="AH14" s="364" t="s">
        <v>354</v>
      </c>
      <c r="AJ14" s="364" t="s">
        <v>354</v>
      </c>
      <c r="AL14" s="364" t="s">
        <v>354</v>
      </c>
      <c r="AM14" s="364" t="s">
        <v>354</v>
      </c>
      <c r="AO14" s="364" t="s">
        <v>354</v>
      </c>
      <c r="AP14" s="364" t="s">
        <v>354</v>
      </c>
    </row>
    <row r="15" spans="1:50" x14ac:dyDescent="0.25">
      <c r="AD15" s="364" t="s">
        <v>355</v>
      </c>
      <c r="AG15" s="364" t="s">
        <v>355</v>
      </c>
      <c r="AH15" s="364" t="s">
        <v>355</v>
      </c>
      <c r="AJ15" s="364" t="s">
        <v>355</v>
      </c>
      <c r="AL15" s="364" t="s">
        <v>355</v>
      </c>
      <c r="AM15" s="364" t="s">
        <v>355</v>
      </c>
      <c r="AO15" s="364" t="s">
        <v>355</v>
      </c>
      <c r="AP15" s="364" t="s">
        <v>355</v>
      </c>
    </row>
    <row r="16" spans="1:50" x14ac:dyDescent="0.25">
      <c r="AD16" s="364" t="s">
        <v>356</v>
      </c>
      <c r="AG16" s="364" t="s">
        <v>356</v>
      </c>
      <c r="AH16" s="364" t="s">
        <v>356</v>
      </c>
      <c r="AJ16" s="364" t="s">
        <v>356</v>
      </c>
      <c r="AL16" s="364" t="s">
        <v>356</v>
      </c>
      <c r="AM16" s="364" t="s">
        <v>356</v>
      </c>
      <c r="AO16" s="364" t="s">
        <v>356</v>
      </c>
      <c r="AP16" s="364" t="s">
        <v>356</v>
      </c>
    </row>
    <row r="17" spans="30:42" x14ac:dyDescent="0.25">
      <c r="AD17" s="364" t="s">
        <v>357</v>
      </c>
      <c r="AG17" s="364" t="s">
        <v>357</v>
      </c>
      <c r="AH17" s="364" t="s">
        <v>357</v>
      </c>
      <c r="AJ17" s="364" t="s">
        <v>357</v>
      </c>
      <c r="AL17" s="364" t="s">
        <v>357</v>
      </c>
      <c r="AM17" s="364" t="s">
        <v>357</v>
      </c>
      <c r="AO17" s="364" t="s">
        <v>357</v>
      </c>
      <c r="AP17" s="364" t="s">
        <v>357</v>
      </c>
    </row>
    <row r="18" spans="30:42" x14ac:dyDescent="0.25">
      <c r="AD18" s="364" t="s">
        <v>358</v>
      </c>
      <c r="AG18" s="364" t="s">
        <v>358</v>
      </c>
      <c r="AH18" s="364" t="s">
        <v>358</v>
      </c>
      <c r="AJ18" s="364" t="s">
        <v>358</v>
      </c>
      <c r="AL18" s="364" t="s">
        <v>358</v>
      </c>
      <c r="AM18" s="364" t="s">
        <v>358</v>
      </c>
      <c r="AO18" s="364" t="s">
        <v>358</v>
      </c>
      <c r="AP18" s="364" t="s">
        <v>358</v>
      </c>
    </row>
    <row r="19" spans="30:42" x14ac:dyDescent="0.25">
      <c r="AD19" s="364" t="s">
        <v>359</v>
      </c>
      <c r="AG19" s="364" t="s">
        <v>359</v>
      </c>
      <c r="AH19" s="364" t="s">
        <v>359</v>
      </c>
      <c r="AJ19" s="364" t="s">
        <v>359</v>
      </c>
      <c r="AL19" s="364" t="s">
        <v>359</v>
      </c>
      <c r="AM19" s="364" t="s">
        <v>359</v>
      </c>
      <c r="AO19" s="364" t="s">
        <v>359</v>
      </c>
      <c r="AP19" s="364" t="s">
        <v>359</v>
      </c>
    </row>
    <row r="20" spans="30:42" x14ac:dyDescent="0.25">
      <c r="AD20" s="364" t="s">
        <v>360</v>
      </c>
      <c r="AG20" s="364" t="s">
        <v>360</v>
      </c>
      <c r="AH20" s="364" t="s">
        <v>360</v>
      </c>
      <c r="AJ20" s="364" t="s">
        <v>360</v>
      </c>
      <c r="AL20" s="364" t="s">
        <v>360</v>
      </c>
      <c r="AM20" s="364" t="s">
        <v>360</v>
      </c>
      <c r="AO20" s="364" t="s">
        <v>360</v>
      </c>
      <c r="AP20" s="364" t="s">
        <v>360</v>
      </c>
    </row>
    <row r="21" spans="30:42" x14ac:dyDescent="0.25">
      <c r="AD21" s="364" t="s">
        <v>361</v>
      </c>
      <c r="AG21" s="364" t="s">
        <v>361</v>
      </c>
      <c r="AH21" s="364" t="s">
        <v>361</v>
      </c>
      <c r="AJ21" s="364" t="s">
        <v>361</v>
      </c>
      <c r="AL21" s="364" t="s">
        <v>361</v>
      </c>
      <c r="AM21" s="364" t="s">
        <v>361</v>
      </c>
      <c r="AO21" s="364" t="s">
        <v>361</v>
      </c>
      <c r="AP21" s="364" t="s">
        <v>361</v>
      </c>
    </row>
    <row r="22" spans="30:42" x14ac:dyDescent="0.25">
      <c r="AD22" s="364" t="s">
        <v>362</v>
      </c>
      <c r="AG22" s="364" t="s">
        <v>362</v>
      </c>
      <c r="AH22" s="364" t="s">
        <v>362</v>
      </c>
      <c r="AJ22" s="364" t="s">
        <v>362</v>
      </c>
      <c r="AL22" s="364" t="s">
        <v>362</v>
      </c>
      <c r="AM22" s="364" t="s">
        <v>362</v>
      </c>
      <c r="AO22" s="364" t="s">
        <v>362</v>
      </c>
      <c r="AP22" s="364" t="s">
        <v>362</v>
      </c>
    </row>
    <row r="23" spans="30:42" x14ac:dyDescent="0.25">
      <c r="AD23" s="364" t="s">
        <v>363</v>
      </c>
      <c r="AG23" s="364" t="s">
        <v>363</v>
      </c>
      <c r="AH23" s="364" t="s">
        <v>363</v>
      </c>
      <c r="AJ23" s="364" t="s">
        <v>363</v>
      </c>
      <c r="AL23" s="364" t="s">
        <v>363</v>
      </c>
      <c r="AM23" s="364" t="s">
        <v>363</v>
      </c>
      <c r="AO23" s="364" t="s">
        <v>363</v>
      </c>
      <c r="AP23" s="364" t="s">
        <v>363</v>
      </c>
    </row>
    <row r="24" spans="30:42" x14ac:dyDescent="0.25">
      <c r="AD24" s="364" t="s">
        <v>364</v>
      </c>
      <c r="AG24" s="364" t="s">
        <v>364</v>
      </c>
      <c r="AH24" s="364" t="s">
        <v>364</v>
      </c>
      <c r="AJ24" s="364" t="s">
        <v>364</v>
      </c>
      <c r="AL24" s="364" t="s">
        <v>364</v>
      </c>
      <c r="AM24" s="364" t="s">
        <v>364</v>
      </c>
      <c r="AO24" s="364" t="s">
        <v>364</v>
      </c>
      <c r="AP24" s="364" t="s">
        <v>364</v>
      </c>
    </row>
    <row r="25" spans="30:42" x14ac:dyDescent="0.25">
      <c r="AD25" s="364" t="s">
        <v>365</v>
      </c>
      <c r="AG25" s="364" t="s">
        <v>365</v>
      </c>
      <c r="AH25" s="364" t="s">
        <v>365</v>
      </c>
      <c r="AJ25" s="364" t="s">
        <v>365</v>
      </c>
      <c r="AL25" s="364" t="s">
        <v>365</v>
      </c>
      <c r="AM25" s="364" t="s">
        <v>365</v>
      </c>
      <c r="AO25" s="364" t="s">
        <v>365</v>
      </c>
      <c r="AP25" s="364" t="s">
        <v>365</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11265" r:id="rId4">
          <objectPr defaultSize="0" r:id="rId5">
            <anchor moveWithCells="1">
              <from>
                <xdr:col>0</xdr:col>
                <xdr:colOff>0</xdr:colOff>
                <xdr:row>0</xdr:row>
                <xdr:rowOff>0</xdr:rowOff>
              </from>
              <to>
                <xdr:col>6</xdr:col>
                <xdr:colOff>247650</xdr:colOff>
                <xdr:row>2</xdr:row>
                <xdr:rowOff>114300</xdr:rowOff>
              </to>
            </anchor>
          </objectPr>
        </oleObject>
      </mc:Choice>
      <mc:Fallback>
        <oleObject progId="Packager Shell Object" dvAspect="DVASPECT_ICON" shapeId="11265" r:id="rId4"/>
      </mc:Fallback>
    </mc:AlternateContent>
    <mc:AlternateContent xmlns:mc="http://schemas.openxmlformats.org/markup-compatibility/2006">
      <mc:Choice Requires="x14">
        <oleObject progId="Packager Shell Object" dvAspect="DVASPECT_ICON" shapeId="11316" r:id="rId6">
          <objectPr defaultSize="0" r:id="rId7">
            <anchor moveWithCells="1">
              <from>
                <xdr:col>0</xdr:col>
                <xdr:colOff>0</xdr:colOff>
                <xdr:row>0</xdr:row>
                <xdr:rowOff>0</xdr:rowOff>
              </from>
              <to>
                <xdr:col>0</xdr:col>
                <xdr:colOff>552450</xdr:colOff>
                <xdr:row>2</xdr:row>
                <xdr:rowOff>114300</xdr:rowOff>
              </to>
            </anchor>
          </objectPr>
        </oleObject>
      </mc:Choice>
      <mc:Fallback>
        <oleObject progId="Packager Shell Object" dvAspect="DVASPECT_ICON" shapeId="11316" r:id="rId6"/>
      </mc:Fallback>
    </mc:AlternateContent>
    <mc:AlternateContent xmlns:mc="http://schemas.openxmlformats.org/markup-compatibility/2006">
      <mc:Choice Requires="x14">
        <oleObject progId="Packager Shell Object" dvAspect="DVASPECT_ICON" shapeId="11317" r:id="rId8">
          <objectPr defaultSize="0" r:id="rId9">
            <anchor moveWithCells="1">
              <from>
                <xdr:col>0</xdr:col>
                <xdr:colOff>0</xdr:colOff>
                <xdr:row>0</xdr:row>
                <xdr:rowOff>0</xdr:rowOff>
              </from>
              <to>
                <xdr:col>1</xdr:col>
                <xdr:colOff>333375</xdr:colOff>
                <xdr:row>2</xdr:row>
                <xdr:rowOff>114300</xdr:rowOff>
              </to>
            </anchor>
          </objectPr>
        </oleObject>
      </mc:Choice>
      <mc:Fallback>
        <oleObject progId="Packager Shell Object" dvAspect="DVASPECT_ICON" shapeId="11317" r:id="rId8"/>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S125"/>
  <sheetViews>
    <sheetView showGridLines="0" topLeftCell="A12" zoomScale="80" zoomScaleNormal="80" zoomScaleSheetLayoutView="75" workbookViewId="0">
      <selection activeCell="B18" sqref="B18"/>
    </sheetView>
  </sheetViews>
  <sheetFormatPr defaultColWidth="11" defaultRowHeight="12" x14ac:dyDescent="0.2"/>
  <cols>
    <col min="1" max="1" width="11.625" style="15" customWidth="1"/>
    <col min="2" max="2" width="44.125" style="15" customWidth="1"/>
    <col min="3" max="3" width="43.625" style="15" customWidth="1"/>
    <col min="4" max="4" width="33.625" style="15" customWidth="1"/>
    <col min="5" max="5" width="23.5" style="15" customWidth="1"/>
    <col min="6" max="6" width="19.625" style="15" customWidth="1"/>
    <col min="7" max="7" width="20.125" style="15" customWidth="1"/>
    <col min="8" max="8" width="21.625" style="15" customWidth="1"/>
    <col min="9" max="9" width="22.625" style="15" hidden="1" customWidth="1"/>
    <col min="10" max="10" width="23.625" style="15" hidden="1" customWidth="1"/>
    <col min="11" max="11" width="25.125" style="15" hidden="1" customWidth="1"/>
    <col min="12" max="12" width="22" style="15" hidden="1" customWidth="1"/>
    <col min="13" max="13" width="23.125" style="15" hidden="1" customWidth="1"/>
    <col min="14" max="14" width="8.875" style="15" hidden="1" customWidth="1"/>
    <col min="15" max="15" width="13.875" style="15" hidden="1" customWidth="1"/>
    <col min="16" max="16" width="16.125" style="15" hidden="1" customWidth="1"/>
    <col min="17" max="17" width="37" style="15" customWidth="1"/>
    <col min="18" max="18" width="93.625" style="15" customWidth="1"/>
    <col min="19" max="29" width="10.125" style="15" hidden="1" customWidth="1"/>
    <col min="30" max="30" width="38.375" style="15" customWidth="1"/>
    <col min="31" max="31" width="0.375" style="15" customWidth="1"/>
    <col min="32" max="32" width="36" style="15" customWidth="1"/>
    <col min="33" max="35" width="21.125" style="15" customWidth="1"/>
    <col min="36" max="36" width="12" style="16" customWidth="1"/>
    <col min="37" max="37" width="18.125" style="16" customWidth="1"/>
    <col min="38" max="39" width="15.625" style="16" customWidth="1"/>
    <col min="40" max="41" width="11" style="16" customWidth="1"/>
    <col min="42" max="45" width="11" style="16"/>
    <col min="46" max="16384" width="11" style="15"/>
  </cols>
  <sheetData>
    <row r="1" spans="1:33" ht="21" customHeight="1" x14ac:dyDescent="0.2">
      <c r="A1" s="547" t="s">
        <v>44</v>
      </c>
      <c r="B1" s="548"/>
      <c r="C1" s="548"/>
      <c r="D1" s="548"/>
      <c r="E1" s="548"/>
      <c r="F1" s="548"/>
      <c r="G1" s="548"/>
      <c r="H1" s="548"/>
      <c r="I1" s="548"/>
      <c r="J1" s="548"/>
      <c r="K1" s="548"/>
      <c r="L1" s="548"/>
      <c r="M1" s="548"/>
      <c r="N1" s="548"/>
      <c r="O1" s="548"/>
      <c r="P1" s="548"/>
      <c r="Q1" s="549"/>
      <c r="R1" s="20"/>
      <c r="S1" s="19"/>
      <c r="T1" s="19"/>
      <c r="U1" s="19"/>
      <c r="V1" s="19"/>
      <c r="W1" s="19"/>
      <c r="X1" s="19"/>
      <c r="Y1" s="19"/>
      <c r="Z1" s="19"/>
      <c r="AA1" s="19"/>
      <c r="AB1" s="19"/>
      <c r="AC1" s="19"/>
      <c r="AD1" s="19"/>
    </row>
    <row r="2" spans="1:33" ht="41.25" customHeight="1" thickBot="1" x14ac:dyDescent="0.25">
      <c r="A2" s="550"/>
      <c r="B2" s="551"/>
      <c r="C2" s="551"/>
      <c r="D2" s="551"/>
      <c r="E2" s="551"/>
      <c r="F2" s="551"/>
      <c r="G2" s="551"/>
      <c r="H2" s="551"/>
      <c r="I2" s="551"/>
      <c r="J2" s="551"/>
      <c r="K2" s="551"/>
      <c r="L2" s="551"/>
      <c r="M2" s="551"/>
      <c r="N2" s="551"/>
      <c r="O2" s="551"/>
      <c r="P2" s="551"/>
      <c r="Q2" s="552"/>
      <c r="R2" s="19"/>
      <c r="S2" s="19"/>
      <c r="T2" s="19"/>
      <c r="U2" s="19"/>
      <c r="V2" s="19"/>
      <c r="W2" s="19"/>
      <c r="X2" s="19"/>
      <c r="Y2" s="19"/>
      <c r="Z2" s="19"/>
      <c r="AA2" s="19"/>
      <c r="AB2" s="19"/>
      <c r="AC2" s="19"/>
      <c r="AD2" s="19"/>
    </row>
    <row r="3" spans="1:33" ht="12.75" thickBot="1" x14ac:dyDescent="0.25"/>
    <row r="4" spans="1:33" ht="51" customHeight="1" thickBot="1" x14ac:dyDescent="0.25">
      <c r="A4" s="43" t="s">
        <v>37</v>
      </c>
      <c r="B4" s="33" t="s">
        <v>15</v>
      </c>
      <c r="C4" s="42" t="s">
        <v>28</v>
      </c>
      <c r="Q4" s="16"/>
    </row>
    <row r="5" spans="1:33" x14ac:dyDescent="0.2">
      <c r="Q5" s="16"/>
    </row>
    <row r="6" spans="1:33" ht="12.75" thickBot="1" x14ac:dyDescent="0.25">
      <c r="Q6" s="16"/>
    </row>
    <row r="7" spans="1:33" ht="28.5" customHeight="1" thickBot="1" x14ac:dyDescent="0.25">
      <c r="A7" s="533" t="s">
        <v>15</v>
      </c>
      <c r="B7" s="534"/>
      <c r="C7" s="534"/>
      <c r="D7" s="534"/>
      <c r="E7" s="534"/>
      <c r="F7" s="534"/>
      <c r="G7" s="534"/>
      <c r="H7" s="534"/>
      <c r="I7" s="534"/>
      <c r="J7" s="534"/>
      <c r="K7" s="534"/>
      <c r="L7" s="534"/>
      <c r="M7" s="534"/>
      <c r="N7" s="534"/>
      <c r="O7" s="534"/>
      <c r="P7" s="534"/>
      <c r="Q7" s="534"/>
      <c r="R7" s="534"/>
      <c r="S7" s="534"/>
      <c r="T7" s="534"/>
      <c r="U7" s="534"/>
      <c r="V7" s="534"/>
      <c r="W7" s="534"/>
      <c r="X7" s="534"/>
      <c r="Y7" s="534"/>
      <c r="Z7" s="534"/>
      <c r="AA7" s="534"/>
      <c r="AB7" s="534"/>
      <c r="AC7" s="534"/>
      <c r="AD7" s="534"/>
      <c r="AE7" s="235"/>
    </row>
    <row r="8" spans="1:33" ht="50.25" customHeight="1" x14ac:dyDescent="0.2">
      <c r="A8" s="369" t="s">
        <v>21</v>
      </c>
      <c r="B8" s="369" t="s">
        <v>77</v>
      </c>
      <c r="C8" s="369" t="s">
        <v>10</v>
      </c>
      <c r="D8" s="369" t="s">
        <v>32</v>
      </c>
      <c r="E8" s="369" t="s">
        <v>33</v>
      </c>
      <c r="F8" s="369" t="s">
        <v>18</v>
      </c>
      <c r="G8" s="369" t="s">
        <v>19</v>
      </c>
      <c r="H8" s="370" t="s">
        <v>258</v>
      </c>
      <c r="I8" s="371" t="s">
        <v>261</v>
      </c>
      <c r="J8" s="371" t="s">
        <v>322</v>
      </c>
      <c r="K8" s="371" t="s">
        <v>323</v>
      </c>
      <c r="L8" s="369"/>
      <c r="M8" s="369"/>
      <c r="N8" s="369"/>
      <c r="O8" s="370"/>
      <c r="P8" s="370"/>
      <c r="Q8" s="370" t="s">
        <v>11</v>
      </c>
      <c r="R8" s="370" t="s">
        <v>9</v>
      </c>
      <c r="S8" s="372" t="s">
        <v>151</v>
      </c>
      <c r="T8" s="372" t="s">
        <v>60</v>
      </c>
      <c r="U8" s="372" t="s">
        <v>258</v>
      </c>
      <c r="V8" s="373" t="s">
        <v>152</v>
      </c>
      <c r="W8" s="373" t="s">
        <v>62</v>
      </c>
      <c r="X8" s="373" t="s">
        <v>163</v>
      </c>
      <c r="Y8" s="374" t="s">
        <v>178</v>
      </c>
      <c r="Z8" s="374" t="s">
        <v>197</v>
      </c>
      <c r="AA8" s="374" t="s">
        <v>48</v>
      </c>
      <c r="AB8" s="374" t="s">
        <v>260</v>
      </c>
      <c r="AC8" s="374" t="s">
        <v>274</v>
      </c>
      <c r="AD8" s="370" t="s">
        <v>282</v>
      </c>
      <c r="AE8" s="130"/>
      <c r="AF8" s="136"/>
      <c r="AG8" s="137"/>
    </row>
    <row r="9" spans="1:33" ht="47.1" hidden="1" customHeight="1" x14ac:dyDescent="0.2">
      <c r="A9" s="375" t="s">
        <v>82</v>
      </c>
      <c r="B9" s="376" t="str">
        <f>IFERROR(VLOOKUP(Z9,'Reference records(soft deleted)'!$B$6:$D$29,3,FALSE),"")</f>
        <v/>
      </c>
      <c r="C9" s="377" t="s">
        <v>49</v>
      </c>
      <c r="D9" s="378" t="s">
        <v>50</v>
      </c>
      <c r="E9" s="378" t="s">
        <v>51</v>
      </c>
      <c r="F9" s="378" t="s">
        <v>52</v>
      </c>
      <c r="G9" s="379" t="str">
        <f t="array" ref="G9">IFERROR(IF(INDEX('Reference Records'!$D$4:$D$21,MATCH(LEFT(B9,255),LEFT('Reference Records'!$C$4:$C$21,255),0))=0,"",INDEX('Reference Records'!$D$4:$D$21,MATCH(LEFT(B9,255),LEFT('Reference Records'!$C$4:$C$21,255),0))),"")</f>
        <v/>
      </c>
      <c r="H9" s="380" t="str">
        <f>IF('Overview - Section A'!$AN$5="Funding Request",IF(I9="Funding Request Place Holder","",I9),"")</f>
        <v/>
      </c>
      <c r="I9" s="381" t="str">
        <f>IFERROR(IF(AB9="","",VLOOKUP(AB9,'Overview - Section A'!$P$30:$Q$31,2,FALSE)),"")</f>
        <v/>
      </c>
      <c r="J9" s="380" t="str">
        <f>IFERROR(VLOOKUP(B9,'Reference records(soft deleted)'!$D$6:$H$29,5,FALSE),"")</f>
        <v/>
      </c>
      <c r="K9" s="380" t="str">
        <f>IF(AND(VLOOKUP(A9,$A$29:$E122,5,FALSE)&lt;&gt;"",VLOOKUP(A9,$A$29:$F122,6,FALSE)&lt;&gt;"",J9="Number"),"Yes","No")</f>
        <v>No</v>
      </c>
      <c r="L9" s="380"/>
      <c r="M9" s="380"/>
      <c r="N9" s="380"/>
      <c r="O9" s="382"/>
      <c r="P9" s="383"/>
      <c r="Q9" s="382" t="str">
        <f>IFERROR(IF(AA9="","",AA9),"")</f>
        <v>[Country (Name)]</v>
      </c>
      <c r="R9" s="384" t="s">
        <v>53</v>
      </c>
      <c r="S9" s="372" t="str">
        <f>IF(G9&lt;&gt;"",B9&amp;C9,"")</f>
        <v/>
      </c>
      <c r="T9" s="372" t="b">
        <f>IFERROR(IF(OR(B9&lt;&gt;"",C9&lt;&gt;""),TRUE,FALSE),FALSE)</f>
        <v>1</v>
      </c>
      <c r="U9" s="372" t="str">
        <f>IFERROR(IF('Overview - Section A'!$AN$5="Funding Request",VLOOKUP(H9,'Overview - Section A'!$M$30:$P$31,4,FALSE),IF(AB9="","",AB9)),"")</f>
        <v>[Responsible PR]</v>
      </c>
      <c r="V9" s="373" t="str">
        <f>B9&amp;C9</f>
        <v>[Custom Impact Indicator]</v>
      </c>
      <c r="W9" s="373" t="s">
        <v>61</v>
      </c>
      <c r="X9" s="373" t="str">
        <f t="array" ref="X9">IFERROR(IF(INDEX('Reference Records'!$G$4:$G$21,MATCH(LEFT(B9,255),LEFT('Reference Records'!$C$4:$C$21,255),0))=0,"",INDEX('Reference Records'!$G$4:$G$21,MATCH(LEFT(B9,255),LEFT('Reference Records'!$C$4:$C$21,255),0))),"")</f>
        <v/>
      </c>
      <c r="Y9" s="373" t="str">
        <f>IFERROR(IF('Overview - Section A'!$AN$5="Funding Request",IF('Reference Records'!$B$276&lt;&gt;"",VLOOKUP(Q9,'Reference Records'!$B$276:$C$277,2,FALSE),VLOOKUP(Q9,'Reference Records'!$A$289:$C$290,3,FALSE)),VLOOKUP(Q9,'Reference Records'!$A$293:$C$295,3,FALSE)),"")</f>
        <v>[Record ID]</v>
      </c>
      <c r="Z9" s="373" t="s">
        <v>196</v>
      </c>
      <c r="AA9" s="373" t="s">
        <v>198</v>
      </c>
      <c r="AB9" s="385" t="s">
        <v>257</v>
      </c>
      <c r="AC9" s="373" t="s">
        <v>61</v>
      </c>
      <c r="AD9" s="386" t="s">
        <v>281</v>
      </c>
      <c r="AE9" s="130"/>
      <c r="AF9" s="136"/>
      <c r="AG9" s="137"/>
    </row>
    <row r="10" spans="1:33" ht="47.1" customHeight="1" x14ac:dyDescent="0.2">
      <c r="A10" s="375">
        <v>1</v>
      </c>
      <c r="B10" s="376" t="s">
        <v>2520</v>
      </c>
      <c r="C10" s="377"/>
      <c r="D10" s="378" t="s">
        <v>4212</v>
      </c>
      <c r="E10" s="378" t="s">
        <v>357</v>
      </c>
      <c r="F10" s="378" t="s">
        <v>4213</v>
      </c>
      <c r="G10" s="379" t="str">
        <f t="array" ref="G10">IFERROR(IF(INDEX('Reference Records'!$D$4:$D$21,MATCH(LEFT(B10,255),LEFT('Reference Records'!$C$4:$C$21,255),0))=0,"",INDEX('Reference Records'!$D$4:$D$21,MATCH(LEFT(B10,255),LEFT('Reference Records'!$C$4:$C$21,255),0))),"")</f>
        <v/>
      </c>
      <c r="H10" s="380" t="str">
        <f>IF('Overview - Section A'!$AN$5="Funding Request",IF(I10="Funding Request Place Holder","",I10),"")</f>
        <v/>
      </c>
      <c r="I10" s="381" t="str">
        <f>IFERROR(IF(AB10="","",VLOOKUP(AB10,'Overview - Section A'!$P$30:$Q$31,2,FALSE)),"")</f>
        <v/>
      </c>
      <c r="J10" s="380" t="str">
        <f>IFERROR(VLOOKUP(B10,'Reference records(soft deleted)'!$D$6:$H$29,5,FALSE),"")</f>
        <v>Percent</v>
      </c>
      <c r="K10" s="380" t="str">
        <f>IF(AND(VLOOKUP(A10,$A$29:$E123,5,FALSE)&lt;&gt;"",VLOOKUP(A10,$A$29:$F123,6,FALSE)&lt;&gt;"",J10="Number"),"Yes","No")</f>
        <v>No</v>
      </c>
      <c r="L10" s="380"/>
      <c r="M10" s="380"/>
      <c r="N10" s="380"/>
      <c r="O10" s="382"/>
      <c r="P10" s="383"/>
      <c r="Q10" s="382" t="str">
        <f t="shared" ref="Q10:Q24" si="0">IFERROR(IF(AA10="","",AA10),"")</f>
        <v>Angola</v>
      </c>
      <c r="R10" s="384" t="s">
        <v>4229</v>
      </c>
      <c r="S10" s="372" t="str">
        <f t="shared" ref="S10:S24" si="1">IF(G10&lt;&gt;"",B10&amp;C10,"")</f>
        <v/>
      </c>
      <c r="T10" s="372" t="b">
        <f t="shared" ref="T10:T24" si="2">IFERROR(IF(OR(B10&lt;&gt;"",C10&lt;&gt;""),TRUE,FALSE),FALSE)</f>
        <v>1</v>
      </c>
      <c r="U10" s="372" t="str">
        <f>IFERROR(IF('Overview - Section A'!$AN$5="Funding Request",VLOOKUP(H10,'Overview - Section A'!$M$30:$P$31,4,FALSE),IF(AB10="","",AB10)),"")</f>
        <v>a1236000008JVNSAA4</v>
      </c>
      <c r="V10" s="373" t="str">
        <f t="shared" ref="V10:V24" si="3">B10&amp;C10</f>
        <v>HIV I-6: Estimated percentage of child HIV infections from HIV-positive women delivering in the past 12 months</v>
      </c>
      <c r="W10" s="373" t="s">
        <v>405</v>
      </c>
      <c r="X10" s="373" t="str">
        <f t="array" ref="X10">IFERROR(IF(INDEX('Reference Records'!$G$4:$G$21,MATCH(LEFT(B10,255),LEFT('Reference Records'!$C$4:$C$21,255),0))=0,"",INDEX('Reference Records'!$G$4:$G$21,MATCH(LEFT(B10,255),LEFT('Reference Records'!$C$4:$C$21,255),0))),"")</f>
        <v>a1J36000002m4EVEAY</v>
      </c>
      <c r="Y10" s="373" t="str">
        <f>IFERROR(IF('Overview - Section A'!$AN$5="Funding Request",IF('Reference Records'!$B$276&lt;&gt;"",VLOOKUP(Q10,'Reference Records'!$B$276:$C$277,2,FALSE),VLOOKUP(Q10,'Reference Records'!$A$289:$C$290,3,FALSE)),VLOOKUP(Q10,'Reference Records'!$A$293:$C$295,3,FALSE)),"")</f>
        <v>a1A360000013M2pEAE</v>
      </c>
      <c r="Z10" s="373" t="s">
        <v>406</v>
      </c>
      <c r="AA10" s="373" t="s">
        <v>402</v>
      </c>
      <c r="AB10" s="385" t="s">
        <v>407</v>
      </c>
      <c r="AC10" s="373" t="s">
        <v>400</v>
      </c>
      <c r="AD10" s="386"/>
      <c r="AE10" s="130"/>
      <c r="AF10" s="136"/>
      <c r="AG10" s="137"/>
    </row>
    <row r="11" spans="1:33" ht="129.75" customHeight="1" x14ac:dyDescent="0.2">
      <c r="A11" s="375">
        <v>2</v>
      </c>
      <c r="B11" s="376" t="s">
        <v>2296</v>
      </c>
      <c r="C11" s="377"/>
      <c r="D11" s="518" t="s">
        <v>4214</v>
      </c>
      <c r="E11" s="378" t="s">
        <v>356</v>
      </c>
      <c r="F11" s="378" t="s">
        <v>410</v>
      </c>
      <c r="G11" s="379" t="str">
        <f t="array" ref="G11">IFERROR(IF(INDEX('Reference Records'!$D$4:$D$21,MATCH(LEFT(B11,255),LEFT('Reference Records'!$C$4:$C$21,255),0))=0,"",INDEX('Reference Records'!$D$4:$D$21,MATCH(LEFT(B11,255),LEFT('Reference Records'!$C$4:$C$21,255),0))),"")</f>
        <v>Gender,Age,Age | Gender</v>
      </c>
      <c r="H11" s="380" t="str">
        <f>IF('Overview - Section A'!$AN$5="Funding Request",IF(I11="Funding Request Place Holder","",I11),"")</f>
        <v/>
      </c>
      <c r="I11" s="381" t="str">
        <f>IFERROR(IF(AB11="","",VLOOKUP(AB11,'Overview - Section A'!$P$30:$Q$31,2,FALSE)),"")</f>
        <v/>
      </c>
      <c r="J11" s="380" t="str">
        <f>IFERROR(VLOOKUP(B11,'Reference records(soft deleted)'!$D$6:$H$29,5,FALSE),"")</f>
        <v>Numerator and Denominator</v>
      </c>
      <c r="K11" s="380" t="str">
        <f>IF(AND(VLOOKUP(A11,$A$29:$E124,5,FALSE)&lt;&gt;"",VLOOKUP(A11,$A$29:$F124,6,FALSE)&lt;&gt;"",J11="Number"),"Yes","No")</f>
        <v>No</v>
      </c>
      <c r="L11" s="380"/>
      <c r="M11" s="380"/>
      <c r="N11" s="380"/>
      <c r="O11" s="382"/>
      <c r="P11" s="383"/>
      <c r="Q11" s="382" t="str">
        <f t="shared" si="0"/>
        <v>Angola</v>
      </c>
      <c r="R11" s="384" t="s">
        <v>4230</v>
      </c>
      <c r="S11" s="372" t="str">
        <f t="shared" si="1"/>
        <v>HIV I-13: Number and % of people living with HIV</v>
      </c>
      <c r="T11" s="372" t="b">
        <f t="shared" si="2"/>
        <v>1</v>
      </c>
      <c r="U11" s="372" t="str">
        <f>IFERROR(IF('Overview - Section A'!$AN$5="Funding Request",VLOOKUP(H11,'Overview - Section A'!$M$30:$P$31,4,FALSE),IF(AB11="","",AB11)),"")</f>
        <v>a1236000008JVNSAA4</v>
      </c>
      <c r="V11" s="373" t="str">
        <f t="shared" si="3"/>
        <v>HIV I-13: Number and % of people living with HIV</v>
      </c>
      <c r="W11" s="373" t="s">
        <v>408</v>
      </c>
      <c r="X11" s="373" t="str">
        <f t="array" ref="X11">IFERROR(IF(INDEX('Reference Records'!$G$4:$G$21,MATCH(LEFT(B11,255),LEFT('Reference Records'!$C$4:$C$21,255),0))=0,"",INDEX('Reference Records'!$G$4:$G$21,MATCH(LEFT(B11,255),LEFT('Reference Records'!$C$4:$C$21,255),0))),"")</f>
        <v>a1J36000003YBIAEA4</v>
      </c>
      <c r="Y11" s="373" t="str">
        <f>IFERROR(IF('Overview - Section A'!$AN$5="Funding Request",IF('Reference Records'!$B$276&lt;&gt;"",VLOOKUP(Q11,'Reference Records'!$B$276:$C$277,2,FALSE),VLOOKUP(Q11,'Reference Records'!$A$289:$C$290,3,FALSE)),VLOOKUP(Q11,'Reference Records'!$A$293:$C$295,3,FALSE)),"")</f>
        <v>a1A360000013M2pEAE</v>
      </c>
      <c r="Z11" s="373" t="s">
        <v>409</v>
      </c>
      <c r="AA11" s="373" t="s">
        <v>402</v>
      </c>
      <c r="AB11" s="385" t="s">
        <v>407</v>
      </c>
      <c r="AC11" s="373" t="s">
        <v>400</v>
      </c>
      <c r="AD11" s="386"/>
      <c r="AE11" s="130"/>
      <c r="AF11" s="136"/>
      <c r="AG11" s="137"/>
    </row>
    <row r="12" spans="1:33" ht="47.1" customHeight="1" x14ac:dyDescent="0.2">
      <c r="A12" s="375">
        <v>3</v>
      </c>
      <c r="B12" s="376"/>
      <c r="C12" s="377"/>
      <c r="D12" s="378"/>
      <c r="E12" s="378"/>
      <c r="F12" s="378"/>
      <c r="G12" s="379" t="str">
        <f t="array" ref="G12">IFERROR(IF(INDEX('Reference Records'!$D$4:$D$21,MATCH(LEFT(B12,255),LEFT('Reference Records'!$C$4:$C$21,255),0))=0,"",INDEX('Reference Records'!$D$4:$D$21,MATCH(LEFT(B12,255),LEFT('Reference Records'!$C$4:$C$21,255),0))),"")</f>
        <v/>
      </c>
      <c r="H12" s="380" t="str">
        <f>IF('Overview - Section A'!$AN$5="Funding Request",IF(I12="Funding Request Place Holder","",I12),"")</f>
        <v/>
      </c>
      <c r="I12" s="381" t="str">
        <f>IFERROR(IF(AB12="","",VLOOKUP(AB12,'Overview - Section A'!$P$30:$Q$31,2,FALSE)),"")</f>
        <v/>
      </c>
      <c r="J12" s="380" t="str">
        <f>IFERROR(VLOOKUP(B12,'Reference records(soft deleted)'!$D$6:$H$29,5,FALSE),"")</f>
        <v/>
      </c>
      <c r="K12" s="380" t="str">
        <f>IF(AND(VLOOKUP(A12,$A$29:$E125,5,FALSE)&lt;&gt;"",VLOOKUP(A12,$A$29:$F125,6,FALSE)&lt;&gt;"",J12="Number"),"Yes","No")</f>
        <v>No</v>
      </c>
      <c r="L12" s="380"/>
      <c r="M12" s="380"/>
      <c r="N12" s="380"/>
      <c r="O12" s="382"/>
      <c r="P12" s="383"/>
      <c r="Q12" s="382"/>
      <c r="R12" s="384"/>
      <c r="S12" s="372" t="str">
        <f t="shared" si="1"/>
        <v/>
      </c>
      <c r="T12" s="372" t="b">
        <f t="shared" si="2"/>
        <v>0</v>
      </c>
      <c r="U12" s="372" t="str">
        <f>IFERROR(IF('Overview - Section A'!$AN$5="Funding Request",VLOOKUP(H12,'Overview - Section A'!$M$30:$P$31,4,FALSE),IF(AB12="","",AB12)),"")</f>
        <v>a1236000008JVNSAA4</v>
      </c>
      <c r="V12" s="373" t="str">
        <f t="shared" si="3"/>
        <v/>
      </c>
      <c r="W12" s="373" t="s">
        <v>411</v>
      </c>
      <c r="X12" s="373" t="str">
        <f t="array" ref="X12">IFERROR(IF(INDEX('Reference Records'!$G$4:$G$21,MATCH(LEFT(B12,255),LEFT('Reference Records'!$C$4:$C$21,255),0))=0,"",INDEX('Reference Records'!$G$4:$G$21,MATCH(LEFT(B12,255),LEFT('Reference Records'!$C$4:$C$21,255),0))),"")</f>
        <v/>
      </c>
      <c r="Y12" s="373" t="str">
        <f>IFERROR(IF('Overview - Section A'!$AN$5="Funding Request",IF('Reference Records'!$B$276&lt;&gt;"",VLOOKUP(Q12,'Reference Records'!$B$276:$C$277,2,FALSE),VLOOKUP(Q12,'Reference Records'!$A$289:$C$290,3,FALSE)),VLOOKUP(Q12,'Reference Records'!$A$293:$C$295,3,FALSE)),"")</f>
        <v/>
      </c>
      <c r="Z12" s="373" t="s">
        <v>413</v>
      </c>
      <c r="AA12" s="373" t="s">
        <v>402</v>
      </c>
      <c r="AB12" s="385" t="s">
        <v>407</v>
      </c>
      <c r="AC12" s="373" t="s">
        <v>400</v>
      </c>
      <c r="AD12" s="386"/>
      <c r="AE12" s="130"/>
      <c r="AF12" s="136"/>
      <c r="AG12" s="137"/>
    </row>
    <row r="13" spans="1:33" ht="47.1" customHeight="1" x14ac:dyDescent="0.2">
      <c r="A13" s="375">
        <v>4</v>
      </c>
      <c r="B13" s="376"/>
      <c r="C13" s="377"/>
      <c r="D13" s="378"/>
      <c r="E13" s="378"/>
      <c r="F13" s="378"/>
      <c r="G13" s="379" t="str">
        <f t="array" ref="G13">IFERROR(IF(INDEX('Reference Records'!$D$4:$D$21,MATCH(LEFT(B13,255),LEFT('Reference Records'!$C$4:$C$21,255),0))=0,"",INDEX('Reference Records'!$D$4:$D$21,MATCH(LEFT(B13,255),LEFT('Reference Records'!$C$4:$C$21,255),0))),"")</f>
        <v/>
      </c>
      <c r="H13" s="380" t="str">
        <f>IF('Overview - Section A'!$AN$5="Funding Request",IF(I13="Funding Request Place Holder","",I13),"")</f>
        <v/>
      </c>
      <c r="I13" s="381" t="str">
        <f>IFERROR(IF(AB13="","",VLOOKUP(AB13,'Overview - Section A'!$P$30:$Q$31,2,FALSE)),"")</f>
        <v/>
      </c>
      <c r="J13" s="380" t="str">
        <f>IFERROR(VLOOKUP(B13,'Reference records(soft deleted)'!$D$6:$H$29,5,FALSE),"")</f>
        <v/>
      </c>
      <c r="K13" s="380" t="str">
        <f>IF(AND(VLOOKUP(A13,$A$29:$E126,5,FALSE)&lt;&gt;"",VLOOKUP(A13,$A$29:$F126,6,FALSE)&lt;&gt;"",J13="Number"),"Yes","No")</f>
        <v>No</v>
      </c>
      <c r="L13" s="380"/>
      <c r="M13" s="380"/>
      <c r="N13" s="380"/>
      <c r="O13" s="382"/>
      <c r="P13" s="383"/>
      <c r="Q13" s="382"/>
      <c r="R13" s="384"/>
      <c r="S13" s="372" t="str">
        <f t="shared" si="1"/>
        <v/>
      </c>
      <c r="T13" s="372" t="b">
        <f t="shared" si="2"/>
        <v>0</v>
      </c>
      <c r="U13" s="372" t="str">
        <f>IFERROR(IF('Overview - Section A'!$AN$5="Funding Request",VLOOKUP(H13,'Overview - Section A'!$M$30:$P$31,4,FALSE),IF(AB13="","",AB13)),"")</f>
        <v>a1236000008JVNSAA4</v>
      </c>
      <c r="V13" s="373" t="str">
        <f t="shared" si="3"/>
        <v/>
      </c>
      <c r="W13" s="373" t="s">
        <v>414</v>
      </c>
      <c r="X13" s="373" t="str">
        <f t="array" ref="X13">IFERROR(IF(INDEX('Reference Records'!$G$4:$G$21,MATCH(LEFT(B13,255),LEFT('Reference Records'!$C$4:$C$21,255),0))=0,"",INDEX('Reference Records'!$G$4:$G$21,MATCH(LEFT(B13,255),LEFT('Reference Records'!$C$4:$C$21,255),0))),"")</f>
        <v/>
      </c>
      <c r="Y13" s="373" t="str">
        <f>IFERROR(IF('Overview - Section A'!$AN$5="Funding Request",IF('Reference Records'!$B$276&lt;&gt;"",VLOOKUP(Q13,'Reference Records'!$B$276:$C$277,2,FALSE),VLOOKUP(Q13,'Reference Records'!$A$289:$C$290,3,FALSE)),VLOOKUP(Q13,'Reference Records'!$A$293:$C$295,3,FALSE)),"")</f>
        <v/>
      </c>
      <c r="Z13" s="373" t="s">
        <v>416</v>
      </c>
      <c r="AA13" s="373" t="s">
        <v>402</v>
      </c>
      <c r="AB13" s="385" t="s">
        <v>407</v>
      </c>
      <c r="AC13" s="373" t="s">
        <v>400</v>
      </c>
      <c r="AD13" s="386"/>
      <c r="AE13" s="130"/>
      <c r="AF13" s="136"/>
      <c r="AG13" s="137"/>
    </row>
    <row r="14" spans="1:33" ht="47.1" customHeight="1" x14ac:dyDescent="0.2">
      <c r="A14" s="375">
        <v>5</v>
      </c>
      <c r="B14" s="376" t="str">
        <f>IFERROR(VLOOKUP(Z14,'Reference records(soft deleted)'!$B$6:$D$29,3,FALSE),"")</f>
        <v/>
      </c>
      <c r="C14" s="377"/>
      <c r="D14" s="378"/>
      <c r="E14" s="378"/>
      <c r="F14" s="378"/>
      <c r="G14" s="379" t="str">
        <f t="array" ref="G14">IFERROR(IF(INDEX('Reference Records'!$D$4:$D$21,MATCH(LEFT(B14,255),LEFT('Reference Records'!$C$4:$C$21,255),0))=0,"",INDEX('Reference Records'!$D$4:$D$21,MATCH(LEFT(B14,255),LEFT('Reference Records'!$C$4:$C$21,255),0))),"")</f>
        <v/>
      </c>
      <c r="H14" s="380" t="str">
        <f>IF('Overview - Section A'!$AN$5="Funding Request",IF(I14="Funding Request Place Holder","",I14),"")</f>
        <v/>
      </c>
      <c r="I14" s="381" t="str">
        <f>IFERROR(IF(AB14="","",VLOOKUP(AB14,'Overview - Section A'!$P$30:$Q$31,2,FALSE)),"")</f>
        <v/>
      </c>
      <c r="J14" s="380" t="str">
        <f>IFERROR(VLOOKUP(B14,'Reference records(soft deleted)'!$D$6:$H$29,5,FALSE),"")</f>
        <v/>
      </c>
      <c r="K14" s="380" t="str">
        <f>IF(AND(VLOOKUP(A14,$A$29:$E127,5,FALSE)&lt;&gt;"",VLOOKUP(A14,$A$29:$F127,6,FALSE)&lt;&gt;"",J14="Number"),"Yes","No")</f>
        <v>No</v>
      </c>
      <c r="L14" s="380"/>
      <c r="M14" s="380"/>
      <c r="N14" s="380"/>
      <c r="O14" s="382"/>
      <c r="P14" s="383"/>
      <c r="Q14" s="382" t="str">
        <f t="shared" si="0"/>
        <v/>
      </c>
      <c r="R14" s="384"/>
      <c r="S14" s="372" t="str">
        <f t="shared" si="1"/>
        <v/>
      </c>
      <c r="T14" s="372" t="b">
        <f t="shared" si="2"/>
        <v>0</v>
      </c>
      <c r="U14" s="372" t="str">
        <f>IFERROR(IF('Overview - Section A'!$AN$5="Funding Request",VLOOKUP(H14,'Overview - Section A'!$M$30:$P$31,4,FALSE),IF(AB14="","",AB14)),"")</f>
        <v>a1236000008JVNSAA4</v>
      </c>
      <c r="V14" s="373" t="str">
        <f t="shared" si="3"/>
        <v/>
      </c>
      <c r="W14" s="373" t="s">
        <v>417</v>
      </c>
      <c r="X14" s="373" t="str">
        <f t="array" ref="X14">IFERROR(IF(INDEX('Reference Records'!$G$4:$G$21,MATCH(LEFT(B14,255),LEFT('Reference Records'!$C$4:$C$21,255),0))=0,"",INDEX('Reference Records'!$G$4:$G$21,MATCH(LEFT(B14,255),LEFT('Reference Records'!$C$4:$C$21,255),0))),"")</f>
        <v/>
      </c>
      <c r="Y14" s="373" t="str">
        <f>IFERROR(IF('Overview - Section A'!$AN$5="Funding Request",IF('Reference Records'!$B$276&lt;&gt;"",VLOOKUP(Q14,'Reference Records'!$B$276:$C$277,2,FALSE),VLOOKUP(Q14,'Reference Records'!$A$289:$C$290,3,FALSE)),VLOOKUP(Q14,'Reference Records'!$A$293:$C$295,3,FALSE)),"")</f>
        <v/>
      </c>
      <c r="Z14" s="373"/>
      <c r="AA14" s="373"/>
      <c r="AB14" s="385" t="s">
        <v>407</v>
      </c>
      <c r="AC14" s="373" t="s">
        <v>400</v>
      </c>
      <c r="AD14" s="386"/>
      <c r="AE14" s="130"/>
      <c r="AF14" s="136"/>
      <c r="AG14" s="137"/>
    </row>
    <row r="15" spans="1:33" ht="47.1" customHeight="1" x14ac:dyDescent="0.2">
      <c r="A15" s="375">
        <v>6</v>
      </c>
      <c r="B15" s="376" t="str">
        <f>IFERROR(VLOOKUP(Z15,'Reference records(soft deleted)'!$B$6:$D$29,3,FALSE),"")</f>
        <v/>
      </c>
      <c r="C15" s="377"/>
      <c r="D15" s="378"/>
      <c r="E15" s="378"/>
      <c r="F15" s="378"/>
      <c r="G15" s="379" t="str">
        <f t="array" ref="G15">IFERROR(IF(INDEX('Reference Records'!$D$4:$D$21,MATCH(LEFT(B15,255),LEFT('Reference Records'!$C$4:$C$21,255),0))=0,"",INDEX('Reference Records'!$D$4:$D$21,MATCH(LEFT(B15,255),LEFT('Reference Records'!$C$4:$C$21,255),0))),"")</f>
        <v/>
      </c>
      <c r="H15" s="380" t="str">
        <f>IF('Overview - Section A'!$AN$5="Funding Request",IF(I15="Funding Request Place Holder","",I15),"")</f>
        <v/>
      </c>
      <c r="I15" s="381" t="str">
        <f>IFERROR(IF(AB15="","",VLOOKUP(AB15,'Overview - Section A'!$P$30:$Q$31,2,FALSE)),"")</f>
        <v/>
      </c>
      <c r="J15" s="380" t="str">
        <f>IFERROR(VLOOKUP(B15,'Reference records(soft deleted)'!$D$6:$H$29,5,FALSE),"")</f>
        <v/>
      </c>
      <c r="K15" s="380" t="str">
        <f>IF(AND(VLOOKUP(A15,$A$29:$E128,5,FALSE)&lt;&gt;"",VLOOKUP(A15,$A$29:$F128,6,FALSE)&lt;&gt;"",J15="Number"),"Yes","No")</f>
        <v>No</v>
      </c>
      <c r="L15" s="380"/>
      <c r="M15" s="380"/>
      <c r="N15" s="380"/>
      <c r="O15" s="382"/>
      <c r="P15" s="383"/>
      <c r="Q15" s="382" t="str">
        <f t="shared" si="0"/>
        <v/>
      </c>
      <c r="R15" s="384"/>
      <c r="S15" s="372" t="str">
        <f t="shared" si="1"/>
        <v/>
      </c>
      <c r="T15" s="372" t="b">
        <f t="shared" si="2"/>
        <v>0</v>
      </c>
      <c r="U15" s="372" t="str">
        <f>IFERROR(IF('Overview - Section A'!$AN$5="Funding Request",VLOOKUP(H15,'Overview - Section A'!$M$30:$P$31,4,FALSE),IF(AB15="","",AB15)),"")</f>
        <v>a1236000008JVNSAA4</v>
      </c>
      <c r="V15" s="373" t="str">
        <f t="shared" si="3"/>
        <v/>
      </c>
      <c r="W15" s="373" t="s">
        <v>418</v>
      </c>
      <c r="X15" s="373" t="str">
        <f t="array" ref="X15">IFERROR(IF(INDEX('Reference Records'!$G$4:$G$21,MATCH(LEFT(B15,255),LEFT('Reference Records'!$C$4:$C$21,255),0))=0,"",INDEX('Reference Records'!$G$4:$G$21,MATCH(LEFT(B15,255),LEFT('Reference Records'!$C$4:$C$21,255),0))),"")</f>
        <v/>
      </c>
      <c r="Y15" s="373" t="str">
        <f>IFERROR(IF('Overview - Section A'!$AN$5="Funding Request",IF('Reference Records'!$B$276&lt;&gt;"",VLOOKUP(Q15,'Reference Records'!$B$276:$C$277,2,FALSE),VLOOKUP(Q15,'Reference Records'!$A$289:$C$290,3,FALSE)),VLOOKUP(Q15,'Reference Records'!$A$293:$C$295,3,FALSE)),"")</f>
        <v/>
      </c>
      <c r="Z15" s="373"/>
      <c r="AA15" s="373"/>
      <c r="AB15" s="385" t="s">
        <v>407</v>
      </c>
      <c r="AC15" s="373" t="s">
        <v>400</v>
      </c>
      <c r="AD15" s="386"/>
      <c r="AE15" s="130"/>
      <c r="AF15" s="136"/>
      <c r="AG15" s="137"/>
    </row>
    <row r="16" spans="1:33" ht="47.1" customHeight="1" x14ac:dyDescent="0.2">
      <c r="A16" s="375">
        <v>7</v>
      </c>
      <c r="B16" s="376" t="str">
        <f>IFERROR(VLOOKUP(Z16,'Reference records(soft deleted)'!$B$6:$D$29,3,FALSE),"")</f>
        <v/>
      </c>
      <c r="C16" s="377"/>
      <c r="D16" s="378"/>
      <c r="E16" s="378"/>
      <c r="F16" s="378"/>
      <c r="G16" s="379" t="str">
        <f t="array" ref="G16">IFERROR(IF(INDEX('Reference Records'!$D$4:$D$21,MATCH(LEFT(B16,255),LEFT('Reference Records'!$C$4:$C$21,255),0))=0,"",INDEX('Reference Records'!$D$4:$D$21,MATCH(LEFT(B16,255),LEFT('Reference Records'!$C$4:$C$21,255),0))),"")</f>
        <v/>
      </c>
      <c r="H16" s="380" t="str">
        <f>IF('Overview - Section A'!$AN$5="Funding Request",IF(I16="Funding Request Place Holder","",I16),"")</f>
        <v/>
      </c>
      <c r="I16" s="381" t="str">
        <f>IFERROR(IF(AB16="","",VLOOKUP(AB16,'Overview - Section A'!$P$30:$Q$31,2,FALSE)),"")</f>
        <v/>
      </c>
      <c r="J16" s="380" t="str">
        <f>IFERROR(VLOOKUP(B16,'Reference records(soft deleted)'!$D$6:$H$29,5,FALSE),"")</f>
        <v/>
      </c>
      <c r="K16" s="380" t="str">
        <f>IF(AND(VLOOKUP(A16,$A$29:$E129,5,FALSE)&lt;&gt;"",VLOOKUP(A16,$A$29:$F129,6,FALSE)&lt;&gt;"",J16="Number"),"Yes","No")</f>
        <v>No</v>
      </c>
      <c r="L16" s="380"/>
      <c r="M16" s="380"/>
      <c r="N16" s="380"/>
      <c r="O16" s="382"/>
      <c r="P16" s="383"/>
      <c r="Q16" s="382" t="str">
        <f t="shared" si="0"/>
        <v/>
      </c>
      <c r="R16" s="384"/>
      <c r="S16" s="372" t="str">
        <f t="shared" si="1"/>
        <v/>
      </c>
      <c r="T16" s="372" t="b">
        <f t="shared" si="2"/>
        <v>0</v>
      </c>
      <c r="U16" s="372" t="str">
        <f>IFERROR(IF('Overview - Section A'!$AN$5="Funding Request",VLOOKUP(H16,'Overview - Section A'!$M$30:$P$31,4,FALSE),IF(AB16="","",AB16)),"")</f>
        <v>a1236000008JVNSAA4</v>
      </c>
      <c r="V16" s="373" t="str">
        <f t="shared" si="3"/>
        <v/>
      </c>
      <c r="W16" s="373" t="s">
        <v>419</v>
      </c>
      <c r="X16" s="373" t="str">
        <f t="array" ref="X16">IFERROR(IF(INDEX('Reference Records'!$G$4:$G$21,MATCH(LEFT(B16,255),LEFT('Reference Records'!$C$4:$C$21,255),0))=0,"",INDEX('Reference Records'!$G$4:$G$21,MATCH(LEFT(B16,255),LEFT('Reference Records'!$C$4:$C$21,255),0))),"")</f>
        <v/>
      </c>
      <c r="Y16" s="373" t="str">
        <f>IFERROR(IF('Overview - Section A'!$AN$5="Funding Request",IF('Reference Records'!$B$276&lt;&gt;"",VLOOKUP(Q16,'Reference Records'!$B$276:$C$277,2,FALSE),VLOOKUP(Q16,'Reference Records'!$A$289:$C$290,3,FALSE)),VLOOKUP(Q16,'Reference Records'!$A$293:$C$295,3,FALSE)),"")</f>
        <v/>
      </c>
      <c r="Z16" s="373"/>
      <c r="AA16" s="373"/>
      <c r="AB16" s="385" t="s">
        <v>407</v>
      </c>
      <c r="AC16" s="373" t="s">
        <v>400</v>
      </c>
      <c r="AD16" s="386"/>
      <c r="AE16" s="130"/>
      <c r="AF16" s="136"/>
      <c r="AG16" s="137"/>
    </row>
    <row r="17" spans="1:33" ht="47.1" customHeight="1" x14ac:dyDescent="0.2">
      <c r="A17" s="375">
        <v>8</v>
      </c>
      <c r="B17" s="376" t="str">
        <f>IFERROR(VLOOKUP(Z17,'Reference records(soft deleted)'!$B$6:$D$29,3,FALSE),"")</f>
        <v/>
      </c>
      <c r="C17" s="377"/>
      <c r="D17" s="378"/>
      <c r="E17" s="378"/>
      <c r="F17" s="378"/>
      <c r="G17" s="379" t="str">
        <f t="array" ref="G17">IFERROR(IF(INDEX('Reference Records'!$D$4:$D$21,MATCH(LEFT(B17,255),LEFT('Reference Records'!$C$4:$C$21,255),0))=0,"",INDEX('Reference Records'!$D$4:$D$21,MATCH(LEFT(B17,255),LEFT('Reference Records'!$C$4:$C$21,255),0))),"")</f>
        <v/>
      </c>
      <c r="H17" s="380" t="str">
        <f>IF('Overview - Section A'!$AN$5="Funding Request",IF(I17="Funding Request Place Holder","",I17),"")</f>
        <v/>
      </c>
      <c r="I17" s="381" t="str">
        <f>IFERROR(IF(AB17="","",VLOOKUP(AB17,'Overview - Section A'!$P$30:$Q$31,2,FALSE)),"")</f>
        <v/>
      </c>
      <c r="J17" s="380" t="str">
        <f>IFERROR(VLOOKUP(B17,'Reference records(soft deleted)'!$D$6:$H$29,5,FALSE),"")</f>
        <v/>
      </c>
      <c r="K17" s="380" t="str">
        <f>IF(AND(VLOOKUP(A17,$A$29:$E130,5,FALSE)&lt;&gt;"",VLOOKUP(A17,$A$29:$F130,6,FALSE)&lt;&gt;"",J17="Number"),"Yes","No")</f>
        <v>No</v>
      </c>
      <c r="L17" s="380"/>
      <c r="M17" s="380"/>
      <c r="N17" s="380"/>
      <c r="O17" s="382"/>
      <c r="P17" s="383"/>
      <c r="Q17" s="382" t="str">
        <f t="shared" si="0"/>
        <v/>
      </c>
      <c r="R17" s="384"/>
      <c r="S17" s="372" t="str">
        <f t="shared" si="1"/>
        <v/>
      </c>
      <c r="T17" s="372" t="b">
        <f t="shared" si="2"/>
        <v>0</v>
      </c>
      <c r="U17" s="372" t="str">
        <f>IFERROR(IF('Overview - Section A'!$AN$5="Funding Request",VLOOKUP(H17,'Overview - Section A'!$M$30:$P$31,4,FALSE),IF(AB17="","",AB17)),"")</f>
        <v>a1236000008JVNSAA4</v>
      </c>
      <c r="V17" s="373" t="str">
        <f t="shared" si="3"/>
        <v/>
      </c>
      <c r="W17" s="373" t="s">
        <v>420</v>
      </c>
      <c r="X17" s="373" t="str">
        <f t="array" ref="X17">IFERROR(IF(INDEX('Reference Records'!$G$4:$G$21,MATCH(LEFT(B17,255),LEFT('Reference Records'!$C$4:$C$21,255),0))=0,"",INDEX('Reference Records'!$G$4:$G$21,MATCH(LEFT(B17,255),LEFT('Reference Records'!$C$4:$C$21,255),0))),"")</f>
        <v/>
      </c>
      <c r="Y17" s="373" t="str">
        <f>IFERROR(IF('Overview - Section A'!$AN$5="Funding Request",IF('Reference Records'!$B$276&lt;&gt;"",VLOOKUP(Q17,'Reference Records'!$B$276:$C$277,2,FALSE),VLOOKUP(Q17,'Reference Records'!$A$289:$C$290,3,FALSE)),VLOOKUP(Q17,'Reference Records'!$A$293:$C$295,3,FALSE)),"")</f>
        <v/>
      </c>
      <c r="Z17" s="373"/>
      <c r="AA17" s="373"/>
      <c r="AB17" s="385" t="s">
        <v>407</v>
      </c>
      <c r="AC17" s="373" t="s">
        <v>400</v>
      </c>
      <c r="AD17" s="386"/>
      <c r="AE17" s="130"/>
      <c r="AF17" s="136"/>
      <c r="AG17" s="137"/>
    </row>
    <row r="18" spans="1:33" ht="47.1" customHeight="1" x14ac:dyDescent="0.2">
      <c r="A18" s="375">
        <v>9</v>
      </c>
      <c r="B18" s="376" t="str">
        <f>IFERROR(VLOOKUP(Z18,'Reference records(soft deleted)'!$B$6:$D$29,3,FALSE),"")</f>
        <v/>
      </c>
      <c r="C18" s="377"/>
      <c r="D18" s="378"/>
      <c r="E18" s="378"/>
      <c r="F18" s="378"/>
      <c r="G18" s="379" t="str">
        <f t="array" ref="G18">IFERROR(IF(INDEX('Reference Records'!$D$4:$D$21,MATCH(LEFT(B18,255),LEFT('Reference Records'!$C$4:$C$21,255),0))=0,"",INDEX('Reference Records'!$D$4:$D$21,MATCH(LEFT(B18,255),LEFT('Reference Records'!$C$4:$C$21,255),0))),"")</f>
        <v/>
      </c>
      <c r="H18" s="380" t="str">
        <f>IF('Overview - Section A'!$AN$5="Funding Request",IF(I18="Funding Request Place Holder","",I18),"")</f>
        <v/>
      </c>
      <c r="I18" s="381" t="str">
        <f>IFERROR(IF(AB18="","",VLOOKUP(AB18,'Overview - Section A'!$P$30:$Q$31,2,FALSE)),"")</f>
        <v/>
      </c>
      <c r="J18" s="380" t="str">
        <f>IFERROR(VLOOKUP(B18,'Reference records(soft deleted)'!$D$6:$H$29,5,FALSE),"")</f>
        <v/>
      </c>
      <c r="K18" s="380" t="str">
        <f>IF(AND(VLOOKUP(A18,$A$29:$E131,5,FALSE)&lt;&gt;"",VLOOKUP(A18,$A$29:$F131,6,FALSE)&lt;&gt;"",J18="Number"),"Yes","No")</f>
        <v>No</v>
      </c>
      <c r="L18" s="380"/>
      <c r="M18" s="380"/>
      <c r="N18" s="380"/>
      <c r="O18" s="382"/>
      <c r="P18" s="383"/>
      <c r="Q18" s="382" t="str">
        <f t="shared" si="0"/>
        <v/>
      </c>
      <c r="R18" s="384"/>
      <c r="S18" s="372" t="str">
        <f t="shared" si="1"/>
        <v/>
      </c>
      <c r="T18" s="372" t="b">
        <f t="shared" si="2"/>
        <v>0</v>
      </c>
      <c r="U18" s="372" t="str">
        <f>IFERROR(IF('Overview - Section A'!$AN$5="Funding Request",VLOOKUP(H18,'Overview - Section A'!$M$30:$P$31,4,FALSE),IF(AB18="","",AB18)),"")</f>
        <v>a1236000008JVNSAA4</v>
      </c>
      <c r="V18" s="373" t="str">
        <f t="shared" si="3"/>
        <v/>
      </c>
      <c r="W18" s="373" t="s">
        <v>421</v>
      </c>
      <c r="X18" s="373" t="str">
        <f t="array" ref="X18">IFERROR(IF(INDEX('Reference Records'!$G$4:$G$21,MATCH(LEFT(B18,255),LEFT('Reference Records'!$C$4:$C$21,255),0))=0,"",INDEX('Reference Records'!$G$4:$G$21,MATCH(LEFT(B18,255),LEFT('Reference Records'!$C$4:$C$21,255),0))),"")</f>
        <v/>
      </c>
      <c r="Y18" s="373" t="str">
        <f>IFERROR(IF('Overview - Section A'!$AN$5="Funding Request",IF('Reference Records'!$B$276&lt;&gt;"",VLOOKUP(Q18,'Reference Records'!$B$276:$C$277,2,FALSE),VLOOKUP(Q18,'Reference Records'!$A$289:$C$290,3,FALSE)),VLOOKUP(Q18,'Reference Records'!$A$293:$C$295,3,FALSE)),"")</f>
        <v/>
      </c>
      <c r="Z18" s="373"/>
      <c r="AA18" s="373"/>
      <c r="AB18" s="385" t="s">
        <v>407</v>
      </c>
      <c r="AC18" s="373" t="s">
        <v>400</v>
      </c>
      <c r="AD18" s="386"/>
      <c r="AE18" s="130"/>
      <c r="AF18" s="136"/>
      <c r="AG18" s="137"/>
    </row>
    <row r="19" spans="1:33" ht="47.1" customHeight="1" x14ac:dyDescent="0.2">
      <c r="A19" s="375">
        <v>10</v>
      </c>
      <c r="B19" s="376" t="str">
        <f>IFERROR(VLOOKUP(Z19,'Reference records(soft deleted)'!$B$6:$D$29,3,FALSE),"")</f>
        <v/>
      </c>
      <c r="C19" s="377"/>
      <c r="D19" s="378"/>
      <c r="E19" s="378"/>
      <c r="F19" s="378"/>
      <c r="G19" s="379" t="str">
        <f t="array" ref="G19">IFERROR(IF(INDEX('Reference Records'!$D$4:$D$21,MATCH(LEFT(B19,255),LEFT('Reference Records'!$C$4:$C$21,255),0))=0,"",INDEX('Reference Records'!$D$4:$D$21,MATCH(LEFT(B19,255),LEFT('Reference Records'!$C$4:$C$21,255),0))),"")</f>
        <v/>
      </c>
      <c r="H19" s="380" t="str">
        <f>IF('Overview - Section A'!$AN$5="Funding Request",IF(I19="Funding Request Place Holder","",I19),"")</f>
        <v/>
      </c>
      <c r="I19" s="381" t="str">
        <f>IFERROR(IF(AB19="","",VLOOKUP(AB19,'Overview - Section A'!$P$30:$Q$31,2,FALSE)),"")</f>
        <v/>
      </c>
      <c r="J19" s="380" t="str">
        <f>IFERROR(VLOOKUP(B19,'Reference records(soft deleted)'!$D$6:$H$29,5,FALSE),"")</f>
        <v/>
      </c>
      <c r="K19" s="380" t="str">
        <f>IF(AND(VLOOKUP(A19,$A$29:$E132,5,FALSE)&lt;&gt;"",VLOOKUP(A19,$A$29:$F132,6,FALSE)&lt;&gt;"",J19="Number"),"Yes","No")</f>
        <v>No</v>
      </c>
      <c r="L19" s="380"/>
      <c r="M19" s="380"/>
      <c r="N19" s="380"/>
      <c r="O19" s="382"/>
      <c r="P19" s="383"/>
      <c r="Q19" s="382" t="str">
        <f t="shared" si="0"/>
        <v/>
      </c>
      <c r="R19" s="384"/>
      <c r="S19" s="372" t="str">
        <f t="shared" si="1"/>
        <v/>
      </c>
      <c r="T19" s="372" t="b">
        <f t="shared" si="2"/>
        <v>0</v>
      </c>
      <c r="U19" s="372" t="str">
        <f>IFERROR(IF('Overview - Section A'!$AN$5="Funding Request",VLOOKUP(H19,'Overview - Section A'!$M$30:$P$31,4,FALSE),IF(AB19="","",AB19)),"")</f>
        <v>a1236000008JVNSAA4</v>
      </c>
      <c r="V19" s="373" t="str">
        <f t="shared" si="3"/>
        <v/>
      </c>
      <c r="W19" s="373" t="s">
        <v>422</v>
      </c>
      <c r="X19" s="373" t="str">
        <f t="array" ref="X19">IFERROR(IF(INDEX('Reference Records'!$G$4:$G$21,MATCH(LEFT(B19,255),LEFT('Reference Records'!$C$4:$C$21,255),0))=0,"",INDEX('Reference Records'!$G$4:$G$21,MATCH(LEFT(B19,255),LEFT('Reference Records'!$C$4:$C$21,255),0))),"")</f>
        <v/>
      </c>
      <c r="Y19" s="373" t="str">
        <f>IFERROR(IF('Overview - Section A'!$AN$5="Funding Request",IF('Reference Records'!$B$276&lt;&gt;"",VLOOKUP(Q19,'Reference Records'!$B$276:$C$277,2,FALSE),VLOOKUP(Q19,'Reference Records'!$A$289:$C$290,3,FALSE)),VLOOKUP(Q19,'Reference Records'!$A$293:$C$295,3,FALSE)),"")</f>
        <v/>
      </c>
      <c r="Z19" s="373"/>
      <c r="AA19" s="373"/>
      <c r="AB19" s="385" t="s">
        <v>407</v>
      </c>
      <c r="AC19" s="373" t="s">
        <v>400</v>
      </c>
      <c r="AD19" s="386"/>
      <c r="AE19" s="130"/>
      <c r="AF19" s="136"/>
      <c r="AG19" s="137"/>
    </row>
    <row r="20" spans="1:33" ht="47.1" customHeight="1" x14ac:dyDescent="0.2">
      <c r="A20" s="375">
        <v>11</v>
      </c>
      <c r="B20" s="376" t="str">
        <f>IFERROR(VLOOKUP(Z20,'Reference records(soft deleted)'!$B$6:$D$29,3,FALSE),"")</f>
        <v/>
      </c>
      <c r="C20" s="377"/>
      <c r="D20" s="378"/>
      <c r="E20" s="378"/>
      <c r="F20" s="378"/>
      <c r="G20" s="379" t="str">
        <f t="array" ref="G20">IFERROR(IF(INDEX('Reference Records'!$D$4:$D$21,MATCH(LEFT(B20,255),LEFT('Reference Records'!$C$4:$C$21,255),0))=0,"",INDEX('Reference Records'!$D$4:$D$21,MATCH(LEFT(B20,255),LEFT('Reference Records'!$C$4:$C$21,255),0))),"")</f>
        <v/>
      </c>
      <c r="H20" s="380" t="str">
        <f>IF('Overview - Section A'!$AN$5="Funding Request",IF(I20="Funding Request Place Holder","",I20),"")</f>
        <v/>
      </c>
      <c r="I20" s="381" t="str">
        <f>IFERROR(IF(AB20="","",VLOOKUP(AB20,'Overview - Section A'!$P$30:$Q$31,2,FALSE)),"")</f>
        <v/>
      </c>
      <c r="J20" s="380" t="str">
        <f>IFERROR(VLOOKUP(B20,'Reference records(soft deleted)'!$D$6:$H$29,5,FALSE),"")</f>
        <v/>
      </c>
      <c r="K20" s="380" t="str">
        <f>IF(AND(VLOOKUP(A20,$A$29:$E133,5,FALSE)&lt;&gt;"",VLOOKUP(A20,$A$29:$F133,6,FALSE)&lt;&gt;"",J20="Number"),"Yes","No")</f>
        <v>No</v>
      </c>
      <c r="L20" s="380"/>
      <c r="M20" s="380"/>
      <c r="N20" s="380"/>
      <c r="O20" s="382"/>
      <c r="P20" s="383"/>
      <c r="Q20" s="382" t="str">
        <f t="shared" si="0"/>
        <v/>
      </c>
      <c r="R20" s="384"/>
      <c r="S20" s="372" t="str">
        <f t="shared" si="1"/>
        <v/>
      </c>
      <c r="T20" s="372" t="b">
        <f t="shared" si="2"/>
        <v>0</v>
      </c>
      <c r="U20" s="372" t="str">
        <f>IFERROR(IF('Overview - Section A'!$AN$5="Funding Request",VLOOKUP(H20,'Overview - Section A'!$M$30:$P$31,4,FALSE),IF(AB20="","",AB20)),"")</f>
        <v>a1236000008JVNSAA4</v>
      </c>
      <c r="V20" s="373" t="str">
        <f t="shared" si="3"/>
        <v/>
      </c>
      <c r="W20" s="373" t="s">
        <v>423</v>
      </c>
      <c r="X20" s="373" t="str">
        <f t="array" ref="X20">IFERROR(IF(INDEX('Reference Records'!$G$4:$G$21,MATCH(LEFT(B20,255),LEFT('Reference Records'!$C$4:$C$21,255),0))=0,"",INDEX('Reference Records'!$G$4:$G$21,MATCH(LEFT(B20,255),LEFT('Reference Records'!$C$4:$C$21,255),0))),"")</f>
        <v/>
      </c>
      <c r="Y20" s="373" t="str">
        <f>IFERROR(IF('Overview - Section A'!$AN$5="Funding Request",IF('Reference Records'!$B$276&lt;&gt;"",VLOOKUP(Q20,'Reference Records'!$B$276:$C$277,2,FALSE),VLOOKUP(Q20,'Reference Records'!$A$289:$C$290,3,FALSE)),VLOOKUP(Q20,'Reference Records'!$A$293:$C$295,3,FALSE)),"")</f>
        <v/>
      </c>
      <c r="Z20" s="373"/>
      <c r="AA20" s="373"/>
      <c r="AB20" s="385" t="s">
        <v>407</v>
      </c>
      <c r="AC20" s="373" t="s">
        <v>400</v>
      </c>
      <c r="AD20" s="386"/>
      <c r="AE20" s="130"/>
      <c r="AF20" s="136"/>
      <c r="AG20" s="137"/>
    </row>
    <row r="21" spans="1:33" ht="47.1" customHeight="1" x14ac:dyDescent="0.2">
      <c r="A21" s="375">
        <v>12</v>
      </c>
      <c r="B21" s="376" t="str">
        <f>IFERROR(VLOOKUP(Z21,'Reference records(soft deleted)'!$B$6:$D$29,3,FALSE),"")</f>
        <v/>
      </c>
      <c r="C21" s="377"/>
      <c r="D21" s="378"/>
      <c r="E21" s="378"/>
      <c r="F21" s="378"/>
      <c r="G21" s="379" t="str">
        <f t="array" ref="G21">IFERROR(IF(INDEX('Reference Records'!$D$4:$D$21,MATCH(LEFT(B21,255),LEFT('Reference Records'!$C$4:$C$21,255),0))=0,"",INDEX('Reference Records'!$D$4:$D$21,MATCH(LEFT(B21,255),LEFT('Reference Records'!$C$4:$C$21,255),0))),"")</f>
        <v/>
      </c>
      <c r="H21" s="380" t="str">
        <f>IF('Overview - Section A'!$AN$5="Funding Request",IF(I21="Funding Request Place Holder","",I21),"")</f>
        <v/>
      </c>
      <c r="I21" s="381" t="str">
        <f>IFERROR(IF(AB21="","",VLOOKUP(AB21,'Overview - Section A'!$P$30:$Q$31,2,FALSE)),"")</f>
        <v/>
      </c>
      <c r="J21" s="380" t="str">
        <f>IFERROR(VLOOKUP(B21,'Reference records(soft deleted)'!$D$6:$H$29,5,FALSE),"")</f>
        <v/>
      </c>
      <c r="K21" s="380" t="str">
        <f>IF(AND(VLOOKUP(A21,$A$29:$E134,5,FALSE)&lt;&gt;"",VLOOKUP(A21,$A$29:$F134,6,FALSE)&lt;&gt;"",J21="Number"),"Yes","No")</f>
        <v>No</v>
      </c>
      <c r="L21" s="380"/>
      <c r="M21" s="380"/>
      <c r="N21" s="380"/>
      <c r="O21" s="382"/>
      <c r="P21" s="383"/>
      <c r="Q21" s="382" t="str">
        <f t="shared" si="0"/>
        <v/>
      </c>
      <c r="R21" s="384"/>
      <c r="S21" s="372" t="str">
        <f t="shared" si="1"/>
        <v/>
      </c>
      <c r="T21" s="372" t="b">
        <f t="shared" si="2"/>
        <v>0</v>
      </c>
      <c r="U21" s="372" t="str">
        <f>IFERROR(IF('Overview - Section A'!$AN$5="Funding Request",VLOOKUP(H21,'Overview - Section A'!$M$30:$P$31,4,FALSE),IF(AB21="","",AB21)),"")</f>
        <v>a1236000008JVNSAA4</v>
      </c>
      <c r="V21" s="373" t="str">
        <f t="shared" si="3"/>
        <v/>
      </c>
      <c r="W21" s="373" t="s">
        <v>424</v>
      </c>
      <c r="X21" s="373" t="str">
        <f t="array" ref="X21">IFERROR(IF(INDEX('Reference Records'!$G$4:$G$21,MATCH(LEFT(B21,255),LEFT('Reference Records'!$C$4:$C$21,255),0))=0,"",INDEX('Reference Records'!$G$4:$G$21,MATCH(LEFT(B21,255),LEFT('Reference Records'!$C$4:$C$21,255),0))),"")</f>
        <v/>
      </c>
      <c r="Y21" s="373" t="str">
        <f>IFERROR(IF('Overview - Section A'!$AN$5="Funding Request",IF('Reference Records'!$B$276&lt;&gt;"",VLOOKUP(Q21,'Reference Records'!$B$276:$C$277,2,FALSE),VLOOKUP(Q21,'Reference Records'!$A$289:$C$290,3,FALSE)),VLOOKUP(Q21,'Reference Records'!$A$293:$C$295,3,FALSE)),"")</f>
        <v/>
      </c>
      <c r="Z21" s="373"/>
      <c r="AA21" s="373"/>
      <c r="AB21" s="385" t="s">
        <v>407</v>
      </c>
      <c r="AC21" s="373" t="s">
        <v>400</v>
      </c>
      <c r="AD21" s="386"/>
      <c r="AE21" s="130"/>
      <c r="AF21" s="136"/>
      <c r="AG21" s="137"/>
    </row>
    <row r="22" spans="1:33" ht="47.1" customHeight="1" x14ac:dyDescent="0.2">
      <c r="A22" s="375">
        <v>13</v>
      </c>
      <c r="B22" s="376" t="str">
        <f>IFERROR(VLOOKUP(Z22,'Reference records(soft deleted)'!$B$6:$D$29,3,FALSE),"")</f>
        <v/>
      </c>
      <c r="C22" s="377"/>
      <c r="D22" s="378"/>
      <c r="E22" s="378"/>
      <c r="F22" s="378"/>
      <c r="G22" s="379" t="str">
        <f t="array" ref="G22">IFERROR(IF(INDEX('Reference Records'!$D$4:$D$21,MATCH(LEFT(B22,255),LEFT('Reference Records'!$C$4:$C$21,255),0))=0,"",INDEX('Reference Records'!$D$4:$D$21,MATCH(LEFT(B22,255),LEFT('Reference Records'!$C$4:$C$21,255),0))),"")</f>
        <v/>
      </c>
      <c r="H22" s="380" t="str">
        <f>IF('Overview - Section A'!$AN$5="Funding Request",IF(I22="Funding Request Place Holder","",I22),"")</f>
        <v/>
      </c>
      <c r="I22" s="381" t="str">
        <f>IFERROR(IF(AB22="","",VLOOKUP(AB22,'Overview - Section A'!$P$30:$Q$31,2,FALSE)),"")</f>
        <v/>
      </c>
      <c r="J22" s="380" t="str">
        <f>IFERROR(VLOOKUP(B22,'Reference records(soft deleted)'!$D$6:$H$29,5,FALSE),"")</f>
        <v/>
      </c>
      <c r="K22" s="380" t="str">
        <f>IF(AND(VLOOKUP(A22,$A$29:$E135,5,FALSE)&lt;&gt;"",VLOOKUP(A22,$A$29:$F135,6,FALSE)&lt;&gt;"",J22="Number"),"Yes","No")</f>
        <v>No</v>
      </c>
      <c r="L22" s="380"/>
      <c r="M22" s="380"/>
      <c r="N22" s="380"/>
      <c r="O22" s="382"/>
      <c r="P22" s="383"/>
      <c r="Q22" s="382" t="str">
        <f t="shared" si="0"/>
        <v/>
      </c>
      <c r="R22" s="384"/>
      <c r="S22" s="372" t="str">
        <f t="shared" si="1"/>
        <v/>
      </c>
      <c r="T22" s="372" t="b">
        <f t="shared" si="2"/>
        <v>0</v>
      </c>
      <c r="U22" s="372" t="str">
        <f>IFERROR(IF('Overview - Section A'!$AN$5="Funding Request",VLOOKUP(H22,'Overview - Section A'!$M$30:$P$31,4,FALSE),IF(AB22="","",AB22)),"")</f>
        <v>a1236000008JVNSAA4</v>
      </c>
      <c r="V22" s="373" t="str">
        <f t="shared" si="3"/>
        <v/>
      </c>
      <c r="W22" s="373" t="s">
        <v>425</v>
      </c>
      <c r="X22" s="373" t="str">
        <f t="array" ref="X22">IFERROR(IF(INDEX('Reference Records'!$G$4:$G$21,MATCH(LEFT(B22,255),LEFT('Reference Records'!$C$4:$C$21,255),0))=0,"",INDEX('Reference Records'!$G$4:$G$21,MATCH(LEFT(B22,255),LEFT('Reference Records'!$C$4:$C$21,255),0))),"")</f>
        <v/>
      </c>
      <c r="Y22" s="373" t="str">
        <f>IFERROR(IF('Overview - Section A'!$AN$5="Funding Request",IF('Reference Records'!$B$276&lt;&gt;"",VLOOKUP(Q22,'Reference Records'!$B$276:$C$277,2,FALSE),VLOOKUP(Q22,'Reference Records'!$A$289:$C$290,3,FALSE)),VLOOKUP(Q22,'Reference Records'!$A$293:$C$295,3,FALSE)),"")</f>
        <v/>
      </c>
      <c r="Z22" s="373"/>
      <c r="AA22" s="373"/>
      <c r="AB22" s="385" t="s">
        <v>407</v>
      </c>
      <c r="AC22" s="373" t="s">
        <v>400</v>
      </c>
      <c r="AD22" s="386"/>
      <c r="AE22" s="130"/>
      <c r="AF22" s="136"/>
      <c r="AG22" s="137"/>
    </row>
    <row r="23" spans="1:33" ht="47.1" customHeight="1" x14ac:dyDescent="0.2">
      <c r="A23" s="375">
        <v>14</v>
      </c>
      <c r="B23" s="376" t="str">
        <f>IFERROR(VLOOKUP(Z23,'Reference records(soft deleted)'!$B$6:$D$29,3,FALSE),"")</f>
        <v/>
      </c>
      <c r="C23" s="377"/>
      <c r="D23" s="378"/>
      <c r="E23" s="378"/>
      <c r="F23" s="378"/>
      <c r="G23" s="379" t="str">
        <f t="array" ref="G23">IFERROR(IF(INDEX('Reference Records'!$D$4:$D$21,MATCH(LEFT(B23,255),LEFT('Reference Records'!$C$4:$C$21,255),0))=0,"",INDEX('Reference Records'!$D$4:$D$21,MATCH(LEFT(B23,255),LEFT('Reference Records'!$C$4:$C$21,255),0))),"")</f>
        <v/>
      </c>
      <c r="H23" s="380" t="str">
        <f>IF('Overview - Section A'!$AN$5="Funding Request",IF(I23="Funding Request Place Holder","",I23),"")</f>
        <v/>
      </c>
      <c r="I23" s="381" t="str">
        <f>IFERROR(IF(AB23="","",VLOOKUP(AB23,'Overview - Section A'!$P$30:$Q$31,2,FALSE)),"")</f>
        <v/>
      </c>
      <c r="J23" s="380" t="str">
        <f>IFERROR(VLOOKUP(B23,'Reference records(soft deleted)'!$D$6:$H$29,5,FALSE),"")</f>
        <v/>
      </c>
      <c r="K23" s="380" t="str">
        <f>IF(AND(VLOOKUP(A23,$A$29:$E136,5,FALSE)&lt;&gt;"",VLOOKUP(A23,$A$29:$F136,6,FALSE)&lt;&gt;"",J23="Number"),"Yes","No")</f>
        <v>No</v>
      </c>
      <c r="L23" s="380"/>
      <c r="M23" s="380"/>
      <c r="N23" s="380"/>
      <c r="O23" s="382"/>
      <c r="P23" s="383"/>
      <c r="Q23" s="382" t="str">
        <f t="shared" si="0"/>
        <v/>
      </c>
      <c r="R23" s="384"/>
      <c r="S23" s="372" t="str">
        <f t="shared" si="1"/>
        <v/>
      </c>
      <c r="T23" s="372" t="b">
        <f t="shared" si="2"/>
        <v>0</v>
      </c>
      <c r="U23" s="372" t="str">
        <f>IFERROR(IF('Overview - Section A'!$AN$5="Funding Request",VLOOKUP(H23,'Overview - Section A'!$M$30:$P$31,4,FALSE),IF(AB23="","",AB23)),"")</f>
        <v>a1236000008JVNSAA4</v>
      </c>
      <c r="V23" s="373" t="str">
        <f t="shared" si="3"/>
        <v/>
      </c>
      <c r="W23" s="373" t="s">
        <v>426</v>
      </c>
      <c r="X23" s="373" t="str">
        <f t="array" ref="X23">IFERROR(IF(INDEX('Reference Records'!$G$4:$G$21,MATCH(LEFT(B23,255),LEFT('Reference Records'!$C$4:$C$21,255),0))=0,"",INDEX('Reference Records'!$G$4:$G$21,MATCH(LEFT(B23,255),LEFT('Reference Records'!$C$4:$C$21,255),0))),"")</f>
        <v/>
      </c>
      <c r="Y23" s="373" t="str">
        <f>IFERROR(IF('Overview - Section A'!$AN$5="Funding Request",IF('Reference Records'!$B$276&lt;&gt;"",VLOOKUP(Q23,'Reference Records'!$B$276:$C$277,2,FALSE),VLOOKUP(Q23,'Reference Records'!$A$289:$C$290,3,FALSE)),VLOOKUP(Q23,'Reference Records'!$A$293:$C$295,3,FALSE)),"")</f>
        <v/>
      </c>
      <c r="Z23" s="373"/>
      <c r="AA23" s="373"/>
      <c r="AB23" s="385" t="s">
        <v>407</v>
      </c>
      <c r="AC23" s="373" t="s">
        <v>400</v>
      </c>
      <c r="AD23" s="386"/>
      <c r="AE23" s="130"/>
      <c r="AF23" s="136"/>
      <c r="AG23" s="137"/>
    </row>
    <row r="24" spans="1:33" ht="47.1" customHeight="1" x14ac:dyDescent="0.2">
      <c r="A24" s="375">
        <v>15</v>
      </c>
      <c r="B24" s="376" t="str">
        <f>IFERROR(VLOOKUP(Z24,'Reference records(soft deleted)'!$B$6:$D$29,3,FALSE),"")</f>
        <v/>
      </c>
      <c r="C24" s="377"/>
      <c r="D24" s="378"/>
      <c r="E24" s="378"/>
      <c r="F24" s="378"/>
      <c r="G24" s="379" t="str">
        <f t="array" ref="G24">IFERROR(IF(INDEX('Reference Records'!$D$4:$D$21,MATCH(LEFT(B24,255),LEFT('Reference Records'!$C$4:$C$21,255),0))=0,"",INDEX('Reference Records'!$D$4:$D$21,MATCH(LEFT(B24,255),LEFT('Reference Records'!$C$4:$C$21,255),0))),"")</f>
        <v/>
      </c>
      <c r="H24" s="380" t="str">
        <f>IF('Overview - Section A'!$AN$5="Funding Request",IF(I24="Funding Request Place Holder","",I24),"")</f>
        <v/>
      </c>
      <c r="I24" s="381" t="str">
        <f>IFERROR(IF(AB24="","",VLOOKUP(AB24,'Overview - Section A'!$P$30:$Q$31,2,FALSE)),"")</f>
        <v/>
      </c>
      <c r="J24" s="380" t="str">
        <f>IFERROR(VLOOKUP(B24,'Reference records(soft deleted)'!$D$6:$H$29,5,FALSE),"")</f>
        <v/>
      </c>
      <c r="K24" s="380" t="str">
        <f>IF(AND(VLOOKUP(A24,$A$29:$E137,5,FALSE)&lt;&gt;"",VLOOKUP(A24,$A$29:$F137,6,FALSE)&lt;&gt;"",J24="Number"),"Yes","No")</f>
        <v>No</v>
      </c>
      <c r="L24" s="380"/>
      <c r="M24" s="380"/>
      <c r="N24" s="380"/>
      <c r="O24" s="382"/>
      <c r="P24" s="383"/>
      <c r="Q24" s="382" t="str">
        <f t="shared" si="0"/>
        <v/>
      </c>
      <c r="R24" s="384"/>
      <c r="S24" s="372" t="str">
        <f t="shared" si="1"/>
        <v/>
      </c>
      <c r="T24" s="372" t="b">
        <f t="shared" si="2"/>
        <v>0</v>
      </c>
      <c r="U24" s="372" t="str">
        <f>IFERROR(IF('Overview - Section A'!$AN$5="Funding Request",VLOOKUP(H24,'Overview - Section A'!$M$30:$P$31,4,FALSE),IF(AB24="","",AB24)),"")</f>
        <v>a1236000008JVNSAA4</v>
      </c>
      <c r="V24" s="373" t="str">
        <f t="shared" si="3"/>
        <v/>
      </c>
      <c r="W24" s="373" t="s">
        <v>427</v>
      </c>
      <c r="X24" s="373" t="str">
        <f t="array" ref="X24">IFERROR(IF(INDEX('Reference Records'!$G$4:$G$21,MATCH(LEFT(B24,255),LEFT('Reference Records'!$C$4:$C$21,255),0))=0,"",INDEX('Reference Records'!$G$4:$G$21,MATCH(LEFT(B24,255),LEFT('Reference Records'!$C$4:$C$21,255),0))),"")</f>
        <v/>
      </c>
      <c r="Y24" s="373" t="str">
        <f>IFERROR(IF('Overview - Section A'!$AN$5="Funding Request",IF('Reference Records'!$B$276&lt;&gt;"",VLOOKUP(Q24,'Reference Records'!$B$276:$C$277,2,FALSE),VLOOKUP(Q24,'Reference Records'!$A$289:$C$290,3,FALSE)),VLOOKUP(Q24,'Reference Records'!$A$293:$C$295,3,FALSE)),"")</f>
        <v/>
      </c>
      <c r="Z24" s="373"/>
      <c r="AA24" s="373"/>
      <c r="AB24" s="385" t="s">
        <v>407</v>
      </c>
      <c r="AC24" s="373" t="s">
        <v>400</v>
      </c>
      <c r="AD24" s="386"/>
      <c r="AE24" s="130"/>
      <c r="AF24" s="136"/>
      <c r="AG24" s="137"/>
    </row>
    <row r="25" spans="1:33" ht="2.85" customHeight="1" thickBot="1" x14ac:dyDescent="0.25">
      <c r="A25" s="34"/>
      <c r="B25" s="35"/>
      <c r="C25" s="36"/>
      <c r="D25" s="36"/>
      <c r="E25" s="36"/>
      <c r="F25" s="36"/>
      <c r="G25" s="37"/>
      <c r="H25" s="37"/>
      <c r="I25" s="37"/>
      <c r="J25" s="37"/>
      <c r="K25" s="37"/>
      <c r="L25" s="37"/>
      <c r="M25" s="37"/>
      <c r="N25" s="37"/>
      <c r="O25" s="38"/>
      <c r="P25" s="36"/>
      <c r="Q25" s="36"/>
      <c r="R25" s="23"/>
      <c r="S25" s="215"/>
      <c r="T25" s="215"/>
      <c r="U25" s="215"/>
      <c r="V25" s="38"/>
      <c r="W25" s="38"/>
      <c r="X25" s="38"/>
      <c r="Y25" s="38"/>
      <c r="Z25" s="38"/>
      <c r="AA25" s="38"/>
      <c r="AB25" s="38"/>
      <c r="AC25" s="38"/>
      <c r="AD25" s="38"/>
      <c r="AE25" s="39"/>
      <c r="AF25" s="136"/>
      <c r="AG25" s="137"/>
    </row>
    <row r="26" spans="1:33" ht="23.85" customHeight="1" thickBot="1" x14ac:dyDescent="0.25">
      <c r="B26" s="41"/>
      <c r="C26" s="17"/>
      <c r="D26" s="24"/>
      <c r="E26" s="24"/>
      <c r="F26" s="24"/>
      <c r="G26" s="24"/>
      <c r="H26" s="24"/>
      <c r="I26" s="24"/>
      <c r="J26" s="24"/>
      <c r="K26" s="24"/>
      <c r="L26" s="24"/>
      <c r="M26" s="24"/>
      <c r="N26" s="24"/>
      <c r="O26" s="24"/>
      <c r="P26" s="18"/>
      <c r="Q26" s="18"/>
      <c r="R26" s="18"/>
      <c r="AF26" s="137"/>
      <c r="AG26" s="137"/>
    </row>
    <row r="27" spans="1:33" ht="27.75" customHeight="1" thickBot="1" x14ac:dyDescent="0.25">
      <c r="A27" s="545" t="s">
        <v>28</v>
      </c>
      <c r="B27" s="546"/>
      <c r="C27" s="546"/>
      <c r="D27" s="546"/>
      <c r="E27" s="546"/>
      <c r="F27" s="546"/>
      <c r="G27" s="546"/>
      <c r="H27" s="546"/>
      <c r="I27" s="40"/>
      <c r="J27" s="40"/>
      <c r="K27" s="40"/>
      <c r="L27" s="40"/>
      <c r="M27" s="40"/>
      <c r="N27" s="161"/>
      <c r="O27" s="20"/>
      <c r="P27" s="21"/>
    </row>
    <row r="28" spans="1:33" ht="45.6" customHeight="1" x14ac:dyDescent="0.25">
      <c r="A28" s="389" t="s">
        <v>21</v>
      </c>
      <c r="B28" s="389" t="s">
        <v>123</v>
      </c>
      <c r="C28" s="389" t="s">
        <v>141</v>
      </c>
      <c r="D28" s="389" t="s">
        <v>6</v>
      </c>
      <c r="E28" s="389" t="s">
        <v>7</v>
      </c>
      <c r="F28" s="389" t="s">
        <v>8</v>
      </c>
      <c r="G28" s="439" t="s">
        <v>27</v>
      </c>
      <c r="H28" s="389" t="s">
        <v>144</v>
      </c>
      <c r="I28" s="440"/>
      <c r="J28" s="441" t="s">
        <v>209</v>
      </c>
      <c r="K28" s="441" t="s">
        <v>60</v>
      </c>
      <c r="L28" s="441" t="s">
        <v>210</v>
      </c>
      <c r="M28" s="441" t="s">
        <v>62</v>
      </c>
      <c r="N28" s="441" t="s">
        <v>208</v>
      </c>
      <c r="O28" s="441" t="s">
        <v>231</v>
      </c>
      <c r="P28" s="350"/>
      <c r="Q28" s="65" t="s">
        <v>301</v>
      </c>
      <c r="R28" s="65" t="s">
        <v>302</v>
      </c>
      <c r="S28" s="6"/>
      <c r="T28" s="6"/>
      <c r="U28" s="6"/>
      <c r="V28" s="6"/>
      <c r="W28" s="6"/>
      <c r="X28" s="6"/>
      <c r="Y28" s="6"/>
      <c r="Z28" s="6"/>
      <c r="AA28" s="6"/>
      <c r="AB28" s="6"/>
      <c r="AC28" s="6"/>
      <c r="AD28" s="65" t="s">
        <v>303</v>
      </c>
    </row>
    <row r="29" spans="1:33" ht="47.1" hidden="1" customHeight="1" x14ac:dyDescent="0.2">
      <c r="A29" s="442" t="s">
        <v>82</v>
      </c>
      <c r="B29" s="394" t="str">
        <f>IF(A29=A28,"",VLOOKUP(A29,$A$9:$V$26,22,FALSE))</f>
        <v>[Custom Impact Indicator]</v>
      </c>
      <c r="C29" s="395" t="str">
        <f>IFERROR(IF(N29&lt;&gt;"",N29,IF(A29=A28,IF(C28&lt;YEAR('Overview - Section A'!$E$8),C28+1,""),YEAR('Overview - Section A'!$E$7)-1)),"")</f>
        <v>[Year of Target]</v>
      </c>
      <c r="D29" s="443" t="s">
        <v>54</v>
      </c>
      <c r="E29" s="397" t="s">
        <v>55</v>
      </c>
      <c r="F29" s="398" t="str">
        <f>IF(IF(AND(D29="",E29=""),O29,IFERROR((D29/E29)*100,""))=0,"",IF(AND(D29="",E29=""),O29,IFERROR((D29/E29)*100,"")))</f>
        <v/>
      </c>
      <c r="G29" s="399" t="s">
        <v>56</v>
      </c>
      <c r="H29" s="400" t="s">
        <v>143</v>
      </c>
      <c r="I29" s="444" t="str">
        <f>CONCATENATE(A29,C29)</f>
        <v>[Impact Indicator Number][Year of Target]</v>
      </c>
      <c r="J29" s="445" t="s">
        <v>61</v>
      </c>
      <c r="K29" s="445" t="b">
        <f>IFERROR(IF(OR(D29&lt;&gt;"",E29&lt;&gt;"",F29&lt;&gt;"",G29&lt;&gt;"",H29&lt;&gt;""),TRUE,FALSE),FALSE)</f>
        <v>1</v>
      </c>
      <c r="L29" s="444" t="str">
        <f ca="1">IFERROR(IF(G29&lt;&gt;"",INDEX('Overview - Section A'!$U$37:$U$44,MATCH(G29,'Overview - Section A'!$A$37:$A$44,1)),J29),"")</f>
        <v>[Record ID]</v>
      </c>
      <c r="M29" s="446" t="s">
        <v>61</v>
      </c>
      <c r="N29" s="444" t="s">
        <v>236</v>
      </c>
      <c r="O29" s="444" t="s">
        <v>207</v>
      </c>
      <c r="P29" s="351" t="str">
        <f>IF(AND(VLOOKUP(A29,$A$9:$J$26,10,FALSE)="Number",E29&lt;&gt;"",F29&lt;&gt;""),"Yes","No")</f>
        <v>No</v>
      </c>
      <c r="Q29" s="236"/>
      <c r="R29" s="236"/>
      <c r="S29" s="236"/>
      <c r="T29" s="236"/>
      <c r="U29" s="236"/>
      <c r="V29" s="236"/>
      <c r="W29" s="236"/>
      <c r="X29" s="236"/>
      <c r="Y29" s="236"/>
      <c r="Z29" s="236"/>
      <c r="AA29" s="236"/>
      <c r="AB29" s="236"/>
      <c r="AC29" s="236"/>
      <c r="AD29" s="236"/>
    </row>
    <row r="30" spans="1:33" ht="47.1" customHeight="1" x14ac:dyDescent="0.2">
      <c r="A30" s="442">
        <v>1</v>
      </c>
      <c r="B30" s="394" t="str">
        <f t="shared" ref="B30:B93" si="4">IF(A30=A29,"",VLOOKUP(A30,$A$9:$V$26,22,FALSE))</f>
        <v>HIV I-6: Estimated percentage of child HIV infections from HIV-positive women delivering in the past 12 months</v>
      </c>
      <c r="C30" s="395">
        <f>IFERROR(IF(N30&lt;&gt;"",N30,IF(A30=A29,IF(C29&lt;YEAR('Overview - Section A'!$E$8),C29+1,""),YEAR('Overview - Section A'!$E$7)-1)),"")</f>
        <v>2017</v>
      </c>
      <c r="D30" s="443"/>
      <c r="E30" s="397"/>
      <c r="F30" s="398" t="str">
        <f t="shared" ref="F30:F93" si="5">IF(IF(AND(D30="",E30=""),O30,IFERROR((D30/E30)*100,""))=0,"",IF(AND(D30="",E30=""),O30,IFERROR((D30/E30)*100,"")))</f>
        <v/>
      </c>
      <c r="G30" s="399"/>
      <c r="H30" s="400"/>
      <c r="I30" s="444" t="str">
        <f t="shared" ref="I30:I93" si="6">CONCATENATE(A30,C30)</f>
        <v>12017</v>
      </c>
      <c r="J30" s="445" t="s">
        <v>428</v>
      </c>
      <c r="K30" s="445" t="b">
        <f t="shared" ref="K30:K93" si="7">IFERROR(IF(OR(D30&lt;&gt;"",E30&lt;&gt;"",F30&lt;&gt;"",G30&lt;&gt;"",H30&lt;&gt;""),TRUE,FALSE),FALSE)</f>
        <v>0</v>
      </c>
      <c r="L30" s="444" t="str">
        <f>IFERROR(IF(G30&lt;&gt;"",INDEX('Overview - Section A'!$U$37:$U$44,MATCH(G30,'Overview - Section A'!$A$37:$A$44,1)),J30),"")</f>
        <v>a1Y360000032BCFEA2</v>
      </c>
      <c r="M30" s="446" t="s">
        <v>675</v>
      </c>
      <c r="N30" s="444"/>
      <c r="O30" s="444"/>
      <c r="P30" s="351"/>
      <c r="Q30" s="387"/>
      <c r="R30" s="387"/>
      <c r="S30" s="387"/>
      <c r="T30" s="387"/>
      <c r="U30" s="387"/>
      <c r="V30" s="387"/>
      <c r="W30" s="387"/>
      <c r="X30" s="387"/>
      <c r="Y30" s="387"/>
      <c r="Z30" s="387"/>
      <c r="AA30" s="387"/>
      <c r="AB30" s="387"/>
      <c r="AC30" s="387"/>
      <c r="AD30" s="387"/>
    </row>
    <row r="31" spans="1:33" ht="47.1" customHeight="1" x14ac:dyDescent="0.2">
      <c r="A31" s="442">
        <v>1</v>
      </c>
      <c r="B31" s="394" t="str">
        <f t="shared" si="4"/>
        <v/>
      </c>
      <c r="C31" s="395">
        <f>IFERROR(IF(N31&lt;&gt;"",N31,IF(A31=A30,IF(C30&lt;YEAR('Overview - Section A'!$E$8),C30+1,""),YEAR('Overview - Section A'!$E$7)-1)),"")</f>
        <v>2018</v>
      </c>
      <c r="D31" s="443"/>
      <c r="E31" s="397"/>
      <c r="F31" s="398" t="str">
        <f t="shared" si="5"/>
        <v/>
      </c>
      <c r="G31" s="399"/>
      <c r="H31" s="400"/>
      <c r="I31" s="444" t="str">
        <f t="shared" si="6"/>
        <v>12018</v>
      </c>
      <c r="J31" s="445" t="s">
        <v>430</v>
      </c>
      <c r="K31" s="445" t="b">
        <f t="shared" si="7"/>
        <v>0</v>
      </c>
      <c r="L31" s="444" t="str">
        <f>IFERROR(IF(G31&lt;&gt;"",INDEX('Overview - Section A'!$U$37:$U$44,MATCH(G31,'Overview - Section A'!$A$37:$A$44,1)),J31),"")</f>
        <v>a1Y360000032BCGEA2</v>
      </c>
      <c r="M31" s="446" t="s">
        <v>676</v>
      </c>
      <c r="N31" s="444"/>
      <c r="O31" s="444"/>
      <c r="P31" s="351"/>
      <c r="Q31" s="387"/>
      <c r="R31" s="387"/>
      <c r="S31" s="387"/>
      <c r="T31" s="387"/>
      <c r="U31" s="387"/>
      <c r="V31" s="387"/>
      <c r="W31" s="387"/>
      <c r="X31" s="387"/>
      <c r="Y31" s="387"/>
      <c r="Z31" s="387"/>
      <c r="AA31" s="387"/>
      <c r="AB31" s="387"/>
      <c r="AC31" s="387"/>
      <c r="AD31" s="387"/>
    </row>
    <row r="32" spans="1:33" ht="47.1" customHeight="1" x14ac:dyDescent="0.2">
      <c r="A32" s="442">
        <v>1</v>
      </c>
      <c r="B32" s="394" t="str">
        <f t="shared" si="4"/>
        <v/>
      </c>
      <c r="C32" s="395">
        <f>IFERROR(IF(N32&lt;&gt;"",N32,IF(A32=A31,IF(C31&lt;YEAR('Overview - Section A'!$E$8),C31+1,""),YEAR('Overview - Section A'!$E$7)-1)),"")</f>
        <v>2019</v>
      </c>
      <c r="D32" s="443"/>
      <c r="E32" s="397"/>
      <c r="F32" s="398">
        <v>20</v>
      </c>
      <c r="G32" s="399">
        <v>43876</v>
      </c>
      <c r="H32" s="400"/>
      <c r="I32" s="444" t="str">
        <f t="shared" si="6"/>
        <v>12019</v>
      </c>
      <c r="J32" s="445" t="s">
        <v>432</v>
      </c>
      <c r="K32" s="445" t="b">
        <f t="shared" si="7"/>
        <v>1</v>
      </c>
      <c r="L32" s="444" t="str">
        <f ca="1">IFERROR(IF(G32&lt;&gt;"",INDEX('Overview - Section A'!$U$37:$U$44,MATCH(G32,'Overview - Section A'!$A$37:$A$44,1)),J32),"")</f>
        <v>a1Y360000032BCIEA2</v>
      </c>
      <c r="M32" s="446" t="s">
        <v>677</v>
      </c>
      <c r="N32" s="444"/>
      <c r="O32" s="444"/>
      <c r="P32" s="351"/>
      <c r="Q32" s="387"/>
      <c r="R32" s="387"/>
      <c r="S32" s="387"/>
      <c r="T32" s="387"/>
      <c r="U32" s="387"/>
      <c r="V32" s="387"/>
      <c r="W32" s="387"/>
      <c r="X32" s="387"/>
      <c r="Y32" s="387"/>
      <c r="Z32" s="387"/>
      <c r="AA32" s="387"/>
      <c r="AB32" s="387"/>
      <c r="AC32" s="387"/>
      <c r="AD32" s="387"/>
    </row>
    <row r="33" spans="1:30" ht="47.1" customHeight="1" x14ac:dyDescent="0.2">
      <c r="A33" s="442">
        <v>1</v>
      </c>
      <c r="B33" s="394" t="str">
        <f t="shared" si="4"/>
        <v/>
      </c>
      <c r="C33" s="395">
        <f>IFERROR(IF(N33&lt;&gt;"",N33,IF(A33=A32,IF(C32&lt;YEAR('Overview - Section A'!$E$8),C32+1,""),YEAR('Overview - Section A'!$E$7)-1)),"")</f>
        <v>2020</v>
      </c>
      <c r="D33" s="443"/>
      <c r="E33" s="397"/>
      <c r="F33" s="398">
        <v>17</v>
      </c>
      <c r="G33" s="399">
        <v>44242</v>
      </c>
      <c r="H33" s="400"/>
      <c r="I33" s="444" t="str">
        <f t="shared" si="6"/>
        <v>12020</v>
      </c>
      <c r="J33" s="445" t="s">
        <v>434</v>
      </c>
      <c r="K33" s="445" t="b">
        <f t="shared" si="7"/>
        <v>1</v>
      </c>
      <c r="L33" s="444" t="str">
        <f ca="1">IFERROR(IF(G33&lt;&gt;"",INDEX('Overview - Section A'!$U$37:$U$44,MATCH(G33,'Overview - Section A'!$A$37:$A$44,1)),J33),"")</f>
        <v>a1Y360000032BCKEA2</v>
      </c>
      <c r="M33" s="446" t="s">
        <v>678</v>
      </c>
      <c r="N33" s="444"/>
      <c r="O33" s="444"/>
      <c r="P33" s="351"/>
      <c r="Q33" s="387"/>
      <c r="R33" s="387"/>
      <c r="S33" s="387"/>
      <c r="T33" s="387"/>
      <c r="U33" s="387"/>
      <c r="V33" s="387"/>
      <c r="W33" s="387"/>
      <c r="X33" s="387"/>
      <c r="Y33" s="387"/>
      <c r="Z33" s="387"/>
      <c r="AA33" s="387"/>
      <c r="AB33" s="387"/>
      <c r="AC33" s="387"/>
      <c r="AD33" s="387"/>
    </row>
    <row r="34" spans="1:30" ht="47.1" customHeight="1" x14ac:dyDescent="0.2">
      <c r="A34" s="442">
        <v>1</v>
      </c>
      <c r="B34" s="394" t="str">
        <f t="shared" si="4"/>
        <v/>
      </c>
      <c r="C34" s="395">
        <f>IFERROR(IF(N34&lt;&gt;"",N34,IF(A34=A33,IF(C33&lt;YEAR('Overview - Section A'!$E$8),C33+1,""),YEAR('Overview - Section A'!$E$7)-1)),"")</f>
        <v>2021</v>
      </c>
      <c r="D34" s="443"/>
      <c r="E34" s="397"/>
      <c r="F34" s="398">
        <v>15</v>
      </c>
      <c r="G34" s="399">
        <v>44607</v>
      </c>
      <c r="H34" s="400"/>
      <c r="I34" s="444" t="str">
        <f t="shared" si="6"/>
        <v>12021</v>
      </c>
      <c r="J34" s="445" t="s">
        <v>436</v>
      </c>
      <c r="K34" s="445" t="b">
        <f t="shared" si="7"/>
        <v>1</v>
      </c>
      <c r="L34" s="444" t="str">
        <f ca="1">IFERROR(IF(G34&lt;&gt;"",INDEX('Overview - Section A'!$U$37:$U$44,MATCH(G34,'Overview - Section A'!$A$37:$A$44,1)),J34),"")</f>
        <v>a1Y360000032BCKEA2</v>
      </c>
      <c r="M34" s="446" t="s">
        <v>679</v>
      </c>
      <c r="N34" s="444"/>
      <c r="O34" s="444"/>
      <c r="P34" s="351"/>
      <c r="Q34" s="387"/>
      <c r="R34" s="387"/>
      <c r="S34" s="387"/>
      <c r="T34" s="387"/>
      <c r="U34" s="387"/>
      <c r="V34" s="387"/>
      <c r="W34" s="387"/>
      <c r="X34" s="387"/>
      <c r="Y34" s="387"/>
      <c r="Z34" s="387"/>
      <c r="AA34" s="387"/>
      <c r="AB34" s="387"/>
      <c r="AC34" s="387"/>
      <c r="AD34" s="387"/>
    </row>
    <row r="35" spans="1:30" ht="47.1" customHeight="1" x14ac:dyDescent="0.2">
      <c r="A35" s="442">
        <v>1</v>
      </c>
      <c r="B35" s="394" t="str">
        <f t="shared" si="4"/>
        <v/>
      </c>
      <c r="C35" s="395" t="str">
        <f>IFERROR(IF(N35&lt;&gt;"",N35,IF(A35=A34,IF(C34&lt;YEAR('Overview - Section A'!$E$8),C34+1,""),YEAR('Overview - Section A'!$E$7)-1)),"")</f>
        <v/>
      </c>
      <c r="D35" s="443"/>
      <c r="E35" s="397"/>
      <c r="F35" s="398" t="str">
        <f t="shared" si="5"/>
        <v/>
      </c>
      <c r="G35" s="399"/>
      <c r="H35" s="400"/>
      <c r="I35" s="444" t="str">
        <f t="shared" si="6"/>
        <v>1</v>
      </c>
      <c r="J35" s="445" t="s">
        <v>438</v>
      </c>
      <c r="K35" s="445" t="b">
        <f t="shared" si="7"/>
        <v>0</v>
      </c>
      <c r="L35" s="444" t="str">
        <f>IFERROR(IF(G35&lt;&gt;"",INDEX('Overview - Section A'!$U$37:$U$44,MATCH(G35,'Overview - Section A'!$A$37:$A$44,1)),J35),"")</f>
        <v>a1Y360000032BCKEA2</v>
      </c>
      <c r="M35" s="446" t="s">
        <v>680</v>
      </c>
      <c r="N35" s="444"/>
      <c r="O35" s="444"/>
      <c r="P35" s="351"/>
      <c r="Q35" s="387"/>
      <c r="R35" s="387"/>
      <c r="S35" s="387"/>
      <c r="T35" s="387"/>
      <c r="U35" s="387"/>
      <c r="V35" s="387"/>
      <c r="W35" s="387"/>
      <c r="X35" s="387"/>
      <c r="Y35" s="387"/>
      <c r="Z35" s="387"/>
      <c r="AA35" s="387"/>
      <c r="AB35" s="387"/>
      <c r="AC35" s="387"/>
      <c r="AD35" s="387"/>
    </row>
    <row r="36" spans="1:30" ht="47.1" customHeight="1" x14ac:dyDescent="0.2">
      <c r="A36" s="442">
        <v>2</v>
      </c>
      <c r="B36" s="394" t="str">
        <f t="shared" si="4"/>
        <v>HIV I-13: Number and % of people living with HIV</v>
      </c>
      <c r="C36" s="395">
        <f>IFERROR(IF(N36&lt;&gt;"",N36,IF(A36=A35,IF(C35&lt;YEAR('Overview - Section A'!$E$8),C35+1,""),YEAR('Overview - Section A'!$E$7)-1)),"")</f>
        <v>2017</v>
      </c>
      <c r="D36" s="443"/>
      <c r="E36" s="397"/>
      <c r="F36" s="398" t="str">
        <f t="shared" si="5"/>
        <v/>
      </c>
      <c r="G36" s="399"/>
      <c r="H36" s="400"/>
      <c r="I36" s="444" t="str">
        <f t="shared" si="6"/>
        <v>22017</v>
      </c>
      <c r="J36" s="445" t="s">
        <v>428</v>
      </c>
      <c r="K36" s="445" t="b">
        <f t="shared" si="7"/>
        <v>0</v>
      </c>
      <c r="L36" s="444" t="str">
        <f>IFERROR(IF(G36&lt;&gt;"",INDEX('Overview - Section A'!$U$37:$U$44,MATCH(G36,'Overview - Section A'!$A$37:$A$44,1)),J36),"")</f>
        <v>a1Y360000032BCFEA2</v>
      </c>
      <c r="M36" s="446" t="s">
        <v>681</v>
      </c>
      <c r="N36" s="444"/>
      <c r="O36" s="444"/>
      <c r="P36" s="351"/>
      <c r="Q36" s="387"/>
      <c r="R36" s="387"/>
      <c r="S36" s="387"/>
      <c r="T36" s="387"/>
      <c r="U36" s="387"/>
      <c r="V36" s="387"/>
      <c r="W36" s="387"/>
      <c r="X36" s="387"/>
      <c r="Y36" s="387"/>
      <c r="Z36" s="387"/>
      <c r="AA36" s="387"/>
      <c r="AB36" s="387"/>
      <c r="AC36" s="387"/>
      <c r="AD36" s="387"/>
    </row>
    <row r="37" spans="1:30" ht="47.1" customHeight="1" x14ac:dyDescent="0.2">
      <c r="A37" s="442">
        <v>2</v>
      </c>
      <c r="B37" s="394" t="str">
        <f t="shared" si="4"/>
        <v/>
      </c>
      <c r="C37" s="395">
        <f>IFERROR(IF(N37&lt;&gt;"",N37,IF(A37=A36,IF(C36&lt;YEAR('Overview - Section A'!$E$8),C36+1,""),YEAR('Overview - Section A'!$E$7)-1)),"")</f>
        <v>2018</v>
      </c>
      <c r="D37" s="443"/>
      <c r="E37" s="397"/>
      <c r="F37" s="398" t="str">
        <f t="shared" si="5"/>
        <v/>
      </c>
      <c r="G37" s="399"/>
      <c r="H37" s="400"/>
      <c r="I37" s="444" t="str">
        <f t="shared" si="6"/>
        <v>22018</v>
      </c>
      <c r="J37" s="445" t="s">
        <v>430</v>
      </c>
      <c r="K37" s="445" t="b">
        <f t="shared" si="7"/>
        <v>0</v>
      </c>
      <c r="L37" s="444" t="str">
        <f>IFERROR(IF(G37&lt;&gt;"",INDEX('Overview - Section A'!$U$37:$U$44,MATCH(G37,'Overview - Section A'!$A$37:$A$44,1)),J37),"")</f>
        <v>a1Y360000032BCGEA2</v>
      </c>
      <c r="M37" s="446" t="s">
        <v>682</v>
      </c>
      <c r="N37" s="444"/>
      <c r="O37" s="444"/>
      <c r="P37" s="351"/>
      <c r="Q37" s="387"/>
      <c r="R37" s="387"/>
      <c r="S37" s="387"/>
      <c r="T37" s="387"/>
      <c r="U37" s="387"/>
      <c r="V37" s="387"/>
      <c r="W37" s="387"/>
      <c r="X37" s="387"/>
      <c r="Y37" s="387"/>
      <c r="Z37" s="387"/>
      <c r="AA37" s="387"/>
      <c r="AB37" s="387"/>
      <c r="AC37" s="387"/>
      <c r="AD37" s="387"/>
    </row>
    <row r="38" spans="1:30" ht="47.1" customHeight="1" x14ac:dyDescent="0.2">
      <c r="A38" s="442">
        <v>2</v>
      </c>
      <c r="B38" s="394" t="str">
        <f t="shared" si="4"/>
        <v/>
      </c>
      <c r="C38" s="395">
        <f>IFERROR(IF(N38&lt;&gt;"",N38,IF(A38=A37,IF(C37&lt;YEAR('Overview - Section A'!$E$8),C37+1,""),YEAR('Overview - Section A'!$E$7)-1)),"")</f>
        <v>2019</v>
      </c>
      <c r="D38" s="443">
        <v>304254</v>
      </c>
      <c r="E38" s="397">
        <v>29250009</v>
      </c>
      <c r="F38" s="398">
        <f t="shared" si="5"/>
        <v>1.040184295327909</v>
      </c>
      <c r="G38" s="399">
        <v>43511</v>
      </c>
      <c r="H38" s="400"/>
      <c r="I38" s="444" t="str">
        <f t="shared" si="6"/>
        <v>22019</v>
      </c>
      <c r="J38" s="445" t="s">
        <v>432</v>
      </c>
      <c r="K38" s="445" t="b">
        <f t="shared" si="7"/>
        <v>1</v>
      </c>
      <c r="L38" s="444" t="str">
        <f ca="1">IFERROR(IF(G38&lt;&gt;"",INDEX('Overview - Section A'!$U$37:$U$44,MATCH(G38,'Overview - Section A'!$A$37:$A$44,1)),J38),"")</f>
        <v>a1Y360000032BCGEA2</v>
      </c>
      <c r="M38" s="446" t="s">
        <v>683</v>
      </c>
      <c r="N38" s="444"/>
      <c r="O38" s="444"/>
      <c r="P38" s="351"/>
      <c r="Q38" s="387"/>
      <c r="R38" s="387"/>
      <c r="S38" s="387"/>
      <c r="T38" s="387"/>
      <c r="U38" s="387"/>
      <c r="V38" s="387"/>
      <c r="W38" s="387"/>
      <c r="X38" s="387"/>
      <c r="Y38" s="387"/>
      <c r="Z38" s="387"/>
      <c r="AA38" s="387"/>
      <c r="AB38" s="387"/>
      <c r="AC38" s="387"/>
      <c r="AD38" s="387"/>
    </row>
    <row r="39" spans="1:30" ht="47.1" customHeight="1" x14ac:dyDescent="0.2">
      <c r="A39" s="442">
        <v>2</v>
      </c>
      <c r="B39" s="394" t="str">
        <f t="shared" si="4"/>
        <v/>
      </c>
      <c r="C39" s="395">
        <f>IFERROR(IF(N39&lt;&gt;"",N39,IF(A39=A38,IF(C38&lt;YEAR('Overview - Section A'!$E$8),C38+1,""),YEAR('Overview - Section A'!$E$7)-1)),"")</f>
        <v>2020</v>
      </c>
      <c r="D39" s="443">
        <v>310976</v>
      </c>
      <c r="E39" s="397">
        <v>30175553</v>
      </c>
      <c r="F39" s="398">
        <f t="shared" si="5"/>
        <v>1.0305560928742548</v>
      </c>
      <c r="G39" s="399">
        <v>43876</v>
      </c>
      <c r="H39" s="400"/>
      <c r="I39" s="444" t="str">
        <f t="shared" si="6"/>
        <v>22020</v>
      </c>
      <c r="J39" s="445" t="s">
        <v>434</v>
      </c>
      <c r="K39" s="445" t="b">
        <f t="shared" si="7"/>
        <v>1</v>
      </c>
      <c r="L39" s="444" t="str">
        <f ca="1">IFERROR(IF(G39&lt;&gt;"",INDEX('Overview - Section A'!$U$37:$U$44,MATCH(G39,'Overview - Section A'!$A$37:$A$44,1)),J39),"")</f>
        <v>a1Y360000032BCIEA2</v>
      </c>
      <c r="M39" s="446" t="s">
        <v>684</v>
      </c>
      <c r="N39" s="444"/>
      <c r="O39" s="444"/>
      <c r="P39" s="351"/>
      <c r="Q39" s="387"/>
      <c r="R39" s="387"/>
      <c r="S39" s="387"/>
      <c r="T39" s="387"/>
      <c r="U39" s="387"/>
      <c r="V39" s="387"/>
      <c r="W39" s="387"/>
      <c r="X39" s="387"/>
      <c r="Y39" s="387"/>
      <c r="Z39" s="387"/>
      <c r="AA39" s="387"/>
      <c r="AB39" s="387"/>
      <c r="AC39" s="387"/>
      <c r="AD39" s="387"/>
    </row>
    <row r="40" spans="1:30" ht="47.1" customHeight="1" x14ac:dyDescent="0.2">
      <c r="A40" s="442">
        <v>2</v>
      </c>
      <c r="B40" s="394" t="str">
        <f t="shared" si="4"/>
        <v/>
      </c>
      <c r="C40" s="395">
        <f>IFERROR(IF(N40&lt;&gt;"",N40,IF(A40=A39,IF(C39&lt;YEAR('Overview - Section A'!$E$8),C39+1,""),YEAR('Overview - Section A'!$E$7)-1)),"")</f>
        <v>2021</v>
      </c>
      <c r="D40" s="443">
        <v>317409</v>
      </c>
      <c r="E40" s="397">
        <v>31127674</v>
      </c>
      <c r="F40" s="398">
        <f t="shared" si="5"/>
        <v>1.0197003476713358</v>
      </c>
      <c r="G40" s="399">
        <v>44244</v>
      </c>
      <c r="H40" s="400"/>
      <c r="I40" s="444" t="str">
        <f t="shared" si="6"/>
        <v>22021</v>
      </c>
      <c r="J40" s="445" t="s">
        <v>436</v>
      </c>
      <c r="K40" s="445" t="b">
        <f t="shared" si="7"/>
        <v>1</v>
      </c>
      <c r="L40" s="444" t="str">
        <f ca="1">IFERROR(IF(G40&lt;&gt;"",INDEX('Overview - Section A'!$U$37:$U$44,MATCH(G40,'Overview - Section A'!$A$37:$A$44,1)),J40),"")</f>
        <v>a1Y360000032BCKEA2</v>
      </c>
      <c r="M40" s="446" t="s">
        <v>685</v>
      </c>
      <c r="N40" s="444"/>
      <c r="O40" s="444"/>
      <c r="P40" s="351"/>
      <c r="Q40" s="387"/>
      <c r="R40" s="387"/>
      <c r="S40" s="387"/>
      <c r="T40" s="387"/>
      <c r="U40" s="387"/>
      <c r="V40" s="387"/>
      <c r="W40" s="387"/>
      <c r="X40" s="387"/>
      <c r="Y40" s="387"/>
      <c r="Z40" s="387"/>
      <c r="AA40" s="387"/>
      <c r="AB40" s="387"/>
      <c r="AC40" s="387"/>
      <c r="AD40" s="387"/>
    </row>
    <row r="41" spans="1:30" ht="47.1" customHeight="1" x14ac:dyDescent="0.2">
      <c r="A41" s="442">
        <v>2</v>
      </c>
      <c r="B41" s="394" t="str">
        <f t="shared" si="4"/>
        <v/>
      </c>
      <c r="C41" s="395" t="str">
        <f>IFERROR(IF(N41&lt;&gt;"",N41,IF(A41=A40,IF(C40&lt;YEAR('Overview - Section A'!$E$8),C40+1,""),YEAR('Overview - Section A'!$E$7)-1)),"")</f>
        <v/>
      </c>
      <c r="D41" s="443"/>
      <c r="E41" s="397"/>
      <c r="F41" s="398" t="str">
        <f t="shared" si="5"/>
        <v/>
      </c>
      <c r="G41" s="399"/>
      <c r="H41" s="400"/>
      <c r="I41" s="444" t="str">
        <f t="shared" si="6"/>
        <v>2</v>
      </c>
      <c r="J41" s="445" t="s">
        <v>438</v>
      </c>
      <c r="K41" s="445" t="b">
        <f t="shared" si="7"/>
        <v>0</v>
      </c>
      <c r="L41" s="444" t="str">
        <f>IFERROR(IF(G41&lt;&gt;"",INDEX('Overview - Section A'!$U$37:$U$44,MATCH(G41,'Overview - Section A'!$A$37:$A$44,1)),J41),"")</f>
        <v>a1Y360000032BCKEA2</v>
      </c>
      <c r="M41" s="446" t="s">
        <v>686</v>
      </c>
      <c r="N41" s="444"/>
      <c r="O41" s="444"/>
      <c r="P41" s="351"/>
      <c r="Q41" s="387"/>
      <c r="R41" s="387"/>
      <c r="S41" s="387"/>
      <c r="T41" s="387"/>
      <c r="U41" s="387"/>
      <c r="V41" s="387"/>
      <c r="W41" s="387"/>
      <c r="X41" s="387"/>
      <c r="Y41" s="387"/>
      <c r="Z41" s="387"/>
      <c r="AA41" s="387"/>
      <c r="AB41" s="387"/>
      <c r="AC41" s="387"/>
      <c r="AD41" s="387"/>
    </row>
    <row r="42" spans="1:30" ht="47.1" customHeight="1" x14ac:dyDescent="0.2">
      <c r="A42" s="442">
        <v>3</v>
      </c>
      <c r="B42" s="394" t="str">
        <f t="shared" si="4"/>
        <v/>
      </c>
      <c r="C42" s="395">
        <f>IFERROR(IF(N42&lt;&gt;"",N42,IF(A42=A41,IF(C41&lt;YEAR('Overview - Section A'!$E$8),C41+1,""),YEAR('Overview - Section A'!$E$7)-1)),"")</f>
        <v>2017</v>
      </c>
      <c r="D42" s="443"/>
      <c r="E42" s="397"/>
      <c r="F42" s="398" t="str">
        <f t="shared" si="5"/>
        <v/>
      </c>
      <c r="G42" s="399"/>
      <c r="H42" s="400"/>
      <c r="I42" s="444" t="str">
        <f t="shared" si="6"/>
        <v>32017</v>
      </c>
      <c r="J42" s="445" t="s">
        <v>428</v>
      </c>
      <c r="K42" s="445" t="b">
        <f t="shared" si="7"/>
        <v>0</v>
      </c>
      <c r="L42" s="444" t="str">
        <f>IFERROR(IF(G42&lt;&gt;"",INDEX('Overview - Section A'!$U$37:$U$44,MATCH(G42,'Overview - Section A'!$A$37:$A$44,1)),J42),"")</f>
        <v>a1Y360000032BCFEA2</v>
      </c>
      <c r="M42" s="446" t="s">
        <v>687</v>
      </c>
      <c r="N42" s="444"/>
      <c r="O42" s="444"/>
      <c r="P42" s="351"/>
      <c r="Q42" s="387"/>
      <c r="R42" s="387"/>
      <c r="S42" s="387"/>
      <c r="T42" s="387"/>
      <c r="U42" s="387"/>
      <c r="V42" s="387"/>
      <c r="W42" s="387"/>
      <c r="X42" s="387"/>
      <c r="Y42" s="387"/>
      <c r="Z42" s="387"/>
      <c r="AA42" s="387"/>
      <c r="AB42" s="387"/>
      <c r="AC42" s="387"/>
      <c r="AD42" s="387"/>
    </row>
    <row r="43" spans="1:30" ht="47.1" customHeight="1" x14ac:dyDescent="0.2">
      <c r="A43" s="442">
        <v>3</v>
      </c>
      <c r="B43" s="394" t="str">
        <f t="shared" si="4"/>
        <v/>
      </c>
      <c r="C43" s="395">
        <f>IFERROR(IF(N43&lt;&gt;"",N43,IF(A43=A42,IF(C42&lt;YEAR('Overview - Section A'!$E$8),C42+1,""),YEAR('Overview - Section A'!$E$7)-1)),"")</f>
        <v>2018</v>
      </c>
      <c r="D43" s="443"/>
      <c r="E43" s="397"/>
      <c r="F43" s="398" t="str">
        <f t="shared" si="5"/>
        <v/>
      </c>
      <c r="G43" s="399"/>
      <c r="H43" s="400"/>
      <c r="I43" s="444" t="str">
        <f t="shared" si="6"/>
        <v>32018</v>
      </c>
      <c r="J43" s="445" t="s">
        <v>430</v>
      </c>
      <c r="K43" s="445" t="b">
        <f t="shared" si="7"/>
        <v>0</v>
      </c>
      <c r="L43" s="444" t="str">
        <f>IFERROR(IF(G43&lt;&gt;"",INDEX('Overview - Section A'!$U$37:$U$44,MATCH(G43,'Overview - Section A'!$A$37:$A$44,1)),J43),"")</f>
        <v>a1Y360000032BCGEA2</v>
      </c>
      <c r="M43" s="446" t="s">
        <v>688</v>
      </c>
      <c r="N43" s="444"/>
      <c r="O43" s="444"/>
      <c r="P43" s="351"/>
      <c r="Q43" s="387"/>
      <c r="R43" s="387"/>
      <c r="S43" s="387"/>
      <c r="T43" s="387"/>
      <c r="U43" s="387"/>
      <c r="V43" s="387"/>
      <c r="W43" s="387"/>
      <c r="X43" s="387"/>
      <c r="Y43" s="387"/>
      <c r="Z43" s="387"/>
      <c r="AA43" s="387"/>
      <c r="AB43" s="387"/>
      <c r="AC43" s="387"/>
      <c r="AD43" s="387"/>
    </row>
    <row r="44" spans="1:30" ht="47.1" customHeight="1" x14ac:dyDescent="0.2">
      <c r="A44" s="442">
        <v>3</v>
      </c>
      <c r="B44" s="394" t="str">
        <f t="shared" si="4"/>
        <v/>
      </c>
      <c r="C44" s="395">
        <f>IFERROR(IF(N44&lt;&gt;"",N44,IF(A44=A43,IF(C43&lt;YEAR('Overview - Section A'!$E$8),C43+1,""),YEAR('Overview - Section A'!$E$7)-1)),"")</f>
        <v>2019</v>
      </c>
      <c r="D44" s="443"/>
      <c r="E44" s="397"/>
      <c r="F44" s="398" t="str">
        <f t="shared" si="5"/>
        <v/>
      </c>
      <c r="G44" s="399"/>
      <c r="H44" s="400"/>
      <c r="I44" s="444" t="str">
        <f t="shared" si="6"/>
        <v>32019</v>
      </c>
      <c r="J44" s="445" t="s">
        <v>432</v>
      </c>
      <c r="K44" s="445" t="b">
        <f t="shared" si="7"/>
        <v>0</v>
      </c>
      <c r="L44" s="444" t="str">
        <f>IFERROR(IF(G44&lt;&gt;"",INDEX('Overview - Section A'!$U$37:$U$44,MATCH(G44,'Overview - Section A'!$A$37:$A$44,1)),J44),"")</f>
        <v>a1Y360000032BCHEA2</v>
      </c>
      <c r="M44" s="446" t="s">
        <v>689</v>
      </c>
      <c r="N44" s="444"/>
      <c r="O44" s="444"/>
      <c r="P44" s="351"/>
      <c r="Q44" s="387"/>
      <c r="R44" s="387"/>
      <c r="S44" s="387"/>
      <c r="T44" s="387"/>
      <c r="U44" s="387"/>
      <c r="V44" s="387"/>
      <c r="W44" s="387"/>
      <c r="X44" s="387"/>
      <c r="Y44" s="387"/>
      <c r="Z44" s="387"/>
      <c r="AA44" s="387"/>
      <c r="AB44" s="387"/>
      <c r="AC44" s="387"/>
      <c r="AD44" s="387"/>
    </row>
    <row r="45" spans="1:30" ht="47.1" customHeight="1" x14ac:dyDescent="0.2">
      <c r="A45" s="442">
        <v>3</v>
      </c>
      <c r="B45" s="394" t="str">
        <f t="shared" si="4"/>
        <v/>
      </c>
      <c r="C45" s="395">
        <f>IFERROR(IF(N45&lt;&gt;"",N45,IF(A45=A44,IF(C44&lt;YEAR('Overview - Section A'!$E$8),C44+1,""),YEAR('Overview - Section A'!$E$7)-1)),"")</f>
        <v>2020</v>
      </c>
      <c r="D45" s="443"/>
      <c r="E45" s="397"/>
      <c r="F45" s="398" t="str">
        <f t="shared" si="5"/>
        <v/>
      </c>
      <c r="G45" s="399"/>
      <c r="H45" s="400"/>
      <c r="I45" s="444" t="str">
        <f t="shared" si="6"/>
        <v>32020</v>
      </c>
      <c r="J45" s="445" t="s">
        <v>434</v>
      </c>
      <c r="K45" s="445" t="b">
        <f t="shared" si="7"/>
        <v>0</v>
      </c>
      <c r="L45" s="444" t="str">
        <f>IFERROR(IF(G45&lt;&gt;"",INDEX('Overview - Section A'!$U$37:$U$44,MATCH(G45,'Overview - Section A'!$A$37:$A$44,1)),J45),"")</f>
        <v>a1Y360000032BCIEA2</v>
      </c>
      <c r="M45" s="446" t="s">
        <v>690</v>
      </c>
      <c r="N45" s="444"/>
      <c r="O45" s="444"/>
      <c r="P45" s="351"/>
      <c r="Q45" s="387"/>
      <c r="R45" s="387"/>
      <c r="S45" s="387"/>
      <c r="T45" s="387"/>
      <c r="U45" s="387"/>
      <c r="V45" s="387"/>
      <c r="W45" s="387"/>
      <c r="X45" s="387"/>
      <c r="Y45" s="387"/>
      <c r="Z45" s="387"/>
      <c r="AA45" s="387"/>
      <c r="AB45" s="387"/>
      <c r="AC45" s="387"/>
      <c r="AD45" s="387"/>
    </row>
    <row r="46" spans="1:30" ht="47.1" customHeight="1" x14ac:dyDescent="0.2">
      <c r="A46" s="442">
        <v>3</v>
      </c>
      <c r="B46" s="394" t="str">
        <f t="shared" si="4"/>
        <v/>
      </c>
      <c r="C46" s="395">
        <f>IFERROR(IF(N46&lt;&gt;"",N46,IF(A46=A45,IF(C45&lt;YEAR('Overview - Section A'!$E$8),C45+1,""),YEAR('Overview - Section A'!$E$7)-1)),"")</f>
        <v>2021</v>
      </c>
      <c r="D46" s="443"/>
      <c r="E46" s="397"/>
      <c r="F46" s="398" t="str">
        <f t="shared" si="5"/>
        <v/>
      </c>
      <c r="G46" s="399"/>
      <c r="H46" s="400"/>
      <c r="I46" s="444" t="str">
        <f t="shared" si="6"/>
        <v>32021</v>
      </c>
      <c r="J46" s="445" t="s">
        <v>436</v>
      </c>
      <c r="K46" s="445" t="b">
        <f t="shared" si="7"/>
        <v>0</v>
      </c>
      <c r="L46" s="444" t="str">
        <f>IFERROR(IF(G46&lt;&gt;"",INDEX('Overview - Section A'!$U$37:$U$44,MATCH(G46,'Overview - Section A'!$A$37:$A$44,1)),J46),"")</f>
        <v>a1Y360000032BCJEA2</v>
      </c>
      <c r="M46" s="446" t="s">
        <v>691</v>
      </c>
      <c r="N46" s="444"/>
      <c r="O46" s="444"/>
      <c r="P46" s="351"/>
      <c r="Q46" s="387"/>
      <c r="R46" s="387"/>
      <c r="S46" s="387"/>
      <c r="T46" s="387"/>
      <c r="U46" s="387"/>
      <c r="V46" s="387"/>
      <c r="W46" s="387"/>
      <c r="X46" s="387"/>
      <c r="Y46" s="387"/>
      <c r="Z46" s="387"/>
      <c r="AA46" s="387"/>
      <c r="AB46" s="387"/>
      <c r="AC46" s="387"/>
      <c r="AD46" s="387"/>
    </row>
    <row r="47" spans="1:30" ht="47.1" customHeight="1" x14ac:dyDescent="0.2">
      <c r="A47" s="442">
        <v>3</v>
      </c>
      <c r="B47" s="394" t="str">
        <f t="shared" si="4"/>
        <v/>
      </c>
      <c r="C47" s="395" t="str">
        <f>IFERROR(IF(N47&lt;&gt;"",N47,IF(A47=A46,IF(C46&lt;YEAR('Overview - Section A'!$E$8),C46+1,""),YEAR('Overview - Section A'!$E$7)-1)),"")</f>
        <v/>
      </c>
      <c r="D47" s="443"/>
      <c r="E47" s="397"/>
      <c r="F47" s="398" t="str">
        <f t="shared" si="5"/>
        <v/>
      </c>
      <c r="G47" s="399"/>
      <c r="H47" s="400"/>
      <c r="I47" s="444" t="str">
        <f t="shared" si="6"/>
        <v>3</v>
      </c>
      <c r="J47" s="445" t="s">
        <v>438</v>
      </c>
      <c r="K47" s="445" t="b">
        <f t="shared" si="7"/>
        <v>0</v>
      </c>
      <c r="L47" s="444" t="str">
        <f>IFERROR(IF(G47&lt;&gt;"",INDEX('Overview - Section A'!$U$37:$U$44,MATCH(G47,'Overview - Section A'!$A$37:$A$44,1)),J47),"")</f>
        <v>a1Y360000032BCKEA2</v>
      </c>
      <c r="M47" s="446" t="s">
        <v>692</v>
      </c>
      <c r="N47" s="444"/>
      <c r="O47" s="444"/>
      <c r="P47" s="351"/>
      <c r="Q47" s="387"/>
      <c r="R47" s="387"/>
      <c r="S47" s="387"/>
      <c r="T47" s="387"/>
      <c r="U47" s="387"/>
      <c r="V47" s="387"/>
      <c r="W47" s="387"/>
      <c r="X47" s="387"/>
      <c r="Y47" s="387"/>
      <c r="Z47" s="387"/>
      <c r="AA47" s="387"/>
      <c r="AB47" s="387"/>
      <c r="AC47" s="387"/>
      <c r="AD47" s="387"/>
    </row>
    <row r="48" spans="1:30" ht="47.1" customHeight="1" x14ac:dyDescent="0.2">
      <c r="A48" s="442">
        <v>4</v>
      </c>
      <c r="B48" s="394" t="str">
        <f t="shared" si="4"/>
        <v/>
      </c>
      <c r="C48" s="395">
        <f>IFERROR(IF(N48&lt;&gt;"",N48,IF(A48=A47,IF(C47&lt;YEAR('Overview - Section A'!$E$8),C47+1,""),YEAR('Overview - Section A'!$E$7)-1)),"")</f>
        <v>2017</v>
      </c>
      <c r="D48" s="443"/>
      <c r="E48" s="397"/>
      <c r="F48" s="398" t="str">
        <f t="shared" si="5"/>
        <v/>
      </c>
      <c r="G48" s="399"/>
      <c r="H48" s="400"/>
      <c r="I48" s="444" t="str">
        <f t="shared" si="6"/>
        <v>42017</v>
      </c>
      <c r="J48" s="445" t="s">
        <v>428</v>
      </c>
      <c r="K48" s="445" t="b">
        <f t="shared" si="7"/>
        <v>0</v>
      </c>
      <c r="L48" s="444" t="str">
        <f>IFERROR(IF(G48&lt;&gt;"",INDEX('Overview - Section A'!$U$37:$U$44,MATCH(G48,'Overview - Section A'!$A$37:$A$44,1)),J48),"")</f>
        <v>a1Y360000032BCFEA2</v>
      </c>
      <c r="M48" s="446" t="s">
        <v>693</v>
      </c>
      <c r="N48" s="444"/>
      <c r="O48" s="444"/>
      <c r="P48" s="351"/>
      <c r="Q48" s="387"/>
      <c r="R48" s="387"/>
      <c r="S48" s="387"/>
      <c r="T48" s="387"/>
      <c r="U48" s="387"/>
      <c r="V48" s="387"/>
      <c r="W48" s="387"/>
      <c r="X48" s="387"/>
      <c r="Y48" s="387"/>
      <c r="Z48" s="387"/>
      <c r="AA48" s="387"/>
      <c r="AB48" s="387"/>
      <c r="AC48" s="387"/>
      <c r="AD48" s="387"/>
    </row>
    <row r="49" spans="1:30" ht="47.1" customHeight="1" x14ac:dyDescent="0.2">
      <c r="A49" s="442">
        <v>4</v>
      </c>
      <c r="B49" s="394" t="str">
        <f t="shared" si="4"/>
        <v/>
      </c>
      <c r="C49" s="395">
        <f>IFERROR(IF(N49&lt;&gt;"",N49,IF(A49=A48,IF(C48&lt;YEAR('Overview - Section A'!$E$8),C48+1,""),YEAR('Overview - Section A'!$E$7)-1)),"")</f>
        <v>2018</v>
      </c>
      <c r="D49" s="443"/>
      <c r="E49" s="397"/>
      <c r="F49" s="398" t="str">
        <f t="shared" si="5"/>
        <v/>
      </c>
      <c r="G49" s="399"/>
      <c r="H49" s="400"/>
      <c r="I49" s="444" t="str">
        <f t="shared" si="6"/>
        <v>42018</v>
      </c>
      <c r="J49" s="445" t="s">
        <v>430</v>
      </c>
      <c r="K49" s="445" t="b">
        <f t="shared" si="7"/>
        <v>0</v>
      </c>
      <c r="L49" s="444" t="str">
        <f>IFERROR(IF(G49&lt;&gt;"",INDEX('Overview - Section A'!$U$37:$U$44,MATCH(G49,'Overview - Section A'!$A$37:$A$44,1)),J49),"")</f>
        <v>a1Y360000032BCGEA2</v>
      </c>
      <c r="M49" s="446" t="s">
        <v>694</v>
      </c>
      <c r="N49" s="444"/>
      <c r="O49" s="444"/>
      <c r="P49" s="351"/>
      <c r="Q49" s="387"/>
      <c r="R49" s="387"/>
      <c r="S49" s="387"/>
      <c r="T49" s="387"/>
      <c r="U49" s="387"/>
      <c r="V49" s="387"/>
      <c r="W49" s="387"/>
      <c r="X49" s="387"/>
      <c r="Y49" s="387"/>
      <c r="Z49" s="387"/>
      <c r="AA49" s="387"/>
      <c r="AB49" s="387"/>
      <c r="AC49" s="387"/>
      <c r="AD49" s="387"/>
    </row>
    <row r="50" spans="1:30" ht="47.1" customHeight="1" x14ac:dyDescent="0.2">
      <c r="A50" s="442">
        <v>4</v>
      </c>
      <c r="B50" s="394" t="str">
        <f t="shared" si="4"/>
        <v/>
      </c>
      <c r="C50" s="395">
        <f>IFERROR(IF(N50&lt;&gt;"",N50,IF(A50=A49,IF(C49&lt;YEAR('Overview - Section A'!$E$8),C49+1,""),YEAR('Overview - Section A'!$E$7)-1)),"")</f>
        <v>2019</v>
      </c>
      <c r="D50" s="443"/>
      <c r="E50" s="397"/>
      <c r="F50" s="398" t="str">
        <f t="shared" si="5"/>
        <v/>
      </c>
      <c r="G50" s="399"/>
      <c r="H50" s="400"/>
      <c r="I50" s="444" t="str">
        <f t="shared" si="6"/>
        <v>42019</v>
      </c>
      <c r="J50" s="445" t="s">
        <v>432</v>
      </c>
      <c r="K50" s="445" t="b">
        <f t="shared" si="7"/>
        <v>0</v>
      </c>
      <c r="L50" s="444" t="str">
        <f>IFERROR(IF(G50&lt;&gt;"",INDEX('Overview - Section A'!$U$37:$U$44,MATCH(G50,'Overview - Section A'!$A$37:$A$44,1)),J50),"")</f>
        <v>a1Y360000032BCHEA2</v>
      </c>
      <c r="M50" s="446" t="s">
        <v>695</v>
      </c>
      <c r="N50" s="444"/>
      <c r="O50" s="444"/>
      <c r="P50" s="351"/>
      <c r="Q50" s="387"/>
      <c r="R50" s="387"/>
      <c r="S50" s="387"/>
      <c r="T50" s="387"/>
      <c r="U50" s="387"/>
      <c r="V50" s="387"/>
      <c r="W50" s="387"/>
      <c r="X50" s="387"/>
      <c r="Y50" s="387"/>
      <c r="Z50" s="387"/>
      <c r="AA50" s="387"/>
      <c r="AB50" s="387"/>
      <c r="AC50" s="387"/>
      <c r="AD50" s="387"/>
    </row>
    <row r="51" spans="1:30" ht="47.1" customHeight="1" x14ac:dyDescent="0.2">
      <c r="A51" s="442">
        <v>4</v>
      </c>
      <c r="B51" s="394" t="str">
        <f t="shared" si="4"/>
        <v/>
      </c>
      <c r="C51" s="395">
        <f>IFERROR(IF(N51&lt;&gt;"",N51,IF(A51=A50,IF(C50&lt;YEAR('Overview - Section A'!$E$8),C50+1,""),YEAR('Overview - Section A'!$E$7)-1)),"")</f>
        <v>2020</v>
      </c>
      <c r="D51" s="443"/>
      <c r="E51" s="397"/>
      <c r="F51" s="398" t="str">
        <f t="shared" si="5"/>
        <v/>
      </c>
      <c r="G51" s="399"/>
      <c r="H51" s="400"/>
      <c r="I51" s="444" t="str">
        <f t="shared" si="6"/>
        <v>42020</v>
      </c>
      <c r="J51" s="445" t="s">
        <v>434</v>
      </c>
      <c r="K51" s="445" t="b">
        <f t="shared" si="7"/>
        <v>0</v>
      </c>
      <c r="L51" s="444" t="str">
        <f>IFERROR(IF(G51&lt;&gt;"",INDEX('Overview - Section A'!$U$37:$U$44,MATCH(G51,'Overview - Section A'!$A$37:$A$44,1)),J51),"")</f>
        <v>a1Y360000032BCIEA2</v>
      </c>
      <c r="M51" s="446" t="s">
        <v>696</v>
      </c>
      <c r="N51" s="444"/>
      <c r="O51" s="444"/>
      <c r="P51" s="351"/>
      <c r="Q51" s="387"/>
      <c r="R51" s="387"/>
      <c r="S51" s="387"/>
      <c r="T51" s="387"/>
      <c r="U51" s="387"/>
      <c r="V51" s="387"/>
      <c r="W51" s="387"/>
      <c r="X51" s="387"/>
      <c r="Y51" s="387"/>
      <c r="Z51" s="387"/>
      <c r="AA51" s="387"/>
      <c r="AB51" s="387"/>
      <c r="AC51" s="387"/>
      <c r="AD51" s="387"/>
    </row>
    <row r="52" spans="1:30" ht="47.1" customHeight="1" x14ac:dyDescent="0.2">
      <c r="A52" s="442">
        <v>4</v>
      </c>
      <c r="B52" s="394" t="str">
        <f t="shared" si="4"/>
        <v/>
      </c>
      <c r="C52" s="395">
        <f>IFERROR(IF(N52&lt;&gt;"",N52,IF(A52=A51,IF(C51&lt;YEAR('Overview - Section A'!$E$8),C51+1,""),YEAR('Overview - Section A'!$E$7)-1)),"")</f>
        <v>2021</v>
      </c>
      <c r="D52" s="443"/>
      <c r="E52" s="397"/>
      <c r="F52" s="398" t="str">
        <f t="shared" si="5"/>
        <v/>
      </c>
      <c r="G52" s="399"/>
      <c r="H52" s="400"/>
      <c r="I52" s="444" t="str">
        <f t="shared" si="6"/>
        <v>42021</v>
      </c>
      <c r="J52" s="445" t="s">
        <v>436</v>
      </c>
      <c r="K52" s="445" t="b">
        <f t="shared" si="7"/>
        <v>0</v>
      </c>
      <c r="L52" s="444" t="str">
        <f>IFERROR(IF(G52&lt;&gt;"",INDEX('Overview - Section A'!$U$37:$U$44,MATCH(G52,'Overview - Section A'!$A$37:$A$44,1)),J52),"")</f>
        <v>a1Y360000032BCJEA2</v>
      </c>
      <c r="M52" s="446" t="s">
        <v>697</v>
      </c>
      <c r="N52" s="444"/>
      <c r="O52" s="444"/>
      <c r="P52" s="351"/>
      <c r="Q52" s="387"/>
      <c r="R52" s="387"/>
      <c r="S52" s="387"/>
      <c r="T52" s="387"/>
      <c r="U52" s="387"/>
      <c r="V52" s="387"/>
      <c r="W52" s="387"/>
      <c r="X52" s="387"/>
      <c r="Y52" s="387"/>
      <c r="Z52" s="387"/>
      <c r="AA52" s="387"/>
      <c r="AB52" s="387"/>
      <c r="AC52" s="387"/>
      <c r="AD52" s="387"/>
    </row>
    <row r="53" spans="1:30" ht="47.1" customHeight="1" x14ac:dyDescent="0.2">
      <c r="A53" s="442">
        <v>4</v>
      </c>
      <c r="B53" s="394" t="str">
        <f t="shared" si="4"/>
        <v/>
      </c>
      <c r="C53" s="395" t="str">
        <f>IFERROR(IF(N53&lt;&gt;"",N53,IF(A53=A52,IF(C52&lt;YEAR('Overview - Section A'!$E$8),C52+1,""),YEAR('Overview - Section A'!$E$7)-1)),"")</f>
        <v/>
      </c>
      <c r="D53" s="443"/>
      <c r="E53" s="397"/>
      <c r="F53" s="398" t="str">
        <f t="shared" si="5"/>
        <v/>
      </c>
      <c r="G53" s="399"/>
      <c r="H53" s="400"/>
      <c r="I53" s="444" t="str">
        <f t="shared" si="6"/>
        <v>4</v>
      </c>
      <c r="J53" s="445" t="s">
        <v>438</v>
      </c>
      <c r="K53" s="445" t="b">
        <f t="shared" si="7"/>
        <v>0</v>
      </c>
      <c r="L53" s="444" t="str">
        <f>IFERROR(IF(G53&lt;&gt;"",INDEX('Overview - Section A'!$U$37:$U$44,MATCH(G53,'Overview - Section A'!$A$37:$A$44,1)),J53),"")</f>
        <v>a1Y360000032BCKEA2</v>
      </c>
      <c r="M53" s="446" t="s">
        <v>698</v>
      </c>
      <c r="N53" s="444"/>
      <c r="O53" s="444"/>
      <c r="P53" s="351"/>
      <c r="Q53" s="387"/>
      <c r="R53" s="387"/>
      <c r="S53" s="387"/>
      <c r="T53" s="387"/>
      <c r="U53" s="387"/>
      <c r="V53" s="387"/>
      <c r="W53" s="387"/>
      <c r="X53" s="387"/>
      <c r="Y53" s="387"/>
      <c r="Z53" s="387"/>
      <c r="AA53" s="387"/>
      <c r="AB53" s="387"/>
      <c r="AC53" s="387"/>
      <c r="AD53" s="387"/>
    </row>
    <row r="54" spans="1:30" ht="47.1" customHeight="1" x14ac:dyDescent="0.2">
      <c r="A54" s="442">
        <v>5</v>
      </c>
      <c r="B54" s="394" t="str">
        <f t="shared" si="4"/>
        <v/>
      </c>
      <c r="C54" s="395">
        <f>IFERROR(IF(N54&lt;&gt;"",N54,IF(A54=A53,IF(C53&lt;YEAR('Overview - Section A'!$E$8),C53+1,""),YEAR('Overview - Section A'!$E$7)-1)),"")</f>
        <v>2017</v>
      </c>
      <c r="D54" s="443"/>
      <c r="E54" s="397"/>
      <c r="F54" s="398" t="str">
        <f t="shared" si="5"/>
        <v/>
      </c>
      <c r="G54" s="399"/>
      <c r="H54" s="400"/>
      <c r="I54" s="444" t="str">
        <f t="shared" si="6"/>
        <v>52017</v>
      </c>
      <c r="J54" s="445" t="s">
        <v>428</v>
      </c>
      <c r="K54" s="445" t="b">
        <f t="shared" si="7"/>
        <v>0</v>
      </c>
      <c r="L54" s="444" t="str">
        <f>IFERROR(IF(G54&lt;&gt;"",INDEX('Overview - Section A'!$U$37:$U$44,MATCH(G54,'Overview - Section A'!$A$37:$A$44,1)),J54),"")</f>
        <v>a1Y360000032BCFEA2</v>
      </c>
      <c r="M54" s="446" t="s">
        <v>699</v>
      </c>
      <c r="N54" s="444"/>
      <c r="O54" s="444"/>
      <c r="P54" s="351"/>
      <c r="Q54" s="387"/>
      <c r="R54" s="387"/>
      <c r="S54" s="387"/>
      <c r="T54" s="387"/>
      <c r="U54" s="387"/>
      <c r="V54" s="387"/>
      <c r="W54" s="387"/>
      <c r="X54" s="387"/>
      <c r="Y54" s="387"/>
      <c r="Z54" s="387"/>
      <c r="AA54" s="387"/>
      <c r="AB54" s="387"/>
      <c r="AC54" s="387"/>
      <c r="AD54" s="387"/>
    </row>
    <row r="55" spans="1:30" ht="47.1" customHeight="1" x14ac:dyDescent="0.2">
      <c r="A55" s="442">
        <v>5</v>
      </c>
      <c r="B55" s="394" t="str">
        <f t="shared" si="4"/>
        <v/>
      </c>
      <c r="C55" s="395">
        <f>IFERROR(IF(N55&lt;&gt;"",N55,IF(A55=A54,IF(C54&lt;YEAR('Overview - Section A'!$E$8),C54+1,""),YEAR('Overview - Section A'!$E$7)-1)),"")</f>
        <v>2018</v>
      </c>
      <c r="D55" s="443"/>
      <c r="E55" s="397"/>
      <c r="F55" s="398" t="str">
        <f t="shared" si="5"/>
        <v/>
      </c>
      <c r="G55" s="399"/>
      <c r="H55" s="400"/>
      <c r="I55" s="444" t="str">
        <f t="shared" si="6"/>
        <v>52018</v>
      </c>
      <c r="J55" s="445" t="s">
        <v>430</v>
      </c>
      <c r="K55" s="445" t="b">
        <f t="shared" si="7"/>
        <v>0</v>
      </c>
      <c r="L55" s="444" t="str">
        <f>IFERROR(IF(G55&lt;&gt;"",INDEX('Overview - Section A'!$U$37:$U$44,MATCH(G55,'Overview - Section A'!$A$37:$A$44,1)),J55),"")</f>
        <v>a1Y360000032BCGEA2</v>
      </c>
      <c r="M55" s="446" t="s">
        <v>700</v>
      </c>
      <c r="N55" s="444"/>
      <c r="O55" s="444"/>
      <c r="P55" s="351"/>
      <c r="Q55" s="387"/>
      <c r="R55" s="387"/>
      <c r="S55" s="387"/>
      <c r="T55" s="387"/>
      <c r="U55" s="387"/>
      <c r="V55" s="387"/>
      <c r="W55" s="387"/>
      <c r="X55" s="387"/>
      <c r="Y55" s="387"/>
      <c r="Z55" s="387"/>
      <c r="AA55" s="387"/>
      <c r="AB55" s="387"/>
      <c r="AC55" s="387"/>
      <c r="AD55" s="387"/>
    </row>
    <row r="56" spans="1:30" ht="47.1" customHeight="1" x14ac:dyDescent="0.2">
      <c r="A56" s="442">
        <v>5</v>
      </c>
      <c r="B56" s="394" t="str">
        <f t="shared" si="4"/>
        <v/>
      </c>
      <c r="C56" s="395">
        <f>IFERROR(IF(N56&lt;&gt;"",N56,IF(A56=A55,IF(C55&lt;YEAR('Overview - Section A'!$E$8),C55+1,""),YEAR('Overview - Section A'!$E$7)-1)),"")</f>
        <v>2019</v>
      </c>
      <c r="D56" s="443"/>
      <c r="E56" s="397"/>
      <c r="F56" s="398" t="str">
        <f t="shared" si="5"/>
        <v/>
      </c>
      <c r="G56" s="399"/>
      <c r="H56" s="400"/>
      <c r="I56" s="444" t="str">
        <f t="shared" si="6"/>
        <v>52019</v>
      </c>
      <c r="J56" s="445" t="s">
        <v>432</v>
      </c>
      <c r="K56" s="445" t="b">
        <f t="shared" si="7"/>
        <v>0</v>
      </c>
      <c r="L56" s="444" t="str">
        <f>IFERROR(IF(G56&lt;&gt;"",INDEX('Overview - Section A'!$U$37:$U$44,MATCH(G56,'Overview - Section A'!$A$37:$A$44,1)),J56),"")</f>
        <v>a1Y360000032BCHEA2</v>
      </c>
      <c r="M56" s="446" t="s">
        <v>701</v>
      </c>
      <c r="N56" s="444"/>
      <c r="O56" s="444"/>
      <c r="P56" s="351"/>
      <c r="Q56" s="387"/>
      <c r="R56" s="387"/>
      <c r="S56" s="387"/>
      <c r="T56" s="387"/>
      <c r="U56" s="387"/>
      <c r="V56" s="387"/>
      <c r="W56" s="387"/>
      <c r="X56" s="387"/>
      <c r="Y56" s="387"/>
      <c r="Z56" s="387"/>
      <c r="AA56" s="387"/>
      <c r="AB56" s="387"/>
      <c r="AC56" s="387"/>
      <c r="AD56" s="387"/>
    </row>
    <row r="57" spans="1:30" ht="47.1" customHeight="1" x14ac:dyDescent="0.2">
      <c r="A57" s="442">
        <v>5</v>
      </c>
      <c r="B57" s="394" t="str">
        <f t="shared" si="4"/>
        <v/>
      </c>
      <c r="C57" s="395">
        <f>IFERROR(IF(N57&lt;&gt;"",N57,IF(A57=A56,IF(C56&lt;YEAR('Overview - Section A'!$E$8),C56+1,""),YEAR('Overview - Section A'!$E$7)-1)),"")</f>
        <v>2020</v>
      </c>
      <c r="D57" s="443"/>
      <c r="E57" s="397"/>
      <c r="F57" s="398" t="str">
        <f t="shared" si="5"/>
        <v/>
      </c>
      <c r="G57" s="399"/>
      <c r="H57" s="400"/>
      <c r="I57" s="444" t="str">
        <f t="shared" si="6"/>
        <v>52020</v>
      </c>
      <c r="J57" s="445" t="s">
        <v>434</v>
      </c>
      <c r="K57" s="445" t="b">
        <f t="shared" si="7"/>
        <v>0</v>
      </c>
      <c r="L57" s="444" t="str">
        <f>IFERROR(IF(G57&lt;&gt;"",INDEX('Overview - Section A'!$U$37:$U$44,MATCH(G57,'Overview - Section A'!$A$37:$A$44,1)),J57),"")</f>
        <v>a1Y360000032BCIEA2</v>
      </c>
      <c r="M57" s="446" t="s">
        <v>702</v>
      </c>
      <c r="N57" s="444"/>
      <c r="O57" s="444"/>
      <c r="P57" s="351"/>
      <c r="Q57" s="387"/>
      <c r="R57" s="387"/>
      <c r="S57" s="387"/>
      <c r="T57" s="387"/>
      <c r="U57" s="387"/>
      <c r="V57" s="387"/>
      <c r="W57" s="387"/>
      <c r="X57" s="387"/>
      <c r="Y57" s="387"/>
      <c r="Z57" s="387"/>
      <c r="AA57" s="387"/>
      <c r="AB57" s="387"/>
      <c r="AC57" s="387"/>
      <c r="AD57" s="387"/>
    </row>
    <row r="58" spans="1:30" ht="47.1" customHeight="1" x14ac:dyDescent="0.2">
      <c r="A58" s="442">
        <v>5</v>
      </c>
      <c r="B58" s="394" t="str">
        <f t="shared" si="4"/>
        <v/>
      </c>
      <c r="C58" s="395">
        <f>IFERROR(IF(N58&lt;&gt;"",N58,IF(A58=A57,IF(C57&lt;YEAR('Overview - Section A'!$E$8),C57+1,""),YEAR('Overview - Section A'!$E$7)-1)),"")</f>
        <v>2021</v>
      </c>
      <c r="D58" s="443"/>
      <c r="E58" s="397"/>
      <c r="F58" s="398" t="str">
        <f t="shared" si="5"/>
        <v/>
      </c>
      <c r="G58" s="399"/>
      <c r="H58" s="400"/>
      <c r="I58" s="444" t="str">
        <f t="shared" si="6"/>
        <v>52021</v>
      </c>
      <c r="J58" s="445" t="s">
        <v>436</v>
      </c>
      <c r="K58" s="445" t="b">
        <f t="shared" si="7"/>
        <v>0</v>
      </c>
      <c r="L58" s="444" t="str">
        <f>IFERROR(IF(G58&lt;&gt;"",INDEX('Overview - Section A'!$U$37:$U$44,MATCH(G58,'Overview - Section A'!$A$37:$A$44,1)),J58),"")</f>
        <v>a1Y360000032BCJEA2</v>
      </c>
      <c r="M58" s="446" t="s">
        <v>703</v>
      </c>
      <c r="N58" s="444"/>
      <c r="O58" s="444"/>
      <c r="P58" s="351"/>
      <c r="Q58" s="387"/>
      <c r="R58" s="387"/>
      <c r="S58" s="387"/>
      <c r="T58" s="387"/>
      <c r="U58" s="387"/>
      <c r="V58" s="387"/>
      <c r="W58" s="387"/>
      <c r="X58" s="387"/>
      <c r="Y58" s="387"/>
      <c r="Z58" s="387"/>
      <c r="AA58" s="387"/>
      <c r="AB58" s="387"/>
      <c r="AC58" s="387"/>
      <c r="AD58" s="387"/>
    </row>
    <row r="59" spans="1:30" ht="47.1" customHeight="1" x14ac:dyDescent="0.2">
      <c r="A59" s="442">
        <v>5</v>
      </c>
      <c r="B59" s="394" t="str">
        <f t="shared" si="4"/>
        <v/>
      </c>
      <c r="C59" s="395" t="str">
        <f>IFERROR(IF(N59&lt;&gt;"",N59,IF(A59=A58,IF(C58&lt;YEAR('Overview - Section A'!$E$8),C58+1,""),YEAR('Overview - Section A'!$E$7)-1)),"")</f>
        <v/>
      </c>
      <c r="D59" s="443"/>
      <c r="E59" s="397"/>
      <c r="F59" s="398" t="str">
        <f t="shared" si="5"/>
        <v/>
      </c>
      <c r="G59" s="399"/>
      <c r="H59" s="400"/>
      <c r="I59" s="444" t="str">
        <f t="shared" si="6"/>
        <v>5</v>
      </c>
      <c r="J59" s="445" t="s">
        <v>438</v>
      </c>
      <c r="K59" s="445" t="b">
        <f t="shared" si="7"/>
        <v>0</v>
      </c>
      <c r="L59" s="444" t="str">
        <f>IFERROR(IF(G59&lt;&gt;"",INDEX('Overview - Section A'!$U$37:$U$44,MATCH(G59,'Overview - Section A'!$A$37:$A$44,1)),J59),"")</f>
        <v>a1Y360000032BCKEA2</v>
      </c>
      <c r="M59" s="446" t="s">
        <v>704</v>
      </c>
      <c r="N59" s="444"/>
      <c r="O59" s="444"/>
      <c r="P59" s="351"/>
      <c r="Q59" s="387"/>
      <c r="R59" s="387"/>
      <c r="S59" s="387"/>
      <c r="T59" s="387"/>
      <c r="U59" s="387"/>
      <c r="V59" s="387"/>
      <c r="W59" s="387"/>
      <c r="X59" s="387"/>
      <c r="Y59" s="387"/>
      <c r="Z59" s="387"/>
      <c r="AA59" s="387"/>
      <c r="AB59" s="387"/>
      <c r="AC59" s="387"/>
      <c r="AD59" s="387"/>
    </row>
    <row r="60" spans="1:30" ht="47.1" customHeight="1" x14ac:dyDescent="0.2">
      <c r="A60" s="442">
        <v>6</v>
      </c>
      <c r="B60" s="394" t="str">
        <f t="shared" si="4"/>
        <v/>
      </c>
      <c r="C60" s="395">
        <f>IFERROR(IF(N60&lt;&gt;"",N60,IF(A60=A59,IF(C59&lt;YEAR('Overview - Section A'!$E$8),C59+1,""),YEAR('Overview - Section A'!$E$7)-1)),"")</f>
        <v>2017</v>
      </c>
      <c r="D60" s="443"/>
      <c r="E60" s="397"/>
      <c r="F60" s="398" t="str">
        <f t="shared" si="5"/>
        <v/>
      </c>
      <c r="G60" s="399"/>
      <c r="H60" s="400"/>
      <c r="I60" s="444" t="str">
        <f t="shared" si="6"/>
        <v>62017</v>
      </c>
      <c r="J60" s="445" t="s">
        <v>428</v>
      </c>
      <c r="K60" s="445" t="b">
        <f t="shared" si="7"/>
        <v>0</v>
      </c>
      <c r="L60" s="444" t="str">
        <f>IFERROR(IF(G60&lt;&gt;"",INDEX('Overview - Section A'!$U$37:$U$44,MATCH(G60,'Overview - Section A'!$A$37:$A$44,1)),J60),"")</f>
        <v>a1Y360000032BCFEA2</v>
      </c>
      <c r="M60" s="446" t="s">
        <v>705</v>
      </c>
      <c r="N60" s="444"/>
      <c r="O60" s="444"/>
      <c r="P60" s="351"/>
      <c r="Q60" s="387"/>
      <c r="R60" s="387"/>
      <c r="S60" s="387"/>
      <c r="T60" s="387"/>
      <c r="U60" s="387"/>
      <c r="V60" s="387"/>
      <c r="W60" s="387"/>
      <c r="X60" s="387"/>
      <c r="Y60" s="387"/>
      <c r="Z60" s="387"/>
      <c r="AA60" s="387"/>
      <c r="AB60" s="387"/>
      <c r="AC60" s="387"/>
      <c r="AD60" s="387"/>
    </row>
    <row r="61" spans="1:30" ht="47.1" customHeight="1" x14ac:dyDescent="0.2">
      <c r="A61" s="442">
        <v>6</v>
      </c>
      <c r="B61" s="394" t="str">
        <f t="shared" si="4"/>
        <v/>
      </c>
      <c r="C61" s="395">
        <f>IFERROR(IF(N61&lt;&gt;"",N61,IF(A61=A60,IF(C60&lt;YEAR('Overview - Section A'!$E$8),C60+1,""),YEAR('Overview - Section A'!$E$7)-1)),"")</f>
        <v>2018</v>
      </c>
      <c r="D61" s="443"/>
      <c r="E61" s="397"/>
      <c r="F61" s="398" t="str">
        <f t="shared" si="5"/>
        <v/>
      </c>
      <c r="G61" s="399"/>
      <c r="H61" s="400"/>
      <c r="I61" s="444" t="str">
        <f t="shared" si="6"/>
        <v>62018</v>
      </c>
      <c r="J61" s="445" t="s">
        <v>430</v>
      </c>
      <c r="K61" s="445" t="b">
        <f t="shared" si="7"/>
        <v>0</v>
      </c>
      <c r="L61" s="444" t="str">
        <f>IFERROR(IF(G61&lt;&gt;"",INDEX('Overview - Section A'!$U$37:$U$44,MATCH(G61,'Overview - Section A'!$A$37:$A$44,1)),J61),"")</f>
        <v>a1Y360000032BCGEA2</v>
      </c>
      <c r="M61" s="446" t="s">
        <v>706</v>
      </c>
      <c r="N61" s="444"/>
      <c r="O61" s="444"/>
      <c r="P61" s="351"/>
      <c r="Q61" s="387"/>
      <c r="R61" s="387"/>
      <c r="S61" s="387"/>
      <c r="T61" s="387"/>
      <c r="U61" s="387"/>
      <c r="V61" s="387"/>
      <c r="W61" s="387"/>
      <c r="X61" s="387"/>
      <c r="Y61" s="387"/>
      <c r="Z61" s="387"/>
      <c r="AA61" s="387"/>
      <c r="AB61" s="387"/>
      <c r="AC61" s="387"/>
      <c r="AD61" s="387"/>
    </row>
    <row r="62" spans="1:30" ht="47.1" customHeight="1" x14ac:dyDescent="0.2">
      <c r="A62" s="442">
        <v>6</v>
      </c>
      <c r="B62" s="394" t="str">
        <f t="shared" si="4"/>
        <v/>
      </c>
      <c r="C62" s="395">
        <f>IFERROR(IF(N62&lt;&gt;"",N62,IF(A62=A61,IF(C61&lt;YEAR('Overview - Section A'!$E$8),C61+1,""),YEAR('Overview - Section A'!$E$7)-1)),"")</f>
        <v>2019</v>
      </c>
      <c r="D62" s="443"/>
      <c r="E62" s="397"/>
      <c r="F62" s="398" t="str">
        <f t="shared" si="5"/>
        <v/>
      </c>
      <c r="G62" s="399"/>
      <c r="H62" s="400"/>
      <c r="I62" s="444" t="str">
        <f t="shared" si="6"/>
        <v>62019</v>
      </c>
      <c r="J62" s="445" t="s">
        <v>432</v>
      </c>
      <c r="K62" s="445" t="b">
        <f t="shared" si="7"/>
        <v>0</v>
      </c>
      <c r="L62" s="444" t="str">
        <f>IFERROR(IF(G62&lt;&gt;"",INDEX('Overview - Section A'!$U$37:$U$44,MATCH(G62,'Overview - Section A'!$A$37:$A$44,1)),J62),"")</f>
        <v>a1Y360000032BCHEA2</v>
      </c>
      <c r="M62" s="446" t="s">
        <v>707</v>
      </c>
      <c r="N62" s="444"/>
      <c r="O62" s="444"/>
      <c r="P62" s="351"/>
      <c r="Q62" s="387"/>
      <c r="R62" s="387"/>
      <c r="S62" s="387"/>
      <c r="T62" s="387"/>
      <c r="U62" s="387"/>
      <c r="V62" s="387"/>
      <c r="W62" s="387"/>
      <c r="X62" s="387"/>
      <c r="Y62" s="387"/>
      <c r="Z62" s="387"/>
      <c r="AA62" s="387"/>
      <c r="AB62" s="387"/>
      <c r="AC62" s="387"/>
      <c r="AD62" s="387"/>
    </row>
    <row r="63" spans="1:30" ht="47.1" customHeight="1" x14ac:dyDescent="0.2">
      <c r="A63" s="442">
        <v>6</v>
      </c>
      <c r="B63" s="394" t="str">
        <f t="shared" si="4"/>
        <v/>
      </c>
      <c r="C63" s="395">
        <f>IFERROR(IF(N63&lt;&gt;"",N63,IF(A63=A62,IF(C62&lt;YEAR('Overview - Section A'!$E$8),C62+1,""),YEAR('Overview - Section A'!$E$7)-1)),"")</f>
        <v>2020</v>
      </c>
      <c r="D63" s="443"/>
      <c r="E63" s="397"/>
      <c r="F63" s="398" t="str">
        <f t="shared" si="5"/>
        <v/>
      </c>
      <c r="G63" s="399"/>
      <c r="H63" s="400"/>
      <c r="I63" s="444" t="str">
        <f t="shared" si="6"/>
        <v>62020</v>
      </c>
      <c r="J63" s="445" t="s">
        <v>434</v>
      </c>
      <c r="K63" s="445" t="b">
        <f t="shared" si="7"/>
        <v>0</v>
      </c>
      <c r="L63" s="444" t="str">
        <f>IFERROR(IF(G63&lt;&gt;"",INDEX('Overview - Section A'!$U$37:$U$44,MATCH(G63,'Overview - Section A'!$A$37:$A$44,1)),J63),"")</f>
        <v>a1Y360000032BCIEA2</v>
      </c>
      <c r="M63" s="446" t="s">
        <v>708</v>
      </c>
      <c r="N63" s="444"/>
      <c r="O63" s="444"/>
      <c r="P63" s="351"/>
      <c r="Q63" s="387"/>
      <c r="R63" s="387"/>
      <c r="S63" s="387"/>
      <c r="T63" s="387"/>
      <c r="U63" s="387"/>
      <c r="V63" s="387"/>
      <c r="W63" s="387"/>
      <c r="X63" s="387"/>
      <c r="Y63" s="387"/>
      <c r="Z63" s="387"/>
      <c r="AA63" s="387"/>
      <c r="AB63" s="387"/>
      <c r="AC63" s="387"/>
      <c r="AD63" s="387"/>
    </row>
    <row r="64" spans="1:30" ht="47.1" customHeight="1" x14ac:dyDescent="0.2">
      <c r="A64" s="442">
        <v>6</v>
      </c>
      <c r="B64" s="394" t="str">
        <f t="shared" si="4"/>
        <v/>
      </c>
      <c r="C64" s="395">
        <f>IFERROR(IF(N64&lt;&gt;"",N64,IF(A64=A63,IF(C63&lt;YEAR('Overview - Section A'!$E$8),C63+1,""),YEAR('Overview - Section A'!$E$7)-1)),"")</f>
        <v>2021</v>
      </c>
      <c r="D64" s="443"/>
      <c r="E64" s="397"/>
      <c r="F64" s="398" t="str">
        <f t="shared" si="5"/>
        <v/>
      </c>
      <c r="G64" s="399"/>
      <c r="H64" s="400"/>
      <c r="I64" s="444" t="str">
        <f t="shared" si="6"/>
        <v>62021</v>
      </c>
      <c r="J64" s="445" t="s">
        <v>436</v>
      </c>
      <c r="K64" s="445" t="b">
        <f t="shared" si="7"/>
        <v>0</v>
      </c>
      <c r="L64" s="444" t="str">
        <f>IFERROR(IF(G64&lt;&gt;"",INDEX('Overview - Section A'!$U$37:$U$44,MATCH(G64,'Overview - Section A'!$A$37:$A$44,1)),J64),"")</f>
        <v>a1Y360000032BCJEA2</v>
      </c>
      <c r="M64" s="446" t="s">
        <v>709</v>
      </c>
      <c r="N64" s="444"/>
      <c r="O64" s="444"/>
      <c r="P64" s="351"/>
      <c r="Q64" s="387"/>
      <c r="R64" s="387"/>
      <c r="S64" s="387"/>
      <c r="T64" s="387"/>
      <c r="U64" s="387"/>
      <c r="V64" s="387"/>
      <c r="W64" s="387"/>
      <c r="X64" s="387"/>
      <c r="Y64" s="387"/>
      <c r="Z64" s="387"/>
      <c r="AA64" s="387"/>
      <c r="AB64" s="387"/>
      <c r="AC64" s="387"/>
      <c r="AD64" s="387"/>
    </row>
    <row r="65" spans="1:30" ht="47.1" customHeight="1" x14ac:dyDescent="0.2">
      <c r="A65" s="442">
        <v>6</v>
      </c>
      <c r="B65" s="394" t="str">
        <f t="shared" si="4"/>
        <v/>
      </c>
      <c r="C65" s="395" t="str">
        <f>IFERROR(IF(N65&lt;&gt;"",N65,IF(A65=A64,IF(C64&lt;YEAR('Overview - Section A'!$E$8),C64+1,""),YEAR('Overview - Section A'!$E$7)-1)),"")</f>
        <v/>
      </c>
      <c r="D65" s="443"/>
      <c r="E65" s="397"/>
      <c r="F65" s="398" t="str">
        <f t="shared" si="5"/>
        <v/>
      </c>
      <c r="G65" s="399"/>
      <c r="H65" s="400"/>
      <c r="I65" s="444" t="str">
        <f t="shared" si="6"/>
        <v>6</v>
      </c>
      <c r="J65" s="445" t="s">
        <v>438</v>
      </c>
      <c r="K65" s="445" t="b">
        <f t="shared" si="7"/>
        <v>0</v>
      </c>
      <c r="L65" s="444" t="str">
        <f>IFERROR(IF(G65&lt;&gt;"",INDEX('Overview - Section A'!$U$37:$U$44,MATCH(G65,'Overview - Section A'!$A$37:$A$44,1)),J65),"")</f>
        <v>a1Y360000032BCKEA2</v>
      </c>
      <c r="M65" s="446" t="s">
        <v>710</v>
      </c>
      <c r="N65" s="444"/>
      <c r="O65" s="444"/>
      <c r="P65" s="351"/>
      <c r="Q65" s="387"/>
      <c r="R65" s="387"/>
      <c r="S65" s="387"/>
      <c r="T65" s="387"/>
      <c r="U65" s="387"/>
      <c r="V65" s="387"/>
      <c r="W65" s="387"/>
      <c r="X65" s="387"/>
      <c r="Y65" s="387"/>
      <c r="Z65" s="387"/>
      <c r="AA65" s="387"/>
      <c r="AB65" s="387"/>
      <c r="AC65" s="387"/>
      <c r="AD65" s="387"/>
    </row>
    <row r="66" spans="1:30" ht="47.1" customHeight="1" x14ac:dyDescent="0.2">
      <c r="A66" s="442">
        <v>7</v>
      </c>
      <c r="B66" s="394" t="str">
        <f t="shared" si="4"/>
        <v/>
      </c>
      <c r="C66" s="395">
        <f>IFERROR(IF(N66&lt;&gt;"",N66,IF(A66=A65,IF(C65&lt;YEAR('Overview - Section A'!$E$8),C65+1,""),YEAR('Overview - Section A'!$E$7)-1)),"")</f>
        <v>2017</v>
      </c>
      <c r="D66" s="443"/>
      <c r="E66" s="397"/>
      <c r="F66" s="398" t="str">
        <f t="shared" si="5"/>
        <v/>
      </c>
      <c r="G66" s="399"/>
      <c r="H66" s="400"/>
      <c r="I66" s="444" t="str">
        <f t="shared" si="6"/>
        <v>72017</v>
      </c>
      <c r="J66" s="445" t="s">
        <v>428</v>
      </c>
      <c r="K66" s="445" t="b">
        <f t="shared" si="7"/>
        <v>0</v>
      </c>
      <c r="L66" s="444" t="str">
        <f>IFERROR(IF(G66&lt;&gt;"",INDEX('Overview - Section A'!$U$37:$U$44,MATCH(G66,'Overview - Section A'!$A$37:$A$44,1)),J66),"")</f>
        <v>a1Y360000032BCFEA2</v>
      </c>
      <c r="M66" s="446" t="s">
        <v>711</v>
      </c>
      <c r="N66" s="444"/>
      <c r="O66" s="444"/>
      <c r="P66" s="351"/>
      <c r="Q66" s="387"/>
      <c r="R66" s="387"/>
      <c r="S66" s="387"/>
      <c r="T66" s="387"/>
      <c r="U66" s="387"/>
      <c r="V66" s="387"/>
      <c r="W66" s="387"/>
      <c r="X66" s="387"/>
      <c r="Y66" s="387"/>
      <c r="Z66" s="387"/>
      <c r="AA66" s="387"/>
      <c r="AB66" s="387"/>
      <c r="AC66" s="387"/>
      <c r="AD66" s="387"/>
    </row>
    <row r="67" spans="1:30" ht="47.1" customHeight="1" x14ac:dyDescent="0.2">
      <c r="A67" s="442">
        <v>7</v>
      </c>
      <c r="B67" s="394" t="str">
        <f t="shared" si="4"/>
        <v/>
      </c>
      <c r="C67" s="395">
        <f>IFERROR(IF(N67&lt;&gt;"",N67,IF(A67=A66,IF(C66&lt;YEAR('Overview - Section A'!$E$8),C66+1,""),YEAR('Overview - Section A'!$E$7)-1)),"")</f>
        <v>2018</v>
      </c>
      <c r="D67" s="443"/>
      <c r="E67" s="397"/>
      <c r="F67" s="398" t="str">
        <f t="shared" si="5"/>
        <v/>
      </c>
      <c r="G67" s="399"/>
      <c r="H67" s="400"/>
      <c r="I67" s="444" t="str">
        <f t="shared" si="6"/>
        <v>72018</v>
      </c>
      <c r="J67" s="445" t="s">
        <v>430</v>
      </c>
      <c r="K67" s="445" t="b">
        <f t="shared" si="7"/>
        <v>0</v>
      </c>
      <c r="L67" s="444" t="str">
        <f>IFERROR(IF(G67&lt;&gt;"",INDEX('Overview - Section A'!$U$37:$U$44,MATCH(G67,'Overview - Section A'!$A$37:$A$44,1)),J67),"")</f>
        <v>a1Y360000032BCGEA2</v>
      </c>
      <c r="M67" s="446" t="s">
        <v>712</v>
      </c>
      <c r="N67" s="444"/>
      <c r="O67" s="444"/>
      <c r="P67" s="351"/>
      <c r="Q67" s="387"/>
      <c r="R67" s="387"/>
      <c r="S67" s="387"/>
      <c r="T67" s="387"/>
      <c r="U67" s="387"/>
      <c r="V67" s="387"/>
      <c r="W67" s="387"/>
      <c r="X67" s="387"/>
      <c r="Y67" s="387"/>
      <c r="Z67" s="387"/>
      <c r="AA67" s="387"/>
      <c r="AB67" s="387"/>
      <c r="AC67" s="387"/>
      <c r="AD67" s="387"/>
    </row>
    <row r="68" spans="1:30" ht="47.1" customHeight="1" x14ac:dyDescent="0.2">
      <c r="A68" s="442">
        <v>7</v>
      </c>
      <c r="B68" s="394" t="str">
        <f t="shared" si="4"/>
        <v/>
      </c>
      <c r="C68" s="395">
        <f>IFERROR(IF(N68&lt;&gt;"",N68,IF(A68=A67,IF(C67&lt;YEAR('Overview - Section A'!$E$8),C67+1,""),YEAR('Overview - Section A'!$E$7)-1)),"")</f>
        <v>2019</v>
      </c>
      <c r="D68" s="443"/>
      <c r="E68" s="397"/>
      <c r="F68" s="398" t="str">
        <f t="shared" si="5"/>
        <v/>
      </c>
      <c r="G68" s="399"/>
      <c r="H68" s="400"/>
      <c r="I68" s="444" t="str">
        <f t="shared" si="6"/>
        <v>72019</v>
      </c>
      <c r="J68" s="445" t="s">
        <v>432</v>
      </c>
      <c r="K68" s="445" t="b">
        <f t="shared" si="7"/>
        <v>0</v>
      </c>
      <c r="L68" s="444" t="str">
        <f>IFERROR(IF(G68&lt;&gt;"",INDEX('Overview - Section A'!$U$37:$U$44,MATCH(G68,'Overview - Section A'!$A$37:$A$44,1)),J68),"")</f>
        <v>a1Y360000032BCHEA2</v>
      </c>
      <c r="M68" s="446" t="s">
        <v>713</v>
      </c>
      <c r="N68" s="444"/>
      <c r="O68" s="444"/>
      <c r="P68" s="351"/>
      <c r="Q68" s="387"/>
      <c r="R68" s="387"/>
      <c r="S68" s="387"/>
      <c r="T68" s="387"/>
      <c r="U68" s="387"/>
      <c r="V68" s="387"/>
      <c r="W68" s="387"/>
      <c r="X68" s="387"/>
      <c r="Y68" s="387"/>
      <c r="Z68" s="387"/>
      <c r="AA68" s="387"/>
      <c r="AB68" s="387"/>
      <c r="AC68" s="387"/>
      <c r="AD68" s="387"/>
    </row>
    <row r="69" spans="1:30" ht="47.1" customHeight="1" x14ac:dyDescent="0.2">
      <c r="A69" s="442">
        <v>7</v>
      </c>
      <c r="B69" s="394" t="str">
        <f t="shared" si="4"/>
        <v/>
      </c>
      <c r="C69" s="395">
        <f>IFERROR(IF(N69&lt;&gt;"",N69,IF(A69=A68,IF(C68&lt;YEAR('Overview - Section A'!$E$8),C68+1,""),YEAR('Overview - Section A'!$E$7)-1)),"")</f>
        <v>2020</v>
      </c>
      <c r="D69" s="443"/>
      <c r="E69" s="397"/>
      <c r="F69" s="398" t="str">
        <f t="shared" si="5"/>
        <v/>
      </c>
      <c r="G69" s="399"/>
      <c r="H69" s="400"/>
      <c r="I69" s="444" t="str">
        <f t="shared" si="6"/>
        <v>72020</v>
      </c>
      <c r="J69" s="445" t="s">
        <v>434</v>
      </c>
      <c r="K69" s="445" t="b">
        <f t="shared" si="7"/>
        <v>0</v>
      </c>
      <c r="L69" s="444" t="str">
        <f>IFERROR(IF(G69&lt;&gt;"",INDEX('Overview - Section A'!$U$37:$U$44,MATCH(G69,'Overview - Section A'!$A$37:$A$44,1)),J69),"")</f>
        <v>a1Y360000032BCIEA2</v>
      </c>
      <c r="M69" s="446" t="s">
        <v>714</v>
      </c>
      <c r="N69" s="444"/>
      <c r="O69" s="444"/>
      <c r="P69" s="351"/>
      <c r="Q69" s="387"/>
      <c r="R69" s="387"/>
      <c r="S69" s="387"/>
      <c r="T69" s="387"/>
      <c r="U69" s="387"/>
      <c r="V69" s="387"/>
      <c r="W69" s="387"/>
      <c r="X69" s="387"/>
      <c r="Y69" s="387"/>
      <c r="Z69" s="387"/>
      <c r="AA69" s="387"/>
      <c r="AB69" s="387"/>
      <c r="AC69" s="387"/>
      <c r="AD69" s="387"/>
    </row>
    <row r="70" spans="1:30" ht="47.1" customHeight="1" x14ac:dyDescent="0.2">
      <c r="A70" s="442">
        <v>7</v>
      </c>
      <c r="B70" s="394" t="str">
        <f t="shared" si="4"/>
        <v/>
      </c>
      <c r="C70" s="395">
        <f>IFERROR(IF(N70&lt;&gt;"",N70,IF(A70=A69,IF(C69&lt;YEAR('Overview - Section A'!$E$8),C69+1,""),YEAR('Overview - Section A'!$E$7)-1)),"")</f>
        <v>2021</v>
      </c>
      <c r="D70" s="443"/>
      <c r="E70" s="397"/>
      <c r="F70" s="398" t="str">
        <f t="shared" si="5"/>
        <v/>
      </c>
      <c r="G70" s="399"/>
      <c r="H70" s="400"/>
      <c r="I70" s="444" t="str">
        <f t="shared" si="6"/>
        <v>72021</v>
      </c>
      <c r="J70" s="445" t="s">
        <v>436</v>
      </c>
      <c r="K70" s="445" t="b">
        <f t="shared" si="7"/>
        <v>0</v>
      </c>
      <c r="L70" s="444" t="str">
        <f>IFERROR(IF(G70&lt;&gt;"",INDEX('Overview - Section A'!$U$37:$U$44,MATCH(G70,'Overview - Section A'!$A$37:$A$44,1)),J70),"")</f>
        <v>a1Y360000032BCJEA2</v>
      </c>
      <c r="M70" s="446" t="s">
        <v>715</v>
      </c>
      <c r="N70" s="444"/>
      <c r="O70" s="444"/>
      <c r="P70" s="351"/>
      <c r="Q70" s="387"/>
      <c r="R70" s="387"/>
      <c r="S70" s="387"/>
      <c r="T70" s="387"/>
      <c r="U70" s="387"/>
      <c r="V70" s="387"/>
      <c r="W70" s="387"/>
      <c r="X70" s="387"/>
      <c r="Y70" s="387"/>
      <c r="Z70" s="387"/>
      <c r="AA70" s="387"/>
      <c r="AB70" s="387"/>
      <c r="AC70" s="387"/>
      <c r="AD70" s="387"/>
    </row>
    <row r="71" spans="1:30" ht="47.1" customHeight="1" x14ac:dyDescent="0.2">
      <c r="A71" s="442">
        <v>7</v>
      </c>
      <c r="B71" s="394" t="str">
        <f t="shared" si="4"/>
        <v/>
      </c>
      <c r="C71" s="395" t="str">
        <f>IFERROR(IF(N71&lt;&gt;"",N71,IF(A71=A70,IF(C70&lt;YEAR('Overview - Section A'!$E$8),C70+1,""),YEAR('Overview - Section A'!$E$7)-1)),"")</f>
        <v/>
      </c>
      <c r="D71" s="443"/>
      <c r="E71" s="397"/>
      <c r="F71" s="398" t="str">
        <f t="shared" si="5"/>
        <v/>
      </c>
      <c r="G71" s="399"/>
      <c r="H71" s="400"/>
      <c r="I71" s="444" t="str">
        <f t="shared" si="6"/>
        <v>7</v>
      </c>
      <c r="J71" s="445" t="s">
        <v>438</v>
      </c>
      <c r="K71" s="445" t="b">
        <f t="shared" si="7"/>
        <v>0</v>
      </c>
      <c r="L71" s="444" t="str">
        <f>IFERROR(IF(G71&lt;&gt;"",INDEX('Overview - Section A'!$U$37:$U$44,MATCH(G71,'Overview - Section A'!$A$37:$A$44,1)),J71),"")</f>
        <v>a1Y360000032BCKEA2</v>
      </c>
      <c r="M71" s="446" t="s">
        <v>716</v>
      </c>
      <c r="N71" s="444"/>
      <c r="O71" s="444"/>
      <c r="P71" s="351"/>
      <c r="Q71" s="387"/>
      <c r="R71" s="387"/>
      <c r="S71" s="387"/>
      <c r="T71" s="387"/>
      <c r="U71" s="387"/>
      <c r="V71" s="387"/>
      <c r="W71" s="387"/>
      <c r="X71" s="387"/>
      <c r="Y71" s="387"/>
      <c r="Z71" s="387"/>
      <c r="AA71" s="387"/>
      <c r="AB71" s="387"/>
      <c r="AC71" s="387"/>
      <c r="AD71" s="387"/>
    </row>
    <row r="72" spans="1:30" ht="47.1" customHeight="1" x14ac:dyDescent="0.2">
      <c r="A72" s="442">
        <v>8</v>
      </c>
      <c r="B72" s="394" t="str">
        <f t="shared" si="4"/>
        <v/>
      </c>
      <c r="C72" s="395">
        <f>IFERROR(IF(N72&lt;&gt;"",N72,IF(A72=A71,IF(C71&lt;YEAR('Overview - Section A'!$E$8),C71+1,""),YEAR('Overview - Section A'!$E$7)-1)),"")</f>
        <v>2017</v>
      </c>
      <c r="D72" s="443"/>
      <c r="E72" s="397"/>
      <c r="F72" s="398" t="str">
        <f t="shared" si="5"/>
        <v/>
      </c>
      <c r="G72" s="399"/>
      <c r="H72" s="400"/>
      <c r="I72" s="444" t="str">
        <f t="shared" si="6"/>
        <v>82017</v>
      </c>
      <c r="J72" s="445" t="s">
        <v>428</v>
      </c>
      <c r="K72" s="445" t="b">
        <f t="shared" si="7"/>
        <v>0</v>
      </c>
      <c r="L72" s="444" t="str">
        <f>IFERROR(IF(G72&lt;&gt;"",INDEX('Overview - Section A'!$U$37:$U$44,MATCH(G72,'Overview - Section A'!$A$37:$A$44,1)),J72),"")</f>
        <v>a1Y360000032BCFEA2</v>
      </c>
      <c r="M72" s="446" t="s">
        <v>717</v>
      </c>
      <c r="N72" s="444"/>
      <c r="O72" s="444"/>
      <c r="P72" s="351"/>
      <c r="Q72" s="387"/>
      <c r="R72" s="387"/>
      <c r="S72" s="387"/>
      <c r="T72" s="387"/>
      <c r="U72" s="387"/>
      <c r="V72" s="387"/>
      <c r="W72" s="387"/>
      <c r="X72" s="387"/>
      <c r="Y72" s="387"/>
      <c r="Z72" s="387"/>
      <c r="AA72" s="387"/>
      <c r="AB72" s="387"/>
      <c r="AC72" s="387"/>
      <c r="AD72" s="387"/>
    </row>
    <row r="73" spans="1:30" ht="47.1" customHeight="1" x14ac:dyDescent="0.2">
      <c r="A73" s="442">
        <v>8</v>
      </c>
      <c r="B73" s="394" t="str">
        <f t="shared" si="4"/>
        <v/>
      </c>
      <c r="C73" s="395">
        <f>IFERROR(IF(N73&lt;&gt;"",N73,IF(A73=A72,IF(C72&lt;YEAR('Overview - Section A'!$E$8),C72+1,""),YEAR('Overview - Section A'!$E$7)-1)),"")</f>
        <v>2018</v>
      </c>
      <c r="D73" s="443"/>
      <c r="E73" s="397"/>
      <c r="F73" s="398" t="str">
        <f t="shared" si="5"/>
        <v/>
      </c>
      <c r="G73" s="399"/>
      <c r="H73" s="400"/>
      <c r="I73" s="444" t="str">
        <f t="shared" si="6"/>
        <v>82018</v>
      </c>
      <c r="J73" s="445" t="s">
        <v>430</v>
      </c>
      <c r="K73" s="445" t="b">
        <f t="shared" si="7"/>
        <v>0</v>
      </c>
      <c r="L73" s="444" t="str">
        <f>IFERROR(IF(G73&lt;&gt;"",INDEX('Overview - Section A'!$U$37:$U$44,MATCH(G73,'Overview - Section A'!$A$37:$A$44,1)),J73),"")</f>
        <v>a1Y360000032BCGEA2</v>
      </c>
      <c r="M73" s="446" t="s">
        <v>718</v>
      </c>
      <c r="N73" s="444"/>
      <c r="O73" s="444"/>
      <c r="P73" s="351"/>
      <c r="Q73" s="387"/>
      <c r="R73" s="387"/>
      <c r="S73" s="387"/>
      <c r="T73" s="387"/>
      <c r="U73" s="387"/>
      <c r="V73" s="387"/>
      <c r="W73" s="387"/>
      <c r="X73" s="387"/>
      <c r="Y73" s="387"/>
      <c r="Z73" s="387"/>
      <c r="AA73" s="387"/>
      <c r="AB73" s="387"/>
      <c r="AC73" s="387"/>
      <c r="AD73" s="387"/>
    </row>
    <row r="74" spans="1:30" ht="47.1" customHeight="1" x14ac:dyDescent="0.2">
      <c r="A74" s="442">
        <v>8</v>
      </c>
      <c r="B74" s="394" t="str">
        <f t="shared" si="4"/>
        <v/>
      </c>
      <c r="C74" s="395">
        <f>IFERROR(IF(N74&lt;&gt;"",N74,IF(A74=A73,IF(C73&lt;YEAR('Overview - Section A'!$E$8),C73+1,""),YEAR('Overview - Section A'!$E$7)-1)),"")</f>
        <v>2019</v>
      </c>
      <c r="D74" s="443"/>
      <c r="E74" s="397"/>
      <c r="F74" s="398" t="str">
        <f t="shared" si="5"/>
        <v/>
      </c>
      <c r="G74" s="399"/>
      <c r="H74" s="400"/>
      <c r="I74" s="444" t="str">
        <f t="shared" si="6"/>
        <v>82019</v>
      </c>
      <c r="J74" s="445" t="s">
        <v>432</v>
      </c>
      <c r="K74" s="445" t="b">
        <f t="shared" si="7"/>
        <v>0</v>
      </c>
      <c r="L74" s="444" t="str">
        <f>IFERROR(IF(G74&lt;&gt;"",INDEX('Overview - Section A'!$U$37:$U$44,MATCH(G74,'Overview - Section A'!$A$37:$A$44,1)),J74),"")</f>
        <v>a1Y360000032BCHEA2</v>
      </c>
      <c r="M74" s="446" t="s">
        <v>719</v>
      </c>
      <c r="N74" s="444"/>
      <c r="O74" s="444"/>
      <c r="P74" s="351"/>
      <c r="Q74" s="387"/>
      <c r="R74" s="387"/>
      <c r="S74" s="387"/>
      <c r="T74" s="387"/>
      <c r="U74" s="387"/>
      <c r="V74" s="387"/>
      <c r="W74" s="387"/>
      <c r="X74" s="387"/>
      <c r="Y74" s="387"/>
      <c r="Z74" s="387"/>
      <c r="AA74" s="387"/>
      <c r="AB74" s="387"/>
      <c r="AC74" s="387"/>
      <c r="AD74" s="387"/>
    </row>
    <row r="75" spans="1:30" ht="47.1" customHeight="1" x14ac:dyDescent="0.2">
      <c r="A75" s="442">
        <v>8</v>
      </c>
      <c r="B75" s="394" t="str">
        <f t="shared" si="4"/>
        <v/>
      </c>
      <c r="C75" s="395">
        <f>IFERROR(IF(N75&lt;&gt;"",N75,IF(A75=A74,IF(C74&lt;YEAR('Overview - Section A'!$E$8),C74+1,""),YEAR('Overview - Section A'!$E$7)-1)),"")</f>
        <v>2020</v>
      </c>
      <c r="D75" s="443"/>
      <c r="E75" s="397"/>
      <c r="F75" s="398" t="str">
        <f t="shared" si="5"/>
        <v/>
      </c>
      <c r="G75" s="399"/>
      <c r="H75" s="400"/>
      <c r="I75" s="444" t="str">
        <f t="shared" si="6"/>
        <v>82020</v>
      </c>
      <c r="J75" s="445" t="s">
        <v>434</v>
      </c>
      <c r="K75" s="445" t="b">
        <f t="shared" si="7"/>
        <v>0</v>
      </c>
      <c r="L75" s="444" t="str">
        <f>IFERROR(IF(G75&lt;&gt;"",INDEX('Overview - Section A'!$U$37:$U$44,MATCH(G75,'Overview - Section A'!$A$37:$A$44,1)),J75),"")</f>
        <v>a1Y360000032BCIEA2</v>
      </c>
      <c r="M75" s="446" t="s">
        <v>720</v>
      </c>
      <c r="N75" s="444"/>
      <c r="O75" s="444"/>
      <c r="P75" s="351"/>
      <c r="Q75" s="387"/>
      <c r="R75" s="387"/>
      <c r="S75" s="387"/>
      <c r="T75" s="387"/>
      <c r="U75" s="387"/>
      <c r="V75" s="387"/>
      <c r="W75" s="387"/>
      <c r="X75" s="387"/>
      <c r="Y75" s="387"/>
      <c r="Z75" s="387"/>
      <c r="AA75" s="387"/>
      <c r="AB75" s="387"/>
      <c r="AC75" s="387"/>
      <c r="AD75" s="387"/>
    </row>
    <row r="76" spans="1:30" ht="47.1" customHeight="1" x14ac:dyDescent="0.2">
      <c r="A76" s="442">
        <v>8</v>
      </c>
      <c r="B76" s="394" t="str">
        <f t="shared" si="4"/>
        <v/>
      </c>
      <c r="C76" s="395">
        <f>IFERROR(IF(N76&lt;&gt;"",N76,IF(A76=A75,IF(C75&lt;YEAR('Overview - Section A'!$E$8),C75+1,""),YEAR('Overview - Section A'!$E$7)-1)),"")</f>
        <v>2021</v>
      </c>
      <c r="D76" s="443"/>
      <c r="E76" s="397"/>
      <c r="F76" s="398" t="str">
        <f t="shared" si="5"/>
        <v/>
      </c>
      <c r="G76" s="399"/>
      <c r="H76" s="400"/>
      <c r="I76" s="444" t="str">
        <f t="shared" si="6"/>
        <v>82021</v>
      </c>
      <c r="J76" s="445" t="s">
        <v>436</v>
      </c>
      <c r="K76" s="445" t="b">
        <f t="shared" si="7"/>
        <v>0</v>
      </c>
      <c r="L76" s="444" t="str">
        <f>IFERROR(IF(G76&lt;&gt;"",INDEX('Overview - Section A'!$U$37:$U$44,MATCH(G76,'Overview - Section A'!$A$37:$A$44,1)),J76),"")</f>
        <v>a1Y360000032BCJEA2</v>
      </c>
      <c r="M76" s="446" t="s">
        <v>721</v>
      </c>
      <c r="N76" s="444"/>
      <c r="O76" s="444"/>
      <c r="P76" s="351"/>
      <c r="Q76" s="387"/>
      <c r="R76" s="387"/>
      <c r="S76" s="387"/>
      <c r="T76" s="387"/>
      <c r="U76" s="387"/>
      <c r="V76" s="387"/>
      <c r="W76" s="387"/>
      <c r="X76" s="387"/>
      <c r="Y76" s="387"/>
      <c r="Z76" s="387"/>
      <c r="AA76" s="387"/>
      <c r="AB76" s="387"/>
      <c r="AC76" s="387"/>
      <c r="AD76" s="387"/>
    </row>
    <row r="77" spans="1:30" ht="47.1" customHeight="1" x14ac:dyDescent="0.2">
      <c r="A77" s="442">
        <v>8</v>
      </c>
      <c r="B77" s="394" t="str">
        <f t="shared" si="4"/>
        <v/>
      </c>
      <c r="C77" s="395" t="str">
        <f>IFERROR(IF(N77&lt;&gt;"",N77,IF(A77=A76,IF(C76&lt;YEAR('Overview - Section A'!$E$8),C76+1,""),YEAR('Overview - Section A'!$E$7)-1)),"")</f>
        <v/>
      </c>
      <c r="D77" s="443"/>
      <c r="E77" s="397"/>
      <c r="F77" s="398" t="str">
        <f t="shared" si="5"/>
        <v/>
      </c>
      <c r="G77" s="399"/>
      <c r="H77" s="400"/>
      <c r="I77" s="444" t="str">
        <f t="shared" si="6"/>
        <v>8</v>
      </c>
      <c r="J77" s="445" t="s">
        <v>438</v>
      </c>
      <c r="K77" s="445" t="b">
        <f t="shared" si="7"/>
        <v>0</v>
      </c>
      <c r="L77" s="444" t="str">
        <f>IFERROR(IF(G77&lt;&gt;"",INDEX('Overview - Section A'!$U$37:$U$44,MATCH(G77,'Overview - Section A'!$A$37:$A$44,1)),J77),"")</f>
        <v>a1Y360000032BCKEA2</v>
      </c>
      <c r="M77" s="446" t="s">
        <v>722</v>
      </c>
      <c r="N77" s="444"/>
      <c r="O77" s="444"/>
      <c r="P77" s="351"/>
      <c r="Q77" s="387"/>
      <c r="R77" s="387"/>
      <c r="S77" s="387"/>
      <c r="T77" s="387"/>
      <c r="U77" s="387"/>
      <c r="V77" s="387"/>
      <c r="W77" s="387"/>
      <c r="X77" s="387"/>
      <c r="Y77" s="387"/>
      <c r="Z77" s="387"/>
      <c r="AA77" s="387"/>
      <c r="AB77" s="387"/>
      <c r="AC77" s="387"/>
      <c r="AD77" s="387"/>
    </row>
    <row r="78" spans="1:30" ht="47.1" customHeight="1" x14ac:dyDescent="0.2">
      <c r="A78" s="442">
        <v>9</v>
      </c>
      <c r="B78" s="394" t="str">
        <f t="shared" si="4"/>
        <v/>
      </c>
      <c r="C78" s="395">
        <f>IFERROR(IF(N78&lt;&gt;"",N78,IF(A78=A77,IF(C77&lt;YEAR('Overview - Section A'!$E$8),C77+1,""),YEAR('Overview - Section A'!$E$7)-1)),"")</f>
        <v>2017</v>
      </c>
      <c r="D78" s="443"/>
      <c r="E78" s="397"/>
      <c r="F78" s="398" t="str">
        <f t="shared" si="5"/>
        <v/>
      </c>
      <c r="G78" s="399"/>
      <c r="H78" s="400"/>
      <c r="I78" s="444" t="str">
        <f t="shared" si="6"/>
        <v>92017</v>
      </c>
      <c r="J78" s="445" t="s">
        <v>428</v>
      </c>
      <c r="K78" s="445" t="b">
        <f t="shared" si="7"/>
        <v>0</v>
      </c>
      <c r="L78" s="444" t="str">
        <f>IFERROR(IF(G78&lt;&gt;"",INDEX('Overview - Section A'!$U$37:$U$44,MATCH(G78,'Overview - Section A'!$A$37:$A$44,1)),J78),"")</f>
        <v>a1Y360000032BCFEA2</v>
      </c>
      <c r="M78" s="446" t="s">
        <v>723</v>
      </c>
      <c r="N78" s="444"/>
      <c r="O78" s="444"/>
      <c r="P78" s="351"/>
      <c r="Q78" s="387"/>
      <c r="R78" s="387"/>
      <c r="S78" s="387"/>
      <c r="T78" s="387"/>
      <c r="U78" s="387"/>
      <c r="V78" s="387"/>
      <c r="W78" s="387"/>
      <c r="X78" s="387"/>
      <c r="Y78" s="387"/>
      <c r="Z78" s="387"/>
      <c r="AA78" s="387"/>
      <c r="AB78" s="387"/>
      <c r="AC78" s="387"/>
      <c r="AD78" s="387"/>
    </row>
    <row r="79" spans="1:30" ht="47.1" customHeight="1" x14ac:dyDescent="0.2">
      <c r="A79" s="442">
        <v>9</v>
      </c>
      <c r="B79" s="394" t="str">
        <f t="shared" si="4"/>
        <v/>
      </c>
      <c r="C79" s="395">
        <f>IFERROR(IF(N79&lt;&gt;"",N79,IF(A79=A78,IF(C78&lt;YEAR('Overview - Section A'!$E$8),C78+1,""),YEAR('Overview - Section A'!$E$7)-1)),"")</f>
        <v>2018</v>
      </c>
      <c r="D79" s="443"/>
      <c r="E79" s="397"/>
      <c r="F79" s="398" t="str">
        <f t="shared" si="5"/>
        <v/>
      </c>
      <c r="G79" s="399"/>
      <c r="H79" s="400"/>
      <c r="I79" s="444" t="str">
        <f t="shared" si="6"/>
        <v>92018</v>
      </c>
      <c r="J79" s="445" t="s">
        <v>430</v>
      </c>
      <c r="K79" s="445" t="b">
        <f t="shared" si="7"/>
        <v>0</v>
      </c>
      <c r="L79" s="444" t="str">
        <f>IFERROR(IF(G79&lt;&gt;"",INDEX('Overview - Section A'!$U$37:$U$44,MATCH(G79,'Overview - Section A'!$A$37:$A$44,1)),J79),"")</f>
        <v>a1Y360000032BCGEA2</v>
      </c>
      <c r="M79" s="446" t="s">
        <v>724</v>
      </c>
      <c r="N79" s="444"/>
      <c r="O79" s="444"/>
      <c r="P79" s="351"/>
      <c r="Q79" s="387"/>
      <c r="R79" s="387"/>
      <c r="S79" s="387"/>
      <c r="T79" s="387"/>
      <c r="U79" s="387"/>
      <c r="V79" s="387"/>
      <c r="W79" s="387"/>
      <c r="X79" s="387"/>
      <c r="Y79" s="387"/>
      <c r="Z79" s="387"/>
      <c r="AA79" s="387"/>
      <c r="AB79" s="387"/>
      <c r="AC79" s="387"/>
      <c r="AD79" s="387"/>
    </row>
    <row r="80" spans="1:30" ht="47.1" customHeight="1" x14ac:dyDescent="0.2">
      <c r="A80" s="442">
        <v>9</v>
      </c>
      <c r="B80" s="394" t="str">
        <f t="shared" si="4"/>
        <v/>
      </c>
      <c r="C80" s="395">
        <f>IFERROR(IF(N80&lt;&gt;"",N80,IF(A80=A79,IF(C79&lt;YEAR('Overview - Section A'!$E$8),C79+1,""),YEAR('Overview - Section A'!$E$7)-1)),"")</f>
        <v>2019</v>
      </c>
      <c r="D80" s="443"/>
      <c r="E80" s="397"/>
      <c r="F80" s="398" t="str">
        <f t="shared" si="5"/>
        <v/>
      </c>
      <c r="G80" s="399"/>
      <c r="H80" s="400"/>
      <c r="I80" s="444" t="str">
        <f t="shared" si="6"/>
        <v>92019</v>
      </c>
      <c r="J80" s="445" t="s">
        <v>432</v>
      </c>
      <c r="K80" s="445" t="b">
        <f t="shared" si="7"/>
        <v>0</v>
      </c>
      <c r="L80" s="444" t="str">
        <f>IFERROR(IF(G80&lt;&gt;"",INDEX('Overview - Section A'!$U$37:$U$44,MATCH(G80,'Overview - Section A'!$A$37:$A$44,1)),J80),"")</f>
        <v>a1Y360000032BCHEA2</v>
      </c>
      <c r="M80" s="446" t="s">
        <v>725</v>
      </c>
      <c r="N80" s="444"/>
      <c r="O80" s="444"/>
      <c r="P80" s="351"/>
      <c r="Q80" s="387"/>
      <c r="R80" s="387"/>
      <c r="S80" s="387"/>
      <c r="T80" s="387"/>
      <c r="U80" s="387"/>
      <c r="V80" s="387"/>
      <c r="W80" s="387"/>
      <c r="X80" s="387"/>
      <c r="Y80" s="387"/>
      <c r="Z80" s="387"/>
      <c r="AA80" s="387"/>
      <c r="AB80" s="387"/>
      <c r="AC80" s="387"/>
      <c r="AD80" s="387"/>
    </row>
    <row r="81" spans="1:30" ht="47.1" customHeight="1" x14ac:dyDescent="0.2">
      <c r="A81" s="442">
        <v>9</v>
      </c>
      <c r="B81" s="394" t="str">
        <f t="shared" si="4"/>
        <v/>
      </c>
      <c r="C81" s="395">
        <f>IFERROR(IF(N81&lt;&gt;"",N81,IF(A81=A80,IF(C80&lt;YEAR('Overview - Section A'!$E$8),C80+1,""),YEAR('Overview - Section A'!$E$7)-1)),"")</f>
        <v>2020</v>
      </c>
      <c r="D81" s="443"/>
      <c r="E81" s="397"/>
      <c r="F81" s="398" t="str">
        <f t="shared" si="5"/>
        <v/>
      </c>
      <c r="G81" s="399"/>
      <c r="H81" s="400"/>
      <c r="I81" s="444" t="str">
        <f t="shared" si="6"/>
        <v>92020</v>
      </c>
      <c r="J81" s="445" t="s">
        <v>434</v>
      </c>
      <c r="K81" s="445" t="b">
        <f t="shared" si="7"/>
        <v>0</v>
      </c>
      <c r="L81" s="444" t="str">
        <f>IFERROR(IF(G81&lt;&gt;"",INDEX('Overview - Section A'!$U$37:$U$44,MATCH(G81,'Overview - Section A'!$A$37:$A$44,1)),J81),"")</f>
        <v>a1Y360000032BCIEA2</v>
      </c>
      <c r="M81" s="446" t="s">
        <v>726</v>
      </c>
      <c r="N81" s="444"/>
      <c r="O81" s="444"/>
      <c r="P81" s="351"/>
      <c r="Q81" s="387"/>
      <c r="R81" s="387"/>
      <c r="S81" s="387"/>
      <c r="T81" s="387"/>
      <c r="U81" s="387"/>
      <c r="V81" s="387"/>
      <c r="W81" s="387"/>
      <c r="X81" s="387"/>
      <c r="Y81" s="387"/>
      <c r="Z81" s="387"/>
      <c r="AA81" s="387"/>
      <c r="AB81" s="387"/>
      <c r="AC81" s="387"/>
      <c r="AD81" s="387"/>
    </row>
    <row r="82" spans="1:30" ht="47.1" customHeight="1" x14ac:dyDescent="0.2">
      <c r="A82" s="442">
        <v>9</v>
      </c>
      <c r="B82" s="394" t="str">
        <f t="shared" si="4"/>
        <v/>
      </c>
      <c r="C82" s="395">
        <f>IFERROR(IF(N82&lt;&gt;"",N82,IF(A82=A81,IF(C81&lt;YEAR('Overview - Section A'!$E$8),C81+1,""),YEAR('Overview - Section A'!$E$7)-1)),"")</f>
        <v>2021</v>
      </c>
      <c r="D82" s="443"/>
      <c r="E82" s="397"/>
      <c r="F82" s="398" t="str">
        <f t="shared" si="5"/>
        <v/>
      </c>
      <c r="G82" s="399"/>
      <c r="H82" s="400"/>
      <c r="I82" s="444" t="str">
        <f t="shared" si="6"/>
        <v>92021</v>
      </c>
      <c r="J82" s="445" t="s">
        <v>436</v>
      </c>
      <c r="K82" s="445" t="b">
        <f t="shared" si="7"/>
        <v>0</v>
      </c>
      <c r="L82" s="444" t="str">
        <f>IFERROR(IF(G82&lt;&gt;"",INDEX('Overview - Section A'!$U$37:$U$44,MATCH(G82,'Overview - Section A'!$A$37:$A$44,1)),J82),"")</f>
        <v>a1Y360000032BCJEA2</v>
      </c>
      <c r="M82" s="446" t="s">
        <v>727</v>
      </c>
      <c r="N82" s="444"/>
      <c r="O82" s="444"/>
      <c r="P82" s="351"/>
      <c r="Q82" s="387"/>
      <c r="R82" s="387"/>
      <c r="S82" s="387"/>
      <c r="T82" s="387"/>
      <c r="U82" s="387"/>
      <c r="V82" s="387"/>
      <c r="W82" s="387"/>
      <c r="X82" s="387"/>
      <c r="Y82" s="387"/>
      <c r="Z82" s="387"/>
      <c r="AA82" s="387"/>
      <c r="AB82" s="387"/>
      <c r="AC82" s="387"/>
      <c r="AD82" s="387"/>
    </row>
    <row r="83" spans="1:30" ht="47.1" customHeight="1" x14ac:dyDescent="0.2">
      <c r="A83" s="442">
        <v>9</v>
      </c>
      <c r="B83" s="394" t="str">
        <f t="shared" si="4"/>
        <v/>
      </c>
      <c r="C83" s="395" t="str">
        <f>IFERROR(IF(N83&lt;&gt;"",N83,IF(A83=A82,IF(C82&lt;YEAR('Overview - Section A'!$E$8),C82+1,""),YEAR('Overview - Section A'!$E$7)-1)),"")</f>
        <v/>
      </c>
      <c r="D83" s="443"/>
      <c r="E83" s="397"/>
      <c r="F83" s="398" t="str">
        <f t="shared" si="5"/>
        <v/>
      </c>
      <c r="G83" s="399"/>
      <c r="H83" s="400"/>
      <c r="I83" s="444" t="str">
        <f t="shared" si="6"/>
        <v>9</v>
      </c>
      <c r="J83" s="445" t="s">
        <v>438</v>
      </c>
      <c r="K83" s="445" t="b">
        <f t="shared" si="7"/>
        <v>0</v>
      </c>
      <c r="L83" s="444" t="str">
        <f>IFERROR(IF(G83&lt;&gt;"",INDEX('Overview - Section A'!$U$37:$U$44,MATCH(G83,'Overview - Section A'!$A$37:$A$44,1)),J83),"")</f>
        <v>a1Y360000032BCKEA2</v>
      </c>
      <c r="M83" s="446" t="s">
        <v>728</v>
      </c>
      <c r="N83" s="444"/>
      <c r="O83" s="444"/>
      <c r="P83" s="351"/>
      <c r="Q83" s="387"/>
      <c r="R83" s="387"/>
      <c r="S83" s="387"/>
      <c r="T83" s="387"/>
      <c r="U83" s="387"/>
      <c r="V83" s="387"/>
      <c r="W83" s="387"/>
      <c r="X83" s="387"/>
      <c r="Y83" s="387"/>
      <c r="Z83" s="387"/>
      <c r="AA83" s="387"/>
      <c r="AB83" s="387"/>
      <c r="AC83" s="387"/>
      <c r="AD83" s="387"/>
    </row>
    <row r="84" spans="1:30" ht="47.1" customHeight="1" x14ac:dyDescent="0.2">
      <c r="A84" s="442">
        <v>10</v>
      </c>
      <c r="B84" s="394" t="str">
        <f t="shared" si="4"/>
        <v/>
      </c>
      <c r="C84" s="395">
        <f>IFERROR(IF(N84&lt;&gt;"",N84,IF(A84=A83,IF(C83&lt;YEAR('Overview - Section A'!$E$8),C83+1,""),YEAR('Overview - Section A'!$E$7)-1)),"")</f>
        <v>2017</v>
      </c>
      <c r="D84" s="443"/>
      <c r="E84" s="397"/>
      <c r="F84" s="398" t="str">
        <f t="shared" si="5"/>
        <v/>
      </c>
      <c r="G84" s="399"/>
      <c r="H84" s="400"/>
      <c r="I84" s="444" t="str">
        <f t="shared" si="6"/>
        <v>102017</v>
      </c>
      <c r="J84" s="445" t="s">
        <v>428</v>
      </c>
      <c r="K84" s="445" t="b">
        <f t="shared" si="7"/>
        <v>0</v>
      </c>
      <c r="L84" s="444" t="str">
        <f>IFERROR(IF(G84&lt;&gt;"",INDEX('Overview - Section A'!$U$37:$U$44,MATCH(G84,'Overview - Section A'!$A$37:$A$44,1)),J84),"")</f>
        <v>a1Y360000032BCFEA2</v>
      </c>
      <c r="M84" s="446" t="s">
        <v>729</v>
      </c>
      <c r="N84" s="444"/>
      <c r="O84" s="444"/>
      <c r="P84" s="351"/>
      <c r="Q84" s="387"/>
      <c r="R84" s="387"/>
      <c r="S84" s="387"/>
      <c r="T84" s="387"/>
      <c r="U84" s="387"/>
      <c r="V84" s="387"/>
      <c r="W84" s="387"/>
      <c r="X84" s="387"/>
      <c r="Y84" s="387"/>
      <c r="Z84" s="387"/>
      <c r="AA84" s="387"/>
      <c r="AB84" s="387"/>
      <c r="AC84" s="387"/>
      <c r="AD84" s="387"/>
    </row>
    <row r="85" spans="1:30" ht="47.1" customHeight="1" x14ac:dyDescent="0.2">
      <c r="A85" s="442">
        <v>10</v>
      </c>
      <c r="B85" s="394" t="str">
        <f t="shared" si="4"/>
        <v/>
      </c>
      <c r="C85" s="395">
        <f>IFERROR(IF(N85&lt;&gt;"",N85,IF(A85=A84,IF(C84&lt;YEAR('Overview - Section A'!$E$8),C84+1,""),YEAR('Overview - Section A'!$E$7)-1)),"")</f>
        <v>2018</v>
      </c>
      <c r="D85" s="443"/>
      <c r="E85" s="397"/>
      <c r="F85" s="398" t="str">
        <f t="shared" si="5"/>
        <v/>
      </c>
      <c r="G85" s="399"/>
      <c r="H85" s="400"/>
      <c r="I85" s="444" t="str">
        <f t="shared" si="6"/>
        <v>102018</v>
      </c>
      <c r="J85" s="445" t="s">
        <v>430</v>
      </c>
      <c r="K85" s="445" t="b">
        <f t="shared" si="7"/>
        <v>0</v>
      </c>
      <c r="L85" s="444" t="str">
        <f>IFERROR(IF(G85&lt;&gt;"",INDEX('Overview - Section A'!$U$37:$U$44,MATCH(G85,'Overview - Section A'!$A$37:$A$44,1)),J85),"")</f>
        <v>a1Y360000032BCGEA2</v>
      </c>
      <c r="M85" s="446" t="s">
        <v>730</v>
      </c>
      <c r="N85" s="444"/>
      <c r="O85" s="444"/>
      <c r="P85" s="351"/>
      <c r="Q85" s="387"/>
      <c r="R85" s="387"/>
      <c r="S85" s="387"/>
      <c r="T85" s="387"/>
      <c r="U85" s="387"/>
      <c r="V85" s="387"/>
      <c r="W85" s="387"/>
      <c r="X85" s="387"/>
      <c r="Y85" s="387"/>
      <c r="Z85" s="387"/>
      <c r="AA85" s="387"/>
      <c r="AB85" s="387"/>
      <c r="AC85" s="387"/>
      <c r="AD85" s="387"/>
    </row>
    <row r="86" spans="1:30" ht="47.1" customHeight="1" x14ac:dyDescent="0.2">
      <c r="A86" s="442">
        <v>10</v>
      </c>
      <c r="B86" s="394" t="str">
        <f t="shared" si="4"/>
        <v/>
      </c>
      <c r="C86" s="395">
        <f>IFERROR(IF(N86&lt;&gt;"",N86,IF(A86=A85,IF(C85&lt;YEAR('Overview - Section A'!$E$8),C85+1,""),YEAR('Overview - Section A'!$E$7)-1)),"")</f>
        <v>2019</v>
      </c>
      <c r="D86" s="443"/>
      <c r="E86" s="397"/>
      <c r="F86" s="398" t="str">
        <f t="shared" si="5"/>
        <v/>
      </c>
      <c r="G86" s="399"/>
      <c r="H86" s="400"/>
      <c r="I86" s="444" t="str">
        <f t="shared" si="6"/>
        <v>102019</v>
      </c>
      <c r="J86" s="445" t="s">
        <v>432</v>
      </c>
      <c r="K86" s="445" t="b">
        <f t="shared" si="7"/>
        <v>0</v>
      </c>
      <c r="L86" s="444" t="str">
        <f>IFERROR(IF(G86&lt;&gt;"",INDEX('Overview - Section A'!$U$37:$U$44,MATCH(G86,'Overview - Section A'!$A$37:$A$44,1)),J86),"")</f>
        <v>a1Y360000032BCHEA2</v>
      </c>
      <c r="M86" s="446" t="s">
        <v>731</v>
      </c>
      <c r="N86" s="444"/>
      <c r="O86" s="444"/>
      <c r="P86" s="351"/>
      <c r="Q86" s="387"/>
      <c r="R86" s="387"/>
      <c r="S86" s="387"/>
      <c r="T86" s="387"/>
      <c r="U86" s="387"/>
      <c r="V86" s="387"/>
      <c r="W86" s="387"/>
      <c r="X86" s="387"/>
      <c r="Y86" s="387"/>
      <c r="Z86" s="387"/>
      <c r="AA86" s="387"/>
      <c r="AB86" s="387"/>
      <c r="AC86" s="387"/>
      <c r="AD86" s="387"/>
    </row>
    <row r="87" spans="1:30" ht="47.1" customHeight="1" x14ac:dyDescent="0.2">
      <c r="A87" s="442">
        <v>10</v>
      </c>
      <c r="B87" s="394" t="str">
        <f t="shared" si="4"/>
        <v/>
      </c>
      <c r="C87" s="395">
        <f>IFERROR(IF(N87&lt;&gt;"",N87,IF(A87=A86,IF(C86&lt;YEAR('Overview - Section A'!$E$8),C86+1,""),YEAR('Overview - Section A'!$E$7)-1)),"")</f>
        <v>2020</v>
      </c>
      <c r="D87" s="443"/>
      <c r="E87" s="397"/>
      <c r="F87" s="398" t="str">
        <f t="shared" si="5"/>
        <v/>
      </c>
      <c r="G87" s="399"/>
      <c r="H87" s="400"/>
      <c r="I87" s="444" t="str">
        <f t="shared" si="6"/>
        <v>102020</v>
      </c>
      <c r="J87" s="445" t="s">
        <v>434</v>
      </c>
      <c r="K87" s="445" t="b">
        <f t="shared" si="7"/>
        <v>0</v>
      </c>
      <c r="L87" s="444" t="str">
        <f>IFERROR(IF(G87&lt;&gt;"",INDEX('Overview - Section A'!$U$37:$U$44,MATCH(G87,'Overview - Section A'!$A$37:$A$44,1)),J87),"")</f>
        <v>a1Y360000032BCIEA2</v>
      </c>
      <c r="M87" s="446" t="s">
        <v>732</v>
      </c>
      <c r="N87" s="444"/>
      <c r="O87" s="444"/>
      <c r="P87" s="351"/>
      <c r="Q87" s="387"/>
      <c r="R87" s="387"/>
      <c r="S87" s="387"/>
      <c r="T87" s="387"/>
      <c r="U87" s="387"/>
      <c r="V87" s="387"/>
      <c r="W87" s="387"/>
      <c r="X87" s="387"/>
      <c r="Y87" s="387"/>
      <c r="Z87" s="387"/>
      <c r="AA87" s="387"/>
      <c r="AB87" s="387"/>
      <c r="AC87" s="387"/>
      <c r="AD87" s="387"/>
    </row>
    <row r="88" spans="1:30" ht="47.1" customHeight="1" x14ac:dyDescent="0.2">
      <c r="A88" s="442">
        <v>10</v>
      </c>
      <c r="B88" s="394" t="str">
        <f t="shared" si="4"/>
        <v/>
      </c>
      <c r="C88" s="395">
        <f>IFERROR(IF(N88&lt;&gt;"",N88,IF(A88=A87,IF(C87&lt;YEAR('Overview - Section A'!$E$8),C87+1,""),YEAR('Overview - Section A'!$E$7)-1)),"")</f>
        <v>2021</v>
      </c>
      <c r="D88" s="443"/>
      <c r="E88" s="397"/>
      <c r="F88" s="398" t="str">
        <f t="shared" si="5"/>
        <v/>
      </c>
      <c r="G88" s="399"/>
      <c r="H88" s="400"/>
      <c r="I88" s="444" t="str">
        <f t="shared" si="6"/>
        <v>102021</v>
      </c>
      <c r="J88" s="445" t="s">
        <v>436</v>
      </c>
      <c r="K88" s="445" t="b">
        <f t="shared" si="7"/>
        <v>0</v>
      </c>
      <c r="L88" s="444" t="str">
        <f>IFERROR(IF(G88&lt;&gt;"",INDEX('Overview - Section A'!$U$37:$U$44,MATCH(G88,'Overview - Section A'!$A$37:$A$44,1)),J88),"")</f>
        <v>a1Y360000032BCJEA2</v>
      </c>
      <c r="M88" s="446" t="s">
        <v>733</v>
      </c>
      <c r="N88" s="444"/>
      <c r="O88" s="444"/>
      <c r="P88" s="351"/>
      <c r="Q88" s="387"/>
      <c r="R88" s="387"/>
      <c r="S88" s="387"/>
      <c r="T88" s="387"/>
      <c r="U88" s="387"/>
      <c r="V88" s="387"/>
      <c r="W88" s="387"/>
      <c r="X88" s="387"/>
      <c r="Y88" s="387"/>
      <c r="Z88" s="387"/>
      <c r="AA88" s="387"/>
      <c r="AB88" s="387"/>
      <c r="AC88" s="387"/>
      <c r="AD88" s="387"/>
    </row>
    <row r="89" spans="1:30" ht="47.1" customHeight="1" x14ac:dyDescent="0.2">
      <c r="A89" s="442">
        <v>10</v>
      </c>
      <c r="B89" s="394" t="str">
        <f t="shared" si="4"/>
        <v/>
      </c>
      <c r="C89" s="395" t="str">
        <f>IFERROR(IF(N89&lt;&gt;"",N89,IF(A89=A88,IF(C88&lt;YEAR('Overview - Section A'!$E$8),C88+1,""),YEAR('Overview - Section A'!$E$7)-1)),"")</f>
        <v/>
      </c>
      <c r="D89" s="443"/>
      <c r="E89" s="397"/>
      <c r="F89" s="398" t="str">
        <f t="shared" si="5"/>
        <v/>
      </c>
      <c r="G89" s="399"/>
      <c r="H89" s="400"/>
      <c r="I89" s="444" t="str">
        <f t="shared" si="6"/>
        <v>10</v>
      </c>
      <c r="J89" s="445" t="s">
        <v>438</v>
      </c>
      <c r="K89" s="445" t="b">
        <f t="shared" si="7"/>
        <v>0</v>
      </c>
      <c r="L89" s="444" t="str">
        <f>IFERROR(IF(G89&lt;&gt;"",INDEX('Overview - Section A'!$U$37:$U$44,MATCH(G89,'Overview - Section A'!$A$37:$A$44,1)),J89),"")</f>
        <v>a1Y360000032BCKEA2</v>
      </c>
      <c r="M89" s="446" t="s">
        <v>734</v>
      </c>
      <c r="N89" s="444"/>
      <c r="O89" s="444"/>
      <c r="P89" s="351"/>
      <c r="Q89" s="387"/>
      <c r="R89" s="387"/>
      <c r="S89" s="387"/>
      <c r="T89" s="387"/>
      <c r="U89" s="387"/>
      <c r="V89" s="387"/>
      <c r="W89" s="387"/>
      <c r="X89" s="387"/>
      <c r="Y89" s="387"/>
      <c r="Z89" s="387"/>
      <c r="AA89" s="387"/>
      <c r="AB89" s="387"/>
      <c r="AC89" s="387"/>
      <c r="AD89" s="387"/>
    </row>
    <row r="90" spans="1:30" ht="47.1" customHeight="1" x14ac:dyDescent="0.2">
      <c r="A90" s="442">
        <v>11</v>
      </c>
      <c r="B90" s="394" t="str">
        <f t="shared" si="4"/>
        <v/>
      </c>
      <c r="C90" s="395">
        <f>IFERROR(IF(N90&lt;&gt;"",N90,IF(A90=A89,IF(C89&lt;YEAR('Overview - Section A'!$E$8),C89+1,""),YEAR('Overview - Section A'!$E$7)-1)),"")</f>
        <v>2017</v>
      </c>
      <c r="D90" s="443"/>
      <c r="E90" s="397"/>
      <c r="F90" s="398" t="str">
        <f t="shared" si="5"/>
        <v/>
      </c>
      <c r="G90" s="399"/>
      <c r="H90" s="400"/>
      <c r="I90" s="444" t="str">
        <f t="shared" si="6"/>
        <v>112017</v>
      </c>
      <c r="J90" s="445" t="s">
        <v>428</v>
      </c>
      <c r="K90" s="445" t="b">
        <f t="shared" si="7"/>
        <v>0</v>
      </c>
      <c r="L90" s="444" t="str">
        <f>IFERROR(IF(G90&lt;&gt;"",INDEX('Overview - Section A'!$U$37:$U$44,MATCH(G90,'Overview - Section A'!$A$37:$A$44,1)),J90),"")</f>
        <v>a1Y360000032BCFEA2</v>
      </c>
      <c r="M90" s="446" t="s">
        <v>735</v>
      </c>
      <c r="N90" s="444"/>
      <c r="O90" s="444"/>
      <c r="P90" s="351"/>
      <c r="Q90" s="387"/>
      <c r="R90" s="387"/>
      <c r="S90" s="387"/>
      <c r="T90" s="387"/>
      <c r="U90" s="387"/>
      <c r="V90" s="387"/>
      <c r="W90" s="387"/>
      <c r="X90" s="387"/>
      <c r="Y90" s="387"/>
      <c r="Z90" s="387"/>
      <c r="AA90" s="387"/>
      <c r="AB90" s="387"/>
      <c r="AC90" s="387"/>
      <c r="AD90" s="387"/>
    </row>
    <row r="91" spans="1:30" ht="47.1" customHeight="1" x14ac:dyDescent="0.2">
      <c r="A91" s="442">
        <v>11</v>
      </c>
      <c r="B91" s="394" t="str">
        <f t="shared" si="4"/>
        <v/>
      </c>
      <c r="C91" s="395">
        <f>IFERROR(IF(N91&lt;&gt;"",N91,IF(A91=A90,IF(C90&lt;YEAR('Overview - Section A'!$E$8),C90+1,""),YEAR('Overview - Section A'!$E$7)-1)),"")</f>
        <v>2018</v>
      </c>
      <c r="D91" s="443"/>
      <c r="E91" s="397"/>
      <c r="F91" s="398" t="str">
        <f t="shared" si="5"/>
        <v/>
      </c>
      <c r="G91" s="399"/>
      <c r="H91" s="400"/>
      <c r="I91" s="444" t="str">
        <f t="shared" si="6"/>
        <v>112018</v>
      </c>
      <c r="J91" s="445" t="s">
        <v>430</v>
      </c>
      <c r="K91" s="445" t="b">
        <f t="shared" si="7"/>
        <v>0</v>
      </c>
      <c r="L91" s="444" t="str">
        <f>IFERROR(IF(G91&lt;&gt;"",INDEX('Overview - Section A'!$U$37:$U$44,MATCH(G91,'Overview - Section A'!$A$37:$A$44,1)),J91),"")</f>
        <v>a1Y360000032BCGEA2</v>
      </c>
      <c r="M91" s="446" t="s">
        <v>736</v>
      </c>
      <c r="N91" s="444"/>
      <c r="O91" s="444"/>
      <c r="P91" s="351"/>
      <c r="Q91" s="387"/>
      <c r="R91" s="387"/>
      <c r="S91" s="387"/>
      <c r="T91" s="387"/>
      <c r="U91" s="387"/>
      <c r="V91" s="387"/>
      <c r="W91" s="387"/>
      <c r="X91" s="387"/>
      <c r="Y91" s="387"/>
      <c r="Z91" s="387"/>
      <c r="AA91" s="387"/>
      <c r="AB91" s="387"/>
      <c r="AC91" s="387"/>
      <c r="AD91" s="387"/>
    </row>
    <row r="92" spans="1:30" ht="47.1" customHeight="1" x14ac:dyDescent="0.2">
      <c r="A92" s="442">
        <v>11</v>
      </c>
      <c r="B92" s="394" t="str">
        <f t="shared" si="4"/>
        <v/>
      </c>
      <c r="C92" s="395">
        <f>IFERROR(IF(N92&lt;&gt;"",N92,IF(A92=A91,IF(C91&lt;YEAR('Overview - Section A'!$E$8),C91+1,""),YEAR('Overview - Section A'!$E$7)-1)),"")</f>
        <v>2019</v>
      </c>
      <c r="D92" s="443"/>
      <c r="E92" s="397"/>
      <c r="F92" s="398" t="str">
        <f t="shared" si="5"/>
        <v/>
      </c>
      <c r="G92" s="399"/>
      <c r="H92" s="400"/>
      <c r="I92" s="444" t="str">
        <f t="shared" si="6"/>
        <v>112019</v>
      </c>
      <c r="J92" s="445" t="s">
        <v>432</v>
      </c>
      <c r="K92" s="445" t="b">
        <f t="shared" si="7"/>
        <v>0</v>
      </c>
      <c r="L92" s="444" t="str">
        <f>IFERROR(IF(G92&lt;&gt;"",INDEX('Overview - Section A'!$U$37:$U$44,MATCH(G92,'Overview - Section A'!$A$37:$A$44,1)),J92),"")</f>
        <v>a1Y360000032BCHEA2</v>
      </c>
      <c r="M92" s="446" t="s">
        <v>737</v>
      </c>
      <c r="N92" s="444"/>
      <c r="O92" s="444"/>
      <c r="P92" s="351"/>
      <c r="Q92" s="387"/>
      <c r="R92" s="387"/>
      <c r="S92" s="387"/>
      <c r="T92" s="387"/>
      <c r="U92" s="387"/>
      <c r="V92" s="387"/>
      <c r="W92" s="387"/>
      <c r="X92" s="387"/>
      <c r="Y92" s="387"/>
      <c r="Z92" s="387"/>
      <c r="AA92" s="387"/>
      <c r="AB92" s="387"/>
      <c r="AC92" s="387"/>
      <c r="AD92" s="387"/>
    </row>
    <row r="93" spans="1:30" ht="47.1" customHeight="1" x14ac:dyDescent="0.2">
      <c r="A93" s="442">
        <v>11</v>
      </c>
      <c r="B93" s="394" t="str">
        <f t="shared" si="4"/>
        <v/>
      </c>
      <c r="C93" s="395">
        <f>IFERROR(IF(N93&lt;&gt;"",N93,IF(A93=A92,IF(C92&lt;YEAR('Overview - Section A'!$E$8),C92+1,""),YEAR('Overview - Section A'!$E$7)-1)),"")</f>
        <v>2020</v>
      </c>
      <c r="D93" s="443"/>
      <c r="E93" s="397"/>
      <c r="F93" s="398" t="str">
        <f t="shared" si="5"/>
        <v/>
      </c>
      <c r="G93" s="399"/>
      <c r="H93" s="400"/>
      <c r="I93" s="444" t="str">
        <f t="shared" si="6"/>
        <v>112020</v>
      </c>
      <c r="J93" s="445" t="s">
        <v>434</v>
      </c>
      <c r="K93" s="445" t="b">
        <f t="shared" si="7"/>
        <v>0</v>
      </c>
      <c r="L93" s="444" t="str">
        <f>IFERROR(IF(G93&lt;&gt;"",INDEX('Overview - Section A'!$U$37:$U$44,MATCH(G93,'Overview - Section A'!$A$37:$A$44,1)),J93),"")</f>
        <v>a1Y360000032BCIEA2</v>
      </c>
      <c r="M93" s="446" t="s">
        <v>738</v>
      </c>
      <c r="N93" s="444"/>
      <c r="O93" s="444"/>
      <c r="P93" s="351"/>
      <c r="Q93" s="387"/>
      <c r="R93" s="387"/>
      <c r="S93" s="387"/>
      <c r="T93" s="387"/>
      <c r="U93" s="387"/>
      <c r="V93" s="387"/>
      <c r="W93" s="387"/>
      <c r="X93" s="387"/>
      <c r="Y93" s="387"/>
      <c r="Z93" s="387"/>
      <c r="AA93" s="387"/>
      <c r="AB93" s="387"/>
      <c r="AC93" s="387"/>
      <c r="AD93" s="387"/>
    </row>
    <row r="94" spans="1:30" ht="47.1" customHeight="1" x14ac:dyDescent="0.2">
      <c r="A94" s="442">
        <v>11</v>
      </c>
      <c r="B94" s="394" t="str">
        <f t="shared" ref="B94:B119" si="8">IF(A94=A93,"",VLOOKUP(A94,$A$9:$V$26,22,FALSE))</f>
        <v/>
      </c>
      <c r="C94" s="395">
        <f>IFERROR(IF(N94&lt;&gt;"",N94,IF(A94=A93,IF(C93&lt;YEAR('Overview - Section A'!$E$8),C93+1,""),YEAR('Overview - Section A'!$E$7)-1)),"")</f>
        <v>2021</v>
      </c>
      <c r="D94" s="443"/>
      <c r="E94" s="397"/>
      <c r="F94" s="398" t="str">
        <f t="shared" ref="F94:F119" si="9">IF(IF(AND(D94="",E94=""),O94,IFERROR((D94/E94)*100,""))=0,"",IF(AND(D94="",E94=""),O94,IFERROR((D94/E94)*100,"")))</f>
        <v/>
      </c>
      <c r="G94" s="399"/>
      <c r="H94" s="400"/>
      <c r="I94" s="444" t="str">
        <f t="shared" ref="I94:I119" si="10">CONCATENATE(A94,C94)</f>
        <v>112021</v>
      </c>
      <c r="J94" s="445" t="s">
        <v>436</v>
      </c>
      <c r="K94" s="445" t="b">
        <f t="shared" ref="K94:K119" si="11">IFERROR(IF(OR(D94&lt;&gt;"",E94&lt;&gt;"",F94&lt;&gt;"",G94&lt;&gt;"",H94&lt;&gt;""),TRUE,FALSE),FALSE)</f>
        <v>0</v>
      </c>
      <c r="L94" s="444" t="str">
        <f>IFERROR(IF(G94&lt;&gt;"",INDEX('Overview - Section A'!$U$37:$U$44,MATCH(G94,'Overview - Section A'!$A$37:$A$44,1)),J94),"")</f>
        <v>a1Y360000032BCJEA2</v>
      </c>
      <c r="M94" s="446" t="s">
        <v>739</v>
      </c>
      <c r="N94" s="444"/>
      <c r="O94" s="444"/>
      <c r="P94" s="351"/>
      <c r="Q94" s="387"/>
      <c r="R94" s="387"/>
      <c r="S94" s="387"/>
      <c r="T94" s="387"/>
      <c r="U94" s="387"/>
      <c r="V94" s="387"/>
      <c r="W94" s="387"/>
      <c r="X94" s="387"/>
      <c r="Y94" s="387"/>
      <c r="Z94" s="387"/>
      <c r="AA94" s="387"/>
      <c r="AB94" s="387"/>
      <c r="AC94" s="387"/>
      <c r="AD94" s="387"/>
    </row>
    <row r="95" spans="1:30" ht="47.1" customHeight="1" x14ac:dyDescent="0.2">
      <c r="A95" s="442">
        <v>11</v>
      </c>
      <c r="B95" s="394" t="str">
        <f t="shared" si="8"/>
        <v/>
      </c>
      <c r="C95" s="395" t="str">
        <f>IFERROR(IF(N95&lt;&gt;"",N95,IF(A95=A94,IF(C94&lt;YEAR('Overview - Section A'!$E$8),C94+1,""),YEAR('Overview - Section A'!$E$7)-1)),"")</f>
        <v/>
      </c>
      <c r="D95" s="443"/>
      <c r="E95" s="397"/>
      <c r="F95" s="398" t="str">
        <f t="shared" si="9"/>
        <v/>
      </c>
      <c r="G95" s="399"/>
      <c r="H95" s="400"/>
      <c r="I95" s="444" t="str">
        <f t="shared" si="10"/>
        <v>11</v>
      </c>
      <c r="J95" s="445" t="s">
        <v>438</v>
      </c>
      <c r="K95" s="445" t="b">
        <f t="shared" si="11"/>
        <v>0</v>
      </c>
      <c r="L95" s="444" t="str">
        <f>IFERROR(IF(G95&lt;&gt;"",INDEX('Overview - Section A'!$U$37:$U$44,MATCH(G95,'Overview - Section A'!$A$37:$A$44,1)),J95),"")</f>
        <v>a1Y360000032BCKEA2</v>
      </c>
      <c r="M95" s="446" t="s">
        <v>740</v>
      </c>
      <c r="N95" s="444"/>
      <c r="O95" s="444"/>
      <c r="P95" s="351"/>
      <c r="Q95" s="387"/>
      <c r="R95" s="387"/>
      <c r="S95" s="387"/>
      <c r="T95" s="387"/>
      <c r="U95" s="387"/>
      <c r="V95" s="387"/>
      <c r="W95" s="387"/>
      <c r="X95" s="387"/>
      <c r="Y95" s="387"/>
      <c r="Z95" s="387"/>
      <c r="AA95" s="387"/>
      <c r="AB95" s="387"/>
      <c r="AC95" s="387"/>
      <c r="AD95" s="387"/>
    </row>
    <row r="96" spans="1:30" ht="47.1" customHeight="1" x14ac:dyDescent="0.2">
      <c r="A96" s="442">
        <v>12</v>
      </c>
      <c r="B96" s="394" t="str">
        <f t="shared" si="8"/>
        <v/>
      </c>
      <c r="C96" s="395">
        <f>IFERROR(IF(N96&lt;&gt;"",N96,IF(A96=A95,IF(C95&lt;YEAR('Overview - Section A'!$E$8),C95+1,""),YEAR('Overview - Section A'!$E$7)-1)),"")</f>
        <v>2017</v>
      </c>
      <c r="D96" s="443"/>
      <c r="E96" s="397"/>
      <c r="F96" s="398" t="str">
        <f t="shared" si="9"/>
        <v/>
      </c>
      <c r="G96" s="399"/>
      <c r="H96" s="400"/>
      <c r="I96" s="444" t="str">
        <f t="shared" si="10"/>
        <v>122017</v>
      </c>
      <c r="J96" s="445" t="s">
        <v>428</v>
      </c>
      <c r="K96" s="445" t="b">
        <f t="shared" si="11"/>
        <v>0</v>
      </c>
      <c r="L96" s="444" t="str">
        <f>IFERROR(IF(G96&lt;&gt;"",INDEX('Overview - Section A'!$U$37:$U$44,MATCH(G96,'Overview - Section A'!$A$37:$A$44,1)),J96),"")</f>
        <v>a1Y360000032BCFEA2</v>
      </c>
      <c r="M96" s="446" t="s">
        <v>741</v>
      </c>
      <c r="N96" s="444"/>
      <c r="O96" s="444"/>
      <c r="P96" s="351"/>
      <c r="Q96" s="387"/>
      <c r="R96" s="387"/>
      <c r="S96" s="387"/>
      <c r="T96" s="387"/>
      <c r="U96" s="387"/>
      <c r="V96" s="387"/>
      <c r="W96" s="387"/>
      <c r="X96" s="387"/>
      <c r="Y96" s="387"/>
      <c r="Z96" s="387"/>
      <c r="AA96" s="387"/>
      <c r="AB96" s="387"/>
      <c r="AC96" s="387"/>
      <c r="AD96" s="387"/>
    </row>
    <row r="97" spans="1:30" ht="47.1" customHeight="1" x14ac:dyDescent="0.2">
      <c r="A97" s="442">
        <v>12</v>
      </c>
      <c r="B97" s="394" t="str">
        <f t="shared" si="8"/>
        <v/>
      </c>
      <c r="C97" s="395">
        <f>IFERROR(IF(N97&lt;&gt;"",N97,IF(A97=A96,IF(C96&lt;YEAR('Overview - Section A'!$E$8),C96+1,""),YEAR('Overview - Section A'!$E$7)-1)),"")</f>
        <v>2018</v>
      </c>
      <c r="D97" s="443"/>
      <c r="E97" s="397"/>
      <c r="F97" s="398" t="str">
        <f t="shared" si="9"/>
        <v/>
      </c>
      <c r="G97" s="399"/>
      <c r="H97" s="400"/>
      <c r="I97" s="444" t="str">
        <f t="shared" si="10"/>
        <v>122018</v>
      </c>
      <c r="J97" s="445" t="s">
        <v>430</v>
      </c>
      <c r="K97" s="445" t="b">
        <f t="shared" si="11"/>
        <v>0</v>
      </c>
      <c r="L97" s="444" t="str">
        <f>IFERROR(IF(G97&lt;&gt;"",INDEX('Overview - Section A'!$U$37:$U$44,MATCH(G97,'Overview - Section A'!$A$37:$A$44,1)),J97),"")</f>
        <v>a1Y360000032BCGEA2</v>
      </c>
      <c r="M97" s="446" t="s">
        <v>742</v>
      </c>
      <c r="N97" s="444"/>
      <c r="O97" s="444"/>
      <c r="P97" s="351"/>
      <c r="Q97" s="387"/>
      <c r="R97" s="387"/>
      <c r="S97" s="387"/>
      <c r="T97" s="387"/>
      <c r="U97" s="387"/>
      <c r="V97" s="387"/>
      <c r="W97" s="387"/>
      <c r="X97" s="387"/>
      <c r="Y97" s="387"/>
      <c r="Z97" s="387"/>
      <c r="AA97" s="387"/>
      <c r="AB97" s="387"/>
      <c r="AC97" s="387"/>
      <c r="AD97" s="387"/>
    </row>
    <row r="98" spans="1:30" ht="47.1" customHeight="1" x14ac:dyDescent="0.2">
      <c r="A98" s="442">
        <v>12</v>
      </c>
      <c r="B98" s="394" t="str">
        <f t="shared" si="8"/>
        <v/>
      </c>
      <c r="C98" s="395">
        <f>IFERROR(IF(N98&lt;&gt;"",N98,IF(A98=A97,IF(C97&lt;YEAR('Overview - Section A'!$E$8),C97+1,""),YEAR('Overview - Section A'!$E$7)-1)),"")</f>
        <v>2019</v>
      </c>
      <c r="D98" s="443"/>
      <c r="E98" s="397"/>
      <c r="F98" s="398" t="str">
        <f t="shared" si="9"/>
        <v/>
      </c>
      <c r="G98" s="399"/>
      <c r="H98" s="400"/>
      <c r="I98" s="444" t="str">
        <f t="shared" si="10"/>
        <v>122019</v>
      </c>
      <c r="J98" s="445" t="s">
        <v>432</v>
      </c>
      <c r="K98" s="445" t="b">
        <f t="shared" si="11"/>
        <v>0</v>
      </c>
      <c r="L98" s="444" t="str">
        <f>IFERROR(IF(G98&lt;&gt;"",INDEX('Overview - Section A'!$U$37:$U$44,MATCH(G98,'Overview - Section A'!$A$37:$A$44,1)),J98),"")</f>
        <v>a1Y360000032BCHEA2</v>
      </c>
      <c r="M98" s="446" t="s">
        <v>743</v>
      </c>
      <c r="N98" s="444"/>
      <c r="O98" s="444"/>
      <c r="P98" s="351"/>
      <c r="Q98" s="387"/>
      <c r="R98" s="387"/>
      <c r="S98" s="387"/>
      <c r="T98" s="387"/>
      <c r="U98" s="387"/>
      <c r="V98" s="387"/>
      <c r="W98" s="387"/>
      <c r="X98" s="387"/>
      <c r="Y98" s="387"/>
      <c r="Z98" s="387"/>
      <c r="AA98" s="387"/>
      <c r="AB98" s="387"/>
      <c r="AC98" s="387"/>
      <c r="AD98" s="387"/>
    </row>
    <row r="99" spans="1:30" ht="47.1" customHeight="1" x14ac:dyDescent="0.2">
      <c r="A99" s="442">
        <v>12</v>
      </c>
      <c r="B99" s="394" t="str">
        <f t="shared" si="8"/>
        <v/>
      </c>
      <c r="C99" s="395">
        <f>IFERROR(IF(N99&lt;&gt;"",N99,IF(A99=A98,IF(C98&lt;YEAR('Overview - Section A'!$E$8),C98+1,""),YEAR('Overview - Section A'!$E$7)-1)),"")</f>
        <v>2020</v>
      </c>
      <c r="D99" s="443"/>
      <c r="E99" s="397"/>
      <c r="F99" s="398" t="str">
        <f t="shared" si="9"/>
        <v/>
      </c>
      <c r="G99" s="399"/>
      <c r="H99" s="400"/>
      <c r="I99" s="444" t="str">
        <f t="shared" si="10"/>
        <v>122020</v>
      </c>
      <c r="J99" s="445" t="s">
        <v>434</v>
      </c>
      <c r="K99" s="445" t="b">
        <f t="shared" si="11"/>
        <v>0</v>
      </c>
      <c r="L99" s="444" t="str">
        <f>IFERROR(IF(G99&lt;&gt;"",INDEX('Overview - Section A'!$U$37:$U$44,MATCH(G99,'Overview - Section A'!$A$37:$A$44,1)),J99),"")</f>
        <v>a1Y360000032BCIEA2</v>
      </c>
      <c r="M99" s="446" t="s">
        <v>744</v>
      </c>
      <c r="N99" s="444"/>
      <c r="O99" s="444"/>
      <c r="P99" s="351"/>
      <c r="Q99" s="387"/>
      <c r="R99" s="387"/>
      <c r="S99" s="387"/>
      <c r="T99" s="387"/>
      <c r="U99" s="387"/>
      <c r="V99" s="387"/>
      <c r="W99" s="387"/>
      <c r="X99" s="387"/>
      <c r="Y99" s="387"/>
      <c r="Z99" s="387"/>
      <c r="AA99" s="387"/>
      <c r="AB99" s="387"/>
      <c r="AC99" s="387"/>
      <c r="AD99" s="387"/>
    </row>
    <row r="100" spans="1:30" ht="47.1" customHeight="1" x14ac:dyDescent="0.2">
      <c r="A100" s="442">
        <v>12</v>
      </c>
      <c r="B100" s="394" t="str">
        <f t="shared" si="8"/>
        <v/>
      </c>
      <c r="C100" s="395">
        <f>IFERROR(IF(N100&lt;&gt;"",N100,IF(A100=A99,IF(C99&lt;YEAR('Overview - Section A'!$E$8),C99+1,""),YEAR('Overview - Section A'!$E$7)-1)),"")</f>
        <v>2021</v>
      </c>
      <c r="D100" s="443"/>
      <c r="E100" s="397"/>
      <c r="F100" s="398" t="str">
        <f t="shared" si="9"/>
        <v/>
      </c>
      <c r="G100" s="399"/>
      <c r="H100" s="400"/>
      <c r="I100" s="444" t="str">
        <f t="shared" si="10"/>
        <v>122021</v>
      </c>
      <c r="J100" s="445" t="s">
        <v>436</v>
      </c>
      <c r="K100" s="445" t="b">
        <f t="shared" si="11"/>
        <v>0</v>
      </c>
      <c r="L100" s="444" t="str">
        <f>IFERROR(IF(G100&lt;&gt;"",INDEX('Overview - Section A'!$U$37:$U$44,MATCH(G100,'Overview - Section A'!$A$37:$A$44,1)),J100),"")</f>
        <v>a1Y360000032BCJEA2</v>
      </c>
      <c r="M100" s="446" t="s">
        <v>745</v>
      </c>
      <c r="N100" s="444"/>
      <c r="O100" s="444"/>
      <c r="P100" s="351"/>
      <c r="Q100" s="387"/>
      <c r="R100" s="387"/>
      <c r="S100" s="387"/>
      <c r="T100" s="387"/>
      <c r="U100" s="387"/>
      <c r="V100" s="387"/>
      <c r="W100" s="387"/>
      <c r="X100" s="387"/>
      <c r="Y100" s="387"/>
      <c r="Z100" s="387"/>
      <c r="AA100" s="387"/>
      <c r="AB100" s="387"/>
      <c r="AC100" s="387"/>
      <c r="AD100" s="387"/>
    </row>
    <row r="101" spans="1:30" ht="47.1" customHeight="1" x14ac:dyDescent="0.2">
      <c r="A101" s="442">
        <v>12</v>
      </c>
      <c r="B101" s="394" t="str">
        <f t="shared" si="8"/>
        <v/>
      </c>
      <c r="C101" s="395" t="str">
        <f>IFERROR(IF(N101&lt;&gt;"",N101,IF(A101=A100,IF(C100&lt;YEAR('Overview - Section A'!$E$8),C100+1,""),YEAR('Overview - Section A'!$E$7)-1)),"")</f>
        <v/>
      </c>
      <c r="D101" s="443"/>
      <c r="E101" s="397"/>
      <c r="F101" s="398" t="str">
        <f t="shared" si="9"/>
        <v/>
      </c>
      <c r="G101" s="399"/>
      <c r="H101" s="400"/>
      <c r="I101" s="444" t="str">
        <f t="shared" si="10"/>
        <v>12</v>
      </c>
      <c r="J101" s="445" t="s">
        <v>438</v>
      </c>
      <c r="K101" s="445" t="b">
        <f t="shared" si="11"/>
        <v>0</v>
      </c>
      <c r="L101" s="444" t="str">
        <f>IFERROR(IF(G101&lt;&gt;"",INDEX('Overview - Section A'!$U$37:$U$44,MATCH(G101,'Overview - Section A'!$A$37:$A$44,1)),J101),"")</f>
        <v>a1Y360000032BCKEA2</v>
      </c>
      <c r="M101" s="446" t="s">
        <v>746</v>
      </c>
      <c r="N101" s="444"/>
      <c r="O101" s="444"/>
      <c r="P101" s="351"/>
      <c r="Q101" s="387"/>
      <c r="R101" s="387"/>
      <c r="S101" s="387"/>
      <c r="T101" s="387"/>
      <c r="U101" s="387"/>
      <c r="V101" s="387"/>
      <c r="W101" s="387"/>
      <c r="X101" s="387"/>
      <c r="Y101" s="387"/>
      <c r="Z101" s="387"/>
      <c r="AA101" s="387"/>
      <c r="AB101" s="387"/>
      <c r="AC101" s="387"/>
      <c r="AD101" s="387"/>
    </row>
    <row r="102" spans="1:30" ht="47.1" customHeight="1" x14ac:dyDescent="0.2">
      <c r="A102" s="442">
        <v>13</v>
      </c>
      <c r="B102" s="394" t="str">
        <f t="shared" si="8"/>
        <v/>
      </c>
      <c r="C102" s="395">
        <f>IFERROR(IF(N102&lt;&gt;"",N102,IF(A102=A101,IF(C101&lt;YEAR('Overview - Section A'!$E$8),C101+1,""),YEAR('Overview - Section A'!$E$7)-1)),"")</f>
        <v>2017</v>
      </c>
      <c r="D102" s="443"/>
      <c r="E102" s="397"/>
      <c r="F102" s="398" t="str">
        <f t="shared" si="9"/>
        <v/>
      </c>
      <c r="G102" s="399"/>
      <c r="H102" s="400"/>
      <c r="I102" s="444" t="str">
        <f t="shared" si="10"/>
        <v>132017</v>
      </c>
      <c r="J102" s="445" t="s">
        <v>428</v>
      </c>
      <c r="K102" s="445" t="b">
        <f t="shared" si="11"/>
        <v>0</v>
      </c>
      <c r="L102" s="444" t="str">
        <f>IFERROR(IF(G102&lt;&gt;"",INDEX('Overview - Section A'!$U$37:$U$44,MATCH(G102,'Overview - Section A'!$A$37:$A$44,1)),J102),"")</f>
        <v>a1Y360000032BCFEA2</v>
      </c>
      <c r="M102" s="446" t="s">
        <v>747</v>
      </c>
      <c r="N102" s="444"/>
      <c r="O102" s="444"/>
      <c r="P102" s="351"/>
      <c r="Q102" s="387"/>
      <c r="R102" s="387"/>
      <c r="S102" s="387"/>
      <c r="T102" s="387"/>
      <c r="U102" s="387"/>
      <c r="V102" s="387"/>
      <c r="W102" s="387"/>
      <c r="X102" s="387"/>
      <c r="Y102" s="387"/>
      <c r="Z102" s="387"/>
      <c r="AA102" s="387"/>
      <c r="AB102" s="387"/>
      <c r="AC102" s="387"/>
      <c r="AD102" s="387"/>
    </row>
    <row r="103" spans="1:30" ht="47.1" customHeight="1" x14ac:dyDescent="0.2">
      <c r="A103" s="442">
        <v>13</v>
      </c>
      <c r="B103" s="394" t="str">
        <f t="shared" si="8"/>
        <v/>
      </c>
      <c r="C103" s="395">
        <f>IFERROR(IF(N103&lt;&gt;"",N103,IF(A103=A102,IF(C102&lt;YEAR('Overview - Section A'!$E$8),C102+1,""),YEAR('Overview - Section A'!$E$7)-1)),"")</f>
        <v>2018</v>
      </c>
      <c r="D103" s="443"/>
      <c r="E103" s="397"/>
      <c r="F103" s="398" t="str">
        <f t="shared" si="9"/>
        <v/>
      </c>
      <c r="G103" s="399"/>
      <c r="H103" s="400"/>
      <c r="I103" s="444" t="str">
        <f t="shared" si="10"/>
        <v>132018</v>
      </c>
      <c r="J103" s="445" t="s">
        <v>430</v>
      </c>
      <c r="K103" s="445" t="b">
        <f t="shared" si="11"/>
        <v>0</v>
      </c>
      <c r="L103" s="444" t="str">
        <f>IFERROR(IF(G103&lt;&gt;"",INDEX('Overview - Section A'!$U$37:$U$44,MATCH(G103,'Overview - Section A'!$A$37:$A$44,1)),J103),"")</f>
        <v>a1Y360000032BCGEA2</v>
      </c>
      <c r="M103" s="446" t="s">
        <v>748</v>
      </c>
      <c r="N103" s="444"/>
      <c r="O103" s="444"/>
      <c r="P103" s="351"/>
      <c r="Q103" s="387"/>
      <c r="R103" s="387"/>
      <c r="S103" s="387"/>
      <c r="T103" s="387"/>
      <c r="U103" s="387"/>
      <c r="V103" s="387"/>
      <c r="W103" s="387"/>
      <c r="X103" s="387"/>
      <c r="Y103" s="387"/>
      <c r="Z103" s="387"/>
      <c r="AA103" s="387"/>
      <c r="AB103" s="387"/>
      <c r="AC103" s="387"/>
      <c r="AD103" s="387"/>
    </row>
    <row r="104" spans="1:30" ht="47.1" customHeight="1" x14ac:dyDescent="0.2">
      <c r="A104" s="442">
        <v>13</v>
      </c>
      <c r="B104" s="394" t="str">
        <f t="shared" si="8"/>
        <v/>
      </c>
      <c r="C104" s="395">
        <f>IFERROR(IF(N104&lt;&gt;"",N104,IF(A104=A103,IF(C103&lt;YEAR('Overview - Section A'!$E$8),C103+1,""),YEAR('Overview - Section A'!$E$7)-1)),"")</f>
        <v>2019</v>
      </c>
      <c r="D104" s="443"/>
      <c r="E104" s="397"/>
      <c r="F104" s="398" t="str">
        <f t="shared" si="9"/>
        <v/>
      </c>
      <c r="G104" s="399"/>
      <c r="H104" s="400"/>
      <c r="I104" s="444" t="str">
        <f t="shared" si="10"/>
        <v>132019</v>
      </c>
      <c r="J104" s="445" t="s">
        <v>432</v>
      </c>
      <c r="K104" s="445" t="b">
        <f t="shared" si="11"/>
        <v>0</v>
      </c>
      <c r="L104" s="444" t="str">
        <f>IFERROR(IF(G104&lt;&gt;"",INDEX('Overview - Section A'!$U$37:$U$44,MATCH(G104,'Overview - Section A'!$A$37:$A$44,1)),J104),"")</f>
        <v>a1Y360000032BCHEA2</v>
      </c>
      <c r="M104" s="446" t="s">
        <v>749</v>
      </c>
      <c r="N104" s="444"/>
      <c r="O104" s="444"/>
      <c r="P104" s="351"/>
      <c r="Q104" s="387"/>
      <c r="R104" s="387"/>
      <c r="S104" s="387"/>
      <c r="T104" s="387"/>
      <c r="U104" s="387"/>
      <c r="V104" s="387"/>
      <c r="W104" s="387"/>
      <c r="X104" s="387"/>
      <c r="Y104" s="387"/>
      <c r="Z104" s="387"/>
      <c r="AA104" s="387"/>
      <c r="AB104" s="387"/>
      <c r="AC104" s="387"/>
      <c r="AD104" s="387"/>
    </row>
    <row r="105" spans="1:30" ht="47.1" customHeight="1" x14ac:dyDescent="0.2">
      <c r="A105" s="442">
        <v>13</v>
      </c>
      <c r="B105" s="394" t="str">
        <f t="shared" si="8"/>
        <v/>
      </c>
      <c r="C105" s="395">
        <f>IFERROR(IF(N105&lt;&gt;"",N105,IF(A105=A104,IF(C104&lt;YEAR('Overview - Section A'!$E$8),C104+1,""),YEAR('Overview - Section A'!$E$7)-1)),"")</f>
        <v>2020</v>
      </c>
      <c r="D105" s="443"/>
      <c r="E105" s="397"/>
      <c r="F105" s="398" t="str">
        <f t="shared" si="9"/>
        <v/>
      </c>
      <c r="G105" s="399"/>
      <c r="H105" s="400"/>
      <c r="I105" s="444" t="str">
        <f t="shared" si="10"/>
        <v>132020</v>
      </c>
      <c r="J105" s="445" t="s">
        <v>434</v>
      </c>
      <c r="K105" s="445" t="b">
        <f t="shared" si="11"/>
        <v>0</v>
      </c>
      <c r="L105" s="444" t="str">
        <f>IFERROR(IF(G105&lt;&gt;"",INDEX('Overview - Section A'!$U$37:$U$44,MATCH(G105,'Overview - Section A'!$A$37:$A$44,1)),J105),"")</f>
        <v>a1Y360000032BCIEA2</v>
      </c>
      <c r="M105" s="446" t="s">
        <v>750</v>
      </c>
      <c r="N105" s="444"/>
      <c r="O105" s="444"/>
      <c r="P105" s="351"/>
      <c r="Q105" s="387"/>
      <c r="R105" s="387"/>
      <c r="S105" s="387"/>
      <c r="T105" s="387"/>
      <c r="U105" s="387"/>
      <c r="V105" s="387"/>
      <c r="W105" s="387"/>
      <c r="X105" s="387"/>
      <c r="Y105" s="387"/>
      <c r="Z105" s="387"/>
      <c r="AA105" s="387"/>
      <c r="AB105" s="387"/>
      <c r="AC105" s="387"/>
      <c r="AD105" s="387"/>
    </row>
    <row r="106" spans="1:30" ht="47.1" customHeight="1" x14ac:dyDescent="0.2">
      <c r="A106" s="442">
        <v>13</v>
      </c>
      <c r="B106" s="394" t="str">
        <f t="shared" si="8"/>
        <v/>
      </c>
      <c r="C106" s="395">
        <f>IFERROR(IF(N106&lt;&gt;"",N106,IF(A106=A105,IF(C105&lt;YEAR('Overview - Section A'!$E$8),C105+1,""),YEAR('Overview - Section A'!$E$7)-1)),"")</f>
        <v>2021</v>
      </c>
      <c r="D106" s="443"/>
      <c r="E106" s="397"/>
      <c r="F106" s="398" t="str">
        <f t="shared" si="9"/>
        <v/>
      </c>
      <c r="G106" s="399"/>
      <c r="H106" s="400"/>
      <c r="I106" s="444" t="str">
        <f t="shared" si="10"/>
        <v>132021</v>
      </c>
      <c r="J106" s="445" t="s">
        <v>436</v>
      </c>
      <c r="K106" s="445" t="b">
        <f t="shared" si="11"/>
        <v>0</v>
      </c>
      <c r="L106" s="444" t="str">
        <f>IFERROR(IF(G106&lt;&gt;"",INDEX('Overview - Section A'!$U$37:$U$44,MATCH(G106,'Overview - Section A'!$A$37:$A$44,1)),J106),"")</f>
        <v>a1Y360000032BCJEA2</v>
      </c>
      <c r="M106" s="446" t="s">
        <v>751</v>
      </c>
      <c r="N106" s="444"/>
      <c r="O106" s="444"/>
      <c r="P106" s="351"/>
      <c r="Q106" s="387"/>
      <c r="R106" s="387"/>
      <c r="S106" s="387"/>
      <c r="T106" s="387"/>
      <c r="U106" s="387"/>
      <c r="V106" s="387"/>
      <c r="W106" s="387"/>
      <c r="X106" s="387"/>
      <c r="Y106" s="387"/>
      <c r="Z106" s="387"/>
      <c r="AA106" s="387"/>
      <c r="AB106" s="387"/>
      <c r="AC106" s="387"/>
      <c r="AD106" s="387"/>
    </row>
    <row r="107" spans="1:30" ht="47.1" customHeight="1" x14ac:dyDescent="0.2">
      <c r="A107" s="442">
        <v>13</v>
      </c>
      <c r="B107" s="394" t="str">
        <f t="shared" si="8"/>
        <v/>
      </c>
      <c r="C107" s="395" t="str">
        <f>IFERROR(IF(N107&lt;&gt;"",N107,IF(A107=A106,IF(C106&lt;YEAR('Overview - Section A'!$E$8),C106+1,""),YEAR('Overview - Section A'!$E$7)-1)),"")</f>
        <v/>
      </c>
      <c r="D107" s="443"/>
      <c r="E107" s="397"/>
      <c r="F107" s="398" t="str">
        <f t="shared" si="9"/>
        <v/>
      </c>
      <c r="G107" s="399"/>
      <c r="H107" s="400"/>
      <c r="I107" s="444" t="str">
        <f t="shared" si="10"/>
        <v>13</v>
      </c>
      <c r="J107" s="445" t="s">
        <v>438</v>
      </c>
      <c r="K107" s="445" t="b">
        <f t="shared" si="11"/>
        <v>0</v>
      </c>
      <c r="L107" s="444" t="str">
        <f>IFERROR(IF(G107&lt;&gt;"",INDEX('Overview - Section A'!$U$37:$U$44,MATCH(G107,'Overview - Section A'!$A$37:$A$44,1)),J107),"")</f>
        <v>a1Y360000032BCKEA2</v>
      </c>
      <c r="M107" s="446" t="s">
        <v>752</v>
      </c>
      <c r="N107" s="444"/>
      <c r="O107" s="444"/>
      <c r="P107" s="351"/>
      <c r="Q107" s="387"/>
      <c r="R107" s="387"/>
      <c r="S107" s="387"/>
      <c r="T107" s="387"/>
      <c r="U107" s="387"/>
      <c r="V107" s="387"/>
      <c r="W107" s="387"/>
      <c r="X107" s="387"/>
      <c r="Y107" s="387"/>
      <c r="Z107" s="387"/>
      <c r="AA107" s="387"/>
      <c r="AB107" s="387"/>
      <c r="AC107" s="387"/>
      <c r="AD107" s="387"/>
    </row>
    <row r="108" spans="1:30" ht="47.1" customHeight="1" x14ac:dyDescent="0.2">
      <c r="A108" s="442">
        <v>14</v>
      </c>
      <c r="B108" s="394" t="str">
        <f t="shared" si="8"/>
        <v/>
      </c>
      <c r="C108" s="395">
        <f>IFERROR(IF(N108&lt;&gt;"",N108,IF(A108=A107,IF(C107&lt;YEAR('Overview - Section A'!$E$8),C107+1,""),YEAR('Overview - Section A'!$E$7)-1)),"")</f>
        <v>2017</v>
      </c>
      <c r="D108" s="443"/>
      <c r="E108" s="397"/>
      <c r="F108" s="398" t="str">
        <f t="shared" si="9"/>
        <v/>
      </c>
      <c r="G108" s="399"/>
      <c r="H108" s="400"/>
      <c r="I108" s="444" t="str">
        <f t="shared" si="10"/>
        <v>142017</v>
      </c>
      <c r="J108" s="445" t="s">
        <v>428</v>
      </c>
      <c r="K108" s="445" t="b">
        <f t="shared" si="11"/>
        <v>0</v>
      </c>
      <c r="L108" s="444" t="str">
        <f>IFERROR(IF(G108&lt;&gt;"",INDEX('Overview - Section A'!$U$37:$U$44,MATCH(G108,'Overview - Section A'!$A$37:$A$44,1)),J108),"")</f>
        <v>a1Y360000032BCFEA2</v>
      </c>
      <c r="M108" s="446" t="s">
        <v>753</v>
      </c>
      <c r="N108" s="444"/>
      <c r="O108" s="444"/>
      <c r="P108" s="351"/>
      <c r="Q108" s="387"/>
      <c r="R108" s="387"/>
      <c r="S108" s="387"/>
      <c r="T108" s="387"/>
      <c r="U108" s="387"/>
      <c r="V108" s="387"/>
      <c r="W108" s="387"/>
      <c r="X108" s="387"/>
      <c r="Y108" s="387"/>
      <c r="Z108" s="387"/>
      <c r="AA108" s="387"/>
      <c r="AB108" s="387"/>
      <c r="AC108" s="387"/>
      <c r="AD108" s="387"/>
    </row>
    <row r="109" spans="1:30" ht="47.1" customHeight="1" x14ac:dyDescent="0.2">
      <c r="A109" s="442">
        <v>14</v>
      </c>
      <c r="B109" s="394" t="str">
        <f t="shared" si="8"/>
        <v/>
      </c>
      <c r="C109" s="395">
        <f>IFERROR(IF(N109&lt;&gt;"",N109,IF(A109=A108,IF(C108&lt;YEAR('Overview - Section A'!$E$8),C108+1,""),YEAR('Overview - Section A'!$E$7)-1)),"")</f>
        <v>2018</v>
      </c>
      <c r="D109" s="443"/>
      <c r="E109" s="397"/>
      <c r="F109" s="398" t="str">
        <f t="shared" si="9"/>
        <v/>
      </c>
      <c r="G109" s="399"/>
      <c r="H109" s="400"/>
      <c r="I109" s="444" t="str">
        <f t="shared" si="10"/>
        <v>142018</v>
      </c>
      <c r="J109" s="445" t="s">
        <v>430</v>
      </c>
      <c r="K109" s="445" t="b">
        <f t="shared" si="11"/>
        <v>0</v>
      </c>
      <c r="L109" s="444" t="str">
        <f>IFERROR(IF(G109&lt;&gt;"",INDEX('Overview - Section A'!$U$37:$U$44,MATCH(G109,'Overview - Section A'!$A$37:$A$44,1)),J109),"")</f>
        <v>a1Y360000032BCGEA2</v>
      </c>
      <c r="M109" s="446" t="s">
        <v>754</v>
      </c>
      <c r="N109" s="444"/>
      <c r="O109" s="444"/>
      <c r="P109" s="351"/>
      <c r="Q109" s="387"/>
      <c r="R109" s="387"/>
      <c r="S109" s="387"/>
      <c r="T109" s="387"/>
      <c r="U109" s="387"/>
      <c r="V109" s="387"/>
      <c r="W109" s="387"/>
      <c r="X109" s="387"/>
      <c r="Y109" s="387"/>
      <c r="Z109" s="387"/>
      <c r="AA109" s="387"/>
      <c r="AB109" s="387"/>
      <c r="AC109" s="387"/>
      <c r="AD109" s="387"/>
    </row>
    <row r="110" spans="1:30" ht="47.1" customHeight="1" x14ac:dyDescent="0.2">
      <c r="A110" s="442">
        <v>14</v>
      </c>
      <c r="B110" s="394" t="str">
        <f t="shared" si="8"/>
        <v/>
      </c>
      <c r="C110" s="395">
        <f>IFERROR(IF(N110&lt;&gt;"",N110,IF(A110=A109,IF(C109&lt;YEAR('Overview - Section A'!$E$8),C109+1,""),YEAR('Overview - Section A'!$E$7)-1)),"")</f>
        <v>2019</v>
      </c>
      <c r="D110" s="443"/>
      <c r="E110" s="397"/>
      <c r="F110" s="398" t="str">
        <f t="shared" si="9"/>
        <v/>
      </c>
      <c r="G110" s="399"/>
      <c r="H110" s="400"/>
      <c r="I110" s="444" t="str">
        <f t="shared" si="10"/>
        <v>142019</v>
      </c>
      <c r="J110" s="445" t="s">
        <v>432</v>
      </c>
      <c r="K110" s="445" t="b">
        <f t="shared" si="11"/>
        <v>0</v>
      </c>
      <c r="L110" s="444" t="str">
        <f>IFERROR(IF(G110&lt;&gt;"",INDEX('Overview - Section A'!$U$37:$U$44,MATCH(G110,'Overview - Section A'!$A$37:$A$44,1)),J110),"")</f>
        <v>a1Y360000032BCHEA2</v>
      </c>
      <c r="M110" s="446" t="s">
        <v>755</v>
      </c>
      <c r="N110" s="444"/>
      <c r="O110" s="444"/>
      <c r="P110" s="351"/>
      <c r="Q110" s="387"/>
      <c r="R110" s="387"/>
      <c r="S110" s="387"/>
      <c r="T110" s="387"/>
      <c r="U110" s="387"/>
      <c r="V110" s="387"/>
      <c r="W110" s="387"/>
      <c r="X110" s="387"/>
      <c r="Y110" s="387"/>
      <c r="Z110" s="387"/>
      <c r="AA110" s="387"/>
      <c r="AB110" s="387"/>
      <c r="AC110" s="387"/>
      <c r="AD110" s="387"/>
    </row>
    <row r="111" spans="1:30" ht="47.1" customHeight="1" x14ac:dyDescent="0.2">
      <c r="A111" s="442">
        <v>14</v>
      </c>
      <c r="B111" s="394" t="str">
        <f t="shared" si="8"/>
        <v/>
      </c>
      <c r="C111" s="395">
        <f>IFERROR(IF(N111&lt;&gt;"",N111,IF(A111=A110,IF(C110&lt;YEAR('Overview - Section A'!$E$8),C110+1,""),YEAR('Overview - Section A'!$E$7)-1)),"")</f>
        <v>2020</v>
      </c>
      <c r="D111" s="443"/>
      <c r="E111" s="397"/>
      <c r="F111" s="398" t="str">
        <f t="shared" si="9"/>
        <v/>
      </c>
      <c r="G111" s="399"/>
      <c r="H111" s="400"/>
      <c r="I111" s="444" t="str">
        <f t="shared" si="10"/>
        <v>142020</v>
      </c>
      <c r="J111" s="445" t="s">
        <v>434</v>
      </c>
      <c r="K111" s="445" t="b">
        <f t="shared" si="11"/>
        <v>0</v>
      </c>
      <c r="L111" s="444" t="str">
        <f>IFERROR(IF(G111&lt;&gt;"",INDEX('Overview - Section A'!$U$37:$U$44,MATCH(G111,'Overview - Section A'!$A$37:$A$44,1)),J111),"")</f>
        <v>a1Y360000032BCIEA2</v>
      </c>
      <c r="M111" s="446" t="s">
        <v>756</v>
      </c>
      <c r="N111" s="444"/>
      <c r="O111" s="444"/>
      <c r="P111" s="351"/>
      <c r="Q111" s="387"/>
      <c r="R111" s="387"/>
      <c r="S111" s="387"/>
      <c r="T111" s="387"/>
      <c r="U111" s="387"/>
      <c r="V111" s="387"/>
      <c r="W111" s="387"/>
      <c r="X111" s="387"/>
      <c r="Y111" s="387"/>
      <c r="Z111" s="387"/>
      <c r="AA111" s="387"/>
      <c r="AB111" s="387"/>
      <c r="AC111" s="387"/>
      <c r="AD111" s="387"/>
    </row>
    <row r="112" spans="1:30" ht="47.1" customHeight="1" x14ac:dyDescent="0.2">
      <c r="A112" s="442">
        <v>14</v>
      </c>
      <c r="B112" s="394" t="str">
        <f t="shared" si="8"/>
        <v/>
      </c>
      <c r="C112" s="395">
        <f>IFERROR(IF(N112&lt;&gt;"",N112,IF(A112=A111,IF(C111&lt;YEAR('Overview - Section A'!$E$8),C111+1,""),YEAR('Overview - Section A'!$E$7)-1)),"")</f>
        <v>2021</v>
      </c>
      <c r="D112" s="443"/>
      <c r="E112" s="397"/>
      <c r="F112" s="398" t="str">
        <f t="shared" si="9"/>
        <v/>
      </c>
      <c r="G112" s="399"/>
      <c r="H112" s="400"/>
      <c r="I112" s="444" t="str">
        <f t="shared" si="10"/>
        <v>142021</v>
      </c>
      <c r="J112" s="445" t="s">
        <v>436</v>
      </c>
      <c r="K112" s="445" t="b">
        <f t="shared" si="11"/>
        <v>0</v>
      </c>
      <c r="L112" s="444" t="str">
        <f>IFERROR(IF(G112&lt;&gt;"",INDEX('Overview - Section A'!$U$37:$U$44,MATCH(G112,'Overview - Section A'!$A$37:$A$44,1)),J112),"")</f>
        <v>a1Y360000032BCJEA2</v>
      </c>
      <c r="M112" s="446" t="s">
        <v>757</v>
      </c>
      <c r="N112" s="444"/>
      <c r="O112" s="444"/>
      <c r="P112" s="351"/>
      <c r="Q112" s="387"/>
      <c r="R112" s="387"/>
      <c r="S112" s="387"/>
      <c r="T112" s="387"/>
      <c r="U112" s="387"/>
      <c r="V112" s="387"/>
      <c r="W112" s="387"/>
      <c r="X112" s="387"/>
      <c r="Y112" s="387"/>
      <c r="Z112" s="387"/>
      <c r="AA112" s="387"/>
      <c r="AB112" s="387"/>
      <c r="AC112" s="387"/>
      <c r="AD112" s="387"/>
    </row>
    <row r="113" spans="1:30" ht="47.1" customHeight="1" x14ac:dyDescent="0.2">
      <c r="A113" s="442">
        <v>14</v>
      </c>
      <c r="B113" s="394" t="str">
        <f t="shared" si="8"/>
        <v/>
      </c>
      <c r="C113" s="395" t="str">
        <f>IFERROR(IF(N113&lt;&gt;"",N113,IF(A113=A112,IF(C112&lt;YEAR('Overview - Section A'!$E$8),C112+1,""),YEAR('Overview - Section A'!$E$7)-1)),"")</f>
        <v/>
      </c>
      <c r="D113" s="443"/>
      <c r="E113" s="397"/>
      <c r="F113" s="398" t="str">
        <f t="shared" si="9"/>
        <v/>
      </c>
      <c r="G113" s="399"/>
      <c r="H113" s="400"/>
      <c r="I113" s="444" t="str">
        <f t="shared" si="10"/>
        <v>14</v>
      </c>
      <c r="J113" s="445" t="s">
        <v>438</v>
      </c>
      <c r="K113" s="445" t="b">
        <f t="shared" si="11"/>
        <v>0</v>
      </c>
      <c r="L113" s="444" t="str">
        <f>IFERROR(IF(G113&lt;&gt;"",INDEX('Overview - Section A'!$U$37:$U$44,MATCH(G113,'Overview - Section A'!$A$37:$A$44,1)),J113),"")</f>
        <v>a1Y360000032BCKEA2</v>
      </c>
      <c r="M113" s="446" t="s">
        <v>758</v>
      </c>
      <c r="N113" s="444"/>
      <c r="O113" s="444"/>
      <c r="P113" s="351"/>
      <c r="Q113" s="387"/>
      <c r="R113" s="387"/>
      <c r="S113" s="387"/>
      <c r="T113" s="387"/>
      <c r="U113" s="387"/>
      <c r="V113" s="387"/>
      <c r="W113" s="387"/>
      <c r="X113" s="387"/>
      <c r="Y113" s="387"/>
      <c r="Z113" s="387"/>
      <c r="AA113" s="387"/>
      <c r="AB113" s="387"/>
      <c r="AC113" s="387"/>
      <c r="AD113" s="387"/>
    </row>
    <row r="114" spans="1:30" ht="47.1" customHeight="1" x14ac:dyDescent="0.2">
      <c r="A114" s="442">
        <v>15</v>
      </c>
      <c r="B114" s="394" t="str">
        <f t="shared" si="8"/>
        <v/>
      </c>
      <c r="C114" s="395">
        <f>IFERROR(IF(N114&lt;&gt;"",N114,IF(A114=A113,IF(C113&lt;YEAR('Overview - Section A'!$E$8),C113+1,""),YEAR('Overview - Section A'!$E$7)-1)),"")</f>
        <v>2017</v>
      </c>
      <c r="D114" s="443"/>
      <c r="E114" s="397"/>
      <c r="F114" s="398" t="str">
        <f t="shared" si="9"/>
        <v/>
      </c>
      <c r="G114" s="399"/>
      <c r="H114" s="400"/>
      <c r="I114" s="444" t="str">
        <f t="shared" si="10"/>
        <v>152017</v>
      </c>
      <c r="J114" s="445" t="s">
        <v>428</v>
      </c>
      <c r="K114" s="445" t="b">
        <f t="shared" si="11"/>
        <v>0</v>
      </c>
      <c r="L114" s="444" t="str">
        <f>IFERROR(IF(G114&lt;&gt;"",INDEX('Overview - Section A'!$U$37:$U$44,MATCH(G114,'Overview - Section A'!$A$37:$A$44,1)),J114),"")</f>
        <v>a1Y360000032BCFEA2</v>
      </c>
      <c r="M114" s="446" t="s">
        <v>759</v>
      </c>
      <c r="N114" s="444"/>
      <c r="O114" s="444"/>
      <c r="P114" s="351"/>
      <c r="Q114" s="387"/>
      <c r="R114" s="387"/>
      <c r="S114" s="387"/>
      <c r="T114" s="387"/>
      <c r="U114" s="387"/>
      <c r="V114" s="387"/>
      <c r="W114" s="387"/>
      <c r="X114" s="387"/>
      <c r="Y114" s="387"/>
      <c r="Z114" s="387"/>
      <c r="AA114" s="387"/>
      <c r="AB114" s="387"/>
      <c r="AC114" s="387"/>
      <c r="AD114" s="387"/>
    </row>
    <row r="115" spans="1:30" ht="47.1" customHeight="1" x14ac:dyDescent="0.2">
      <c r="A115" s="442">
        <v>15</v>
      </c>
      <c r="B115" s="394" t="str">
        <f t="shared" si="8"/>
        <v/>
      </c>
      <c r="C115" s="395">
        <f>IFERROR(IF(N115&lt;&gt;"",N115,IF(A115=A114,IF(C114&lt;YEAR('Overview - Section A'!$E$8),C114+1,""),YEAR('Overview - Section A'!$E$7)-1)),"")</f>
        <v>2018</v>
      </c>
      <c r="D115" s="443"/>
      <c r="E115" s="397"/>
      <c r="F115" s="398" t="str">
        <f t="shared" si="9"/>
        <v/>
      </c>
      <c r="G115" s="399"/>
      <c r="H115" s="400"/>
      <c r="I115" s="444" t="str">
        <f t="shared" si="10"/>
        <v>152018</v>
      </c>
      <c r="J115" s="445" t="s">
        <v>430</v>
      </c>
      <c r="K115" s="445" t="b">
        <f t="shared" si="11"/>
        <v>0</v>
      </c>
      <c r="L115" s="444" t="str">
        <f>IFERROR(IF(G115&lt;&gt;"",INDEX('Overview - Section A'!$U$37:$U$44,MATCH(G115,'Overview - Section A'!$A$37:$A$44,1)),J115),"")</f>
        <v>a1Y360000032BCGEA2</v>
      </c>
      <c r="M115" s="446" t="s">
        <v>760</v>
      </c>
      <c r="N115" s="444"/>
      <c r="O115" s="444"/>
      <c r="P115" s="351"/>
      <c r="Q115" s="387"/>
      <c r="R115" s="387"/>
      <c r="S115" s="387"/>
      <c r="T115" s="387"/>
      <c r="U115" s="387"/>
      <c r="V115" s="387"/>
      <c r="W115" s="387"/>
      <c r="X115" s="387"/>
      <c r="Y115" s="387"/>
      <c r="Z115" s="387"/>
      <c r="AA115" s="387"/>
      <c r="AB115" s="387"/>
      <c r="AC115" s="387"/>
      <c r="AD115" s="387"/>
    </row>
    <row r="116" spans="1:30" ht="47.1" customHeight="1" x14ac:dyDescent="0.2">
      <c r="A116" s="442">
        <v>15</v>
      </c>
      <c r="B116" s="394" t="str">
        <f t="shared" si="8"/>
        <v/>
      </c>
      <c r="C116" s="395">
        <f>IFERROR(IF(N116&lt;&gt;"",N116,IF(A116=A115,IF(C115&lt;YEAR('Overview - Section A'!$E$8),C115+1,""),YEAR('Overview - Section A'!$E$7)-1)),"")</f>
        <v>2019</v>
      </c>
      <c r="D116" s="443"/>
      <c r="E116" s="397"/>
      <c r="F116" s="398" t="str">
        <f t="shared" si="9"/>
        <v/>
      </c>
      <c r="G116" s="399"/>
      <c r="H116" s="400"/>
      <c r="I116" s="444" t="str">
        <f t="shared" si="10"/>
        <v>152019</v>
      </c>
      <c r="J116" s="445" t="s">
        <v>432</v>
      </c>
      <c r="K116" s="445" t="b">
        <f t="shared" si="11"/>
        <v>0</v>
      </c>
      <c r="L116" s="444" t="str">
        <f>IFERROR(IF(G116&lt;&gt;"",INDEX('Overview - Section A'!$U$37:$U$44,MATCH(G116,'Overview - Section A'!$A$37:$A$44,1)),J116),"")</f>
        <v>a1Y360000032BCHEA2</v>
      </c>
      <c r="M116" s="446" t="s">
        <v>761</v>
      </c>
      <c r="N116" s="444"/>
      <c r="O116" s="444"/>
      <c r="P116" s="351"/>
      <c r="Q116" s="387"/>
      <c r="R116" s="387"/>
      <c r="S116" s="387"/>
      <c r="T116" s="387"/>
      <c r="U116" s="387"/>
      <c r="V116" s="387"/>
      <c r="W116" s="387"/>
      <c r="X116" s="387"/>
      <c r="Y116" s="387"/>
      <c r="Z116" s="387"/>
      <c r="AA116" s="387"/>
      <c r="AB116" s="387"/>
      <c r="AC116" s="387"/>
      <c r="AD116" s="387"/>
    </row>
    <row r="117" spans="1:30" ht="47.1" customHeight="1" x14ac:dyDescent="0.2">
      <c r="A117" s="442">
        <v>15</v>
      </c>
      <c r="B117" s="394" t="str">
        <f t="shared" si="8"/>
        <v/>
      </c>
      <c r="C117" s="395">
        <f>IFERROR(IF(N117&lt;&gt;"",N117,IF(A117=A116,IF(C116&lt;YEAR('Overview - Section A'!$E$8),C116+1,""),YEAR('Overview - Section A'!$E$7)-1)),"")</f>
        <v>2020</v>
      </c>
      <c r="D117" s="443"/>
      <c r="E117" s="397"/>
      <c r="F117" s="398" t="str">
        <f t="shared" si="9"/>
        <v/>
      </c>
      <c r="G117" s="399"/>
      <c r="H117" s="400"/>
      <c r="I117" s="444" t="str">
        <f t="shared" si="10"/>
        <v>152020</v>
      </c>
      <c r="J117" s="445" t="s">
        <v>434</v>
      </c>
      <c r="K117" s="445" t="b">
        <f t="shared" si="11"/>
        <v>0</v>
      </c>
      <c r="L117" s="444" t="str">
        <f>IFERROR(IF(G117&lt;&gt;"",INDEX('Overview - Section A'!$U$37:$U$44,MATCH(G117,'Overview - Section A'!$A$37:$A$44,1)),J117),"")</f>
        <v>a1Y360000032BCIEA2</v>
      </c>
      <c r="M117" s="446" t="s">
        <v>762</v>
      </c>
      <c r="N117" s="444"/>
      <c r="O117" s="444"/>
      <c r="P117" s="351"/>
      <c r="Q117" s="387"/>
      <c r="R117" s="387"/>
      <c r="S117" s="387"/>
      <c r="T117" s="387"/>
      <c r="U117" s="387"/>
      <c r="V117" s="387"/>
      <c r="W117" s="387"/>
      <c r="X117" s="387"/>
      <c r="Y117" s="387"/>
      <c r="Z117" s="387"/>
      <c r="AA117" s="387"/>
      <c r="AB117" s="387"/>
      <c r="AC117" s="387"/>
      <c r="AD117" s="387"/>
    </row>
    <row r="118" spans="1:30" ht="47.1" customHeight="1" x14ac:dyDescent="0.2">
      <c r="A118" s="442">
        <v>15</v>
      </c>
      <c r="B118" s="394" t="str">
        <f t="shared" si="8"/>
        <v/>
      </c>
      <c r="C118" s="395">
        <f>IFERROR(IF(N118&lt;&gt;"",N118,IF(A118=A117,IF(C117&lt;YEAR('Overview - Section A'!$E$8),C117+1,""),YEAR('Overview - Section A'!$E$7)-1)),"")</f>
        <v>2021</v>
      </c>
      <c r="D118" s="443"/>
      <c r="E118" s="397"/>
      <c r="F118" s="398" t="str">
        <f t="shared" si="9"/>
        <v/>
      </c>
      <c r="G118" s="399"/>
      <c r="H118" s="400"/>
      <c r="I118" s="444" t="str">
        <f t="shared" si="10"/>
        <v>152021</v>
      </c>
      <c r="J118" s="445" t="s">
        <v>436</v>
      </c>
      <c r="K118" s="445" t="b">
        <f t="shared" si="11"/>
        <v>0</v>
      </c>
      <c r="L118" s="444" t="str">
        <f>IFERROR(IF(G118&lt;&gt;"",INDEX('Overview - Section A'!$U$37:$U$44,MATCH(G118,'Overview - Section A'!$A$37:$A$44,1)),J118),"")</f>
        <v>a1Y360000032BCJEA2</v>
      </c>
      <c r="M118" s="446" t="s">
        <v>763</v>
      </c>
      <c r="N118" s="444"/>
      <c r="O118" s="444"/>
      <c r="P118" s="351"/>
      <c r="Q118" s="387"/>
      <c r="R118" s="387"/>
      <c r="S118" s="387"/>
      <c r="T118" s="387"/>
      <c r="U118" s="387"/>
      <c r="V118" s="387"/>
      <c r="W118" s="387"/>
      <c r="X118" s="387"/>
      <c r="Y118" s="387"/>
      <c r="Z118" s="387"/>
      <c r="AA118" s="387"/>
      <c r="AB118" s="387"/>
      <c r="AC118" s="387"/>
      <c r="AD118" s="387"/>
    </row>
    <row r="119" spans="1:30" ht="47.1" customHeight="1" x14ac:dyDescent="0.2">
      <c r="A119" s="442">
        <v>15</v>
      </c>
      <c r="B119" s="394" t="str">
        <f t="shared" si="8"/>
        <v/>
      </c>
      <c r="C119" s="395" t="str">
        <f>IFERROR(IF(N119&lt;&gt;"",N119,IF(A119=A118,IF(C118&lt;YEAR('Overview - Section A'!$E$8),C118+1,""),YEAR('Overview - Section A'!$E$7)-1)),"")</f>
        <v/>
      </c>
      <c r="D119" s="443"/>
      <c r="E119" s="397"/>
      <c r="F119" s="398" t="str">
        <f t="shared" si="9"/>
        <v/>
      </c>
      <c r="G119" s="399"/>
      <c r="H119" s="400"/>
      <c r="I119" s="444" t="str">
        <f t="shared" si="10"/>
        <v>15</v>
      </c>
      <c r="J119" s="445" t="s">
        <v>438</v>
      </c>
      <c r="K119" s="445" t="b">
        <f t="shared" si="11"/>
        <v>0</v>
      </c>
      <c r="L119" s="444" t="str">
        <f>IFERROR(IF(G119&lt;&gt;"",INDEX('Overview - Section A'!$U$37:$U$44,MATCH(G119,'Overview - Section A'!$A$37:$A$44,1)),J119),"")</f>
        <v>a1Y360000032BCKEA2</v>
      </c>
      <c r="M119" s="446" t="s">
        <v>764</v>
      </c>
      <c r="N119" s="444"/>
      <c r="O119" s="444"/>
      <c r="P119" s="351"/>
      <c r="Q119" s="387"/>
      <c r="R119" s="387"/>
      <c r="S119" s="387"/>
      <c r="T119" s="387"/>
      <c r="U119" s="387"/>
      <c r="V119" s="387"/>
      <c r="W119" s="387"/>
      <c r="X119" s="387"/>
      <c r="Y119" s="387"/>
      <c r="Z119" s="387"/>
      <c r="AA119" s="387"/>
      <c r="AB119" s="387"/>
      <c r="AC119" s="387"/>
      <c r="AD119" s="387"/>
    </row>
    <row r="120" spans="1:30" ht="0.75" customHeight="1" thickBot="1" x14ac:dyDescent="0.25">
      <c r="A120" s="22"/>
      <c r="B120" s="23"/>
      <c r="C120" s="23"/>
      <c r="D120" s="23"/>
      <c r="E120" s="23"/>
      <c r="F120" s="23"/>
      <c r="G120" s="23"/>
      <c r="H120" s="23"/>
      <c r="I120" s="23"/>
      <c r="J120" s="23"/>
      <c r="K120" s="23"/>
      <c r="L120" s="23"/>
      <c r="M120" s="23"/>
      <c r="N120" s="23"/>
      <c r="O120" s="163"/>
      <c r="P120" s="164"/>
    </row>
    <row r="121" spans="1:30" ht="30" customHeight="1" x14ac:dyDescent="0.2">
      <c r="O121" s="137"/>
      <c r="P121" s="137"/>
    </row>
    <row r="125" spans="1:30" x14ac:dyDescent="0.2">
      <c r="A125" s="25" t="s">
        <v>70</v>
      </c>
      <c r="H125" s="204"/>
    </row>
  </sheetData>
  <sheetProtection algorithmName="SHA-512" hashValue="JkDa507xWeuct66OirQCxr1IljWjSUD3PGnfXwpvvbyPtlZkVJ2C8Nz2+s+jHP7NkMBkLud1ci4ZSFu6WlimNA==" saltValue="RYGpKgXlBBks/9muTgNh+g==" spinCount="100000" sheet="1" objects="1" scenarios="1" formatCells="0" formatRows="0" sort="0" autoFilter="0"/>
  <mergeCells count="3">
    <mergeCell ref="A27:H27"/>
    <mergeCell ref="A1:Q2"/>
    <mergeCell ref="A7:AD7"/>
  </mergeCells>
  <conditionalFormatting sqref="A29:C119">
    <cfRule type="expression" dxfId="162" priority="49">
      <formula>MOD($A29,2)=0</formula>
    </cfRule>
    <cfRule type="expression" dxfId="161" priority="50">
      <formula>MOD($A29,2)=1</formula>
    </cfRule>
  </conditionalFormatting>
  <conditionalFormatting sqref="B9:C9 B12:C24">
    <cfRule type="expression" dxfId="160" priority="44">
      <formula>AND($B9&lt;&gt;"",$C9&lt;&gt;"")</formula>
    </cfRule>
  </conditionalFormatting>
  <conditionalFormatting sqref="D29:H119">
    <cfRule type="expression" dxfId="159" priority="41">
      <formula>AND(INDEX($AD$9:$AD$9,MATCH($A29,$A$9:$A$9,0))="Deactivate")</formula>
    </cfRule>
  </conditionalFormatting>
  <conditionalFormatting sqref="D9:R9 D12:R24 G10:R11">
    <cfRule type="expression" dxfId="158" priority="40">
      <formula>$AO$8="Deactivate"</formula>
    </cfRule>
  </conditionalFormatting>
  <conditionalFormatting sqref="A9:AD9 A12:AD12 A10:A11 G10:AD11">
    <cfRule type="expression" dxfId="157" priority="39">
      <formula>$W9:$W26="[Record ID]"</formula>
    </cfRule>
  </conditionalFormatting>
  <conditionalFormatting sqref="A29:AD119">
    <cfRule type="expression" dxfId="156" priority="38">
      <formula>$M29:$M120="[Record ID]"</formula>
    </cfRule>
  </conditionalFormatting>
  <conditionalFormatting sqref="A9:AD9 A12:AD25 A10:A11 G10:AD11">
    <cfRule type="expression" dxfId="155" priority="14">
      <formula>$K9="Yes"</formula>
    </cfRule>
  </conditionalFormatting>
  <conditionalFormatting sqref="G29:G120">
    <cfRule type="expression" dxfId="154" priority="13">
      <formula>AND($H29="TBD",$G29&lt;&gt;"")</formula>
    </cfRule>
  </conditionalFormatting>
  <conditionalFormatting sqref="A13:AD24">
    <cfRule type="expression" dxfId="153" priority="58">
      <formula>$W13:$W120="[Record ID]"</formula>
    </cfRule>
  </conditionalFormatting>
  <conditionalFormatting sqref="R11">
    <cfRule type="expression" dxfId="152" priority="11">
      <formula>$W11:$W118="[Record ID]"</formula>
    </cfRule>
  </conditionalFormatting>
  <conditionalFormatting sqref="C10:C11">
    <cfRule type="expression" dxfId="151" priority="10">
      <formula>AND($B10&lt;&gt;"",$C10&lt;&gt;"")</formula>
    </cfRule>
  </conditionalFormatting>
  <conditionalFormatting sqref="D10:F10">
    <cfRule type="expression" dxfId="150" priority="9">
      <formula>$AO$8="Deactivate"</formula>
    </cfRule>
  </conditionalFormatting>
  <conditionalFormatting sqref="C10:F10 C11">
    <cfRule type="expression" dxfId="149" priority="8">
      <formula>$W10:$W27="[Record ID]"</formula>
    </cfRule>
  </conditionalFormatting>
  <conditionalFormatting sqref="C10:F10 C11">
    <cfRule type="expression" dxfId="148" priority="7">
      <formula>$K10="Yes"</formula>
    </cfRule>
  </conditionalFormatting>
  <conditionalFormatting sqref="B10">
    <cfRule type="expression" dxfId="147" priority="6">
      <formula>AND($B10&lt;&gt;"",$C10&lt;&gt;"")</formula>
    </cfRule>
  </conditionalFormatting>
  <conditionalFormatting sqref="B10">
    <cfRule type="expression" dxfId="146" priority="5">
      <formula>$W10:$W27="[Record ID]"</formula>
    </cfRule>
  </conditionalFormatting>
  <conditionalFormatting sqref="B11">
    <cfRule type="expression" dxfId="145" priority="3">
      <formula>AND($B11&lt;&gt;"",$C11&lt;&gt;"")</formula>
    </cfRule>
  </conditionalFormatting>
  <conditionalFormatting sqref="B11">
    <cfRule type="expression" dxfId="144" priority="4">
      <formula>$W11:$W103="[Record ID]"</formula>
    </cfRule>
  </conditionalFormatting>
  <conditionalFormatting sqref="D11:F11">
    <cfRule type="expression" dxfId="143" priority="1">
      <formula>$AO$8="Deactivate"</formula>
    </cfRule>
  </conditionalFormatting>
  <conditionalFormatting sqref="D11:F11">
    <cfRule type="expression" dxfId="142" priority="2">
      <formula>$W11:$W103="[Record ID]"</formula>
    </cfRule>
  </conditionalFormatting>
  <dataValidations count="17">
    <dataValidation type="list" allowBlank="1" showInputMessage="1" showErrorMessage="1" sqref="B9:B24">
      <formula1>ImpactIndicator</formula1>
    </dataValidation>
    <dataValidation type="custom" allowBlank="1" showInputMessage="1" showErrorMessage="1" errorTitle="Indicators" error="Cannot enter both Standard and Impact indicators on the same line" sqref="C9:C24">
      <formula1>B9=""</formula1>
    </dataValidation>
    <dataValidation type="list" allowBlank="1" showInputMessage="1" showErrorMessage="1" errorTitle="Selection unknown" error="The value selected should equal the dropdown for available PRs" sqref="H9:H24">
      <formula1>ResponsiblePR</formula1>
    </dataValidation>
    <dataValidation type="list" allowBlank="1" showInputMessage="1" showErrorMessage="1" errorTitle="Selection unknown" error="The value selected should equal the dropdown list of available countries." sqref="Q9:Q24">
      <formula1>Country</formula1>
    </dataValidation>
    <dataValidation type="textLength" allowBlank="1" showErrorMessage="1" errorTitle="Field length" error="Information entered here is limited to 4000 characters. Please capture further information in the comments." sqref="F9:F24">
      <formula1>0</formula1>
      <formula2>4000</formula2>
    </dataValidation>
    <dataValidation type="textLength" allowBlank="1" showInputMessage="1" showErrorMessage="1" errorTitle="Field length" error="Information entered here is limited to 20 characters. Please capture further details in Comments." sqref="D9:D24">
      <formula1>0</formula1>
      <formula2>20</formula2>
    </dataValidation>
    <dataValidation type="textLength" allowBlank="1" showInputMessage="1" showErrorMessage="1" sqref="R9:R24">
      <formula1>0</formula1>
      <formula2>32768</formula2>
    </dataValidation>
    <dataValidation allowBlank="1" showInputMessage="1" showErrorMessage="1" prompt="To ensure data consistency please ensure that all thousands are separated with a comma and all decimals are separated with a decimal. (e.g. 1,000,000.96)" sqref="D29:F119"/>
    <dataValidation type="decimal" allowBlank="1" showInputMessage="1" showErrorMessage="1" errorTitle="X-Author for Excel" error="Please enter a valid numeric value. Valid range for Impact Indicator Number is -1E+18 to 1E+18." promptTitle="X-Author for Excel" sqref="A9:A24 A29:A119">
      <formula1>-1000000000000000000</formula1>
      <formula2>1000000000000000000</formula2>
    </dataValidation>
    <dataValidation type="list" allowBlank="1" showInputMessage="1" showErrorMessage="1" errorTitle="X-Author for Excel" error="Please select a value from the drop-down." promptTitle="X-Author for Excel" sqref="E9:E24">
      <formula1>IF(IFERROR(ROWS(INDIRECT(SUBSTITUTE("AIM_Impact_Indicator__c.AIM_Baseline_Year__c"," ","_"))),-1) &lt; 0, XAuthorInvalidPicklistData,INDIRECT(SUBSTITUTE("AIM_Impact_Indicator__c.AIM_Baseline_Year__c"," ","_")))</formula1>
    </dataValidation>
    <dataValidation type="list" allowBlank="1" showInputMessage="1" showErrorMessage="1" errorTitle="X-Author for Excel" error="Please select either TRUE or FALSE from the dropdown." promptTitle="X-Author for Excel" sqref="T9:T24 K29:K119">
      <formula1>"TRUE,FALSE"</formula1>
    </dataValidation>
    <dataValidation type="custom" allowBlank="1" showInputMessage="1" showErrorMessage="1" errorTitle="X-Author for Excel" error="Id and Lookup fields are not editable." promptTitle="X-Author for Excel" sqref="AC9:AC24 W9:Y24 M29:M119 J29:J119">
      <formula1>""</formula1>
    </dataValidation>
    <dataValidation type="list" allowBlank="1" showInputMessage="1" showErrorMessage="1" errorTitle="X-Author for Excel" error="Please select a value from the drop-down." promptTitle="X-Author for Excel" sqref="AD9:AD24">
      <formula1>IF(IFERROR(ROWS(INDIRECT(SUBSTITUTE("AIM_Impact_Indicator__c.AIM_Deactivate_indicator__c"," ","_"))),-1) &lt; 0, XAuthorInvalidPicklistData,INDIRECT(SUBSTITUTE("AIM_Impact_Indicator__c.AIM_Deactivate_indicator__c"," ","_")))</formula1>
    </dataValidation>
    <dataValidation type="date" allowBlank="1" showInputMessage="1" showErrorMessage="1" errorTitle="X-Author for Excel" error="Please enter a valid date." promptTitle="X-Author for Excel" sqref="G29:G119">
      <formula1>1</formula1>
      <formula2>767376</formula2>
    </dataValidation>
    <dataValidation type="list" allowBlank="1" showInputMessage="1" showErrorMessage="1" errorTitle="X-Author for Excel" error="Please select a value from the drop-down." promptTitle="X-Author for Excel" sqref="H29:H119">
      <formula1>IF(IFERROR(ROWS(INDIRECT(SUBSTITUTE("AIM_Impact_Indicator_Targets_Results__c.AIM_Mark_if_target_is_TBD__c"," ","_"))),-1) &lt; 0, XAuthorInvalidPicklistData,INDIRECT(SUBSTITUTE("AIM_Impact_Indicator_Targets_Results__c.AIM_Mark_if_target_is_TBD__c"," ","_")))</formula1>
    </dataValidation>
    <dataValidation type="list" allowBlank="1" showInputMessage="1" showErrorMessage="1" errorTitle="X-Author for Excel" error="Please select a value from the drop-down." promptTitle="X-Author for Excel" sqref="N29:N119">
      <formula1>IF(IFERROR(ROWS(INDIRECT(SUBSTITUTE("AIM_Impact_Indicator_Targets_Results__c.AIM_Year_of_Target__c"," ","_"))),-1) &lt; 0, XAuthorInvalidPicklistData,INDIRECT(SUBSTITUTE("AIM_Impact_Indicator_Targets_Results__c.AIM_Year_of_Target__c"," ","_")))</formula1>
    </dataValidation>
    <dataValidation type="decimal" allowBlank="1" showInputMessage="1" showErrorMessage="1" errorTitle="X-Author for Excel" error="Please enter a valid numeric value. Valid range for Target % is -99999.99 to 99999.99." promptTitle="X-Author for Excel" sqref="O29:O119">
      <formula1>-99999.99</formula1>
      <formula2>99999.99</formula2>
    </dataValidation>
  </dataValidations>
  <hyperlinks>
    <hyperlink ref="C4" location="_8d9f9399_d674_44d3_98fa_9bdc7c2dff17" display="Impact Indicator Targets"/>
    <hyperlink ref="B4" location="'Impact Indicators - Section B'!A7" display="Impact Indicators"/>
    <hyperlink ref="A125" location="'Impact Indicators - Section B'!A4" display="Impact Indicators - Section B'!A4"/>
  </hyperlinks>
  <pageMargins left="0.7" right="0.7" top="0.75" bottom="0.75" header="0.3" footer="0.3"/>
  <pageSetup paperSize="8" scale="90" fitToHeight="0" orientation="landscape" r:id="rId1"/>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expression" priority="45" id="{D4C8394A-9D66-42A4-B2BF-3D05CF5025B5}">
            <xm:f>IFERROR(OR(INT($C29)&gt;'Overview - Section A'!$K$8,$C29=""),TRUE)</xm:f>
            <x14:dxf>
              <font>
                <color rgb="FFDAEEF3"/>
              </font>
              <fill>
                <patternFill patternType="solid">
                  <fgColor theme="0"/>
                  <bgColor rgb="FFDAEEF3"/>
                </patternFill>
              </fill>
            </x14:dxf>
          </x14:cfRule>
          <xm:sqref>A29:AD120</xm:sqref>
        </x14:conditionalFormatting>
        <x14:conditionalFormatting xmlns:xm="http://schemas.microsoft.com/office/excel/2006/main">
          <x14:cfRule type="expression" priority="43" id="{489D8B93-4F47-4368-AC62-84E9BDB3C11E}">
            <xm:f>OR('Overview - Section A'!$AN$5="Grant Making", 'Overview - Section A'!$AN$5="Grant Revision")</xm:f>
            <x14:dxf>
              <font>
                <color theme="4" tint="0.79998168889431442"/>
              </font>
              <fill>
                <patternFill patternType="solid">
                  <fgColor theme="1" tint="0.499984740745262"/>
                  <bgColor rgb="FFDAEEF3"/>
                </patternFill>
              </fill>
              <border>
                <left/>
                <right/>
                <top/>
                <bottom/>
              </border>
            </x14:dxf>
          </x14:cfRule>
          <xm:sqref>H9:H24</xm:sqref>
        </x14:conditionalFormatting>
        <x14:conditionalFormatting xmlns:xm="http://schemas.microsoft.com/office/excel/2006/main">
          <x14:cfRule type="expression" priority="42" id="{679D3F43-19B3-420E-8DB8-E19CC2694832}">
            <xm:f>OR('Overview - Section A'!$AN$5="Grant Making", 'Overview - Section A'!$AN$5="Funding Request")</xm:f>
            <x14:dxf>
              <font>
                <color theme="4" tint="0.79998168889431442"/>
              </font>
              <fill>
                <patternFill patternType="solid">
                  <fgColor theme="0"/>
                  <bgColor rgb="FFDAEEF3"/>
                </patternFill>
              </fill>
            </x14:dxf>
          </x14:cfRule>
          <xm:sqref>AD8:AD24</xm:sqref>
        </x14:conditionalFormatting>
        <x14:conditionalFormatting xmlns:xm="http://schemas.microsoft.com/office/excel/2006/main">
          <x14:cfRule type="expression" priority="16" id="{5F1FC68D-4427-4E73-AC7F-1F1B9D24E7E7}">
            <xm:f>OR('Overview - Section A'!$AN$5="Grant Making", 'Overview - Section A'!$AN$5="Grant Revision")</xm:f>
            <x14:dxf>
              <font>
                <color rgb="FF8DB4E2"/>
              </font>
              <fill>
                <patternFill>
                  <bgColor rgb="FF8DB4E2"/>
                </patternFill>
              </fill>
            </x14:dxf>
          </x14:cfRule>
          <xm:sqref>H8</xm:sqref>
        </x14:conditionalFormatting>
        <x14:conditionalFormatting xmlns:xm="http://schemas.microsoft.com/office/excel/2006/main">
          <x14:cfRule type="expression" priority="33" id="{D3EFF68F-9ED8-439A-B0D4-C5DEDF90F9F3}">
            <xm:f>OR('Overview - Section A'!$AN$5="Grant Making", 'Overview - Section A'!$AN$5="Funding Request")</xm:f>
            <x14:dxf>
              <font>
                <color rgb="FFDAEEF3"/>
              </font>
              <fill>
                <patternFill>
                  <bgColor rgb="FFDAEEF3"/>
                </patternFill>
              </fill>
            </x14:dxf>
          </x14:cfRule>
          <xm:sqref>AD9:AD24</xm:sqref>
        </x14:conditionalFormatting>
        <x14:conditionalFormatting xmlns:xm="http://schemas.microsoft.com/office/excel/2006/main">
          <x14:cfRule type="expression" priority="15" id="{2A008F72-E830-417A-A5BB-52C45B56473C}">
            <xm:f>OR('Overview - Section A'!$AN$5="Grant Making", 'Overview - Section A'!$AN$5="Funding Request")</xm:f>
            <x14:dxf>
              <font>
                <color rgb="FF8DB4E2"/>
              </font>
              <fill>
                <patternFill>
                  <bgColor rgb="FF8DB4E2"/>
                </patternFill>
              </fill>
            </x14:dxf>
          </x14:cfRule>
          <xm:sqref>AD8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'Reference Records'!$C$2:$C$3</xm:f>
          </x14:formula1>
          <xm:sqref>B25</xm:sqref>
        </x14:dataValidation>
        <x14:dataValidation type="list" allowBlank="1" showInputMessage="1" showErrorMessage="1">
          <x14:formula1>
            <xm:f>'Overview - Section A'!$AO$25:$AO$32</xm:f>
          </x14:formula1>
          <xm:sqref>N9:N24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F129"/>
  <sheetViews>
    <sheetView showGridLines="0" topLeftCell="A29" zoomScale="90" zoomScaleNormal="90" zoomScaleSheetLayoutView="40" workbookViewId="0">
      <selection activeCell="G11" sqref="G11"/>
    </sheetView>
  </sheetViews>
  <sheetFormatPr defaultColWidth="11" defaultRowHeight="15.75" x14ac:dyDescent="0.25"/>
  <cols>
    <col min="1" max="1" width="12" style="6" customWidth="1"/>
    <col min="2" max="3" width="30.625" style="6" customWidth="1"/>
    <col min="4" max="4" width="23.625" style="6" customWidth="1"/>
    <col min="5" max="5" width="22.125" style="6" customWidth="1"/>
    <col min="6" max="6" width="19.625" style="6" customWidth="1"/>
    <col min="7" max="7" width="17.625" style="6" customWidth="1"/>
    <col min="8" max="8" width="22.625" style="6" customWidth="1"/>
    <col min="9" max="9" width="33.5" style="6" hidden="1" customWidth="1"/>
    <col min="10" max="10" width="28.125" style="6" hidden="1" customWidth="1"/>
    <col min="11" max="11" width="26.125" style="6" hidden="1" customWidth="1"/>
    <col min="12" max="12" width="24.125" style="6" hidden="1" customWidth="1"/>
    <col min="13" max="13" width="22.625" style="6" hidden="1" customWidth="1"/>
    <col min="14" max="14" width="22.125" style="6" hidden="1" customWidth="1"/>
    <col min="15" max="15" width="0.375" style="6" customWidth="1"/>
    <col min="16" max="16" width="0.125" style="6" customWidth="1"/>
    <col min="17" max="17" width="29.125" style="6" customWidth="1"/>
    <col min="18" max="18" width="67.125" style="6" customWidth="1"/>
    <col min="19" max="19" width="17.125" style="6" hidden="1" customWidth="1"/>
    <col min="20" max="20" width="29.5" style="6" hidden="1" customWidth="1"/>
    <col min="21" max="21" width="24.625" style="6" hidden="1" customWidth="1"/>
    <col min="22" max="22" width="31.125" style="6" hidden="1" customWidth="1"/>
    <col min="23" max="29" width="27.5" style="6" hidden="1" customWidth="1"/>
    <col min="30" max="30" width="36" style="6" customWidth="1"/>
    <col min="31" max="31" width="0.375" style="6" customWidth="1"/>
    <col min="32" max="32" width="26.625" style="6" customWidth="1"/>
    <col min="33" max="33" width="20.125" style="6" customWidth="1"/>
    <col min="34" max="34" width="24.625" style="6" customWidth="1"/>
    <col min="35" max="36" width="11" style="6" customWidth="1"/>
    <col min="37" max="37" width="11" style="9" customWidth="1"/>
    <col min="38" max="38" width="22.625" style="9" customWidth="1"/>
    <col min="39" max="42" width="11" style="9" customWidth="1"/>
    <col min="43" max="58" width="11" style="9"/>
    <col min="59" max="16384" width="11" style="6"/>
  </cols>
  <sheetData>
    <row r="1" spans="1:33" ht="15" customHeight="1" x14ac:dyDescent="0.25">
      <c r="A1" s="547" t="s">
        <v>45</v>
      </c>
      <c r="B1" s="548"/>
      <c r="C1" s="548"/>
      <c r="D1" s="548"/>
      <c r="E1" s="548"/>
      <c r="F1" s="548"/>
      <c r="G1" s="548"/>
      <c r="H1" s="548"/>
      <c r="I1" s="548"/>
      <c r="J1" s="548"/>
      <c r="K1" s="548"/>
      <c r="L1" s="548"/>
      <c r="M1" s="548"/>
      <c r="N1" s="548"/>
      <c r="O1" s="548"/>
      <c r="P1" s="548"/>
      <c r="Q1" s="549"/>
    </row>
    <row r="2" spans="1:33" ht="32.1" customHeight="1" thickBot="1" x14ac:dyDescent="0.3">
      <c r="A2" s="550"/>
      <c r="B2" s="551"/>
      <c r="C2" s="551"/>
      <c r="D2" s="551"/>
      <c r="E2" s="551"/>
      <c r="F2" s="551"/>
      <c r="G2" s="551"/>
      <c r="H2" s="551"/>
      <c r="I2" s="551"/>
      <c r="J2" s="551"/>
      <c r="K2" s="551"/>
      <c r="L2" s="551"/>
      <c r="M2" s="551"/>
      <c r="N2" s="551"/>
      <c r="O2" s="551"/>
      <c r="P2" s="551"/>
      <c r="Q2" s="552"/>
    </row>
    <row r="3" spans="1:33" ht="16.5" thickBot="1" x14ac:dyDescent="0.3"/>
    <row r="4" spans="1:33" ht="39.75" customHeight="1" thickBot="1" x14ac:dyDescent="0.3">
      <c r="A4" s="43" t="s">
        <v>37</v>
      </c>
      <c r="B4" s="33" t="s">
        <v>22</v>
      </c>
      <c r="C4" s="42" t="s">
        <v>29</v>
      </c>
    </row>
    <row r="5" spans="1:33" hidden="1" x14ac:dyDescent="0.25"/>
    <row r="6" spans="1:33" x14ac:dyDescent="0.25">
      <c r="Q6" s="9"/>
    </row>
    <row r="7" spans="1:33" ht="24.75" customHeight="1" thickBot="1" x14ac:dyDescent="0.3">
      <c r="C7" s="46"/>
      <c r="D7" s="47"/>
      <c r="E7" s="47"/>
      <c r="F7" s="47"/>
      <c r="G7" s="47"/>
      <c r="H7" s="47"/>
      <c r="I7" s="47"/>
      <c r="J7" s="47"/>
      <c r="K7" s="47"/>
      <c r="L7" s="47"/>
      <c r="M7" s="47"/>
      <c r="N7" s="47"/>
      <c r="O7" s="47"/>
      <c r="P7" s="47"/>
      <c r="Q7" s="9"/>
      <c r="R7" s="48"/>
      <c r="S7" s="48"/>
    </row>
    <row r="8" spans="1:33" ht="29.25" customHeight="1" x14ac:dyDescent="0.25">
      <c r="A8" s="538" t="s">
        <v>22</v>
      </c>
      <c r="B8" s="539"/>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0"/>
    </row>
    <row r="9" spans="1:33" ht="49.5" customHeight="1" x14ac:dyDescent="0.25">
      <c r="A9" s="369" t="s">
        <v>23</v>
      </c>
      <c r="B9" s="369" t="s">
        <v>77</v>
      </c>
      <c r="C9" s="369" t="s">
        <v>10</v>
      </c>
      <c r="D9" s="369" t="s">
        <v>32</v>
      </c>
      <c r="E9" s="369" t="s">
        <v>33</v>
      </c>
      <c r="F9" s="369" t="s">
        <v>18</v>
      </c>
      <c r="G9" s="369" t="s">
        <v>19</v>
      </c>
      <c r="H9" s="370" t="s">
        <v>258</v>
      </c>
      <c r="I9" s="447" t="s">
        <v>261</v>
      </c>
      <c r="J9" s="371" t="s">
        <v>322</v>
      </c>
      <c r="K9" s="371" t="s">
        <v>323</v>
      </c>
      <c r="L9" s="369"/>
      <c r="M9" s="369"/>
      <c r="N9" s="369"/>
      <c r="O9" s="370"/>
      <c r="P9" s="370"/>
      <c r="Q9" s="370" t="s">
        <v>11</v>
      </c>
      <c r="R9" s="370" t="s">
        <v>9</v>
      </c>
      <c r="S9" s="448" t="s">
        <v>115</v>
      </c>
      <c r="T9" s="449" t="s">
        <v>258</v>
      </c>
      <c r="U9" s="449" t="s">
        <v>60</v>
      </c>
      <c r="V9" s="449" t="s">
        <v>148</v>
      </c>
      <c r="W9" s="449" t="s">
        <v>62</v>
      </c>
      <c r="X9" s="449" t="s">
        <v>164</v>
      </c>
      <c r="Y9" s="450" t="s">
        <v>178</v>
      </c>
      <c r="Z9" s="450" t="s">
        <v>201</v>
      </c>
      <c r="AA9" s="450" t="s">
        <v>48</v>
      </c>
      <c r="AB9" s="450" t="s">
        <v>260</v>
      </c>
      <c r="AC9" s="450" t="s">
        <v>274</v>
      </c>
      <c r="AD9" s="370" t="s">
        <v>282</v>
      </c>
      <c r="AE9" s="131"/>
      <c r="AF9" s="133"/>
      <c r="AG9" s="133"/>
    </row>
    <row r="10" spans="1:33" ht="47.1" hidden="1" customHeight="1" x14ac:dyDescent="0.25">
      <c r="A10" s="375" t="s">
        <v>84</v>
      </c>
      <c r="B10" s="376" t="str">
        <f>IFERROR(VLOOKUP(Z10,'Reference records(soft deleted)'!$B$34:$D$57,3,FALSE),"")</f>
        <v/>
      </c>
      <c r="C10" s="413" t="s">
        <v>63</v>
      </c>
      <c r="D10" s="400" t="s">
        <v>50</v>
      </c>
      <c r="E10" s="400" t="s">
        <v>51</v>
      </c>
      <c r="F10" s="400" t="s">
        <v>52</v>
      </c>
      <c r="G10" s="379" t="str">
        <f t="array" ref="G10">IFERROR(IF(INDEX('Reference Records'!$D$24:$D$41,MATCH(LEFT(B10,255),LEFT('Reference Records'!$C$24:$C$41,255),0))=0,"",INDEX('Reference Records'!$D$24:$D$41,MATCH(LEFT(B10,255),LEFT('Reference Records'!$C$24:$C$41,255),0))),"")</f>
        <v/>
      </c>
      <c r="H10" s="451" t="str">
        <f>IF('Overview - Section A'!$AN$5="Funding Request",IF(I10="Funding Request Place Holder","",I10),"")</f>
        <v/>
      </c>
      <c r="I10" s="451" t="str">
        <f>IFERROR(IF(AB10="","",VLOOKUP(AB10,'Overview - Section A'!$P$30:$Q$31,2,FALSE)),"")</f>
        <v/>
      </c>
      <c r="J10" s="451" t="str">
        <f>IFERROR(VLOOKUP(B10,'Reference records(soft deleted)'!$D$34:$H$57,5,FALSE),"")</f>
        <v/>
      </c>
      <c r="K10" s="451" t="str">
        <f>IF(AND(VLOOKUP(A10,$A$30:$E$122,5,FALSE)&lt;&gt;"",VLOOKUP(A10,$A$30:$F122,6,FALSE)&lt;&gt;"",J10="Number"),"Yes","No")</f>
        <v>No</v>
      </c>
      <c r="L10" s="451"/>
      <c r="M10" s="451"/>
      <c r="N10" s="451"/>
      <c r="O10" s="451"/>
      <c r="P10" s="451"/>
      <c r="Q10" s="451" t="str">
        <f>IFERROR(IF(AA10="","",AA10),"")</f>
        <v>[Country (Name)]</v>
      </c>
      <c r="R10" s="413" t="s">
        <v>53</v>
      </c>
      <c r="S10" s="449" t="str">
        <f>IF(G10&lt;&gt;"",B10&amp;C10,"")</f>
        <v/>
      </c>
      <c r="T10" s="449" t="str">
        <f>IFERROR(IF('Overview - Section A'!$AN$5="Funding Request",VLOOKUP(H10,'Overview - Section A'!$M$30:$P$31,4,FALSE),IF(AB10="","",AB10)),"")</f>
        <v>[Responsible PR]</v>
      </c>
      <c r="U10" s="449" t="b">
        <f>IFERROR(IF(OR(B10&lt;&gt;"",C10&lt;&gt;""),TRUE,FALSE),FALSE)</f>
        <v>1</v>
      </c>
      <c r="V10" s="449" t="str">
        <f>B10&amp;C10</f>
        <v>[Custom Outcome Indicator]</v>
      </c>
      <c r="W10" s="449" t="s">
        <v>61</v>
      </c>
      <c r="X10" s="452" t="str">
        <f t="array" ref="X10">IFERROR(IF(INDEX('Reference Records'!$G$24:$G$41,MATCH(LEFT(B10,255),LEFT('Reference Records'!$C$24:$C$41,255),0))=0,"",INDEX('Reference Records'!$G$24:$G$41,MATCH(LEFT(B10,255),LEFT('Reference Records'!$C$24:$C$41,255),0))),"")</f>
        <v/>
      </c>
      <c r="Y10" s="452" t="str">
        <f>IFERROR(IF('Overview - Section A'!$AN$5="Funding Request",IF('Reference Records'!$B$276&lt;&gt;"",VLOOKUP(Q10,'Reference Records'!$B$276:$C$277,2,FALSE),VLOOKUP(Q10,'Reference Records'!$A$289:$C$290,3,FALSE)),VLOOKUP(Q10,'Reference Records'!$A$293:$C$295,3,FALSE)),"")</f>
        <v>[Record ID]</v>
      </c>
      <c r="Z10" s="452" t="s">
        <v>200</v>
      </c>
      <c r="AA10" s="452" t="s">
        <v>198</v>
      </c>
      <c r="AB10" s="453" t="s">
        <v>257</v>
      </c>
      <c r="AC10" s="452" t="s">
        <v>61</v>
      </c>
      <c r="AD10" s="400" t="s">
        <v>281</v>
      </c>
      <c r="AE10" s="131"/>
      <c r="AF10" s="133"/>
      <c r="AG10" s="133"/>
    </row>
    <row r="11" spans="1:33" ht="47.1" customHeight="1" x14ac:dyDescent="0.25">
      <c r="A11" s="375">
        <v>1</v>
      </c>
      <c r="B11" s="413" t="s">
        <v>2305</v>
      </c>
      <c r="C11" s="413"/>
      <c r="D11" s="518" t="s">
        <v>4215</v>
      </c>
      <c r="E11" s="400" t="s">
        <v>356</v>
      </c>
      <c r="F11" s="400" t="s">
        <v>776</v>
      </c>
      <c r="G11" s="379" t="str">
        <f t="array" ref="G11">IFERROR(IF(INDEX('Reference Records'!$D$24:$D$41,MATCH(LEFT(B11,255),LEFT('Reference Records'!$C$24:$C$41,255),0))=0,"",INDEX('Reference Records'!$D$24:$D$41,MATCH(LEFT(B11,255),LEFT('Reference Records'!$C$24:$C$41,255),0))),"")</f>
        <v>Duration of treatment,Age,Gender</v>
      </c>
      <c r="H11" s="451" t="str">
        <f>IF('Overview - Section A'!$AN$5="Funding Request",IF(I11="Funding Request Place Holder","",I11),"")</f>
        <v/>
      </c>
      <c r="I11" s="451" t="str">
        <f>IFERROR(IF(AB11="","",VLOOKUP(AB11,'Overview - Section A'!$P$30:$Q$31,2,FALSE)),"")</f>
        <v/>
      </c>
      <c r="J11" s="451" t="str">
        <f>IFERROR(VLOOKUP(B11,'Reference records(soft deleted)'!$D$34:$H$57,5,FALSE),"")</f>
        <v>Percent</v>
      </c>
      <c r="K11" s="451" t="str">
        <f>IF(AND(VLOOKUP(A11,$A$30:$E$122,5,FALSE)&lt;&gt;"",VLOOKUP(A11,$A$30:$F123,6,FALSE)&lt;&gt;"",J11="Number"),"Yes","No")</f>
        <v>No</v>
      </c>
      <c r="L11" s="451"/>
      <c r="M11" s="451"/>
      <c r="N11" s="451"/>
      <c r="O11" s="451"/>
      <c r="P11" s="451"/>
      <c r="Q11" s="451" t="str">
        <f t="shared" ref="Q11:Q25" si="0">IFERROR(IF(AA11="","",AA11),"")</f>
        <v>Angola</v>
      </c>
      <c r="R11" s="413" t="s">
        <v>4233</v>
      </c>
      <c r="S11" s="449" t="str">
        <f t="shared" ref="S11:S25" si="1">IF(G11&lt;&gt;"",B11&amp;C11,"")</f>
        <v>HIV O-1(M): Percentage of adults and children with HIV, known to be on treatment 12 months after initiation of antiretroviral therapy</v>
      </c>
      <c r="T11" s="449" t="str">
        <f>IFERROR(IF('Overview - Section A'!$AN$5="Funding Request",VLOOKUP(H11,'Overview - Section A'!$M$30:$P$31,4,FALSE),IF(AB11="","",AB11)),"")</f>
        <v>a1236000008JVNQAA4</v>
      </c>
      <c r="U11" s="449" t="b">
        <f t="shared" ref="U11:U25" si="2">IFERROR(IF(OR(B11&lt;&gt;"",C11&lt;&gt;""),TRUE,FALSE),FALSE)</f>
        <v>1</v>
      </c>
      <c r="V11" s="449" t="str">
        <f t="shared" ref="V11:V25" si="3">B11&amp;C11</f>
        <v>HIV O-1(M): Percentage of adults and children with HIV, known to be on treatment 12 months after initiation of antiretroviral therapy</v>
      </c>
      <c r="W11" s="449" t="s">
        <v>765</v>
      </c>
      <c r="X11" s="452" t="str">
        <f t="array" ref="X11">IFERROR(IF(INDEX('Reference Records'!$G$24:$G$41,MATCH(LEFT(B11,255),LEFT('Reference Records'!$C$24:$C$41,255),0))=0,"",INDEX('Reference Records'!$G$24:$G$41,MATCH(LEFT(B11,255),LEFT('Reference Records'!$C$24:$C$41,255),0))),"")</f>
        <v>a1J36000002m4E0EAI</v>
      </c>
      <c r="Y11" s="452" t="str">
        <f>IFERROR(IF('Overview - Section A'!$AN$5="Funding Request",IF('Reference Records'!$B$276&lt;&gt;"",VLOOKUP(Q11,'Reference Records'!$B$276:$C$277,2,FALSE),VLOOKUP(Q11,'Reference Records'!$A$289:$C$290,3,FALSE)),VLOOKUP(Q11,'Reference Records'!$A$293:$C$295,3,FALSE)),"")</f>
        <v>a1A360000013M2pEAE</v>
      </c>
      <c r="Z11" s="452" t="s">
        <v>766</v>
      </c>
      <c r="AA11" s="452" t="s">
        <v>402</v>
      </c>
      <c r="AB11" s="453" t="s">
        <v>767</v>
      </c>
      <c r="AC11" s="452" t="s">
        <v>400</v>
      </c>
      <c r="AD11" s="400"/>
      <c r="AE11" s="131"/>
      <c r="AF11" s="133"/>
      <c r="AG11" s="133"/>
    </row>
    <row r="12" spans="1:33" ht="47.1" customHeight="1" x14ac:dyDescent="0.25">
      <c r="A12" s="375">
        <v>2</v>
      </c>
      <c r="B12" s="413" t="s">
        <v>2597</v>
      </c>
      <c r="C12" s="413"/>
      <c r="D12" s="400" t="s">
        <v>4216</v>
      </c>
      <c r="E12" s="400" t="s">
        <v>357</v>
      </c>
      <c r="F12" s="400" t="s">
        <v>781</v>
      </c>
      <c r="G12" s="379" t="str">
        <f t="array" ref="G12">IFERROR(IF(INDEX('Reference Records'!$D$24:$D$41,MATCH(LEFT(B12,255),LEFT('Reference Records'!$C$24:$C$41,255),0))=0,"",INDEX('Reference Records'!$D$24:$D$41,MATCH(LEFT(B12,255),LEFT('Reference Records'!$C$24:$C$41,255),0))),"")</f>
        <v/>
      </c>
      <c r="H12" s="451" t="str">
        <f>IF('Overview - Section A'!$AN$5="Funding Request",IF(I12="Funding Request Place Holder","",I12),"")</f>
        <v/>
      </c>
      <c r="I12" s="451" t="str">
        <f>IFERROR(IF(AB12="","",VLOOKUP(AB12,'Overview - Section A'!$P$30:$Q$31,2,FALSE)),"")</f>
        <v/>
      </c>
      <c r="J12" s="451" t="str">
        <f>IFERROR(VLOOKUP(B12,'Reference records(soft deleted)'!$D$34:$H$57,5,FALSE),"")</f>
        <v>Percent</v>
      </c>
      <c r="K12" s="451" t="str">
        <f>IF(AND(VLOOKUP(A12,$A$30:$E$122,5,FALSE)&lt;&gt;"",VLOOKUP(A12,$A$30:$F124,6,FALSE)&lt;&gt;"",J12="Number"),"Yes","No")</f>
        <v>No</v>
      </c>
      <c r="L12" s="451"/>
      <c r="M12" s="451"/>
      <c r="N12" s="451"/>
      <c r="O12" s="451"/>
      <c r="P12" s="451"/>
      <c r="Q12" s="451" t="str">
        <f t="shared" si="0"/>
        <v>Angola</v>
      </c>
      <c r="R12" s="413" t="s">
        <v>4217</v>
      </c>
      <c r="S12" s="449" t="str">
        <f t="shared" si="1"/>
        <v/>
      </c>
      <c r="T12" s="449" t="str">
        <f>IFERROR(IF('Overview - Section A'!$AN$5="Funding Request",VLOOKUP(H12,'Overview - Section A'!$M$30:$P$31,4,FALSE),IF(AB12="","",AB12)),"")</f>
        <v>a1236000008JVNQAA4</v>
      </c>
      <c r="U12" s="449" t="b">
        <f t="shared" si="2"/>
        <v>1</v>
      </c>
      <c r="V12" s="449" t="str">
        <f t="shared" si="3"/>
        <v>HIV O-12: Percentage of people living with HIV and on ART who are virologically suppressed (among all those currently on treatment who received a VL measurement regardless of when they started ART)</v>
      </c>
      <c r="W12" s="449" t="s">
        <v>768</v>
      </c>
      <c r="X12" s="452" t="str">
        <f t="array" ref="X12">IFERROR(IF(INDEX('Reference Records'!$G$24:$G$41,MATCH(LEFT(B12,255),LEFT('Reference Records'!$C$24:$C$41,255),0))=0,"",INDEX('Reference Records'!$G$24:$G$41,MATCH(LEFT(B12,255),LEFT('Reference Records'!$C$24:$C$41,255),0))),"")</f>
        <v>a1J36000003YBHyEAO</v>
      </c>
      <c r="Y12" s="452" t="str">
        <f>IFERROR(IF('Overview - Section A'!$AN$5="Funding Request",IF('Reference Records'!$B$276&lt;&gt;"",VLOOKUP(Q12,'Reference Records'!$B$276:$C$277,2,FALSE),VLOOKUP(Q12,'Reference Records'!$A$289:$C$290,3,FALSE)),VLOOKUP(Q12,'Reference Records'!$A$293:$C$295,3,FALSE)),"")</f>
        <v>a1A360000013M2pEAE</v>
      </c>
      <c r="Z12" s="452" t="s">
        <v>769</v>
      </c>
      <c r="AA12" s="452" t="s">
        <v>402</v>
      </c>
      <c r="AB12" s="453" t="s">
        <v>767</v>
      </c>
      <c r="AC12" s="452" t="s">
        <v>400</v>
      </c>
      <c r="AD12" s="400"/>
      <c r="AE12" s="131"/>
      <c r="AF12" s="133"/>
      <c r="AG12" s="133"/>
    </row>
    <row r="13" spans="1:33" ht="47.1" customHeight="1" x14ac:dyDescent="0.25">
      <c r="A13" s="375">
        <v>3</v>
      </c>
      <c r="B13" s="376"/>
      <c r="C13" s="413"/>
      <c r="D13" s="400"/>
      <c r="E13" s="400"/>
      <c r="F13" s="400"/>
      <c r="G13" s="379" t="str">
        <f t="array" ref="G13">IFERROR(IF(INDEX('Reference Records'!$D$24:$D$41,MATCH(LEFT(B13,255),LEFT('Reference Records'!$C$24:$C$41,255),0))=0,"",INDEX('Reference Records'!$D$24:$D$41,MATCH(LEFT(B13,255),LEFT('Reference Records'!$C$24:$C$41,255),0))),"")</f>
        <v/>
      </c>
      <c r="H13" s="451" t="str">
        <f>IF('Overview - Section A'!$AN$5="Funding Request",IF(I13="Funding Request Place Holder","",I13),"")</f>
        <v/>
      </c>
      <c r="I13" s="451" t="str">
        <f>IFERROR(IF(AB13="","",VLOOKUP(AB13,'Overview - Section A'!$P$30:$Q$31,2,FALSE)),"")</f>
        <v/>
      </c>
      <c r="J13" s="451" t="str">
        <f>IFERROR(VLOOKUP(B13,'Reference records(soft deleted)'!$D$34:$H$57,5,FALSE),"")</f>
        <v/>
      </c>
      <c r="K13" s="451" t="str">
        <f>IF(AND(VLOOKUP(A13,$A$30:$E$122,5,FALSE)&lt;&gt;"",VLOOKUP(A13,$A$30:$F125,6,FALSE)&lt;&gt;"",J13="Number"),"Yes","No")</f>
        <v>No</v>
      </c>
      <c r="L13" s="451"/>
      <c r="M13" s="451"/>
      <c r="N13" s="451"/>
      <c r="O13" s="451"/>
      <c r="P13" s="451"/>
      <c r="Q13" s="451"/>
      <c r="R13" s="413"/>
      <c r="S13" s="449" t="str">
        <f t="shared" si="1"/>
        <v/>
      </c>
      <c r="T13" s="449" t="str">
        <f>IFERROR(IF('Overview - Section A'!$AN$5="Funding Request",VLOOKUP(H13,'Overview - Section A'!$M$30:$P$31,4,FALSE),IF(AB13="","",AB13)),"")</f>
        <v>a1236000008JVNQAA4</v>
      </c>
      <c r="U13" s="449" t="b">
        <f t="shared" si="2"/>
        <v>0</v>
      </c>
      <c r="V13" s="449" t="str">
        <f t="shared" si="3"/>
        <v/>
      </c>
      <c r="W13" s="449" t="s">
        <v>770</v>
      </c>
      <c r="X13" s="452" t="str">
        <f t="array" ref="X13">IFERROR(IF(INDEX('Reference Records'!$G$24:$G$41,MATCH(LEFT(B13,255),LEFT('Reference Records'!$C$24:$C$41,255),0))=0,"",INDEX('Reference Records'!$G$24:$G$41,MATCH(LEFT(B13,255),LEFT('Reference Records'!$C$24:$C$41,255),0))),"")</f>
        <v/>
      </c>
      <c r="Y13" s="452" t="str">
        <f>IFERROR(IF('Overview - Section A'!$AN$5="Funding Request",IF('Reference Records'!$B$276&lt;&gt;"",VLOOKUP(Q13,'Reference Records'!$B$276:$C$277,2,FALSE),VLOOKUP(Q13,'Reference Records'!$A$289:$C$290,3,FALSE)),VLOOKUP(Q13,'Reference Records'!$A$293:$C$295,3,FALSE)),"")</f>
        <v/>
      </c>
      <c r="Z13" s="452" t="s">
        <v>771</v>
      </c>
      <c r="AA13" s="452" t="s">
        <v>402</v>
      </c>
      <c r="AB13" s="453" t="s">
        <v>767</v>
      </c>
      <c r="AC13" s="452" t="s">
        <v>400</v>
      </c>
      <c r="AD13" s="400"/>
      <c r="AE13" s="131"/>
      <c r="AF13" s="133"/>
      <c r="AG13" s="133"/>
    </row>
    <row r="14" spans="1:33" ht="47.1" customHeight="1" x14ac:dyDescent="0.25">
      <c r="A14" s="375">
        <v>4</v>
      </c>
      <c r="B14" s="376"/>
      <c r="C14" s="413"/>
      <c r="D14" s="400"/>
      <c r="E14" s="400"/>
      <c r="F14" s="400"/>
      <c r="G14" s="379" t="str">
        <f t="array" ref="G14">IFERROR(IF(INDEX('Reference Records'!$D$24:$D$41,MATCH(LEFT(B14,255),LEFT('Reference Records'!$C$24:$C$41,255),0))=0,"",INDEX('Reference Records'!$D$24:$D$41,MATCH(LEFT(B14,255),LEFT('Reference Records'!$C$24:$C$41,255),0))),"")</f>
        <v/>
      </c>
      <c r="H14" s="451" t="str">
        <f>IF('Overview - Section A'!$AN$5="Funding Request",IF(I14="Funding Request Place Holder","",I14),"")</f>
        <v/>
      </c>
      <c r="I14" s="451" t="str">
        <f>IFERROR(IF(AB14="","",VLOOKUP(AB14,'Overview - Section A'!$P$30:$Q$31,2,FALSE)),"")</f>
        <v/>
      </c>
      <c r="J14" s="451" t="str">
        <f>IFERROR(VLOOKUP(B14,'Reference records(soft deleted)'!$D$34:$H$57,5,FALSE),"")</f>
        <v/>
      </c>
      <c r="K14" s="451" t="str">
        <f>IF(AND(VLOOKUP(A14,$A$30:$E$122,5,FALSE)&lt;&gt;"",VLOOKUP(A14,$A$30:$F126,6,FALSE)&lt;&gt;"",J14="Number"),"Yes","No")</f>
        <v>No</v>
      </c>
      <c r="L14" s="451"/>
      <c r="M14" s="451"/>
      <c r="N14" s="451"/>
      <c r="O14" s="451"/>
      <c r="P14" s="451"/>
      <c r="Q14" s="451"/>
      <c r="R14" s="413"/>
      <c r="S14" s="449" t="str">
        <f t="shared" si="1"/>
        <v/>
      </c>
      <c r="T14" s="449" t="str">
        <f>IFERROR(IF('Overview - Section A'!$AN$5="Funding Request",VLOOKUP(H14,'Overview - Section A'!$M$30:$P$31,4,FALSE),IF(AB14="","",AB14)),"")</f>
        <v>a1236000008JVNQAA4</v>
      </c>
      <c r="U14" s="449" t="b">
        <f t="shared" si="2"/>
        <v>0</v>
      </c>
      <c r="V14" s="449" t="str">
        <f t="shared" si="3"/>
        <v/>
      </c>
      <c r="W14" s="449" t="s">
        <v>772</v>
      </c>
      <c r="X14" s="452" t="str">
        <f t="array" ref="X14">IFERROR(IF(INDEX('Reference Records'!$G$24:$G$41,MATCH(LEFT(B14,255),LEFT('Reference Records'!$C$24:$C$41,255),0))=0,"",INDEX('Reference Records'!$G$24:$G$41,MATCH(LEFT(B14,255),LEFT('Reference Records'!$C$24:$C$41,255),0))),"")</f>
        <v/>
      </c>
      <c r="Y14" s="452" t="str">
        <f>IFERROR(IF('Overview - Section A'!$AN$5="Funding Request",IF('Reference Records'!$B$276&lt;&gt;"",VLOOKUP(Q14,'Reference Records'!$B$276:$C$277,2,FALSE),VLOOKUP(Q14,'Reference Records'!$A$289:$C$290,3,FALSE)),VLOOKUP(Q14,'Reference Records'!$A$293:$C$295,3,FALSE)),"")</f>
        <v/>
      </c>
      <c r="Z14" s="452" t="s">
        <v>773</v>
      </c>
      <c r="AA14" s="452" t="s">
        <v>402</v>
      </c>
      <c r="AB14" s="453" t="s">
        <v>767</v>
      </c>
      <c r="AC14" s="452" t="s">
        <v>400</v>
      </c>
      <c r="AD14" s="400"/>
      <c r="AE14" s="131"/>
      <c r="AF14" s="133"/>
      <c r="AG14" s="133"/>
    </row>
    <row r="15" spans="1:33" ht="47.1" customHeight="1" x14ac:dyDescent="0.25">
      <c r="A15" s="375">
        <v>5</v>
      </c>
      <c r="B15" s="376"/>
      <c r="C15" s="413"/>
      <c r="D15" s="400"/>
      <c r="E15" s="400"/>
      <c r="F15" s="400"/>
      <c r="G15" s="379" t="str">
        <f t="array" ref="G15">IFERROR(IF(INDEX('Reference Records'!$D$24:$D$41,MATCH(LEFT(B15,255),LEFT('Reference Records'!$C$24:$C$41,255),0))=0,"",INDEX('Reference Records'!$D$24:$D$41,MATCH(LEFT(B15,255),LEFT('Reference Records'!$C$24:$C$41,255),0))),"")</f>
        <v/>
      </c>
      <c r="H15" s="451" t="str">
        <f>IF('Overview - Section A'!$AN$5="Funding Request",IF(I15="Funding Request Place Holder","",I15),"")</f>
        <v/>
      </c>
      <c r="I15" s="451" t="str">
        <f>IFERROR(IF(AB15="","",VLOOKUP(AB15,'Overview - Section A'!$P$30:$Q$31,2,FALSE)),"")</f>
        <v/>
      </c>
      <c r="J15" s="451" t="str">
        <f>IFERROR(VLOOKUP(B15,'Reference records(soft deleted)'!$D$34:$H$57,5,FALSE),"")</f>
        <v/>
      </c>
      <c r="K15" s="451" t="str">
        <f>IF(AND(VLOOKUP(A15,$A$30:$E$122,5,FALSE)&lt;&gt;"",VLOOKUP(A15,$A$30:$F127,6,FALSE)&lt;&gt;"",J15="Number"),"Yes","No")</f>
        <v>No</v>
      </c>
      <c r="L15" s="451"/>
      <c r="M15" s="451"/>
      <c r="N15" s="451"/>
      <c r="O15" s="451"/>
      <c r="P15" s="451"/>
      <c r="Q15" s="451"/>
      <c r="R15" s="413"/>
      <c r="S15" s="449" t="str">
        <f t="shared" si="1"/>
        <v/>
      </c>
      <c r="T15" s="449" t="str">
        <f>IFERROR(IF('Overview - Section A'!$AN$5="Funding Request",VLOOKUP(H15,'Overview - Section A'!$M$30:$P$31,4,FALSE),IF(AB15="","",AB15)),"")</f>
        <v>a1236000008JVNQAA4</v>
      </c>
      <c r="U15" s="449" t="b">
        <f t="shared" si="2"/>
        <v>0</v>
      </c>
      <c r="V15" s="449" t="str">
        <f t="shared" si="3"/>
        <v/>
      </c>
      <c r="W15" s="449" t="s">
        <v>774</v>
      </c>
      <c r="X15" s="452" t="str">
        <f t="array" ref="X15">IFERROR(IF(INDEX('Reference Records'!$G$24:$G$41,MATCH(LEFT(B15,255),LEFT('Reference Records'!$C$24:$C$41,255),0))=0,"",INDEX('Reference Records'!$G$24:$G$41,MATCH(LEFT(B15,255),LEFT('Reference Records'!$C$24:$C$41,255),0))),"")</f>
        <v/>
      </c>
      <c r="Y15" s="452" t="str">
        <f>IFERROR(IF('Overview - Section A'!$AN$5="Funding Request",IF('Reference Records'!$B$276&lt;&gt;"",VLOOKUP(Q15,'Reference Records'!$B$276:$C$277,2,FALSE),VLOOKUP(Q15,'Reference Records'!$A$289:$C$290,3,FALSE)),VLOOKUP(Q15,'Reference Records'!$A$293:$C$295,3,FALSE)),"")</f>
        <v/>
      </c>
      <c r="Z15" s="452" t="s">
        <v>775</v>
      </c>
      <c r="AA15" s="452" t="s">
        <v>402</v>
      </c>
      <c r="AB15" s="453" t="s">
        <v>767</v>
      </c>
      <c r="AC15" s="452" t="s">
        <v>400</v>
      </c>
      <c r="AD15" s="400"/>
      <c r="AE15" s="131"/>
      <c r="AF15" s="133"/>
      <c r="AG15" s="133"/>
    </row>
    <row r="16" spans="1:33" ht="47.1" customHeight="1" x14ac:dyDescent="0.25">
      <c r="A16" s="375">
        <v>6</v>
      </c>
      <c r="B16" s="376"/>
      <c r="C16" s="413"/>
      <c r="D16" s="400"/>
      <c r="E16" s="400"/>
      <c r="F16" s="400"/>
      <c r="G16" s="379" t="str">
        <f t="array" ref="G16">IFERROR(IF(INDEX('Reference Records'!$D$24:$D$41,MATCH(LEFT(B16,255),LEFT('Reference Records'!$C$24:$C$41,255),0))=0,"",INDEX('Reference Records'!$D$24:$D$41,MATCH(LEFT(B16,255),LEFT('Reference Records'!$C$24:$C$41,255),0))),"")</f>
        <v/>
      </c>
      <c r="H16" s="451" t="str">
        <f>IF('Overview - Section A'!$AN$5="Funding Request",IF(I16="Funding Request Place Holder","",I16),"")</f>
        <v/>
      </c>
      <c r="I16" s="451" t="str">
        <f>IFERROR(IF(AB16="","",VLOOKUP(AB16,'Overview - Section A'!$P$30:$Q$31,2,FALSE)),"")</f>
        <v/>
      </c>
      <c r="J16" s="451" t="str">
        <f>IFERROR(VLOOKUP(B16,'Reference records(soft deleted)'!$D$34:$H$57,5,FALSE),"")</f>
        <v/>
      </c>
      <c r="K16" s="451" t="str">
        <f>IF(AND(VLOOKUP(A16,$A$30:$E$122,5,FALSE)&lt;&gt;"",VLOOKUP(A16,$A$30:$F128,6,FALSE)&lt;&gt;"",J16="Number"),"Yes","No")</f>
        <v>No</v>
      </c>
      <c r="L16" s="451"/>
      <c r="M16" s="451"/>
      <c r="N16" s="451"/>
      <c r="O16" s="451"/>
      <c r="P16" s="451"/>
      <c r="Q16" s="451"/>
      <c r="R16" s="413"/>
      <c r="S16" s="449" t="str">
        <f t="shared" si="1"/>
        <v/>
      </c>
      <c r="T16" s="449" t="str">
        <f>IFERROR(IF('Overview - Section A'!$AN$5="Funding Request",VLOOKUP(H16,'Overview - Section A'!$M$30:$P$31,4,FALSE),IF(AB16="","",AB16)),"")</f>
        <v>a1236000008JVNRAA4</v>
      </c>
      <c r="U16" s="449" t="b">
        <f t="shared" si="2"/>
        <v>0</v>
      </c>
      <c r="V16" s="449" t="str">
        <f t="shared" si="3"/>
        <v/>
      </c>
      <c r="W16" s="449" t="s">
        <v>777</v>
      </c>
      <c r="X16" s="452" t="str">
        <f t="array" ref="X16">IFERROR(IF(INDEX('Reference Records'!$G$24:$G$41,MATCH(LEFT(B16,255),LEFT('Reference Records'!$C$24:$C$41,255),0))=0,"",INDEX('Reference Records'!$G$24:$G$41,MATCH(LEFT(B16,255),LEFT('Reference Records'!$C$24:$C$41,255),0))),"")</f>
        <v/>
      </c>
      <c r="Y16" s="452" t="str">
        <f>IFERROR(IF('Overview - Section A'!$AN$5="Funding Request",IF('Reference Records'!$B$276&lt;&gt;"",VLOOKUP(Q16,'Reference Records'!$B$276:$C$277,2,FALSE),VLOOKUP(Q16,'Reference Records'!$A$289:$C$290,3,FALSE)),VLOOKUP(Q16,'Reference Records'!$A$293:$C$295,3,FALSE)),"")</f>
        <v/>
      </c>
      <c r="Z16" s="452" t="s">
        <v>779</v>
      </c>
      <c r="AA16" s="452" t="s">
        <v>402</v>
      </c>
      <c r="AB16" s="453" t="s">
        <v>780</v>
      </c>
      <c r="AC16" s="452" t="s">
        <v>400</v>
      </c>
      <c r="AD16" s="400"/>
      <c r="AE16" s="131"/>
      <c r="AF16" s="133"/>
      <c r="AG16" s="133"/>
    </row>
    <row r="17" spans="1:58" ht="47.1" customHeight="1" x14ac:dyDescent="0.25">
      <c r="A17" s="375">
        <v>7</v>
      </c>
      <c r="B17" s="376"/>
      <c r="C17" s="413"/>
      <c r="D17" s="400"/>
      <c r="E17" s="400"/>
      <c r="F17" s="400"/>
      <c r="G17" s="379" t="str">
        <f t="array" ref="G17">IFERROR(IF(INDEX('Reference Records'!$D$24:$D$41,MATCH(LEFT(B17,255),LEFT('Reference Records'!$C$24:$C$41,255),0))=0,"",INDEX('Reference Records'!$D$24:$D$41,MATCH(LEFT(B17,255),LEFT('Reference Records'!$C$24:$C$41,255),0))),"")</f>
        <v/>
      </c>
      <c r="H17" s="451" t="str">
        <f>IF('Overview - Section A'!$AN$5="Funding Request",IF(I17="Funding Request Place Holder","",I17),"")</f>
        <v/>
      </c>
      <c r="I17" s="451" t="str">
        <f>IFERROR(IF(AB17="","",VLOOKUP(AB17,'Overview - Section A'!$P$30:$Q$31,2,FALSE)),"")</f>
        <v/>
      </c>
      <c r="J17" s="451" t="str">
        <f>IFERROR(VLOOKUP(B17,'Reference records(soft deleted)'!$D$34:$H$57,5,FALSE),"")</f>
        <v/>
      </c>
      <c r="K17" s="451" t="str">
        <f>IF(AND(VLOOKUP(A17,$A$30:$E$122,5,FALSE)&lt;&gt;"",VLOOKUP(A17,$A$30:$F129,6,FALSE)&lt;&gt;"",J17="Number"),"Yes","No")</f>
        <v>No</v>
      </c>
      <c r="L17" s="451"/>
      <c r="M17" s="451"/>
      <c r="N17" s="451"/>
      <c r="O17" s="451"/>
      <c r="P17" s="451"/>
      <c r="Q17" s="451"/>
      <c r="R17" s="413"/>
      <c r="S17" s="449" t="str">
        <f t="shared" si="1"/>
        <v/>
      </c>
      <c r="T17" s="449" t="str">
        <f>IFERROR(IF('Overview - Section A'!$AN$5="Funding Request",VLOOKUP(H17,'Overview - Section A'!$M$30:$P$31,4,FALSE),IF(AB17="","",AB17)),"")</f>
        <v>a1236000008JVNRAA4</v>
      </c>
      <c r="U17" s="449" t="b">
        <f t="shared" si="2"/>
        <v>0</v>
      </c>
      <c r="V17" s="449" t="str">
        <f t="shared" si="3"/>
        <v/>
      </c>
      <c r="W17" s="449" t="s">
        <v>782</v>
      </c>
      <c r="X17" s="452" t="str">
        <f t="array" ref="X17">IFERROR(IF(INDEX('Reference Records'!$G$24:$G$41,MATCH(LEFT(B17,255),LEFT('Reference Records'!$C$24:$C$41,255),0))=0,"",INDEX('Reference Records'!$G$24:$G$41,MATCH(LEFT(B17,255),LEFT('Reference Records'!$C$24:$C$41,255),0))),"")</f>
        <v/>
      </c>
      <c r="Y17" s="452" t="str">
        <f>IFERROR(IF('Overview - Section A'!$AN$5="Funding Request",IF('Reference Records'!$B$276&lt;&gt;"",VLOOKUP(Q17,'Reference Records'!$B$276:$C$277,2,FALSE),VLOOKUP(Q17,'Reference Records'!$A$289:$C$290,3,FALSE)),VLOOKUP(Q17,'Reference Records'!$A$293:$C$295,3,FALSE)),"")</f>
        <v/>
      </c>
      <c r="Z17" s="452" t="s">
        <v>784</v>
      </c>
      <c r="AA17" s="452" t="s">
        <v>402</v>
      </c>
      <c r="AB17" s="453" t="s">
        <v>780</v>
      </c>
      <c r="AC17" s="452" t="s">
        <v>400</v>
      </c>
      <c r="AD17" s="400"/>
      <c r="AE17" s="131"/>
      <c r="AF17" s="133"/>
      <c r="AG17" s="133"/>
    </row>
    <row r="18" spans="1:58" ht="47.1" customHeight="1" x14ac:dyDescent="0.25">
      <c r="A18" s="375">
        <v>8</v>
      </c>
      <c r="B18" s="376" t="str">
        <f>IFERROR(VLOOKUP(Z18,'Reference records(soft deleted)'!$B$34:$D$57,3,FALSE),"")</f>
        <v/>
      </c>
      <c r="C18" s="413"/>
      <c r="D18" s="400"/>
      <c r="E18" s="400"/>
      <c r="F18" s="400"/>
      <c r="G18" s="379" t="str">
        <f t="array" ref="G18">IFERROR(IF(INDEX('Reference Records'!$D$24:$D$41,MATCH(LEFT(B18,255),LEFT('Reference Records'!$C$24:$C$41,255),0))=0,"",INDEX('Reference Records'!$D$24:$D$41,MATCH(LEFT(B18,255),LEFT('Reference Records'!$C$24:$C$41,255),0))),"")</f>
        <v/>
      </c>
      <c r="H18" s="451" t="str">
        <f>IF('Overview - Section A'!$AN$5="Funding Request",IF(I18="Funding Request Place Holder","",I18),"")</f>
        <v/>
      </c>
      <c r="I18" s="451" t="str">
        <f>IFERROR(IF(AB18="","",VLOOKUP(AB18,'Overview - Section A'!$P$30:$Q$31,2,FALSE)),"")</f>
        <v/>
      </c>
      <c r="J18" s="451" t="str">
        <f>IFERROR(VLOOKUP(B18,'Reference records(soft deleted)'!$D$34:$H$57,5,FALSE),"")</f>
        <v/>
      </c>
      <c r="K18" s="451" t="str">
        <f>IF(AND(VLOOKUP(A18,$A$30:$E$122,5,FALSE)&lt;&gt;"",VLOOKUP(A18,$A$30:$F130,6,FALSE)&lt;&gt;"",J18="Number"),"Yes","No")</f>
        <v>No</v>
      </c>
      <c r="L18" s="451"/>
      <c r="M18" s="451"/>
      <c r="N18" s="451"/>
      <c r="O18" s="451"/>
      <c r="P18" s="451"/>
      <c r="Q18" s="451" t="str">
        <f t="shared" si="0"/>
        <v/>
      </c>
      <c r="R18" s="413"/>
      <c r="S18" s="449" t="str">
        <f t="shared" si="1"/>
        <v/>
      </c>
      <c r="T18" s="449" t="str">
        <f>IFERROR(IF('Overview - Section A'!$AN$5="Funding Request",VLOOKUP(H18,'Overview - Section A'!$M$30:$P$31,4,FALSE),IF(AB18="","",AB18)),"")</f>
        <v>a1236000008JVNSAA4</v>
      </c>
      <c r="U18" s="449" t="b">
        <f t="shared" si="2"/>
        <v>0</v>
      </c>
      <c r="V18" s="449" t="str">
        <f t="shared" si="3"/>
        <v/>
      </c>
      <c r="W18" s="449" t="s">
        <v>785</v>
      </c>
      <c r="X18" s="452" t="str">
        <f t="array" ref="X18">IFERROR(IF(INDEX('Reference Records'!$G$24:$G$41,MATCH(LEFT(B18,255),LEFT('Reference Records'!$C$24:$C$41,255),0))=0,"",INDEX('Reference Records'!$G$24:$G$41,MATCH(LEFT(B18,255),LEFT('Reference Records'!$C$24:$C$41,255),0))),"")</f>
        <v/>
      </c>
      <c r="Y18" s="452" t="str">
        <f>IFERROR(IF('Overview - Section A'!$AN$5="Funding Request",IF('Reference Records'!$B$276&lt;&gt;"",VLOOKUP(Q18,'Reference Records'!$B$276:$C$277,2,FALSE),VLOOKUP(Q18,'Reference Records'!$A$289:$C$290,3,FALSE)),VLOOKUP(Q18,'Reference Records'!$A$293:$C$295,3,FALSE)),"")</f>
        <v/>
      </c>
      <c r="Z18" s="452"/>
      <c r="AA18" s="452"/>
      <c r="AB18" s="453" t="s">
        <v>407</v>
      </c>
      <c r="AC18" s="452" t="s">
        <v>400</v>
      </c>
      <c r="AD18" s="400"/>
      <c r="AE18" s="131"/>
      <c r="AF18" s="133"/>
      <c r="AG18" s="133"/>
    </row>
    <row r="19" spans="1:58" ht="47.1" customHeight="1" x14ac:dyDescent="0.25">
      <c r="A19" s="375">
        <v>9</v>
      </c>
      <c r="B19" s="376" t="str">
        <f>IFERROR(VLOOKUP(Z19,'Reference records(soft deleted)'!$B$34:$D$57,3,FALSE),"")</f>
        <v/>
      </c>
      <c r="C19" s="413"/>
      <c r="D19" s="400"/>
      <c r="E19" s="400"/>
      <c r="F19" s="400"/>
      <c r="G19" s="379" t="str">
        <f t="array" ref="G19">IFERROR(IF(INDEX('Reference Records'!$D$24:$D$41,MATCH(LEFT(B19,255),LEFT('Reference Records'!$C$24:$C$41,255),0))=0,"",INDEX('Reference Records'!$D$24:$D$41,MATCH(LEFT(B19,255),LEFT('Reference Records'!$C$24:$C$41,255),0))),"")</f>
        <v/>
      </c>
      <c r="H19" s="451" t="str">
        <f>IF('Overview - Section A'!$AN$5="Funding Request",IF(I19="Funding Request Place Holder","",I19),"")</f>
        <v/>
      </c>
      <c r="I19" s="451" t="str">
        <f>IFERROR(IF(AB19="","",VLOOKUP(AB19,'Overview - Section A'!$P$30:$Q$31,2,FALSE)),"")</f>
        <v/>
      </c>
      <c r="J19" s="451" t="str">
        <f>IFERROR(VLOOKUP(B19,'Reference records(soft deleted)'!$D$34:$H$57,5,FALSE),"")</f>
        <v/>
      </c>
      <c r="K19" s="451" t="str">
        <f>IF(AND(VLOOKUP(A19,$A$30:$E$122,5,FALSE)&lt;&gt;"",VLOOKUP(A19,$A$30:$F131,6,FALSE)&lt;&gt;"",J19="Number"),"Yes","No")</f>
        <v>No</v>
      </c>
      <c r="L19" s="451"/>
      <c r="M19" s="451"/>
      <c r="N19" s="451"/>
      <c r="O19" s="451"/>
      <c r="P19" s="451"/>
      <c r="Q19" s="451" t="str">
        <f t="shared" si="0"/>
        <v/>
      </c>
      <c r="R19" s="413"/>
      <c r="S19" s="449" t="str">
        <f t="shared" si="1"/>
        <v/>
      </c>
      <c r="T19" s="449" t="str">
        <f>IFERROR(IF('Overview - Section A'!$AN$5="Funding Request",VLOOKUP(H19,'Overview - Section A'!$M$30:$P$31,4,FALSE),IF(AB19="","",AB19)),"")</f>
        <v>a1236000008JVNSAA4</v>
      </c>
      <c r="U19" s="449" t="b">
        <f t="shared" si="2"/>
        <v>0</v>
      </c>
      <c r="V19" s="449" t="str">
        <f t="shared" si="3"/>
        <v/>
      </c>
      <c r="W19" s="449" t="s">
        <v>786</v>
      </c>
      <c r="X19" s="452" t="str">
        <f t="array" ref="X19">IFERROR(IF(INDEX('Reference Records'!$G$24:$G$41,MATCH(LEFT(B19,255),LEFT('Reference Records'!$C$24:$C$41,255),0))=0,"",INDEX('Reference Records'!$G$24:$G$41,MATCH(LEFT(B19,255),LEFT('Reference Records'!$C$24:$C$41,255),0))),"")</f>
        <v/>
      </c>
      <c r="Y19" s="452" t="str">
        <f>IFERROR(IF('Overview - Section A'!$AN$5="Funding Request",IF('Reference Records'!$B$276&lt;&gt;"",VLOOKUP(Q19,'Reference Records'!$B$276:$C$277,2,FALSE),VLOOKUP(Q19,'Reference Records'!$A$289:$C$290,3,FALSE)),VLOOKUP(Q19,'Reference Records'!$A$293:$C$295,3,FALSE)),"")</f>
        <v/>
      </c>
      <c r="Z19" s="452"/>
      <c r="AA19" s="452"/>
      <c r="AB19" s="453" t="s">
        <v>407</v>
      </c>
      <c r="AC19" s="452" t="s">
        <v>400</v>
      </c>
      <c r="AD19" s="400"/>
      <c r="AE19" s="131"/>
      <c r="AF19" s="133"/>
      <c r="AG19" s="133"/>
    </row>
    <row r="20" spans="1:58" ht="47.1" customHeight="1" x14ac:dyDescent="0.25">
      <c r="A20" s="375">
        <v>10</v>
      </c>
      <c r="B20" s="376" t="str">
        <f>IFERROR(VLOOKUP(Z20,'Reference records(soft deleted)'!$B$34:$D$57,3,FALSE),"")</f>
        <v/>
      </c>
      <c r="C20" s="413"/>
      <c r="D20" s="400"/>
      <c r="E20" s="400"/>
      <c r="F20" s="400"/>
      <c r="G20" s="379" t="str">
        <f t="array" ref="G20">IFERROR(IF(INDEX('Reference Records'!$D$24:$D$41,MATCH(LEFT(B20,255),LEFT('Reference Records'!$C$24:$C$41,255),0))=0,"",INDEX('Reference Records'!$D$24:$D$41,MATCH(LEFT(B20,255),LEFT('Reference Records'!$C$24:$C$41,255),0))),"")</f>
        <v/>
      </c>
      <c r="H20" s="451" t="str">
        <f>IF('Overview - Section A'!$AN$5="Funding Request",IF(I20="Funding Request Place Holder","",I20),"")</f>
        <v/>
      </c>
      <c r="I20" s="451" t="str">
        <f>IFERROR(IF(AB20="","",VLOOKUP(AB20,'Overview - Section A'!$P$30:$Q$31,2,FALSE)),"")</f>
        <v/>
      </c>
      <c r="J20" s="451" t="str">
        <f>IFERROR(VLOOKUP(B20,'Reference records(soft deleted)'!$D$34:$H$57,5,FALSE),"")</f>
        <v/>
      </c>
      <c r="K20" s="451" t="str">
        <f>IF(AND(VLOOKUP(A20,$A$30:$E$122,5,FALSE)&lt;&gt;"",VLOOKUP(A20,$A$30:$F132,6,FALSE)&lt;&gt;"",J20="Number"),"Yes","No")</f>
        <v>No</v>
      </c>
      <c r="L20" s="451"/>
      <c r="M20" s="451"/>
      <c r="N20" s="451"/>
      <c r="O20" s="451"/>
      <c r="P20" s="451"/>
      <c r="Q20" s="451" t="str">
        <f t="shared" si="0"/>
        <v/>
      </c>
      <c r="R20" s="413"/>
      <c r="S20" s="449" t="str">
        <f t="shared" si="1"/>
        <v/>
      </c>
      <c r="T20" s="449" t="str">
        <f>IFERROR(IF('Overview - Section A'!$AN$5="Funding Request",VLOOKUP(H20,'Overview - Section A'!$M$30:$P$31,4,FALSE),IF(AB20="","",AB20)),"")</f>
        <v>a1236000008JVNSAA4</v>
      </c>
      <c r="U20" s="449" t="b">
        <f t="shared" si="2"/>
        <v>0</v>
      </c>
      <c r="V20" s="449" t="str">
        <f t="shared" si="3"/>
        <v/>
      </c>
      <c r="W20" s="449" t="s">
        <v>787</v>
      </c>
      <c r="X20" s="452" t="str">
        <f t="array" ref="X20">IFERROR(IF(INDEX('Reference Records'!$G$24:$G$41,MATCH(LEFT(B20,255),LEFT('Reference Records'!$C$24:$C$41,255),0))=0,"",INDEX('Reference Records'!$G$24:$G$41,MATCH(LEFT(B20,255),LEFT('Reference Records'!$C$24:$C$41,255),0))),"")</f>
        <v/>
      </c>
      <c r="Y20" s="452" t="str">
        <f>IFERROR(IF('Overview - Section A'!$AN$5="Funding Request",IF('Reference Records'!$B$276&lt;&gt;"",VLOOKUP(Q20,'Reference Records'!$B$276:$C$277,2,FALSE),VLOOKUP(Q20,'Reference Records'!$A$289:$C$290,3,FALSE)),VLOOKUP(Q20,'Reference Records'!$A$293:$C$295,3,FALSE)),"")</f>
        <v/>
      </c>
      <c r="Z20" s="452"/>
      <c r="AA20" s="452"/>
      <c r="AB20" s="453" t="s">
        <v>407</v>
      </c>
      <c r="AC20" s="452" t="s">
        <v>400</v>
      </c>
      <c r="AD20" s="400"/>
      <c r="AE20" s="131"/>
      <c r="AF20" s="133"/>
      <c r="AG20" s="133"/>
    </row>
    <row r="21" spans="1:58" ht="47.1" customHeight="1" x14ac:dyDescent="0.25">
      <c r="A21" s="375">
        <v>11</v>
      </c>
      <c r="B21" s="376" t="str">
        <f>IFERROR(VLOOKUP(Z21,'Reference records(soft deleted)'!$B$34:$D$57,3,FALSE),"")</f>
        <v/>
      </c>
      <c r="C21" s="413"/>
      <c r="D21" s="400"/>
      <c r="E21" s="400"/>
      <c r="F21" s="400"/>
      <c r="G21" s="379" t="str">
        <f t="array" ref="G21">IFERROR(IF(INDEX('Reference Records'!$D$24:$D$41,MATCH(LEFT(B21,255),LEFT('Reference Records'!$C$24:$C$41,255),0))=0,"",INDEX('Reference Records'!$D$24:$D$41,MATCH(LEFT(B21,255),LEFT('Reference Records'!$C$24:$C$41,255),0))),"")</f>
        <v/>
      </c>
      <c r="H21" s="451" t="str">
        <f>IF('Overview - Section A'!$AN$5="Funding Request",IF(I21="Funding Request Place Holder","",I21),"")</f>
        <v/>
      </c>
      <c r="I21" s="451" t="str">
        <f>IFERROR(IF(AB21="","",VLOOKUP(AB21,'Overview - Section A'!$P$30:$Q$31,2,FALSE)),"")</f>
        <v/>
      </c>
      <c r="J21" s="451" t="str">
        <f>IFERROR(VLOOKUP(B21,'Reference records(soft deleted)'!$D$34:$H$57,5,FALSE),"")</f>
        <v/>
      </c>
      <c r="K21" s="451" t="str">
        <f>IF(AND(VLOOKUP(A21,$A$30:$E$122,5,FALSE)&lt;&gt;"",VLOOKUP(A21,$A$30:$F133,6,FALSE)&lt;&gt;"",J21="Number"),"Yes","No")</f>
        <v>No</v>
      </c>
      <c r="L21" s="451"/>
      <c r="M21" s="451"/>
      <c r="N21" s="451"/>
      <c r="O21" s="451"/>
      <c r="P21" s="451"/>
      <c r="Q21" s="451" t="str">
        <f t="shared" si="0"/>
        <v/>
      </c>
      <c r="R21" s="413"/>
      <c r="S21" s="449" t="str">
        <f t="shared" si="1"/>
        <v/>
      </c>
      <c r="T21" s="449" t="str">
        <f>IFERROR(IF('Overview - Section A'!$AN$5="Funding Request",VLOOKUP(H21,'Overview - Section A'!$M$30:$P$31,4,FALSE),IF(AB21="","",AB21)),"")</f>
        <v>a1236000008JVNSAA4</v>
      </c>
      <c r="U21" s="449" t="b">
        <f t="shared" si="2"/>
        <v>0</v>
      </c>
      <c r="V21" s="449" t="str">
        <f t="shared" si="3"/>
        <v/>
      </c>
      <c r="W21" s="449" t="s">
        <v>788</v>
      </c>
      <c r="X21" s="452" t="str">
        <f t="array" ref="X21">IFERROR(IF(INDEX('Reference Records'!$G$24:$G$41,MATCH(LEFT(B21,255),LEFT('Reference Records'!$C$24:$C$41,255),0))=0,"",INDEX('Reference Records'!$G$24:$G$41,MATCH(LEFT(B21,255),LEFT('Reference Records'!$C$24:$C$41,255),0))),"")</f>
        <v/>
      </c>
      <c r="Y21" s="452" t="str">
        <f>IFERROR(IF('Overview - Section A'!$AN$5="Funding Request",IF('Reference Records'!$B$276&lt;&gt;"",VLOOKUP(Q21,'Reference Records'!$B$276:$C$277,2,FALSE),VLOOKUP(Q21,'Reference Records'!$A$289:$C$290,3,FALSE)),VLOOKUP(Q21,'Reference Records'!$A$293:$C$295,3,FALSE)),"")</f>
        <v/>
      </c>
      <c r="Z21" s="452"/>
      <c r="AA21" s="452"/>
      <c r="AB21" s="453" t="s">
        <v>407</v>
      </c>
      <c r="AC21" s="452" t="s">
        <v>400</v>
      </c>
      <c r="AD21" s="400"/>
      <c r="AE21" s="131"/>
      <c r="AF21" s="133"/>
      <c r="AG21" s="133"/>
    </row>
    <row r="22" spans="1:58" ht="47.1" customHeight="1" x14ac:dyDescent="0.25">
      <c r="A22" s="375">
        <v>12</v>
      </c>
      <c r="B22" s="376" t="str">
        <f>IFERROR(VLOOKUP(Z22,'Reference records(soft deleted)'!$B$34:$D$57,3,FALSE),"")</f>
        <v/>
      </c>
      <c r="C22" s="413"/>
      <c r="D22" s="400"/>
      <c r="E22" s="400"/>
      <c r="F22" s="400"/>
      <c r="G22" s="379" t="str">
        <f t="array" ref="G22">IFERROR(IF(INDEX('Reference Records'!$D$24:$D$41,MATCH(LEFT(B22,255),LEFT('Reference Records'!$C$24:$C$41,255),0))=0,"",INDEX('Reference Records'!$D$24:$D$41,MATCH(LEFT(B22,255),LEFT('Reference Records'!$C$24:$C$41,255),0))),"")</f>
        <v/>
      </c>
      <c r="H22" s="451" t="str">
        <f>IF('Overview - Section A'!$AN$5="Funding Request",IF(I22="Funding Request Place Holder","",I22),"")</f>
        <v/>
      </c>
      <c r="I22" s="451" t="str">
        <f>IFERROR(IF(AB22="","",VLOOKUP(AB22,'Overview - Section A'!$P$30:$Q$31,2,FALSE)),"")</f>
        <v/>
      </c>
      <c r="J22" s="451" t="str">
        <f>IFERROR(VLOOKUP(B22,'Reference records(soft deleted)'!$D$34:$H$57,5,FALSE),"")</f>
        <v/>
      </c>
      <c r="K22" s="451" t="str">
        <f>IF(AND(VLOOKUP(A22,$A$30:$E$122,5,FALSE)&lt;&gt;"",VLOOKUP(A22,$A$30:$F134,6,FALSE)&lt;&gt;"",J22="Number"),"Yes","No")</f>
        <v>No</v>
      </c>
      <c r="L22" s="451"/>
      <c r="M22" s="451"/>
      <c r="N22" s="451"/>
      <c r="O22" s="451"/>
      <c r="P22" s="451"/>
      <c r="Q22" s="451" t="str">
        <f t="shared" si="0"/>
        <v/>
      </c>
      <c r="R22" s="413"/>
      <c r="S22" s="449" t="str">
        <f t="shared" si="1"/>
        <v/>
      </c>
      <c r="T22" s="449" t="str">
        <f>IFERROR(IF('Overview - Section A'!$AN$5="Funding Request",VLOOKUP(H22,'Overview - Section A'!$M$30:$P$31,4,FALSE),IF(AB22="","",AB22)),"")</f>
        <v>a1236000008JVNSAA4</v>
      </c>
      <c r="U22" s="449" t="b">
        <f t="shared" si="2"/>
        <v>0</v>
      </c>
      <c r="V22" s="449" t="str">
        <f t="shared" si="3"/>
        <v/>
      </c>
      <c r="W22" s="449" t="s">
        <v>789</v>
      </c>
      <c r="X22" s="452" t="str">
        <f t="array" ref="X22">IFERROR(IF(INDEX('Reference Records'!$G$24:$G$41,MATCH(LEFT(B22,255),LEFT('Reference Records'!$C$24:$C$41,255),0))=0,"",INDEX('Reference Records'!$G$24:$G$41,MATCH(LEFT(B22,255),LEFT('Reference Records'!$C$24:$C$41,255),0))),"")</f>
        <v/>
      </c>
      <c r="Y22" s="452" t="str">
        <f>IFERROR(IF('Overview - Section A'!$AN$5="Funding Request",IF('Reference Records'!$B$276&lt;&gt;"",VLOOKUP(Q22,'Reference Records'!$B$276:$C$277,2,FALSE),VLOOKUP(Q22,'Reference Records'!$A$289:$C$290,3,FALSE)),VLOOKUP(Q22,'Reference Records'!$A$293:$C$295,3,FALSE)),"")</f>
        <v/>
      </c>
      <c r="Z22" s="452"/>
      <c r="AA22" s="452"/>
      <c r="AB22" s="453" t="s">
        <v>407</v>
      </c>
      <c r="AC22" s="452" t="s">
        <v>400</v>
      </c>
      <c r="AD22" s="400"/>
      <c r="AE22" s="131"/>
      <c r="AF22" s="133"/>
      <c r="AG22" s="133"/>
    </row>
    <row r="23" spans="1:58" ht="47.1" customHeight="1" x14ac:dyDescent="0.25">
      <c r="A23" s="375">
        <v>13</v>
      </c>
      <c r="B23" s="376" t="str">
        <f>IFERROR(VLOOKUP(Z23,'Reference records(soft deleted)'!$B$34:$D$57,3,FALSE),"")</f>
        <v/>
      </c>
      <c r="C23" s="413"/>
      <c r="D23" s="400"/>
      <c r="E23" s="400"/>
      <c r="F23" s="400"/>
      <c r="G23" s="379" t="str">
        <f t="array" ref="G23">IFERROR(IF(INDEX('Reference Records'!$D$24:$D$41,MATCH(LEFT(B23,255),LEFT('Reference Records'!$C$24:$C$41,255),0))=0,"",INDEX('Reference Records'!$D$24:$D$41,MATCH(LEFT(B23,255),LEFT('Reference Records'!$C$24:$C$41,255),0))),"")</f>
        <v/>
      </c>
      <c r="H23" s="451" t="str">
        <f>IF('Overview - Section A'!$AN$5="Funding Request",IF(I23="Funding Request Place Holder","",I23),"")</f>
        <v/>
      </c>
      <c r="I23" s="451" t="str">
        <f>IFERROR(IF(AB23="","",VLOOKUP(AB23,'Overview - Section A'!$P$30:$Q$31,2,FALSE)),"")</f>
        <v/>
      </c>
      <c r="J23" s="451" t="str">
        <f>IFERROR(VLOOKUP(B23,'Reference records(soft deleted)'!$D$34:$H$57,5,FALSE),"")</f>
        <v/>
      </c>
      <c r="K23" s="451" t="str">
        <f>IF(AND(VLOOKUP(A23,$A$30:$E$122,5,FALSE)&lt;&gt;"",VLOOKUP(A23,$A$30:$F135,6,FALSE)&lt;&gt;"",J23="Number"),"Yes","No")</f>
        <v>No</v>
      </c>
      <c r="L23" s="451"/>
      <c r="M23" s="451"/>
      <c r="N23" s="451"/>
      <c r="O23" s="451"/>
      <c r="P23" s="451"/>
      <c r="Q23" s="451" t="str">
        <f t="shared" si="0"/>
        <v/>
      </c>
      <c r="R23" s="413"/>
      <c r="S23" s="449" t="str">
        <f t="shared" si="1"/>
        <v/>
      </c>
      <c r="T23" s="449" t="str">
        <f>IFERROR(IF('Overview - Section A'!$AN$5="Funding Request",VLOOKUP(H23,'Overview - Section A'!$M$30:$P$31,4,FALSE),IF(AB23="","",AB23)),"")</f>
        <v>a1236000008JVNSAA4</v>
      </c>
      <c r="U23" s="449" t="b">
        <f t="shared" si="2"/>
        <v>0</v>
      </c>
      <c r="V23" s="449" t="str">
        <f t="shared" si="3"/>
        <v/>
      </c>
      <c r="W23" s="449" t="s">
        <v>790</v>
      </c>
      <c r="X23" s="452" t="str">
        <f t="array" ref="X23">IFERROR(IF(INDEX('Reference Records'!$G$24:$G$41,MATCH(LEFT(B23,255),LEFT('Reference Records'!$C$24:$C$41,255),0))=0,"",INDEX('Reference Records'!$G$24:$G$41,MATCH(LEFT(B23,255),LEFT('Reference Records'!$C$24:$C$41,255),0))),"")</f>
        <v/>
      </c>
      <c r="Y23" s="452" t="str">
        <f>IFERROR(IF('Overview - Section A'!$AN$5="Funding Request",IF('Reference Records'!$B$276&lt;&gt;"",VLOOKUP(Q23,'Reference Records'!$B$276:$C$277,2,FALSE),VLOOKUP(Q23,'Reference Records'!$A$289:$C$290,3,FALSE)),VLOOKUP(Q23,'Reference Records'!$A$293:$C$295,3,FALSE)),"")</f>
        <v/>
      </c>
      <c r="Z23" s="452"/>
      <c r="AA23" s="452"/>
      <c r="AB23" s="453" t="s">
        <v>407</v>
      </c>
      <c r="AC23" s="452" t="s">
        <v>400</v>
      </c>
      <c r="AD23" s="400"/>
      <c r="AE23" s="131"/>
      <c r="AF23" s="133"/>
      <c r="AG23" s="133"/>
    </row>
    <row r="24" spans="1:58" ht="47.1" customHeight="1" x14ac:dyDescent="0.25">
      <c r="A24" s="375">
        <v>14</v>
      </c>
      <c r="B24" s="376" t="str">
        <f>IFERROR(VLOOKUP(Z24,'Reference records(soft deleted)'!$B$34:$D$57,3,FALSE),"")</f>
        <v/>
      </c>
      <c r="C24" s="413"/>
      <c r="D24" s="400"/>
      <c r="E24" s="400"/>
      <c r="F24" s="400"/>
      <c r="G24" s="379" t="str">
        <f t="array" ref="G24">IFERROR(IF(INDEX('Reference Records'!$D$24:$D$41,MATCH(LEFT(B24,255),LEFT('Reference Records'!$C$24:$C$41,255),0))=0,"",INDEX('Reference Records'!$D$24:$D$41,MATCH(LEFT(B24,255),LEFT('Reference Records'!$C$24:$C$41,255),0))),"")</f>
        <v/>
      </c>
      <c r="H24" s="451" t="str">
        <f>IF('Overview - Section A'!$AN$5="Funding Request",IF(I24="Funding Request Place Holder","",I24),"")</f>
        <v/>
      </c>
      <c r="I24" s="451" t="str">
        <f>IFERROR(IF(AB24="","",VLOOKUP(AB24,'Overview - Section A'!$P$30:$Q$31,2,FALSE)),"")</f>
        <v/>
      </c>
      <c r="J24" s="451" t="str">
        <f>IFERROR(VLOOKUP(B24,'Reference records(soft deleted)'!$D$34:$H$57,5,FALSE),"")</f>
        <v/>
      </c>
      <c r="K24" s="451" t="str">
        <f>IF(AND(VLOOKUP(A24,$A$30:$E$122,5,FALSE)&lt;&gt;"",VLOOKUP(A24,$A$30:$F136,6,FALSE)&lt;&gt;"",J24="Number"),"Yes","No")</f>
        <v>No</v>
      </c>
      <c r="L24" s="451"/>
      <c r="M24" s="451"/>
      <c r="N24" s="451"/>
      <c r="O24" s="451"/>
      <c r="P24" s="451"/>
      <c r="Q24" s="451" t="str">
        <f t="shared" si="0"/>
        <v/>
      </c>
      <c r="R24" s="413"/>
      <c r="S24" s="449" t="str">
        <f t="shared" si="1"/>
        <v/>
      </c>
      <c r="T24" s="449" t="str">
        <f>IFERROR(IF('Overview - Section A'!$AN$5="Funding Request",VLOOKUP(H24,'Overview - Section A'!$M$30:$P$31,4,FALSE),IF(AB24="","",AB24)),"")</f>
        <v>a1236000008JVNSAA4</v>
      </c>
      <c r="U24" s="449" t="b">
        <f t="shared" si="2"/>
        <v>0</v>
      </c>
      <c r="V24" s="449" t="str">
        <f t="shared" si="3"/>
        <v/>
      </c>
      <c r="W24" s="449" t="s">
        <v>791</v>
      </c>
      <c r="X24" s="452" t="str">
        <f t="array" ref="X24">IFERROR(IF(INDEX('Reference Records'!$G$24:$G$41,MATCH(LEFT(B24,255),LEFT('Reference Records'!$C$24:$C$41,255),0))=0,"",INDEX('Reference Records'!$G$24:$G$41,MATCH(LEFT(B24,255),LEFT('Reference Records'!$C$24:$C$41,255),0))),"")</f>
        <v/>
      </c>
      <c r="Y24" s="452" t="str">
        <f>IFERROR(IF('Overview - Section A'!$AN$5="Funding Request",IF('Reference Records'!$B$276&lt;&gt;"",VLOOKUP(Q24,'Reference Records'!$B$276:$C$277,2,FALSE),VLOOKUP(Q24,'Reference Records'!$A$289:$C$290,3,FALSE)),VLOOKUP(Q24,'Reference Records'!$A$293:$C$295,3,FALSE)),"")</f>
        <v/>
      </c>
      <c r="Z24" s="452"/>
      <c r="AA24" s="452"/>
      <c r="AB24" s="453" t="s">
        <v>407</v>
      </c>
      <c r="AC24" s="452" t="s">
        <v>400</v>
      </c>
      <c r="AD24" s="400"/>
      <c r="AE24" s="131"/>
      <c r="AF24" s="133"/>
      <c r="AG24" s="133"/>
    </row>
    <row r="25" spans="1:58" ht="47.1" customHeight="1" x14ac:dyDescent="0.25">
      <c r="A25" s="375">
        <v>15</v>
      </c>
      <c r="B25" s="376" t="str">
        <f>IFERROR(VLOOKUP(Z25,'Reference records(soft deleted)'!$B$34:$D$57,3,FALSE),"")</f>
        <v/>
      </c>
      <c r="C25" s="413"/>
      <c r="D25" s="400"/>
      <c r="E25" s="400"/>
      <c r="F25" s="400"/>
      <c r="G25" s="379" t="str">
        <f t="array" ref="G25">IFERROR(IF(INDEX('Reference Records'!$D$24:$D$41,MATCH(LEFT(B25,255),LEFT('Reference Records'!$C$24:$C$41,255),0))=0,"",INDEX('Reference Records'!$D$24:$D$41,MATCH(LEFT(B25,255),LEFT('Reference Records'!$C$24:$C$41,255),0))),"")</f>
        <v/>
      </c>
      <c r="H25" s="451" t="str">
        <f>IF('Overview - Section A'!$AN$5="Funding Request",IF(I25="Funding Request Place Holder","",I25),"")</f>
        <v/>
      </c>
      <c r="I25" s="451" t="str">
        <f>IFERROR(IF(AB25="","",VLOOKUP(AB25,'Overview - Section A'!$P$30:$Q$31,2,FALSE)),"")</f>
        <v/>
      </c>
      <c r="J25" s="451" t="str">
        <f>IFERROR(VLOOKUP(B25,'Reference records(soft deleted)'!$D$34:$H$57,5,FALSE),"")</f>
        <v/>
      </c>
      <c r="K25" s="451" t="str">
        <f>IF(AND(VLOOKUP(A25,$A$30:$E$122,5,FALSE)&lt;&gt;"",VLOOKUP(A25,$A$30:$F137,6,FALSE)&lt;&gt;"",J25="Number"),"Yes","No")</f>
        <v>No</v>
      </c>
      <c r="L25" s="451"/>
      <c r="M25" s="451"/>
      <c r="N25" s="451"/>
      <c r="O25" s="451"/>
      <c r="P25" s="451"/>
      <c r="Q25" s="451" t="str">
        <f t="shared" si="0"/>
        <v/>
      </c>
      <c r="R25" s="413"/>
      <c r="S25" s="449" t="str">
        <f t="shared" si="1"/>
        <v/>
      </c>
      <c r="T25" s="449" t="str">
        <f>IFERROR(IF('Overview - Section A'!$AN$5="Funding Request",VLOOKUP(H25,'Overview - Section A'!$M$30:$P$31,4,FALSE),IF(AB25="","",AB25)),"")</f>
        <v>a1236000008JVNSAA4</v>
      </c>
      <c r="U25" s="449" t="b">
        <f t="shared" si="2"/>
        <v>0</v>
      </c>
      <c r="V25" s="449" t="str">
        <f t="shared" si="3"/>
        <v/>
      </c>
      <c r="W25" s="449" t="s">
        <v>792</v>
      </c>
      <c r="X25" s="452" t="str">
        <f t="array" ref="X25">IFERROR(IF(INDEX('Reference Records'!$G$24:$G$41,MATCH(LEFT(B25,255),LEFT('Reference Records'!$C$24:$C$41,255),0))=0,"",INDEX('Reference Records'!$G$24:$G$41,MATCH(LEFT(B25,255),LEFT('Reference Records'!$C$24:$C$41,255),0))),"")</f>
        <v/>
      </c>
      <c r="Y25" s="452" t="str">
        <f>IFERROR(IF('Overview - Section A'!$AN$5="Funding Request",IF('Reference Records'!$B$276&lt;&gt;"",VLOOKUP(Q25,'Reference Records'!$B$276:$C$277,2,FALSE),VLOOKUP(Q25,'Reference Records'!$A$289:$C$290,3,FALSE)),VLOOKUP(Q25,'Reference Records'!$A$293:$C$295,3,FALSE)),"")</f>
        <v/>
      </c>
      <c r="Z25" s="452"/>
      <c r="AA25" s="452"/>
      <c r="AB25" s="453" t="s">
        <v>407</v>
      </c>
      <c r="AC25" s="452" t="s">
        <v>400</v>
      </c>
      <c r="AD25" s="400"/>
      <c r="AE25" s="131"/>
      <c r="AF25" s="133"/>
      <c r="AG25" s="133"/>
    </row>
    <row r="26" spans="1:58" s="52" customFormat="1" ht="2.85" customHeight="1" thickBot="1" x14ac:dyDescent="0.3">
      <c r="A26" s="53"/>
      <c r="B26" s="53"/>
      <c r="C26" s="53"/>
      <c r="D26" s="53"/>
      <c r="E26" s="54"/>
      <c r="F26" s="54"/>
      <c r="G26" s="55"/>
      <c r="H26" s="54"/>
      <c r="I26" s="54"/>
      <c r="J26" s="54"/>
      <c r="K26" s="56"/>
      <c r="L26" s="57"/>
      <c r="M26" s="57"/>
      <c r="N26" s="57"/>
      <c r="O26" s="58"/>
      <c r="P26" s="58"/>
      <c r="Q26" s="59"/>
      <c r="R26" s="60"/>
      <c r="S26" s="60"/>
      <c r="T26" s="60"/>
      <c r="U26" s="60"/>
      <c r="V26" s="60"/>
      <c r="W26" s="60"/>
      <c r="X26" s="60"/>
      <c r="Y26" s="60"/>
      <c r="Z26" s="60"/>
      <c r="AA26" s="60"/>
      <c r="AB26" s="60"/>
      <c r="AC26" s="60"/>
      <c r="AD26" s="60"/>
      <c r="AE26" s="61"/>
      <c r="AF26" s="134"/>
      <c r="AG26" s="134"/>
      <c r="AK26" s="12"/>
      <c r="AL26" s="12"/>
      <c r="AM26" s="12"/>
      <c r="AN26" s="12"/>
      <c r="AO26" s="12"/>
      <c r="AP26" s="12"/>
      <c r="AQ26" s="12"/>
      <c r="AR26" s="12"/>
      <c r="AS26" s="12"/>
      <c r="AT26" s="12"/>
      <c r="AU26" s="12"/>
      <c r="AV26" s="12"/>
      <c r="AW26" s="12"/>
      <c r="AX26" s="12"/>
      <c r="AY26" s="12"/>
      <c r="AZ26" s="12"/>
      <c r="BA26" s="12"/>
      <c r="BB26" s="12"/>
      <c r="BC26" s="12"/>
      <c r="BD26" s="12"/>
      <c r="BE26" s="12"/>
      <c r="BF26" s="12"/>
    </row>
    <row r="27" spans="1:58" ht="35.85" customHeight="1" thickBot="1" x14ac:dyDescent="0.3">
      <c r="A27" s="62"/>
      <c r="D27" s="63"/>
      <c r="E27" s="63"/>
      <c r="AF27" s="133"/>
      <c r="AG27" s="133"/>
    </row>
    <row r="28" spans="1:58" ht="27" customHeight="1" thickBot="1" x14ac:dyDescent="0.3">
      <c r="A28" s="533" t="s">
        <v>29</v>
      </c>
      <c r="B28" s="534"/>
      <c r="C28" s="534"/>
      <c r="D28" s="534"/>
      <c r="E28" s="534"/>
      <c r="F28" s="534"/>
      <c r="G28" s="534"/>
      <c r="H28" s="534"/>
      <c r="I28" s="64"/>
      <c r="J28" s="64"/>
      <c r="K28" s="64"/>
      <c r="L28" s="64"/>
      <c r="M28" s="64"/>
      <c r="N28" s="160"/>
      <c r="O28" s="165"/>
      <c r="P28" s="166"/>
      <c r="Q28" s="48"/>
    </row>
    <row r="29" spans="1:58" ht="45.75" customHeight="1" x14ac:dyDescent="0.25">
      <c r="A29" s="389" t="s">
        <v>23</v>
      </c>
      <c r="B29" s="389" t="s">
        <v>71</v>
      </c>
      <c r="C29" s="389" t="s">
        <v>141</v>
      </c>
      <c r="D29" s="389" t="s">
        <v>6</v>
      </c>
      <c r="E29" s="389" t="s">
        <v>7</v>
      </c>
      <c r="F29" s="390" t="s">
        <v>8</v>
      </c>
      <c r="G29" s="389" t="s">
        <v>27</v>
      </c>
      <c r="H29" s="389" t="s">
        <v>144</v>
      </c>
      <c r="I29" s="391"/>
      <c r="J29" s="392" t="s">
        <v>209</v>
      </c>
      <c r="K29" s="392" t="s">
        <v>208</v>
      </c>
      <c r="L29" s="392" t="s">
        <v>60</v>
      </c>
      <c r="M29" s="392" t="s">
        <v>210</v>
      </c>
      <c r="N29" s="393" t="s">
        <v>231</v>
      </c>
      <c r="O29" s="392" t="s">
        <v>62</v>
      </c>
      <c r="P29" s="167"/>
      <c r="Q29" s="65" t="s">
        <v>301</v>
      </c>
      <c r="R29" s="65" t="s">
        <v>302</v>
      </c>
      <c r="AD29" s="65" t="s">
        <v>303</v>
      </c>
    </row>
    <row r="30" spans="1:58" ht="47.1" hidden="1" customHeight="1" x14ac:dyDescent="0.25">
      <c r="A30" s="375" t="s">
        <v>84</v>
      </c>
      <c r="B30" s="394" t="str">
        <f t="shared" ref="B30:B61" si="4">IF(A30=A29,"",VLOOKUP(A30,$A$10:$V$26,22,FALSE))</f>
        <v>[Custom Outcome Indicator]</v>
      </c>
      <c r="C30" s="395" t="str">
        <f>IFERROR(IF(K30&lt;&gt;"",K30,IF(A30=A29,IF(C29&lt;YEAR('Overview - Section A'!$E$8),C29+1,""),YEAR('Overview - Section A'!$E$7)-1)),"")</f>
        <v>[Year of Target]</v>
      </c>
      <c r="D30" s="396" t="s">
        <v>54</v>
      </c>
      <c r="E30" s="397" t="s">
        <v>55</v>
      </c>
      <c r="F30" s="398" t="str">
        <f>IF(IF(AND(D30="",E30=""),N30,IFERROR((D30/E30)*100,""))=0,"",IF(AND(D30="",E30=""),N30,IFERROR((D30/E30)*100,"")))</f>
        <v/>
      </c>
      <c r="G30" s="399" t="s">
        <v>56</v>
      </c>
      <c r="H30" s="400" t="s">
        <v>143</v>
      </c>
      <c r="I30" s="401" t="str">
        <f>CONCATENATE(A30,C30)</f>
        <v>[Outcome Indicator Number][Year of Target]</v>
      </c>
      <c r="J30" s="402" t="s">
        <v>61</v>
      </c>
      <c r="K30" s="403" t="s">
        <v>236</v>
      </c>
      <c r="L30" s="401" t="b">
        <f>IFERROR(IF(OR(D30&lt;&gt;"",E30&lt;&gt;"",F30&lt;&gt;"",G30&lt;&gt;"",H30&lt;&gt;""),TRUE,FALSE),FALSE)</f>
        <v>1</v>
      </c>
      <c r="M30" s="401" t="str">
        <f ca="1">IFERROR(IF(G30&lt;&gt;"",INDEX('Overview - Section A'!$U$37:$U$44,MATCH(G30,'Overview - Section A'!$A$37:$A$44,1)),J30),"")</f>
        <v>[Record ID]</v>
      </c>
      <c r="N30" s="401" t="s">
        <v>207</v>
      </c>
      <c r="O30" s="401" t="s">
        <v>61</v>
      </c>
      <c r="P30" s="168"/>
      <c r="Q30" s="236"/>
      <c r="R30" s="236"/>
      <c r="S30" s="279"/>
      <c r="T30" s="279"/>
      <c r="U30" s="279"/>
      <c r="V30" s="279"/>
      <c r="W30" s="279"/>
      <c r="X30" s="279"/>
      <c r="Y30" s="279"/>
      <c r="Z30" s="279"/>
      <c r="AA30" s="279"/>
      <c r="AB30" s="279"/>
      <c r="AC30" s="279"/>
      <c r="AD30" s="236"/>
    </row>
    <row r="31" spans="1:58" ht="47.1" customHeight="1" x14ac:dyDescent="0.25">
      <c r="A31" s="375">
        <v>1</v>
      </c>
      <c r="B31" s="394" t="str">
        <f t="shared" si="4"/>
        <v>HIV O-1(M): Percentage of adults and children with HIV, known to be on treatment 12 months after initiation of antiretroviral therapy</v>
      </c>
      <c r="C31" s="395">
        <f>IFERROR(IF(K31&lt;&gt;"",K31,IF(A31=A30,IF(C30&lt;YEAR('Overview - Section A'!$E$8),C30+1,""),YEAR('Overview - Section A'!$E$7)-1)),"")</f>
        <v>2017</v>
      </c>
      <c r="D31" s="396"/>
      <c r="E31" s="397"/>
      <c r="F31" s="398" t="str">
        <f t="shared" ref="F31:F94" si="5">IF(IF(AND(D31="",E31=""),N31,IFERROR((D31/E31)*100,""))=0,"",IF(AND(D31="",E31=""),N31,IFERROR((D31/E31)*100,"")))</f>
        <v/>
      </c>
      <c r="G31" s="399"/>
      <c r="H31" s="400"/>
      <c r="I31" s="401" t="str">
        <f t="shared" ref="I31:I94" si="6">CONCATENATE(A31,C31)</f>
        <v>12017</v>
      </c>
      <c r="J31" s="402" t="s">
        <v>428</v>
      </c>
      <c r="K31" s="403"/>
      <c r="L31" s="401" t="b">
        <f t="shared" ref="L31:L94" si="7">IFERROR(IF(OR(D31&lt;&gt;"",E31&lt;&gt;"",F31&lt;&gt;"",G31&lt;&gt;"",H31&lt;&gt;""),TRUE,FALSE),FALSE)</f>
        <v>0</v>
      </c>
      <c r="M31" s="401" t="str">
        <f>IFERROR(IF(G31&lt;&gt;"",INDEX('Overview - Section A'!$U$37:$U$44,MATCH(G31,'Overview - Section A'!$A$37:$A$44,1)),J31),"")</f>
        <v>a1Y360000032BCFEA2</v>
      </c>
      <c r="N31" s="401"/>
      <c r="O31" s="401" t="s">
        <v>429</v>
      </c>
      <c r="P31" s="168"/>
      <c r="Q31" s="387"/>
      <c r="R31" s="387"/>
      <c r="S31" s="388"/>
      <c r="T31" s="388"/>
      <c r="U31" s="388"/>
      <c r="V31" s="388"/>
      <c r="W31" s="388"/>
      <c r="X31" s="388"/>
      <c r="Y31" s="388"/>
      <c r="Z31" s="388"/>
      <c r="AA31" s="388"/>
      <c r="AB31" s="388"/>
      <c r="AC31" s="388"/>
      <c r="AD31" s="387"/>
    </row>
    <row r="32" spans="1:58" ht="47.1" customHeight="1" x14ac:dyDescent="0.25">
      <c r="A32" s="375">
        <v>1</v>
      </c>
      <c r="B32" s="394" t="str">
        <f t="shared" si="4"/>
        <v/>
      </c>
      <c r="C32" s="395">
        <f>IFERROR(IF(K32&lt;&gt;"",K32,IF(A32=A31,IF(C31&lt;YEAR('Overview - Section A'!$E$8),C31+1,""),YEAR('Overview - Section A'!$E$7)-1)),"")</f>
        <v>2018</v>
      </c>
      <c r="D32" s="396"/>
      <c r="E32" s="397"/>
      <c r="F32" s="398" t="str">
        <f t="shared" si="5"/>
        <v/>
      </c>
      <c r="G32" s="399"/>
      <c r="H32" s="400"/>
      <c r="I32" s="401" t="str">
        <f t="shared" si="6"/>
        <v>12018</v>
      </c>
      <c r="J32" s="402" t="s">
        <v>430</v>
      </c>
      <c r="K32" s="403"/>
      <c r="L32" s="401" t="b">
        <f t="shared" si="7"/>
        <v>0</v>
      </c>
      <c r="M32" s="401" t="str">
        <f>IFERROR(IF(G32&lt;&gt;"",INDEX('Overview - Section A'!$U$37:$U$44,MATCH(G32,'Overview - Section A'!$A$37:$A$44,1)),J32),"")</f>
        <v>a1Y360000032BCGEA2</v>
      </c>
      <c r="N32" s="401"/>
      <c r="O32" s="401" t="s">
        <v>431</v>
      </c>
      <c r="P32" s="168"/>
      <c r="Q32" s="387"/>
      <c r="R32" s="387"/>
      <c r="S32" s="388"/>
      <c r="T32" s="388"/>
      <c r="U32" s="388"/>
      <c r="V32" s="388"/>
      <c r="W32" s="388"/>
      <c r="X32" s="388"/>
      <c r="Y32" s="388"/>
      <c r="Z32" s="388"/>
      <c r="AA32" s="388"/>
      <c r="AB32" s="388"/>
      <c r="AC32" s="388"/>
      <c r="AD32" s="387"/>
    </row>
    <row r="33" spans="1:30" ht="47.1" customHeight="1" x14ac:dyDescent="0.25">
      <c r="A33" s="375">
        <v>1</v>
      </c>
      <c r="B33" s="394" t="str">
        <f t="shared" si="4"/>
        <v/>
      </c>
      <c r="C33" s="395">
        <f>IFERROR(IF(K33&lt;&gt;"",K33,IF(A33=A32,IF(C32&lt;YEAR('Overview - Section A'!$E$8),C32+1,""),YEAR('Overview - Section A'!$E$7)-1)),"")</f>
        <v>2019</v>
      </c>
      <c r="D33" s="396">
        <v>61580</v>
      </c>
      <c r="E33" s="397">
        <v>89246</v>
      </c>
      <c r="F33" s="398">
        <f t="shared" si="5"/>
        <v>69.000291329583391</v>
      </c>
      <c r="G33" s="399">
        <v>43511</v>
      </c>
      <c r="H33" s="400"/>
      <c r="I33" s="401" t="str">
        <f t="shared" si="6"/>
        <v>12019</v>
      </c>
      <c r="J33" s="402" t="s">
        <v>432</v>
      </c>
      <c r="K33" s="403"/>
      <c r="L33" s="401" t="b">
        <f t="shared" si="7"/>
        <v>1</v>
      </c>
      <c r="M33" s="401" t="str">
        <f ca="1">IFERROR(IF(G33&lt;&gt;"",INDEX('Overview - Section A'!$U$37:$U$44,MATCH(G33,'Overview - Section A'!$A$37:$A$44,1)),J33),"")</f>
        <v>a1Y360000032BCGEA2</v>
      </c>
      <c r="N33" s="401"/>
      <c r="O33" s="401" t="s">
        <v>433</v>
      </c>
      <c r="P33" s="168"/>
      <c r="Q33" s="519" t="s">
        <v>4218</v>
      </c>
      <c r="R33" s="519" t="s">
        <v>4219</v>
      </c>
      <c r="S33" s="388"/>
      <c r="T33" s="388"/>
      <c r="U33" s="388"/>
      <c r="V33" s="388"/>
      <c r="W33" s="388"/>
      <c r="X33" s="388"/>
      <c r="Y33" s="388"/>
      <c r="Z33" s="388"/>
      <c r="AA33" s="388"/>
      <c r="AB33" s="388"/>
      <c r="AC33" s="388"/>
      <c r="AD33" s="387"/>
    </row>
    <row r="34" spans="1:30" ht="47.1" customHeight="1" x14ac:dyDescent="0.25">
      <c r="A34" s="375">
        <v>1</v>
      </c>
      <c r="B34" s="394" t="str">
        <f t="shared" si="4"/>
        <v/>
      </c>
      <c r="C34" s="395">
        <f>IFERROR(IF(K34&lt;&gt;"",K34,IF(A34=A33,IF(C33&lt;YEAR('Overview - Section A'!$E$8),C33+1,""),YEAR('Overview - Section A'!$E$7)-1)),"")</f>
        <v>2020</v>
      </c>
      <c r="D34" s="396">
        <v>74943</v>
      </c>
      <c r="E34" s="397">
        <v>105553</v>
      </c>
      <c r="F34" s="398">
        <f t="shared" si="5"/>
        <v>71.000350534802422</v>
      </c>
      <c r="G34" s="399">
        <v>43876</v>
      </c>
      <c r="H34" s="400"/>
      <c r="I34" s="401" t="str">
        <f t="shared" si="6"/>
        <v>12020</v>
      </c>
      <c r="J34" s="402" t="s">
        <v>434</v>
      </c>
      <c r="K34" s="403"/>
      <c r="L34" s="401" t="b">
        <f t="shared" si="7"/>
        <v>1</v>
      </c>
      <c r="M34" s="401" t="str">
        <f ca="1">IFERROR(IF(G34&lt;&gt;"",INDEX('Overview - Section A'!$U$37:$U$44,MATCH(G34,'Overview - Section A'!$A$37:$A$44,1)),J34),"")</f>
        <v>a1Y360000032BCIEA2</v>
      </c>
      <c r="N34" s="401"/>
      <c r="O34" s="401" t="s">
        <v>435</v>
      </c>
      <c r="P34" s="168"/>
      <c r="Q34" s="387"/>
      <c r="R34" s="387"/>
      <c r="S34" s="388"/>
      <c r="T34" s="388"/>
      <c r="U34" s="388"/>
      <c r="V34" s="388"/>
      <c r="W34" s="388"/>
      <c r="X34" s="388"/>
      <c r="Y34" s="388"/>
      <c r="Z34" s="388"/>
      <c r="AA34" s="388"/>
      <c r="AB34" s="388"/>
      <c r="AC34" s="388"/>
      <c r="AD34" s="387"/>
    </row>
    <row r="35" spans="1:30" ht="47.1" customHeight="1" x14ac:dyDescent="0.25">
      <c r="A35" s="375">
        <v>1</v>
      </c>
      <c r="B35" s="394" t="str">
        <f t="shared" si="4"/>
        <v/>
      </c>
      <c r="C35" s="395">
        <f>IFERROR(IF(K35&lt;&gt;"",K35,IF(A35=A34,IF(C34&lt;YEAR('Overview - Section A'!$E$8),C34+1,""),YEAR('Overview - Section A'!$E$7)-1)),"")</f>
        <v>2021</v>
      </c>
      <c r="D35" s="396">
        <v>88245</v>
      </c>
      <c r="E35" s="397">
        <v>120884</v>
      </c>
      <c r="F35" s="398">
        <f t="shared" si="5"/>
        <v>72.999735283412193</v>
      </c>
      <c r="G35" s="399">
        <v>44242</v>
      </c>
      <c r="H35" s="400"/>
      <c r="I35" s="401" t="str">
        <f t="shared" si="6"/>
        <v>12021</v>
      </c>
      <c r="J35" s="402" t="s">
        <v>436</v>
      </c>
      <c r="K35" s="403"/>
      <c r="L35" s="401" t="b">
        <f t="shared" si="7"/>
        <v>1</v>
      </c>
      <c r="M35" s="401" t="str">
        <f ca="1">IFERROR(IF(G35&lt;&gt;"",INDEX('Overview - Section A'!$U$37:$U$44,MATCH(G35,'Overview - Section A'!$A$37:$A$44,1)),J35),"")</f>
        <v>a1Y360000032BCKEA2</v>
      </c>
      <c r="N35" s="401"/>
      <c r="O35" s="401" t="s">
        <v>437</v>
      </c>
      <c r="P35" s="168"/>
      <c r="Q35" s="387"/>
      <c r="R35" s="387"/>
      <c r="S35" s="388"/>
      <c r="T35" s="388"/>
      <c r="U35" s="388"/>
      <c r="V35" s="388"/>
      <c r="W35" s="388"/>
      <c r="X35" s="388"/>
      <c r="Y35" s="388"/>
      <c r="Z35" s="388"/>
      <c r="AA35" s="388"/>
      <c r="AB35" s="388"/>
      <c r="AC35" s="388"/>
      <c r="AD35" s="387"/>
    </row>
    <row r="36" spans="1:30" ht="47.1" customHeight="1" x14ac:dyDescent="0.25">
      <c r="A36" s="375">
        <v>1</v>
      </c>
      <c r="B36" s="394" t="str">
        <f t="shared" si="4"/>
        <v/>
      </c>
      <c r="C36" s="395" t="str">
        <f>IFERROR(IF(K36&lt;&gt;"",K36,IF(A36=A35,IF(C35&lt;YEAR('Overview - Section A'!$E$8),C35+1,""),YEAR('Overview - Section A'!$E$7)-1)),"")</f>
        <v/>
      </c>
      <c r="D36" s="396"/>
      <c r="E36" s="397"/>
      <c r="F36" s="398" t="str">
        <f t="shared" si="5"/>
        <v/>
      </c>
      <c r="G36" s="399"/>
      <c r="H36" s="400"/>
      <c r="I36" s="401" t="str">
        <f t="shared" si="6"/>
        <v>1</v>
      </c>
      <c r="J36" s="402" t="s">
        <v>438</v>
      </c>
      <c r="K36" s="403"/>
      <c r="L36" s="401" t="b">
        <f t="shared" si="7"/>
        <v>0</v>
      </c>
      <c r="M36" s="401" t="str">
        <f>IFERROR(IF(G36&lt;&gt;"",INDEX('Overview - Section A'!$U$37:$U$44,MATCH(G36,'Overview - Section A'!$A$37:$A$44,1)),J36),"")</f>
        <v>a1Y360000032BCKEA2</v>
      </c>
      <c r="N36" s="401"/>
      <c r="O36" s="401" t="s">
        <v>439</v>
      </c>
      <c r="P36" s="168"/>
      <c r="Q36" s="387"/>
      <c r="R36" s="387"/>
      <c r="S36" s="388"/>
      <c r="T36" s="388"/>
      <c r="U36" s="388"/>
      <c r="V36" s="388"/>
      <c r="W36" s="388"/>
      <c r="X36" s="388"/>
      <c r="Y36" s="388"/>
      <c r="Z36" s="388"/>
      <c r="AA36" s="388"/>
      <c r="AB36" s="388"/>
      <c r="AC36" s="388"/>
      <c r="AD36" s="387"/>
    </row>
    <row r="37" spans="1:30" ht="47.1" customHeight="1" x14ac:dyDescent="0.25">
      <c r="A37" s="375">
        <v>2</v>
      </c>
      <c r="B37" s="394" t="str">
        <f t="shared" si="4"/>
        <v>HIV O-12: Percentage of people living with HIV and on ART who are virologically suppressed (among all those currently on treatment who received a VL measurement regardless of when they started ART)</v>
      </c>
      <c r="C37" s="395">
        <f>IFERROR(IF(K37&lt;&gt;"",K37,IF(A37=A36,IF(C36&lt;YEAR('Overview - Section A'!$E$8),C36+1,""),YEAR('Overview - Section A'!$E$7)-1)),"")</f>
        <v>2017</v>
      </c>
      <c r="D37" s="396"/>
      <c r="E37" s="397"/>
      <c r="F37" s="398" t="str">
        <f t="shared" si="5"/>
        <v/>
      </c>
      <c r="G37" s="399"/>
      <c r="H37" s="400"/>
      <c r="I37" s="401" t="str">
        <f t="shared" si="6"/>
        <v>22017</v>
      </c>
      <c r="J37" s="402" t="s">
        <v>428</v>
      </c>
      <c r="K37" s="403"/>
      <c r="L37" s="401" t="b">
        <f t="shared" si="7"/>
        <v>0</v>
      </c>
      <c r="M37" s="401" t="str">
        <f>IFERROR(IF(G37&lt;&gt;"",INDEX('Overview - Section A'!$U$37:$U$44,MATCH(G37,'Overview - Section A'!$A$37:$A$44,1)),J37),"")</f>
        <v>a1Y360000032BCFEA2</v>
      </c>
      <c r="N37" s="401"/>
      <c r="O37" s="401" t="s">
        <v>440</v>
      </c>
      <c r="P37" s="168"/>
      <c r="Q37" s="387"/>
      <c r="R37" s="387"/>
      <c r="S37" s="388"/>
      <c r="T37" s="388"/>
      <c r="U37" s="388"/>
      <c r="V37" s="388"/>
      <c r="W37" s="388"/>
      <c r="X37" s="388"/>
      <c r="Y37" s="388"/>
      <c r="Z37" s="388"/>
      <c r="AA37" s="388"/>
      <c r="AB37" s="388"/>
      <c r="AC37" s="388"/>
      <c r="AD37" s="387"/>
    </row>
    <row r="38" spans="1:30" ht="47.1" customHeight="1" x14ac:dyDescent="0.25">
      <c r="A38" s="375">
        <v>2</v>
      </c>
      <c r="B38" s="394" t="str">
        <f t="shared" si="4"/>
        <v/>
      </c>
      <c r="C38" s="395">
        <f>IFERROR(IF(K38&lt;&gt;"",K38,IF(A38=A37,IF(C37&lt;YEAR('Overview - Section A'!$E$8),C37+1,""),YEAR('Overview - Section A'!$E$7)-1)),"")</f>
        <v>2018</v>
      </c>
      <c r="D38" s="396"/>
      <c r="E38" s="397"/>
      <c r="F38" s="398" t="str">
        <f t="shared" si="5"/>
        <v/>
      </c>
      <c r="G38" s="399"/>
      <c r="H38" s="400"/>
      <c r="I38" s="401" t="str">
        <f t="shared" si="6"/>
        <v>22018</v>
      </c>
      <c r="J38" s="402" t="s">
        <v>430</v>
      </c>
      <c r="K38" s="403"/>
      <c r="L38" s="401" t="b">
        <f t="shared" si="7"/>
        <v>0</v>
      </c>
      <c r="M38" s="401" t="str">
        <f>IFERROR(IF(G38&lt;&gt;"",INDEX('Overview - Section A'!$U$37:$U$44,MATCH(G38,'Overview - Section A'!$A$37:$A$44,1)),J38),"")</f>
        <v>a1Y360000032BCGEA2</v>
      </c>
      <c r="N38" s="401"/>
      <c r="O38" s="401" t="s">
        <v>441</v>
      </c>
      <c r="P38" s="168"/>
      <c r="Q38" s="387"/>
      <c r="R38" s="387"/>
      <c r="S38" s="388"/>
      <c r="T38" s="388"/>
      <c r="U38" s="388"/>
      <c r="V38" s="388"/>
      <c r="W38" s="388"/>
      <c r="X38" s="388"/>
      <c r="Y38" s="388"/>
      <c r="Z38" s="388"/>
      <c r="AA38" s="388"/>
      <c r="AB38" s="388"/>
      <c r="AC38" s="388"/>
      <c r="AD38" s="387"/>
    </row>
    <row r="39" spans="1:30" ht="47.1" customHeight="1" x14ac:dyDescent="0.25">
      <c r="A39" s="375">
        <v>2</v>
      </c>
      <c r="B39" s="394" t="str">
        <f t="shared" si="4"/>
        <v/>
      </c>
      <c r="C39" s="395">
        <f>IFERROR(IF(K39&lt;&gt;"",K39,IF(A39=A38,IF(C38&lt;YEAR('Overview - Section A'!$E$8),C38+1,""),YEAR('Overview - Section A'!$E$7)-1)),"")</f>
        <v>2019</v>
      </c>
      <c r="D39" s="396">
        <v>62472</v>
      </c>
      <c r="E39" s="397">
        <v>89246</v>
      </c>
      <c r="F39" s="398">
        <f t="shared" si="5"/>
        <v>69.999775900320458</v>
      </c>
      <c r="G39" s="399">
        <v>43511</v>
      </c>
      <c r="H39" s="400"/>
      <c r="I39" s="401" t="str">
        <f t="shared" si="6"/>
        <v>22019</v>
      </c>
      <c r="J39" s="402" t="s">
        <v>432</v>
      </c>
      <c r="K39" s="403"/>
      <c r="L39" s="401" t="b">
        <f t="shared" si="7"/>
        <v>1</v>
      </c>
      <c r="M39" s="401" t="str">
        <f ca="1">IFERROR(IF(G39&lt;&gt;"",INDEX('Overview - Section A'!$U$37:$U$44,MATCH(G39,'Overview - Section A'!$A$37:$A$44,1)),J39),"")</f>
        <v>a1Y360000032BCGEA2</v>
      </c>
      <c r="N39" s="401"/>
      <c r="O39" s="401" t="s">
        <v>442</v>
      </c>
      <c r="P39" s="168"/>
      <c r="Q39" s="519" t="s">
        <v>4220</v>
      </c>
      <c r="R39" s="519" t="s">
        <v>4221</v>
      </c>
      <c r="S39" s="388"/>
      <c r="T39" s="388"/>
      <c r="U39" s="388"/>
      <c r="V39" s="388"/>
      <c r="W39" s="388"/>
      <c r="X39" s="388"/>
      <c r="Y39" s="388"/>
      <c r="Z39" s="388"/>
      <c r="AA39" s="388"/>
      <c r="AB39" s="388"/>
      <c r="AC39" s="388"/>
      <c r="AD39" s="387"/>
    </row>
    <row r="40" spans="1:30" ht="47.1" customHeight="1" x14ac:dyDescent="0.25">
      <c r="A40" s="375">
        <v>2</v>
      </c>
      <c r="B40" s="394" t="str">
        <f t="shared" si="4"/>
        <v/>
      </c>
      <c r="C40" s="395">
        <f>IFERROR(IF(K40&lt;&gt;"",K40,IF(A40=A39,IF(C39&lt;YEAR('Overview - Section A'!$E$8),C39+1,""),YEAR('Overview - Section A'!$E$7)-1)),"")</f>
        <v>2020</v>
      </c>
      <c r="D40" s="396">
        <v>77054</v>
      </c>
      <c r="E40" s="397">
        <v>105553</v>
      </c>
      <c r="F40" s="398">
        <f t="shared" si="5"/>
        <v>73.000293691320948</v>
      </c>
      <c r="G40" s="399">
        <v>43876</v>
      </c>
      <c r="H40" s="400"/>
      <c r="I40" s="401" t="str">
        <f t="shared" si="6"/>
        <v>22020</v>
      </c>
      <c r="J40" s="402" t="s">
        <v>434</v>
      </c>
      <c r="K40" s="403"/>
      <c r="L40" s="401" t="b">
        <f t="shared" si="7"/>
        <v>1</v>
      </c>
      <c r="M40" s="401" t="str">
        <f ca="1">IFERROR(IF(G40&lt;&gt;"",INDEX('Overview - Section A'!$U$37:$U$44,MATCH(G40,'Overview - Section A'!$A$37:$A$44,1)),J40),"")</f>
        <v>a1Y360000032BCIEA2</v>
      </c>
      <c r="N40" s="401"/>
      <c r="O40" s="401" t="s">
        <v>443</v>
      </c>
      <c r="P40" s="168"/>
      <c r="Q40" s="387"/>
      <c r="R40" s="387"/>
      <c r="S40" s="388"/>
      <c r="T40" s="388"/>
      <c r="U40" s="388"/>
      <c r="V40" s="388"/>
      <c r="W40" s="388"/>
      <c r="X40" s="388"/>
      <c r="Y40" s="388"/>
      <c r="Z40" s="388"/>
      <c r="AA40" s="388"/>
      <c r="AB40" s="388"/>
      <c r="AC40" s="388"/>
      <c r="AD40" s="387"/>
    </row>
    <row r="41" spans="1:30" ht="47.1" customHeight="1" x14ac:dyDescent="0.25">
      <c r="A41" s="375">
        <v>2</v>
      </c>
      <c r="B41" s="394" t="str">
        <f t="shared" si="4"/>
        <v/>
      </c>
      <c r="C41" s="395">
        <f>IFERROR(IF(K41&lt;&gt;"",K41,IF(A41=A40,IF(C40&lt;YEAR('Overview - Section A'!$E$8),C40+1,""),YEAR('Overview - Section A'!$E$7)-1)),"")</f>
        <v>2021</v>
      </c>
      <c r="D41" s="396">
        <v>91872</v>
      </c>
      <c r="E41" s="397">
        <v>120884</v>
      </c>
      <c r="F41" s="398">
        <f t="shared" si="5"/>
        <v>76.000132358293911</v>
      </c>
      <c r="G41" s="399">
        <v>44242</v>
      </c>
      <c r="H41" s="400"/>
      <c r="I41" s="401" t="str">
        <f t="shared" si="6"/>
        <v>22021</v>
      </c>
      <c r="J41" s="402" t="s">
        <v>436</v>
      </c>
      <c r="K41" s="403"/>
      <c r="L41" s="401" t="b">
        <f t="shared" si="7"/>
        <v>1</v>
      </c>
      <c r="M41" s="401" t="str">
        <f ca="1">IFERROR(IF(G41&lt;&gt;"",INDEX('Overview - Section A'!$U$37:$U$44,MATCH(G41,'Overview - Section A'!$A$37:$A$44,1)),J41),"")</f>
        <v>a1Y360000032BCKEA2</v>
      </c>
      <c r="N41" s="401"/>
      <c r="O41" s="401" t="s">
        <v>444</v>
      </c>
      <c r="P41" s="168"/>
      <c r="Q41" s="387"/>
      <c r="R41" s="387"/>
      <c r="S41" s="388"/>
      <c r="T41" s="388"/>
      <c r="U41" s="388"/>
      <c r="V41" s="388"/>
      <c r="W41" s="388"/>
      <c r="X41" s="388"/>
      <c r="Y41" s="388"/>
      <c r="Z41" s="388"/>
      <c r="AA41" s="388"/>
      <c r="AB41" s="388"/>
      <c r="AC41" s="388"/>
      <c r="AD41" s="387"/>
    </row>
    <row r="42" spans="1:30" ht="47.1" customHeight="1" x14ac:dyDescent="0.25">
      <c r="A42" s="375">
        <v>2</v>
      </c>
      <c r="B42" s="394" t="str">
        <f t="shared" si="4"/>
        <v/>
      </c>
      <c r="C42" s="395" t="str">
        <f>IFERROR(IF(K42&lt;&gt;"",K42,IF(A42=A41,IF(C41&lt;YEAR('Overview - Section A'!$E$8),C41+1,""),YEAR('Overview - Section A'!$E$7)-1)),"")</f>
        <v/>
      </c>
      <c r="D42" s="396"/>
      <c r="E42" s="397"/>
      <c r="F42" s="398" t="str">
        <f t="shared" si="5"/>
        <v/>
      </c>
      <c r="G42" s="399"/>
      <c r="H42" s="400"/>
      <c r="I42" s="401" t="str">
        <f t="shared" si="6"/>
        <v>2</v>
      </c>
      <c r="J42" s="402" t="s">
        <v>438</v>
      </c>
      <c r="K42" s="403"/>
      <c r="L42" s="401" t="b">
        <f t="shared" si="7"/>
        <v>0</v>
      </c>
      <c r="M42" s="401" t="str">
        <f>IFERROR(IF(G42&lt;&gt;"",INDEX('Overview - Section A'!$U$37:$U$44,MATCH(G42,'Overview - Section A'!$A$37:$A$44,1)),J42),"")</f>
        <v>a1Y360000032BCKEA2</v>
      </c>
      <c r="N42" s="401"/>
      <c r="O42" s="401" t="s">
        <v>445</v>
      </c>
      <c r="P42" s="168"/>
      <c r="Q42" s="387"/>
      <c r="R42" s="387"/>
      <c r="S42" s="388"/>
      <c r="T42" s="388"/>
      <c r="U42" s="388"/>
      <c r="V42" s="388"/>
      <c r="W42" s="388"/>
      <c r="X42" s="388"/>
      <c r="Y42" s="388"/>
      <c r="Z42" s="388"/>
      <c r="AA42" s="388"/>
      <c r="AB42" s="388"/>
      <c r="AC42" s="388"/>
      <c r="AD42" s="387"/>
    </row>
    <row r="43" spans="1:30" ht="47.1" customHeight="1" x14ac:dyDescent="0.25">
      <c r="A43" s="375">
        <v>3</v>
      </c>
      <c r="B43" s="394" t="str">
        <f t="shared" si="4"/>
        <v/>
      </c>
      <c r="C43" s="395">
        <f>IFERROR(IF(K43&lt;&gt;"",K43,IF(A43=A42,IF(C42&lt;YEAR('Overview - Section A'!$E$8),C42+1,""),YEAR('Overview - Section A'!$E$7)-1)),"")</f>
        <v>2017</v>
      </c>
      <c r="D43" s="396"/>
      <c r="E43" s="397"/>
      <c r="F43" s="398" t="str">
        <f t="shared" si="5"/>
        <v/>
      </c>
      <c r="G43" s="399"/>
      <c r="H43" s="400"/>
      <c r="I43" s="401" t="str">
        <f t="shared" si="6"/>
        <v>32017</v>
      </c>
      <c r="J43" s="402" t="s">
        <v>428</v>
      </c>
      <c r="K43" s="403"/>
      <c r="L43" s="401" t="b">
        <f t="shared" si="7"/>
        <v>0</v>
      </c>
      <c r="M43" s="401" t="str">
        <f>IFERROR(IF(G43&lt;&gt;"",INDEX('Overview - Section A'!$U$37:$U$44,MATCH(G43,'Overview - Section A'!$A$37:$A$44,1)),J43),"")</f>
        <v>a1Y360000032BCFEA2</v>
      </c>
      <c r="N43" s="401"/>
      <c r="O43" s="401" t="s">
        <v>446</v>
      </c>
      <c r="P43" s="168"/>
      <c r="Q43" s="387"/>
      <c r="R43" s="387"/>
      <c r="S43" s="388"/>
      <c r="T43" s="388"/>
      <c r="U43" s="388"/>
      <c r="V43" s="388"/>
      <c r="W43" s="388"/>
      <c r="X43" s="388"/>
      <c r="Y43" s="388"/>
      <c r="Z43" s="388"/>
      <c r="AA43" s="388"/>
      <c r="AB43" s="388"/>
      <c r="AC43" s="388"/>
      <c r="AD43" s="387"/>
    </row>
    <row r="44" spans="1:30" ht="47.1" customHeight="1" x14ac:dyDescent="0.25">
      <c r="A44" s="375">
        <v>3</v>
      </c>
      <c r="B44" s="394" t="str">
        <f t="shared" si="4"/>
        <v/>
      </c>
      <c r="C44" s="395">
        <f>IFERROR(IF(K44&lt;&gt;"",K44,IF(A44=A43,IF(C43&lt;YEAR('Overview - Section A'!$E$8),C43+1,""),YEAR('Overview - Section A'!$E$7)-1)),"")</f>
        <v>2018</v>
      </c>
      <c r="D44" s="396"/>
      <c r="E44" s="397"/>
      <c r="F44" s="398" t="str">
        <f t="shared" si="5"/>
        <v/>
      </c>
      <c r="G44" s="399"/>
      <c r="H44" s="400"/>
      <c r="I44" s="401" t="str">
        <f t="shared" si="6"/>
        <v>32018</v>
      </c>
      <c r="J44" s="402" t="s">
        <v>430</v>
      </c>
      <c r="K44" s="403"/>
      <c r="L44" s="401" t="b">
        <f t="shared" si="7"/>
        <v>0</v>
      </c>
      <c r="M44" s="401" t="str">
        <f>IFERROR(IF(G44&lt;&gt;"",INDEX('Overview - Section A'!$U$37:$U$44,MATCH(G44,'Overview - Section A'!$A$37:$A$44,1)),J44),"")</f>
        <v>a1Y360000032BCGEA2</v>
      </c>
      <c r="N44" s="401"/>
      <c r="O44" s="401" t="s">
        <v>447</v>
      </c>
      <c r="P44" s="168"/>
      <c r="Q44" s="387"/>
      <c r="R44" s="387"/>
      <c r="S44" s="388"/>
      <c r="T44" s="388"/>
      <c r="U44" s="388"/>
      <c r="V44" s="388"/>
      <c r="W44" s="388"/>
      <c r="X44" s="388"/>
      <c r="Y44" s="388"/>
      <c r="Z44" s="388"/>
      <c r="AA44" s="388"/>
      <c r="AB44" s="388"/>
      <c r="AC44" s="388"/>
      <c r="AD44" s="387"/>
    </row>
    <row r="45" spans="1:30" ht="47.1" customHeight="1" x14ac:dyDescent="0.25">
      <c r="A45" s="375">
        <v>3</v>
      </c>
      <c r="B45" s="394" t="str">
        <f t="shared" si="4"/>
        <v/>
      </c>
      <c r="C45" s="395">
        <f>IFERROR(IF(K45&lt;&gt;"",K45,IF(A45=A44,IF(C44&lt;YEAR('Overview - Section A'!$E$8),C44+1,""),YEAR('Overview - Section A'!$E$7)-1)),"")</f>
        <v>2019</v>
      </c>
      <c r="D45" s="396"/>
      <c r="E45" s="397"/>
      <c r="F45" s="398" t="str">
        <f t="shared" si="5"/>
        <v/>
      </c>
      <c r="G45" s="399"/>
      <c r="H45" s="400"/>
      <c r="I45" s="401" t="str">
        <f t="shared" si="6"/>
        <v>32019</v>
      </c>
      <c r="J45" s="402" t="s">
        <v>432</v>
      </c>
      <c r="K45" s="403"/>
      <c r="L45" s="401" t="b">
        <f t="shared" si="7"/>
        <v>0</v>
      </c>
      <c r="M45" s="401" t="str">
        <f>IFERROR(IF(G45&lt;&gt;"",INDEX('Overview - Section A'!$U$37:$U$44,MATCH(G45,'Overview - Section A'!$A$37:$A$44,1)),J45),"")</f>
        <v>a1Y360000032BCHEA2</v>
      </c>
      <c r="N45" s="401"/>
      <c r="O45" s="401" t="s">
        <v>448</v>
      </c>
      <c r="P45" s="168"/>
      <c r="Q45" s="387"/>
      <c r="R45" s="387"/>
      <c r="S45" s="388"/>
      <c r="T45" s="388"/>
      <c r="U45" s="388"/>
      <c r="V45" s="388"/>
      <c r="W45" s="388"/>
      <c r="X45" s="388"/>
      <c r="Y45" s="388"/>
      <c r="Z45" s="388"/>
      <c r="AA45" s="388"/>
      <c r="AB45" s="388"/>
      <c r="AC45" s="388"/>
      <c r="AD45" s="387"/>
    </row>
    <row r="46" spans="1:30" ht="47.1" customHeight="1" x14ac:dyDescent="0.25">
      <c r="A46" s="375">
        <v>3</v>
      </c>
      <c r="B46" s="394" t="str">
        <f t="shared" si="4"/>
        <v/>
      </c>
      <c r="C46" s="395">
        <f>IFERROR(IF(K46&lt;&gt;"",K46,IF(A46=A45,IF(C45&lt;YEAR('Overview - Section A'!$E$8),C45+1,""),YEAR('Overview - Section A'!$E$7)-1)),"")</f>
        <v>2020</v>
      </c>
      <c r="D46" s="396"/>
      <c r="E46" s="397"/>
      <c r="F46" s="398" t="str">
        <f t="shared" si="5"/>
        <v/>
      </c>
      <c r="G46" s="399"/>
      <c r="H46" s="400"/>
      <c r="I46" s="401" t="str">
        <f t="shared" si="6"/>
        <v>32020</v>
      </c>
      <c r="J46" s="402" t="s">
        <v>434</v>
      </c>
      <c r="K46" s="403"/>
      <c r="L46" s="401" t="b">
        <f t="shared" si="7"/>
        <v>0</v>
      </c>
      <c r="M46" s="401" t="str">
        <f>IFERROR(IF(G46&lt;&gt;"",INDEX('Overview - Section A'!$U$37:$U$44,MATCH(G46,'Overview - Section A'!$A$37:$A$44,1)),J46),"")</f>
        <v>a1Y360000032BCIEA2</v>
      </c>
      <c r="N46" s="401"/>
      <c r="O46" s="401" t="s">
        <v>449</v>
      </c>
      <c r="P46" s="168"/>
      <c r="Q46" s="387"/>
      <c r="R46" s="387"/>
      <c r="S46" s="388"/>
      <c r="T46" s="388"/>
      <c r="U46" s="388"/>
      <c r="V46" s="388"/>
      <c r="W46" s="388"/>
      <c r="X46" s="388"/>
      <c r="Y46" s="388"/>
      <c r="Z46" s="388"/>
      <c r="AA46" s="388"/>
      <c r="AB46" s="388"/>
      <c r="AC46" s="388"/>
      <c r="AD46" s="387"/>
    </row>
    <row r="47" spans="1:30" ht="47.1" customHeight="1" x14ac:dyDescent="0.25">
      <c r="A47" s="375">
        <v>3</v>
      </c>
      <c r="B47" s="394" t="str">
        <f t="shared" si="4"/>
        <v/>
      </c>
      <c r="C47" s="395">
        <f>IFERROR(IF(K47&lt;&gt;"",K47,IF(A47=A46,IF(C46&lt;YEAR('Overview - Section A'!$E$8),C46+1,""),YEAR('Overview - Section A'!$E$7)-1)),"")</f>
        <v>2021</v>
      </c>
      <c r="D47" s="396"/>
      <c r="E47" s="397"/>
      <c r="F47" s="398" t="str">
        <f t="shared" si="5"/>
        <v/>
      </c>
      <c r="G47" s="399"/>
      <c r="H47" s="400"/>
      <c r="I47" s="401" t="str">
        <f t="shared" si="6"/>
        <v>32021</v>
      </c>
      <c r="J47" s="402" t="s">
        <v>436</v>
      </c>
      <c r="K47" s="403"/>
      <c r="L47" s="401" t="b">
        <f t="shared" si="7"/>
        <v>0</v>
      </c>
      <c r="M47" s="401" t="str">
        <f>IFERROR(IF(G47&lt;&gt;"",INDEX('Overview - Section A'!$U$37:$U$44,MATCH(G47,'Overview - Section A'!$A$37:$A$44,1)),J47),"")</f>
        <v>a1Y360000032BCJEA2</v>
      </c>
      <c r="N47" s="401"/>
      <c r="O47" s="401" t="s">
        <v>450</v>
      </c>
      <c r="P47" s="168"/>
      <c r="Q47" s="387"/>
      <c r="R47" s="387"/>
      <c r="S47" s="388"/>
      <c r="T47" s="388"/>
      <c r="U47" s="388"/>
      <c r="V47" s="388"/>
      <c r="W47" s="388"/>
      <c r="X47" s="388"/>
      <c r="Y47" s="388"/>
      <c r="Z47" s="388"/>
      <c r="AA47" s="388"/>
      <c r="AB47" s="388"/>
      <c r="AC47" s="388"/>
      <c r="AD47" s="387"/>
    </row>
    <row r="48" spans="1:30" ht="47.1" customHeight="1" x14ac:dyDescent="0.25">
      <c r="A48" s="375">
        <v>3</v>
      </c>
      <c r="B48" s="394" t="str">
        <f t="shared" si="4"/>
        <v/>
      </c>
      <c r="C48" s="395" t="str">
        <f>IFERROR(IF(K48&lt;&gt;"",K48,IF(A48=A47,IF(C47&lt;YEAR('Overview - Section A'!$E$8),C47+1,""),YEAR('Overview - Section A'!$E$7)-1)),"")</f>
        <v/>
      </c>
      <c r="D48" s="396"/>
      <c r="E48" s="397"/>
      <c r="F48" s="398" t="str">
        <f t="shared" si="5"/>
        <v/>
      </c>
      <c r="G48" s="399"/>
      <c r="H48" s="400"/>
      <c r="I48" s="401" t="str">
        <f t="shared" si="6"/>
        <v>3</v>
      </c>
      <c r="J48" s="402" t="s">
        <v>438</v>
      </c>
      <c r="K48" s="403"/>
      <c r="L48" s="401" t="b">
        <f t="shared" si="7"/>
        <v>0</v>
      </c>
      <c r="M48" s="401" t="str">
        <f>IFERROR(IF(G48&lt;&gt;"",INDEX('Overview - Section A'!$U$37:$U$44,MATCH(G48,'Overview - Section A'!$A$37:$A$44,1)),J48),"")</f>
        <v>a1Y360000032BCKEA2</v>
      </c>
      <c r="N48" s="401"/>
      <c r="O48" s="401" t="s">
        <v>451</v>
      </c>
      <c r="P48" s="168"/>
      <c r="Q48" s="387"/>
      <c r="R48" s="387"/>
      <c r="S48" s="388"/>
      <c r="T48" s="388"/>
      <c r="U48" s="388"/>
      <c r="V48" s="388"/>
      <c r="W48" s="388"/>
      <c r="X48" s="388"/>
      <c r="Y48" s="388"/>
      <c r="Z48" s="388"/>
      <c r="AA48" s="388"/>
      <c r="AB48" s="388"/>
      <c r="AC48" s="388"/>
      <c r="AD48" s="387"/>
    </row>
    <row r="49" spans="1:30" ht="47.1" customHeight="1" x14ac:dyDescent="0.25">
      <c r="A49" s="375">
        <v>4</v>
      </c>
      <c r="B49" s="394" t="str">
        <f t="shared" si="4"/>
        <v/>
      </c>
      <c r="C49" s="395">
        <f>IFERROR(IF(K49&lt;&gt;"",K49,IF(A49=A48,IF(C48&lt;YEAR('Overview - Section A'!$E$8),C48+1,""),YEAR('Overview - Section A'!$E$7)-1)),"")</f>
        <v>2017</v>
      </c>
      <c r="D49" s="396"/>
      <c r="E49" s="397"/>
      <c r="F49" s="398" t="str">
        <f t="shared" si="5"/>
        <v/>
      </c>
      <c r="G49" s="399"/>
      <c r="H49" s="400"/>
      <c r="I49" s="401" t="str">
        <f t="shared" si="6"/>
        <v>42017</v>
      </c>
      <c r="J49" s="402" t="s">
        <v>428</v>
      </c>
      <c r="K49" s="403"/>
      <c r="L49" s="401" t="b">
        <f t="shared" si="7"/>
        <v>0</v>
      </c>
      <c r="M49" s="401" t="str">
        <f>IFERROR(IF(G49&lt;&gt;"",INDEX('Overview - Section A'!$U$37:$U$44,MATCH(G49,'Overview - Section A'!$A$37:$A$44,1)),J49),"")</f>
        <v>a1Y360000032BCFEA2</v>
      </c>
      <c r="N49" s="401"/>
      <c r="O49" s="401" t="s">
        <v>452</v>
      </c>
      <c r="P49" s="168"/>
      <c r="Q49" s="387"/>
      <c r="R49" s="387"/>
      <c r="S49" s="388"/>
      <c r="T49" s="388"/>
      <c r="U49" s="388"/>
      <c r="V49" s="388"/>
      <c r="W49" s="388"/>
      <c r="X49" s="388"/>
      <c r="Y49" s="388"/>
      <c r="Z49" s="388"/>
      <c r="AA49" s="388"/>
      <c r="AB49" s="388"/>
      <c r="AC49" s="388"/>
      <c r="AD49" s="387"/>
    </row>
    <row r="50" spans="1:30" ht="47.1" customHeight="1" x14ac:dyDescent="0.25">
      <c r="A50" s="375">
        <v>4</v>
      </c>
      <c r="B50" s="394" t="str">
        <f t="shared" si="4"/>
        <v/>
      </c>
      <c r="C50" s="395">
        <f>IFERROR(IF(K50&lt;&gt;"",K50,IF(A50=A49,IF(C49&lt;YEAR('Overview - Section A'!$E$8),C49+1,""),YEAR('Overview - Section A'!$E$7)-1)),"")</f>
        <v>2018</v>
      </c>
      <c r="D50" s="396"/>
      <c r="E50" s="397"/>
      <c r="F50" s="398" t="str">
        <f t="shared" si="5"/>
        <v/>
      </c>
      <c r="G50" s="399"/>
      <c r="H50" s="400"/>
      <c r="I50" s="401" t="str">
        <f t="shared" si="6"/>
        <v>42018</v>
      </c>
      <c r="J50" s="402" t="s">
        <v>430</v>
      </c>
      <c r="K50" s="403"/>
      <c r="L50" s="401" t="b">
        <f t="shared" si="7"/>
        <v>0</v>
      </c>
      <c r="M50" s="401" t="str">
        <f>IFERROR(IF(G50&lt;&gt;"",INDEX('Overview - Section A'!$U$37:$U$44,MATCH(G50,'Overview - Section A'!$A$37:$A$44,1)),J50),"")</f>
        <v>a1Y360000032BCGEA2</v>
      </c>
      <c r="N50" s="401"/>
      <c r="O50" s="401" t="s">
        <v>453</v>
      </c>
      <c r="P50" s="168"/>
      <c r="Q50" s="387"/>
      <c r="R50" s="387"/>
      <c r="S50" s="388"/>
      <c r="T50" s="388"/>
      <c r="U50" s="388"/>
      <c r="V50" s="388"/>
      <c r="W50" s="388"/>
      <c r="X50" s="388"/>
      <c r="Y50" s="388"/>
      <c r="Z50" s="388"/>
      <c r="AA50" s="388"/>
      <c r="AB50" s="388"/>
      <c r="AC50" s="388"/>
      <c r="AD50" s="387"/>
    </row>
    <row r="51" spans="1:30" ht="47.1" customHeight="1" x14ac:dyDescent="0.25">
      <c r="A51" s="375">
        <v>4</v>
      </c>
      <c r="B51" s="394" t="str">
        <f t="shared" si="4"/>
        <v/>
      </c>
      <c r="C51" s="395">
        <f>IFERROR(IF(K51&lt;&gt;"",K51,IF(A51=A50,IF(C50&lt;YEAR('Overview - Section A'!$E$8),C50+1,""),YEAR('Overview - Section A'!$E$7)-1)),"")</f>
        <v>2019</v>
      </c>
      <c r="D51" s="396"/>
      <c r="E51" s="397"/>
      <c r="F51" s="398" t="str">
        <f t="shared" si="5"/>
        <v/>
      </c>
      <c r="G51" s="399"/>
      <c r="H51" s="400"/>
      <c r="I51" s="401" t="str">
        <f t="shared" si="6"/>
        <v>42019</v>
      </c>
      <c r="J51" s="402" t="s">
        <v>432</v>
      </c>
      <c r="K51" s="403"/>
      <c r="L51" s="401" t="b">
        <f t="shared" si="7"/>
        <v>0</v>
      </c>
      <c r="M51" s="401" t="str">
        <f>IFERROR(IF(G51&lt;&gt;"",INDEX('Overview - Section A'!$U$37:$U$44,MATCH(G51,'Overview - Section A'!$A$37:$A$44,1)),J51),"")</f>
        <v>a1Y360000032BCHEA2</v>
      </c>
      <c r="N51" s="401"/>
      <c r="O51" s="401" t="s">
        <v>454</v>
      </c>
      <c r="P51" s="168"/>
      <c r="Q51" s="387"/>
      <c r="R51" s="387"/>
      <c r="S51" s="388"/>
      <c r="T51" s="388"/>
      <c r="U51" s="388"/>
      <c r="V51" s="388"/>
      <c r="W51" s="388"/>
      <c r="X51" s="388"/>
      <c r="Y51" s="388"/>
      <c r="Z51" s="388"/>
      <c r="AA51" s="388"/>
      <c r="AB51" s="388"/>
      <c r="AC51" s="388"/>
      <c r="AD51" s="387"/>
    </row>
    <row r="52" spans="1:30" ht="47.1" customHeight="1" x14ac:dyDescent="0.25">
      <c r="A52" s="375">
        <v>4</v>
      </c>
      <c r="B52" s="394" t="str">
        <f t="shared" si="4"/>
        <v/>
      </c>
      <c r="C52" s="395">
        <f>IFERROR(IF(K52&lt;&gt;"",K52,IF(A52=A51,IF(C51&lt;YEAR('Overview - Section A'!$E$8),C51+1,""),YEAR('Overview - Section A'!$E$7)-1)),"")</f>
        <v>2020</v>
      </c>
      <c r="D52" s="396"/>
      <c r="E52" s="397"/>
      <c r="F52" s="398" t="str">
        <f t="shared" si="5"/>
        <v/>
      </c>
      <c r="G52" s="399"/>
      <c r="H52" s="400"/>
      <c r="I52" s="401" t="str">
        <f t="shared" si="6"/>
        <v>42020</v>
      </c>
      <c r="J52" s="402" t="s">
        <v>434</v>
      </c>
      <c r="K52" s="403"/>
      <c r="L52" s="401" t="b">
        <f t="shared" si="7"/>
        <v>0</v>
      </c>
      <c r="M52" s="401" t="str">
        <f>IFERROR(IF(G52&lt;&gt;"",INDEX('Overview - Section A'!$U$37:$U$44,MATCH(G52,'Overview - Section A'!$A$37:$A$44,1)),J52),"")</f>
        <v>a1Y360000032BCIEA2</v>
      </c>
      <c r="N52" s="401"/>
      <c r="O52" s="401" t="s">
        <v>455</v>
      </c>
      <c r="P52" s="168"/>
      <c r="Q52" s="387"/>
      <c r="R52" s="387"/>
      <c r="S52" s="388"/>
      <c r="T52" s="388"/>
      <c r="U52" s="388"/>
      <c r="V52" s="388"/>
      <c r="W52" s="388"/>
      <c r="X52" s="388"/>
      <c r="Y52" s="388"/>
      <c r="Z52" s="388"/>
      <c r="AA52" s="388"/>
      <c r="AB52" s="388"/>
      <c r="AC52" s="388"/>
      <c r="AD52" s="387"/>
    </row>
    <row r="53" spans="1:30" ht="47.1" customHeight="1" x14ac:dyDescent="0.25">
      <c r="A53" s="375">
        <v>4</v>
      </c>
      <c r="B53" s="394" t="str">
        <f t="shared" si="4"/>
        <v/>
      </c>
      <c r="C53" s="395">
        <f>IFERROR(IF(K53&lt;&gt;"",K53,IF(A53=A52,IF(C52&lt;YEAR('Overview - Section A'!$E$8),C52+1,""),YEAR('Overview - Section A'!$E$7)-1)),"")</f>
        <v>2021</v>
      </c>
      <c r="D53" s="396"/>
      <c r="E53" s="397"/>
      <c r="F53" s="398" t="str">
        <f t="shared" si="5"/>
        <v/>
      </c>
      <c r="G53" s="399"/>
      <c r="H53" s="400"/>
      <c r="I53" s="401" t="str">
        <f t="shared" si="6"/>
        <v>42021</v>
      </c>
      <c r="J53" s="402" t="s">
        <v>436</v>
      </c>
      <c r="K53" s="403"/>
      <c r="L53" s="401" t="b">
        <f t="shared" si="7"/>
        <v>0</v>
      </c>
      <c r="M53" s="401" t="str">
        <f>IFERROR(IF(G53&lt;&gt;"",INDEX('Overview - Section A'!$U$37:$U$44,MATCH(G53,'Overview - Section A'!$A$37:$A$44,1)),J53),"")</f>
        <v>a1Y360000032BCJEA2</v>
      </c>
      <c r="N53" s="401"/>
      <c r="O53" s="401" t="s">
        <v>456</v>
      </c>
      <c r="P53" s="168"/>
      <c r="Q53" s="387"/>
      <c r="R53" s="387"/>
      <c r="S53" s="388"/>
      <c r="T53" s="388"/>
      <c r="U53" s="388"/>
      <c r="V53" s="388"/>
      <c r="W53" s="388"/>
      <c r="X53" s="388"/>
      <c r="Y53" s="388"/>
      <c r="Z53" s="388"/>
      <c r="AA53" s="388"/>
      <c r="AB53" s="388"/>
      <c r="AC53" s="388"/>
      <c r="AD53" s="387"/>
    </row>
    <row r="54" spans="1:30" ht="47.1" customHeight="1" x14ac:dyDescent="0.25">
      <c r="A54" s="375">
        <v>4</v>
      </c>
      <c r="B54" s="394" t="str">
        <f t="shared" si="4"/>
        <v/>
      </c>
      <c r="C54" s="395" t="str">
        <f>IFERROR(IF(K54&lt;&gt;"",K54,IF(A54=A53,IF(C53&lt;YEAR('Overview - Section A'!$E$8),C53+1,""),YEAR('Overview - Section A'!$E$7)-1)),"")</f>
        <v/>
      </c>
      <c r="D54" s="396"/>
      <c r="E54" s="397"/>
      <c r="F54" s="398" t="str">
        <f t="shared" si="5"/>
        <v/>
      </c>
      <c r="G54" s="399"/>
      <c r="H54" s="400"/>
      <c r="I54" s="401" t="str">
        <f t="shared" si="6"/>
        <v>4</v>
      </c>
      <c r="J54" s="402" t="s">
        <v>438</v>
      </c>
      <c r="K54" s="403"/>
      <c r="L54" s="401" t="b">
        <f t="shared" si="7"/>
        <v>0</v>
      </c>
      <c r="M54" s="401" t="str">
        <f>IFERROR(IF(G54&lt;&gt;"",INDEX('Overview - Section A'!$U$37:$U$44,MATCH(G54,'Overview - Section A'!$A$37:$A$44,1)),J54),"")</f>
        <v>a1Y360000032BCKEA2</v>
      </c>
      <c r="N54" s="401"/>
      <c r="O54" s="401" t="s">
        <v>457</v>
      </c>
      <c r="P54" s="168"/>
      <c r="Q54" s="387"/>
      <c r="R54" s="387"/>
      <c r="S54" s="388"/>
      <c r="T54" s="388"/>
      <c r="U54" s="388"/>
      <c r="V54" s="388"/>
      <c r="W54" s="388"/>
      <c r="X54" s="388"/>
      <c r="Y54" s="388"/>
      <c r="Z54" s="388"/>
      <c r="AA54" s="388"/>
      <c r="AB54" s="388"/>
      <c r="AC54" s="388"/>
      <c r="AD54" s="387"/>
    </row>
    <row r="55" spans="1:30" ht="47.1" customHeight="1" x14ac:dyDescent="0.25">
      <c r="A55" s="375">
        <v>5</v>
      </c>
      <c r="B55" s="394" t="str">
        <f t="shared" si="4"/>
        <v/>
      </c>
      <c r="C55" s="395">
        <f>IFERROR(IF(K55&lt;&gt;"",K55,IF(A55=A54,IF(C54&lt;YEAR('Overview - Section A'!$E$8),C54+1,""),YEAR('Overview - Section A'!$E$7)-1)),"")</f>
        <v>2017</v>
      </c>
      <c r="D55" s="396"/>
      <c r="E55" s="397"/>
      <c r="F55" s="398" t="str">
        <f t="shared" si="5"/>
        <v/>
      </c>
      <c r="G55" s="399"/>
      <c r="H55" s="400"/>
      <c r="I55" s="401" t="str">
        <f t="shared" si="6"/>
        <v>52017</v>
      </c>
      <c r="J55" s="402" t="s">
        <v>428</v>
      </c>
      <c r="K55" s="403"/>
      <c r="L55" s="401" t="b">
        <f t="shared" si="7"/>
        <v>0</v>
      </c>
      <c r="M55" s="401" t="str">
        <f>IFERROR(IF(G55&lt;&gt;"",INDEX('Overview - Section A'!$U$37:$U$44,MATCH(G55,'Overview - Section A'!$A$37:$A$44,1)),J55),"")</f>
        <v>a1Y360000032BCFEA2</v>
      </c>
      <c r="N55" s="401"/>
      <c r="O55" s="401" t="s">
        <v>458</v>
      </c>
      <c r="P55" s="168"/>
      <c r="Q55" s="387"/>
      <c r="R55" s="387"/>
      <c r="S55" s="388"/>
      <c r="T55" s="388"/>
      <c r="U55" s="388"/>
      <c r="V55" s="388"/>
      <c r="W55" s="388"/>
      <c r="X55" s="388"/>
      <c r="Y55" s="388"/>
      <c r="Z55" s="388"/>
      <c r="AA55" s="388"/>
      <c r="AB55" s="388"/>
      <c r="AC55" s="388"/>
      <c r="AD55" s="387"/>
    </row>
    <row r="56" spans="1:30" ht="47.1" customHeight="1" x14ac:dyDescent="0.25">
      <c r="A56" s="375">
        <v>5</v>
      </c>
      <c r="B56" s="394" t="str">
        <f t="shared" si="4"/>
        <v/>
      </c>
      <c r="C56" s="395">
        <f>IFERROR(IF(K56&lt;&gt;"",K56,IF(A56=A55,IF(C55&lt;YEAR('Overview - Section A'!$E$8),C55+1,""),YEAR('Overview - Section A'!$E$7)-1)),"")</f>
        <v>2018</v>
      </c>
      <c r="D56" s="396"/>
      <c r="E56" s="397"/>
      <c r="F56" s="398" t="str">
        <f t="shared" si="5"/>
        <v/>
      </c>
      <c r="G56" s="399"/>
      <c r="H56" s="400"/>
      <c r="I56" s="401" t="str">
        <f t="shared" si="6"/>
        <v>52018</v>
      </c>
      <c r="J56" s="402" t="s">
        <v>430</v>
      </c>
      <c r="K56" s="403"/>
      <c r="L56" s="401" t="b">
        <f t="shared" si="7"/>
        <v>0</v>
      </c>
      <c r="M56" s="401" t="str">
        <f>IFERROR(IF(G56&lt;&gt;"",INDEX('Overview - Section A'!$U$37:$U$44,MATCH(G56,'Overview - Section A'!$A$37:$A$44,1)),J56),"")</f>
        <v>a1Y360000032BCGEA2</v>
      </c>
      <c r="N56" s="401"/>
      <c r="O56" s="401" t="s">
        <v>459</v>
      </c>
      <c r="P56" s="168"/>
      <c r="Q56" s="387"/>
      <c r="R56" s="387"/>
      <c r="S56" s="388"/>
      <c r="T56" s="388"/>
      <c r="U56" s="388"/>
      <c r="V56" s="388"/>
      <c r="W56" s="388"/>
      <c r="X56" s="388"/>
      <c r="Y56" s="388"/>
      <c r="Z56" s="388"/>
      <c r="AA56" s="388"/>
      <c r="AB56" s="388"/>
      <c r="AC56" s="388"/>
      <c r="AD56" s="387"/>
    </row>
    <row r="57" spans="1:30" ht="47.1" customHeight="1" x14ac:dyDescent="0.25">
      <c r="A57" s="375">
        <v>5</v>
      </c>
      <c r="B57" s="394" t="str">
        <f t="shared" si="4"/>
        <v/>
      </c>
      <c r="C57" s="395">
        <f>IFERROR(IF(K57&lt;&gt;"",K57,IF(A57=A56,IF(C56&lt;YEAR('Overview - Section A'!$E$8),C56+1,""),YEAR('Overview - Section A'!$E$7)-1)),"")</f>
        <v>2019</v>
      </c>
      <c r="D57" s="396"/>
      <c r="E57" s="397"/>
      <c r="F57" s="398" t="str">
        <f t="shared" si="5"/>
        <v/>
      </c>
      <c r="G57" s="399"/>
      <c r="H57" s="400"/>
      <c r="I57" s="401" t="str">
        <f t="shared" si="6"/>
        <v>52019</v>
      </c>
      <c r="J57" s="402" t="s">
        <v>432</v>
      </c>
      <c r="K57" s="403"/>
      <c r="L57" s="401" t="b">
        <f t="shared" si="7"/>
        <v>0</v>
      </c>
      <c r="M57" s="401" t="str">
        <f>IFERROR(IF(G57&lt;&gt;"",INDEX('Overview - Section A'!$U$37:$U$44,MATCH(G57,'Overview - Section A'!$A$37:$A$44,1)),J57),"")</f>
        <v>a1Y360000032BCHEA2</v>
      </c>
      <c r="N57" s="401"/>
      <c r="O57" s="401" t="s">
        <v>460</v>
      </c>
      <c r="P57" s="168"/>
      <c r="Q57" s="387"/>
      <c r="R57" s="387"/>
      <c r="S57" s="388"/>
      <c r="T57" s="388"/>
      <c r="U57" s="388"/>
      <c r="V57" s="388"/>
      <c r="W57" s="388"/>
      <c r="X57" s="388"/>
      <c r="Y57" s="388"/>
      <c r="Z57" s="388"/>
      <c r="AA57" s="388"/>
      <c r="AB57" s="388"/>
      <c r="AC57" s="388"/>
      <c r="AD57" s="387"/>
    </row>
    <row r="58" spans="1:30" ht="47.1" customHeight="1" x14ac:dyDescent="0.25">
      <c r="A58" s="375">
        <v>5</v>
      </c>
      <c r="B58" s="394" t="str">
        <f t="shared" si="4"/>
        <v/>
      </c>
      <c r="C58" s="395">
        <f>IFERROR(IF(K58&lt;&gt;"",K58,IF(A58=A57,IF(C57&lt;YEAR('Overview - Section A'!$E$8),C57+1,""),YEAR('Overview - Section A'!$E$7)-1)),"")</f>
        <v>2020</v>
      </c>
      <c r="D58" s="396"/>
      <c r="E58" s="397"/>
      <c r="F58" s="398" t="str">
        <f t="shared" si="5"/>
        <v/>
      </c>
      <c r="G58" s="399"/>
      <c r="H58" s="400"/>
      <c r="I58" s="401" t="str">
        <f t="shared" si="6"/>
        <v>52020</v>
      </c>
      <c r="J58" s="402" t="s">
        <v>434</v>
      </c>
      <c r="K58" s="403"/>
      <c r="L58" s="401" t="b">
        <f t="shared" si="7"/>
        <v>0</v>
      </c>
      <c r="M58" s="401" t="str">
        <f>IFERROR(IF(G58&lt;&gt;"",INDEX('Overview - Section A'!$U$37:$U$44,MATCH(G58,'Overview - Section A'!$A$37:$A$44,1)),J58),"")</f>
        <v>a1Y360000032BCIEA2</v>
      </c>
      <c r="N58" s="401"/>
      <c r="O58" s="401" t="s">
        <v>461</v>
      </c>
      <c r="P58" s="168"/>
      <c r="Q58" s="387"/>
      <c r="R58" s="387"/>
      <c r="S58" s="388"/>
      <c r="T58" s="388"/>
      <c r="U58" s="388"/>
      <c r="V58" s="388"/>
      <c r="W58" s="388"/>
      <c r="X58" s="388"/>
      <c r="Y58" s="388"/>
      <c r="Z58" s="388"/>
      <c r="AA58" s="388"/>
      <c r="AB58" s="388"/>
      <c r="AC58" s="388"/>
      <c r="AD58" s="387"/>
    </row>
    <row r="59" spans="1:30" ht="47.1" customHeight="1" x14ac:dyDescent="0.25">
      <c r="A59" s="375">
        <v>5</v>
      </c>
      <c r="B59" s="394" t="str">
        <f t="shared" si="4"/>
        <v/>
      </c>
      <c r="C59" s="395">
        <f>IFERROR(IF(K59&lt;&gt;"",K59,IF(A59=A58,IF(C58&lt;YEAR('Overview - Section A'!$E$8),C58+1,""),YEAR('Overview - Section A'!$E$7)-1)),"")</f>
        <v>2021</v>
      </c>
      <c r="D59" s="396"/>
      <c r="E59" s="397"/>
      <c r="F59" s="398" t="str">
        <f t="shared" si="5"/>
        <v/>
      </c>
      <c r="G59" s="399"/>
      <c r="H59" s="400"/>
      <c r="I59" s="401" t="str">
        <f t="shared" si="6"/>
        <v>52021</v>
      </c>
      <c r="J59" s="402" t="s">
        <v>436</v>
      </c>
      <c r="K59" s="403"/>
      <c r="L59" s="401" t="b">
        <f t="shared" si="7"/>
        <v>0</v>
      </c>
      <c r="M59" s="401" t="str">
        <f>IFERROR(IF(G59&lt;&gt;"",INDEX('Overview - Section A'!$U$37:$U$44,MATCH(G59,'Overview - Section A'!$A$37:$A$44,1)),J59),"")</f>
        <v>a1Y360000032BCJEA2</v>
      </c>
      <c r="N59" s="401"/>
      <c r="O59" s="401" t="s">
        <v>462</v>
      </c>
      <c r="P59" s="168"/>
      <c r="Q59" s="387"/>
      <c r="R59" s="387"/>
      <c r="S59" s="388"/>
      <c r="T59" s="388"/>
      <c r="U59" s="388"/>
      <c r="V59" s="388"/>
      <c r="W59" s="388"/>
      <c r="X59" s="388"/>
      <c r="Y59" s="388"/>
      <c r="Z59" s="388"/>
      <c r="AA59" s="388"/>
      <c r="AB59" s="388"/>
      <c r="AC59" s="388"/>
      <c r="AD59" s="387"/>
    </row>
    <row r="60" spans="1:30" ht="47.1" customHeight="1" x14ac:dyDescent="0.25">
      <c r="A60" s="375">
        <v>5</v>
      </c>
      <c r="B60" s="394" t="str">
        <f t="shared" si="4"/>
        <v/>
      </c>
      <c r="C60" s="395" t="str">
        <f>IFERROR(IF(K60&lt;&gt;"",K60,IF(A60=A59,IF(C59&lt;YEAR('Overview - Section A'!$E$8),C59+1,""),YEAR('Overview - Section A'!$E$7)-1)),"")</f>
        <v/>
      </c>
      <c r="D60" s="396"/>
      <c r="E60" s="397"/>
      <c r="F60" s="398" t="str">
        <f t="shared" si="5"/>
        <v/>
      </c>
      <c r="G60" s="399"/>
      <c r="H60" s="400"/>
      <c r="I60" s="401" t="str">
        <f t="shared" si="6"/>
        <v>5</v>
      </c>
      <c r="J60" s="402" t="s">
        <v>438</v>
      </c>
      <c r="K60" s="403"/>
      <c r="L60" s="401" t="b">
        <f t="shared" si="7"/>
        <v>0</v>
      </c>
      <c r="M60" s="401" t="str">
        <f>IFERROR(IF(G60&lt;&gt;"",INDEX('Overview - Section A'!$U$37:$U$44,MATCH(G60,'Overview - Section A'!$A$37:$A$44,1)),J60),"")</f>
        <v>a1Y360000032BCKEA2</v>
      </c>
      <c r="N60" s="401"/>
      <c r="O60" s="401" t="s">
        <v>463</v>
      </c>
      <c r="P60" s="168"/>
      <c r="Q60" s="387"/>
      <c r="R60" s="387"/>
      <c r="S60" s="388"/>
      <c r="T60" s="388"/>
      <c r="U60" s="388"/>
      <c r="V60" s="388"/>
      <c r="W60" s="388"/>
      <c r="X60" s="388"/>
      <c r="Y60" s="388"/>
      <c r="Z60" s="388"/>
      <c r="AA60" s="388"/>
      <c r="AB60" s="388"/>
      <c r="AC60" s="388"/>
      <c r="AD60" s="387"/>
    </row>
    <row r="61" spans="1:30" ht="47.1" customHeight="1" x14ac:dyDescent="0.25">
      <c r="A61" s="375">
        <v>6</v>
      </c>
      <c r="B61" s="394" t="str">
        <f t="shared" si="4"/>
        <v/>
      </c>
      <c r="C61" s="395">
        <f>IFERROR(IF(K61&lt;&gt;"",K61,IF(A61=A60,IF(C60&lt;YEAR('Overview - Section A'!$E$8),C60+1,""),YEAR('Overview - Section A'!$E$7)-1)),"")</f>
        <v>2017</v>
      </c>
      <c r="D61" s="396"/>
      <c r="E61" s="397"/>
      <c r="F61" s="398" t="str">
        <f t="shared" si="5"/>
        <v/>
      </c>
      <c r="G61" s="399"/>
      <c r="H61" s="400"/>
      <c r="I61" s="401" t="str">
        <f t="shared" si="6"/>
        <v>62017</v>
      </c>
      <c r="J61" s="402" t="s">
        <v>428</v>
      </c>
      <c r="K61" s="403"/>
      <c r="L61" s="401" t="b">
        <f t="shared" si="7"/>
        <v>0</v>
      </c>
      <c r="M61" s="401" t="str">
        <f>IFERROR(IF(G61&lt;&gt;"",INDEX('Overview - Section A'!$U$37:$U$44,MATCH(G61,'Overview - Section A'!$A$37:$A$44,1)),J61),"")</f>
        <v>a1Y360000032BCFEA2</v>
      </c>
      <c r="N61" s="401"/>
      <c r="O61" s="401" t="s">
        <v>464</v>
      </c>
      <c r="P61" s="168"/>
      <c r="Q61" s="387"/>
      <c r="R61" s="387"/>
      <c r="S61" s="388"/>
      <c r="T61" s="388"/>
      <c r="U61" s="388"/>
      <c r="V61" s="388"/>
      <c r="W61" s="388"/>
      <c r="X61" s="388"/>
      <c r="Y61" s="388"/>
      <c r="Z61" s="388"/>
      <c r="AA61" s="388"/>
      <c r="AB61" s="388"/>
      <c r="AC61" s="388"/>
      <c r="AD61" s="387"/>
    </row>
    <row r="62" spans="1:30" ht="47.1" customHeight="1" x14ac:dyDescent="0.25">
      <c r="A62" s="375">
        <v>6</v>
      </c>
      <c r="B62" s="394" t="str">
        <f t="shared" ref="B62:B93" si="8">IF(A62=A61,"",VLOOKUP(A62,$A$10:$V$26,22,FALSE))</f>
        <v/>
      </c>
      <c r="C62" s="395">
        <f>IFERROR(IF(K62&lt;&gt;"",K62,IF(A62=A61,IF(C61&lt;YEAR('Overview - Section A'!$E$8),C61+1,""),YEAR('Overview - Section A'!$E$7)-1)),"")</f>
        <v>2018</v>
      </c>
      <c r="D62" s="396"/>
      <c r="E62" s="397"/>
      <c r="F62" s="398" t="str">
        <f t="shared" si="5"/>
        <v/>
      </c>
      <c r="G62" s="399"/>
      <c r="H62" s="400"/>
      <c r="I62" s="401" t="str">
        <f t="shared" si="6"/>
        <v>62018</v>
      </c>
      <c r="J62" s="402" t="s">
        <v>430</v>
      </c>
      <c r="K62" s="403"/>
      <c r="L62" s="401" t="b">
        <f t="shared" si="7"/>
        <v>0</v>
      </c>
      <c r="M62" s="401" t="str">
        <f>IFERROR(IF(G62&lt;&gt;"",INDEX('Overview - Section A'!$U$37:$U$44,MATCH(G62,'Overview - Section A'!$A$37:$A$44,1)),J62),"")</f>
        <v>a1Y360000032BCGEA2</v>
      </c>
      <c r="N62" s="401"/>
      <c r="O62" s="401" t="s">
        <v>465</v>
      </c>
      <c r="P62" s="168"/>
      <c r="Q62" s="387"/>
      <c r="R62" s="387"/>
      <c r="S62" s="388"/>
      <c r="T62" s="388"/>
      <c r="U62" s="388"/>
      <c r="V62" s="388"/>
      <c r="W62" s="388"/>
      <c r="X62" s="388"/>
      <c r="Y62" s="388"/>
      <c r="Z62" s="388"/>
      <c r="AA62" s="388"/>
      <c r="AB62" s="388"/>
      <c r="AC62" s="388"/>
      <c r="AD62" s="387"/>
    </row>
    <row r="63" spans="1:30" ht="47.1" customHeight="1" x14ac:dyDescent="0.25">
      <c r="A63" s="375">
        <v>6</v>
      </c>
      <c r="B63" s="394" t="str">
        <f t="shared" si="8"/>
        <v/>
      </c>
      <c r="C63" s="395">
        <f>IFERROR(IF(K63&lt;&gt;"",K63,IF(A63=A62,IF(C62&lt;YEAR('Overview - Section A'!$E$8),C62+1,""),YEAR('Overview - Section A'!$E$7)-1)),"")</f>
        <v>2019</v>
      </c>
      <c r="D63" s="396"/>
      <c r="E63" s="397"/>
      <c r="F63" s="398" t="str">
        <f t="shared" si="5"/>
        <v/>
      </c>
      <c r="G63" s="399"/>
      <c r="H63" s="400"/>
      <c r="I63" s="401" t="str">
        <f t="shared" si="6"/>
        <v>62019</v>
      </c>
      <c r="J63" s="402" t="s">
        <v>432</v>
      </c>
      <c r="K63" s="403"/>
      <c r="L63" s="401" t="b">
        <f t="shared" si="7"/>
        <v>0</v>
      </c>
      <c r="M63" s="401" t="str">
        <f>IFERROR(IF(G63&lt;&gt;"",INDEX('Overview - Section A'!$U$37:$U$44,MATCH(G63,'Overview - Section A'!$A$37:$A$44,1)),J63),"")</f>
        <v>a1Y360000032BCHEA2</v>
      </c>
      <c r="N63" s="401"/>
      <c r="O63" s="401" t="s">
        <v>466</v>
      </c>
      <c r="P63" s="168"/>
      <c r="Q63" s="387"/>
      <c r="R63" s="387"/>
      <c r="S63" s="388"/>
      <c r="T63" s="388"/>
      <c r="U63" s="388"/>
      <c r="V63" s="388"/>
      <c r="W63" s="388"/>
      <c r="X63" s="388"/>
      <c r="Y63" s="388"/>
      <c r="Z63" s="388"/>
      <c r="AA63" s="388"/>
      <c r="AB63" s="388"/>
      <c r="AC63" s="388"/>
      <c r="AD63" s="387"/>
    </row>
    <row r="64" spans="1:30" ht="47.1" customHeight="1" x14ac:dyDescent="0.25">
      <c r="A64" s="375">
        <v>6</v>
      </c>
      <c r="B64" s="394" t="str">
        <f t="shared" si="8"/>
        <v/>
      </c>
      <c r="C64" s="395">
        <f>IFERROR(IF(K64&lt;&gt;"",K64,IF(A64=A63,IF(C63&lt;YEAR('Overview - Section A'!$E$8),C63+1,""),YEAR('Overview - Section A'!$E$7)-1)),"")</f>
        <v>2020</v>
      </c>
      <c r="D64" s="396"/>
      <c r="E64" s="397"/>
      <c r="F64" s="398" t="str">
        <f t="shared" si="5"/>
        <v/>
      </c>
      <c r="G64" s="399"/>
      <c r="H64" s="400"/>
      <c r="I64" s="401" t="str">
        <f t="shared" si="6"/>
        <v>62020</v>
      </c>
      <c r="J64" s="402" t="s">
        <v>434</v>
      </c>
      <c r="K64" s="403"/>
      <c r="L64" s="401" t="b">
        <f t="shared" si="7"/>
        <v>0</v>
      </c>
      <c r="M64" s="401" t="str">
        <f>IFERROR(IF(G64&lt;&gt;"",INDEX('Overview - Section A'!$U$37:$U$44,MATCH(G64,'Overview - Section A'!$A$37:$A$44,1)),J64),"")</f>
        <v>a1Y360000032BCIEA2</v>
      </c>
      <c r="N64" s="401"/>
      <c r="O64" s="401" t="s">
        <v>467</v>
      </c>
      <c r="P64" s="168"/>
      <c r="Q64" s="387"/>
      <c r="R64" s="387"/>
      <c r="S64" s="388"/>
      <c r="T64" s="388"/>
      <c r="U64" s="388"/>
      <c r="V64" s="388"/>
      <c r="W64" s="388"/>
      <c r="X64" s="388"/>
      <c r="Y64" s="388"/>
      <c r="Z64" s="388"/>
      <c r="AA64" s="388"/>
      <c r="AB64" s="388"/>
      <c r="AC64" s="388"/>
      <c r="AD64" s="387"/>
    </row>
    <row r="65" spans="1:30" ht="47.1" customHeight="1" x14ac:dyDescent="0.25">
      <c r="A65" s="375">
        <v>6</v>
      </c>
      <c r="B65" s="394" t="str">
        <f t="shared" si="8"/>
        <v/>
      </c>
      <c r="C65" s="395">
        <f>IFERROR(IF(K65&lt;&gt;"",K65,IF(A65=A64,IF(C64&lt;YEAR('Overview - Section A'!$E$8),C64+1,""),YEAR('Overview - Section A'!$E$7)-1)),"")</f>
        <v>2021</v>
      </c>
      <c r="D65" s="396"/>
      <c r="E65" s="397"/>
      <c r="F65" s="398" t="str">
        <f t="shared" si="5"/>
        <v/>
      </c>
      <c r="G65" s="399"/>
      <c r="H65" s="400"/>
      <c r="I65" s="401" t="str">
        <f t="shared" si="6"/>
        <v>62021</v>
      </c>
      <c r="J65" s="402" t="s">
        <v>436</v>
      </c>
      <c r="K65" s="403"/>
      <c r="L65" s="401" t="b">
        <f t="shared" si="7"/>
        <v>0</v>
      </c>
      <c r="M65" s="401" t="str">
        <f>IFERROR(IF(G65&lt;&gt;"",INDEX('Overview - Section A'!$U$37:$U$44,MATCH(G65,'Overview - Section A'!$A$37:$A$44,1)),J65),"")</f>
        <v>a1Y360000032BCJEA2</v>
      </c>
      <c r="N65" s="401"/>
      <c r="O65" s="401" t="s">
        <v>468</v>
      </c>
      <c r="P65" s="168"/>
      <c r="Q65" s="387"/>
      <c r="R65" s="387"/>
      <c r="S65" s="388"/>
      <c r="T65" s="388"/>
      <c r="U65" s="388"/>
      <c r="V65" s="388"/>
      <c r="W65" s="388"/>
      <c r="X65" s="388"/>
      <c r="Y65" s="388"/>
      <c r="Z65" s="388"/>
      <c r="AA65" s="388"/>
      <c r="AB65" s="388"/>
      <c r="AC65" s="388"/>
      <c r="AD65" s="387"/>
    </row>
    <row r="66" spans="1:30" ht="47.1" customHeight="1" x14ac:dyDescent="0.25">
      <c r="A66" s="375">
        <v>6</v>
      </c>
      <c r="B66" s="394" t="str">
        <f t="shared" si="8"/>
        <v/>
      </c>
      <c r="C66" s="395" t="str">
        <f>IFERROR(IF(K66&lt;&gt;"",K66,IF(A66=A65,IF(C65&lt;YEAR('Overview - Section A'!$E$8),C65+1,""),YEAR('Overview - Section A'!$E$7)-1)),"")</f>
        <v/>
      </c>
      <c r="D66" s="396"/>
      <c r="E66" s="397"/>
      <c r="F66" s="398" t="str">
        <f t="shared" si="5"/>
        <v/>
      </c>
      <c r="G66" s="399"/>
      <c r="H66" s="400"/>
      <c r="I66" s="401" t="str">
        <f t="shared" si="6"/>
        <v>6</v>
      </c>
      <c r="J66" s="402" t="s">
        <v>438</v>
      </c>
      <c r="K66" s="403"/>
      <c r="L66" s="401" t="b">
        <f t="shared" si="7"/>
        <v>0</v>
      </c>
      <c r="M66" s="401" t="str">
        <f>IFERROR(IF(G66&lt;&gt;"",INDEX('Overview - Section A'!$U$37:$U$44,MATCH(G66,'Overview - Section A'!$A$37:$A$44,1)),J66),"")</f>
        <v>a1Y360000032BCKEA2</v>
      </c>
      <c r="N66" s="401"/>
      <c r="O66" s="401" t="s">
        <v>469</v>
      </c>
      <c r="P66" s="168"/>
      <c r="Q66" s="387"/>
      <c r="R66" s="387"/>
      <c r="S66" s="388"/>
      <c r="T66" s="388"/>
      <c r="U66" s="388"/>
      <c r="V66" s="388"/>
      <c r="W66" s="388"/>
      <c r="X66" s="388"/>
      <c r="Y66" s="388"/>
      <c r="Z66" s="388"/>
      <c r="AA66" s="388"/>
      <c r="AB66" s="388"/>
      <c r="AC66" s="388"/>
      <c r="AD66" s="387"/>
    </row>
    <row r="67" spans="1:30" ht="47.1" customHeight="1" x14ac:dyDescent="0.25">
      <c r="A67" s="375">
        <v>7</v>
      </c>
      <c r="B67" s="394" t="str">
        <f t="shared" si="8"/>
        <v/>
      </c>
      <c r="C67" s="395">
        <f>IFERROR(IF(K67&lt;&gt;"",K67,IF(A67=A66,IF(C66&lt;YEAR('Overview - Section A'!$E$8),C66+1,""),YEAR('Overview - Section A'!$E$7)-1)),"")</f>
        <v>2017</v>
      </c>
      <c r="D67" s="396"/>
      <c r="E67" s="397"/>
      <c r="F67" s="398" t="str">
        <f t="shared" si="5"/>
        <v/>
      </c>
      <c r="G67" s="399"/>
      <c r="H67" s="400"/>
      <c r="I67" s="401" t="str">
        <f t="shared" si="6"/>
        <v>72017</v>
      </c>
      <c r="J67" s="402" t="s">
        <v>428</v>
      </c>
      <c r="K67" s="403"/>
      <c r="L67" s="401" t="b">
        <f t="shared" si="7"/>
        <v>0</v>
      </c>
      <c r="M67" s="401" t="str">
        <f>IFERROR(IF(G67&lt;&gt;"",INDEX('Overview - Section A'!$U$37:$U$44,MATCH(G67,'Overview - Section A'!$A$37:$A$44,1)),J67),"")</f>
        <v>a1Y360000032BCFEA2</v>
      </c>
      <c r="N67" s="401"/>
      <c r="O67" s="401" t="s">
        <v>470</v>
      </c>
      <c r="P67" s="168"/>
      <c r="Q67" s="387"/>
      <c r="R67" s="387"/>
      <c r="S67" s="388"/>
      <c r="T67" s="388"/>
      <c r="U67" s="388"/>
      <c r="V67" s="388"/>
      <c r="W67" s="388"/>
      <c r="X67" s="388"/>
      <c r="Y67" s="388"/>
      <c r="Z67" s="388"/>
      <c r="AA67" s="388"/>
      <c r="AB67" s="388"/>
      <c r="AC67" s="388"/>
      <c r="AD67" s="387"/>
    </row>
    <row r="68" spans="1:30" ht="47.1" customHeight="1" x14ac:dyDescent="0.25">
      <c r="A68" s="375">
        <v>7</v>
      </c>
      <c r="B68" s="394" t="str">
        <f t="shared" si="8"/>
        <v/>
      </c>
      <c r="C68" s="395">
        <f>IFERROR(IF(K68&lt;&gt;"",K68,IF(A68=A67,IF(C67&lt;YEAR('Overview - Section A'!$E$8),C67+1,""),YEAR('Overview - Section A'!$E$7)-1)),"")</f>
        <v>2018</v>
      </c>
      <c r="D68" s="396"/>
      <c r="E68" s="397"/>
      <c r="F68" s="398" t="str">
        <f t="shared" si="5"/>
        <v/>
      </c>
      <c r="G68" s="399"/>
      <c r="H68" s="400"/>
      <c r="I68" s="401" t="str">
        <f t="shared" si="6"/>
        <v>72018</v>
      </c>
      <c r="J68" s="402" t="s">
        <v>430</v>
      </c>
      <c r="K68" s="403"/>
      <c r="L68" s="401" t="b">
        <f t="shared" si="7"/>
        <v>0</v>
      </c>
      <c r="M68" s="401" t="str">
        <f>IFERROR(IF(G68&lt;&gt;"",INDEX('Overview - Section A'!$U$37:$U$44,MATCH(G68,'Overview - Section A'!$A$37:$A$44,1)),J68),"")</f>
        <v>a1Y360000032BCGEA2</v>
      </c>
      <c r="N68" s="401"/>
      <c r="O68" s="401" t="s">
        <v>471</v>
      </c>
      <c r="P68" s="168"/>
      <c r="Q68" s="387"/>
      <c r="R68" s="387"/>
      <c r="S68" s="388"/>
      <c r="T68" s="388"/>
      <c r="U68" s="388"/>
      <c r="V68" s="388"/>
      <c r="W68" s="388"/>
      <c r="X68" s="388"/>
      <c r="Y68" s="388"/>
      <c r="Z68" s="388"/>
      <c r="AA68" s="388"/>
      <c r="AB68" s="388"/>
      <c r="AC68" s="388"/>
      <c r="AD68" s="387"/>
    </row>
    <row r="69" spans="1:30" ht="47.1" customHeight="1" x14ac:dyDescent="0.25">
      <c r="A69" s="375">
        <v>7</v>
      </c>
      <c r="B69" s="394" t="str">
        <f t="shared" si="8"/>
        <v/>
      </c>
      <c r="C69" s="395">
        <f>IFERROR(IF(K69&lt;&gt;"",K69,IF(A69=A68,IF(C68&lt;YEAR('Overview - Section A'!$E$8),C68+1,""),YEAR('Overview - Section A'!$E$7)-1)),"")</f>
        <v>2019</v>
      </c>
      <c r="D69" s="396"/>
      <c r="E69" s="397"/>
      <c r="F69" s="398" t="str">
        <f t="shared" si="5"/>
        <v/>
      </c>
      <c r="G69" s="399"/>
      <c r="H69" s="400"/>
      <c r="I69" s="401" t="str">
        <f t="shared" si="6"/>
        <v>72019</v>
      </c>
      <c r="J69" s="402" t="s">
        <v>432</v>
      </c>
      <c r="K69" s="403"/>
      <c r="L69" s="401" t="b">
        <f t="shared" si="7"/>
        <v>0</v>
      </c>
      <c r="M69" s="401" t="str">
        <f>IFERROR(IF(G69&lt;&gt;"",INDEX('Overview - Section A'!$U$37:$U$44,MATCH(G69,'Overview - Section A'!$A$37:$A$44,1)),J69),"")</f>
        <v>a1Y360000032BCHEA2</v>
      </c>
      <c r="N69" s="401"/>
      <c r="O69" s="401" t="s">
        <v>472</v>
      </c>
      <c r="P69" s="168"/>
      <c r="Q69" s="387"/>
      <c r="R69" s="387"/>
      <c r="S69" s="388"/>
      <c r="T69" s="388"/>
      <c r="U69" s="388"/>
      <c r="V69" s="388"/>
      <c r="W69" s="388"/>
      <c r="X69" s="388"/>
      <c r="Y69" s="388"/>
      <c r="Z69" s="388"/>
      <c r="AA69" s="388"/>
      <c r="AB69" s="388"/>
      <c r="AC69" s="388"/>
      <c r="AD69" s="387"/>
    </row>
    <row r="70" spans="1:30" ht="47.1" customHeight="1" x14ac:dyDescent="0.25">
      <c r="A70" s="375">
        <v>7</v>
      </c>
      <c r="B70" s="394" t="str">
        <f t="shared" si="8"/>
        <v/>
      </c>
      <c r="C70" s="395">
        <f>IFERROR(IF(K70&lt;&gt;"",K70,IF(A70=A69,IF(C69&lt;YEAR('Overview - Section A'!$E$8),C69+1,""),YEAR('Overview - Section A'!$E$7)-1)),"")</f>
        <v>2020</v>
      </c>
      <c r="D70" s="396"/>
      <c r="E70" s="397"/>
      <c r="F70" s="398" t="str">
        <f t="shared" si="5"/>
        <v/>
      </c>
      <c r="G70" s="399"/>
      <c r="H70" s="400"/>
      <c r="I70" s="401" t="str">
        <f t="shared" si="6"/>
        <v>72020</v>
      </c>
      <c r="J70" s="402" t="s">
        <v>434</v>
      </c>
      <c r="K70" s="403"/>
      <c r="L70" s="401" t="b">
        <f t="shared" si="7"/>
        <v>0</v>
      </c>
      <c r="M70" s="401" t="str">
        <f>IFERROR(IF(G70&lt;&gt;"",INDEX('Overview - Section A'!$U$37:$U$44,MATCH(G70,'Overview - Section A'!$A$37:$A$44,1)),J70),"")</f>
        <v>a1Y360000032BCIEA2</v>
      </c>
      <c r="N70" s="401"/>
      <c r="O70" s="401" t="s">
        <v>473</v>
      </c>
      <c r="P70" s="168"/>
      <c r="Q70" s="387"/>
      <c r="R70" s="387"/>
      <c r="S70" s="388"/>
      <c r="T70" s="388"/>
      <c r="U70" s="388"/>
      <c r="V70" s="388"/>
      <c r="W70" s="388"/>
      <c r="X70" s="388"/>
      <c r="Y70" s="388"/>
      <c r="Z70" s="388"/>
      <c r="AA70" s="388"/>
      <c r="AB70" s="388"/>
      <c r="AC70" s="388"/>
      <c r="AD70" s="387"/>
    </row>
    <row r="71" spans="1:30" ht="47.1" customHeight="1" x14ac:dyDescent="0.25">
      <c r="A71" s="375">
        <v>7</v>
      </c>
      <c r="B71" s="394" t="str">
        <f t="shared" si="8"/>
        <v/>
      </c>
      <c r="C71" s="395">
        <f>IFERROR(IF(K71&lt;&gt;"",K71,IF(A71=A70,IF(C70&lt;YEAR('Overview - Section A'!$E$8),C70+1,""),YEAR('Overview - Section A'!$E$7)-1)),"")</f>
        <v>2021</v>
      </c>
      <c r="D71" s="396"/>
      <c r="E71" s="397"/>
      <c r="F71" s="398" t="str">
        <f t="shared" si="5"/>
        <v/>
      </c>
      <c r="G71" s="399"/>
      <c r="H71" s="400"/>
      <c r="I71" s="401" t="str">
        <f t="shared" si="6"/>
        <v>72021</v>
      </c>
      <c r="J71" s="402" t="s">
        <v>436</v>
      </c>
      <c r="K71" s="403"/>
      <c r="L71" s="401" t="b">
        <f t="shared" si="7"/>
        <v>0</v>
      </c>
      <c r="M71" s="401" t="str">
        <f>IFERROR(IF(G71&lt;&gt;"",INDEX('Overview - Section A'!$U$37:$U$44,MATCH(G71,'Overview - Section A'!$A$37:$A$44,1)),J71),"")</f>
        <v>a1Y360000032BCJEA2</v>
      </c>
      <c r="N71" s="401"/>
      <c r="O71" s="401" t="s">
        <v>474</v>
      </c>
      <c r="P71" s="168"/>
      <c r="Q71" s="387"/>
      <c r="R71" s="387"/>
      <c r="S71" s="388"/>
      <c r="T71" s="388"/>
      <c r="U71" s="388"/>
      <c r="V71" s="388"/>
      <c r="W71" s="388"/>
      <c r="X71" s="388"/>
      <c r="Y71" s="388"/>
      <c r="Z71" s="388"/>
      <c r="AA71" s="388"/>
      <c r="AB71" s="388"/>
      <c r="AC71" s="388"/>
      <c r="AD71" s="387"/>
    </row>
    <row r="72" spans="1:30" ht="47.1" customHeight="1" x14ac:dyDescent="0.25">
      <c r="A72" s="375">
        <v>7</v>
      </c>
      <c r="B72" s="394" t="str">
        <f t="shared" si="8"/>
        <v/>
      </c>
      <c r="C72" s="395" t="str">
        <f>IFERROR(IF(K72&lt;&gt;"",K72,IF(A72=A71,IF(C71&lt;YEAR('Overview - Section A'!$E$8),C71+1,""),YEAR('Overview - Section A'!$E$7)-1)),"")</f>
        <v/>
      </c>
      <c r="D72" s="396"/>
      <c r="E72" s="397"/>
      <c r="F72" s="398" t="str">
        <f t="shared" si="5"/>
        <v/>
      </c>
      <c r="G72" s="399"/>
      <c r="H72" s="400"/>
      <c r="I72" s="401" t="str">
        <f t="shared" si="6"/>
        <v>7</v>
      </c>
      <c r="J72" s="402" t="s">
        <v>438</v>
      </c>
      <c r="K72" s="403"/>
      <c r="L72" s="401" t="b">
        <f t="shared" si="7"/>
        <v>0</v>
      </c>
      <c r="M72" s="401" t="str">
        <f>IFERROR(IF(G72&lt;&gt;"",INDEX('Overview - Section A'!$U$37:$U$44,MATCH(G72,'Overview - Section A'!$A$37:$A$44,1)),J72),"")</f>
        <v>a1Y360000032BCKEA2</v>
      </c>
      <c r="N72" s="401"/>
      <c r="O72" s="401" t="s">
        <v>475</v>
      </c>
      <c r="P72" s="168"/>
      <c r="Q72" s="387"/>
      <c r="R72" s="387"/>
      <c r="S72" s="388"/>
      <c r="T72" s="388"/>
      <c r="U72" s="388"/>
      <c r="V72" s="388"/>
      <c r="W72" s="388"/>
      <c r="X72" s="388"/>
      <c r="Y72" s="388"/>
      <c r="Z72" s="388"/>
      <c r="AA72" s="388"/>
      <c r="AB72" s="388"/>
      <c r="AC72" s="388"/>
      <c r="AD72" s="387"/>
    </row>
    <row r="73" spans="1:30" ht="47.1" customHeight="1" x14ac:dyDescent="0.25">
      <c r="A73" s="375">
        <v>8</v>
      </c>
      <c r="B73" s="394" t="str">
        <f t="shared" si="8"/>
        <v/>
      </c>
      <c r="C73" s="395">
        <f>IFERROR(IF(K73&lt;&gt;"",K73,IF(A73=A72,IF(C72&lt;YEAR('Overview - Section A'!$E$8),C72+1,""),YEAR('Overview - Section A'!$E$7)-1)),"")</f>
        <v>2017</v>
      </c>
      <c r="D73" s="396"/>
      <c r="E73" s="397"/>
      <c r="F73" s="398" t="str">
        <f t="shared" si="5"/>
        <v/>
      </c>
      <c r="G73" s="399"/>
      <c r="H73" s="400"/>
      <c r="I73" s="401" t="str">
        <f t="shared" si="6"/>
        <v>82017</v>
      </c>
      <c r="J73" s="402" t="s">
        <v>428</v>
      </c>
      <c r="K73" s="403"/>
      <c r="L73" s="401" t="b">
        <f t="shared" si="7"/>
        <v>0</v>
      </c>
      <c r="M73" s="401" t="str">
        <f>IFERROR(IF(G73&lt;&gt;"",INDEX('Overview - Section A'!$U$37:$U$44,MATCH(G73,'Overview - Section A'!$A$37:$A$44,1)),J73),"")</f>
        <v>a1Y360000032BCFEA2</v>
      </c>
      <c r="N73" s="401"/>
      <c r="O73" s="401" t="s">
        <v>476</v>
      </c>
      <c r="P73" s="168"/>
      <c r="Q73" s="387"/>
      <c r="R73" s="387"/>
      <c r="S73" s="388"/>
      <c r="T73" s="388"/>
      <c r="U73" s="388"/>
      <c r="V73" s="388"/>
      <c r="W73" s="388"/>
      <c r="X73" s="388"/>
      <c r="Y73" s="388"/>
      <c r="Z73" s="388"/>
      <c r="AA73" s="388"/>
      <c r="AB73" s="388"/>
      <c r="AC73" s="388"/>
      <c r="AD73" s="387"/>
    </row>
    <row r="74" spans="1:30" ht="47.1" customHeight="1" x14ac:dyDescent="0.25">
      <c r="A74" s="375">
        <v>8</v>
      </c>
      <c r="B74" s="394" t="str">
        <f t="shared" si="8"/>
        <v/>
      </c>
      <c r="C74" s="395">
        <f>IFERROR(IF(K74&lt;&gt;"",K74,IF(A74=A73,IF(C73&lt;YEAR('Overview - Section A'!$E$8),C73+1,""),YEAR('Overview - Section A'!$E$7)-1)),"")</f>
        <v>2018</v>
      </c>
      <c r="D74" s="396"/>
      <c r="E74" s="397"/>
      <c r="F74" s="398" t="str">
        <f t="shared" si="5"/>
        <v/>
      </c>
      <c r="G74" s="399"/>
      <c r="H74" s="400"/>
      <c r="I74" s="401" t="str">
        <f t="shared" si="6"/>
        <v>82018</v>
      </c>
      <c r="J74" s="402" t="s">
        <v>430</v>
      </c>
      <c r="K74" s="403"/>
      <c r="L74" s="401" t="b">
        <f t="shared" si="7"/>
        <v>0</v>
      </c>
      <c r="M74" s="401" t="str">
        <f>IFERROR(IF(G74&lt;&gt;"",INDEX('Overview - Section A'!$U$37:$U$44,MATCH(G74,'Overview - Section A'!$A$37:$A$44,1)),J74),"")</f>
        <v>a1Y360000032BCGEA2</v>
      </c>
      <c r="N74" s="401"/>
      <c r="O74" s="401" t="s">
        <v>477</v>
      </c>
      <c r="P74" s="168"/>
      <c r="Q74" s="387"/>
      <c r="R74" s="387"/>
      <c r="S74" s="388"/>
      <c r="T74" s="388"/>
      <c r="U74" s="388"/>
      <c r="V74" s="388"/>
      <c r="W74" s="388"/>
      <c r="X74" s="388"/>
      <c r="Y74" s="388"/>
      <c r="Z74" s="388"/>
      <c r="AA74" s="388"/>
      <c r="AB74" s="388"/>
      <c r="AC74" s="388"/>
      <c r="AD74" s="387"/>
    </row>
    <row r="75" spans="1:30" ht="47.1" customHeight="1" x14ac:dyDescent="0.25">
      <c r="A75" s="375">
        <v>8</v>
      </c>
      <c r="B75" s="394" t="str">
        <f t="shared" si="8"/>
        <v/>
      </c>
      <c r="C75" s="395">
        <f>IFERROR(IF(K75&lt;&gt;"",K75,IF(A75=A74,IF(C74&lt;YEAR('Overview - Section A'!$E$8),C74+1,""),YEAR('Overview - Section A'!$E$7)-1)),"")</f>
        <v>2019</v>
      </c>
      <c r="D75" s="396"/>
      <c r="E75" s="397"/>
      <c r="F75" s="398" t="str">
        <f t="shared" si="5"/>
        <v/>
      </c>
      <c r="G75" s="399"/>
      <c r="H75" s="400"/>
      <c r="I75" s="401" t="str">
        <f t="shared" si="6"/>
        <v>82019</v>
      </c>
      <c r="J75" s="402" t="s">
        <v>432</v>
      </c>
      <c r="K75" s="403"/>
      <c r="L75" s="401" t="b">
        <f t="shared" si="7"/>
        <v>0</v>
      </c>
      <c r="M75" s="401" t="str">
        <f>IFERROR(IF(G75&lt;&gt;"",INDEX('Overview - Section A'!$U$37:$U$44,MATCH(G75,'Overview - Section A'!$A$37:$A$44,1)),J75),"")</f>
        <v>a1Y360000032BCHEA2</v>
      </c>
      <c r="N75" s="401"/>
      <c r="O75" s="401" t="s">
        <v>478</v>
      </c>
      <c r="P75" s="168"/>
      <c r="Q75" s="387"/>
      <c r="R75" s="387"/>
      <c r="S75" s="388"/>
      <c r="T75" s="388"/>
      <c r="U75" s="388"/>
      <c r="V75" s="388"/>
      <c r="W75" s="388"/>
      <c r="X75" s="388"/>
      <c r="Y75" s="388"/>
      <c r="Z75" s="388"/>
      <c r="AA75" s="388"/>
      <c r="AB75" s="388"/>
      <c r="AC75" s="388"/>
      <c r="AD75" s="387"/>
    </row>
    <row r="76" spans="1:30" ht="47.1" customHeight="1" x14ac:dyDescent="0.25">
      <c r="A76" s="375">
        <v>8</v>
      </c>
      <c r="B76" s="394" t="str">
        <f t="shared" si="8"/>
        <v/>
      </c>
      <c r="C76" s="395">
        <f>IFERROR(IF(K76&lt;&gt;"",K76,IF(A76=A75,IF(C75&lt;YEAR('Overview - Section A'!$E$8),C75+1,""),YEAR('Overview - Section A'!$E$7)-1)),"")</f>
        <v>2020</v>
      </c>
      <c r="D76" s="396"/>
      <c r="E76" s="397"/>
      <c r="F76" s="398" t="str">
        <f t="shared" si="5"/>
        <v/>
      </c>
      <c r="G76" s="399"/>
      <c r="H76" s="400"/>
      <c r="I76" s="401" t="str">
        <f t="shared" si="6"/>
        <v>82020</v>
      </c>
      <c r="J76" s="402" t="s">
        <v>434</v>
      </c>
      <c r="K76" s="403"/>
      <c r="L76" s="401" t="b">
        <f t="shared" si="7"/>
        <v>0</v>
      </c>
      <c r="M76" s="401" t="str">
        <f>IFERROR(IF(G76&lt;&gt;"",INDEX('Overview - Section A'!$U$37:$U$44,MATCH(G76,'Overview - Section A'!$A$37:$A$44,1)),J76),"")</f>
        <v>a1Y360000032BCIEA2</v>
      </c>
      <c r="N76" s="401"/>
      <c r="O76" s="401" t="s">
        <v>479</v>
      </c>
      <c r="P76" s="168"/>
      <c r="Q76" s="387"/>
      <c r="R76" s="387"/>
      <c r="S76" s="388"/>
      <c r="T76" s="388"/>
      <c r="U76" s="388"/>
      <c r="V76" s="388"/>
      <c r="W76" s="388"/>
      <c r="X76" s="388"/>
      <c r="Y76" s="388"/>
      <c r="Z76" s="388"/>
      <c r="AA76" s="388"/>
      <c r="AB76" s="388"/>
      <c r="AC76" s="388"/>
      <c r="AD76" s="387"/>
    </row>
    <row r="77" spans="1:30" ht="47.1" customHeight="1" x14ac:dyDescent="0.25">
      <c r="A77" s="375">
        <v>8</v>
      </c>
      <c r="B77" s="394" t="str">
        <f t="shared" si="8"/>
        <v/>
      </c>
      <c r="C77" s="395">
        <f>IFERROR(IF(K77&lt;&gt;"",K77,IF(A77=A76,IF(C76&lt;YEAR('Overview - Section A'!$E$8),C76+1,""),YEAR('Overview - Section A'!$E$7)-1)),"")</f>
        <v>2021</v>
      </c>
      <c r="D77" s="396"/>
      <c r="E77" s="397"/>
      <c r="F77" s="398" t="str">
        <f t="shared" si="5"/>
        <v/>
      </c>
      <c r="G77" s="399"/>
      <c r="H77" s="400"/>
      <c r="I77" s="401" t="str">
        <f t="shared" si="6"/>
        <v>82021</v>
      </c>
      <c r="J77" s="402" t="s">
        <v>436</v>
      </c>
      <c r="K77" s="403"/>
      <c r="L77" s="401" t="b">
        <f t="shared" si="7"/>
        <v>0</v>
      </c>
      <c r="M77" s="401" t="str">
        <f>IFERROR(IF(G77&lt;&gt;"",INDEX('Overview - Section A'!$U$37:$U$44,MATCH(G77,'Overview - Section A'!$A$37:$A$44,1)),J77),"")</f>
        <v>a1Y360000032BCJEA2</v>
      </c>
      <c r="N77" s="401"/>
      <c r="O77" s="401" t="s">
        <v>480</v>
      </c>
      <c r="P77" s="168"/>
      <c r="Q77" s="387"/>
      <c r="R77" s="387"/>
      <c r="S77" s="388"/>
      <c r="T77" s="388"/>
      <c r="U77" s="388"/>
      <c r="V77" s="388"/>
      <c r="W77" s="388"/>
      <c r="X77" s="388"/>
      <c r="Y77" s="388"/>
      <c r="Z77" s="388"/>
      <c r="AA77" s="388"/>
      <c r="AB77" s="388"/>
      <c r="AC77" s="388"/>
      <c r="AD77" s="387"/>
    </row>
    <row r="78" spans="1:30" ht="47.1" customHeight="1" x14ac:dyDescent="0.25">
      <c r="A78" s="375">
        <v>8</v>
      </c>
      <c r="B78" s="394" t="str">
        <f t="shared" si="8"/>
        <v/>
      </c>
      <c r="C78" s="395" t="str">
        <f>IFERROR(IF(K78&lt;&gt;"",K78,IF(A78=A77,IF(C77&lt;YEAR('Overview - Section A'!$E$8),C77+1,""),YEAR('Overview - Section A'!$E$7)-1)),"")</f>
        <v/>
      </c>
      <c r="D78" s="396"/>
      <c r="E78" s="397"/>
      <c r="F78" s="398" t="str">
        <f t="shared" si="5"/>
        <v/>
      </c>
      <c r="G78" s="399"/>
      <c r="H78" s="400"/>
      <c r="I78" s="401" t="str">
        <f t="shared" si="6"/>
        <v>8</v>
      </c>
      <c r="J78" s="402" t="s">
        <v>438</v>
      </c>
      <c r="K78" s="403"/>
      <c r="L78" s="401" t="b">
        <f t="shared" si="7"/>
        <v>0</v>
      </c>
      <c r="M78" s="401" t="str">
        <f>IFERROR(IF(G78&lt;&gt;"",INDEX('Overview - Section A'!$U$37:$U$44,MATCH(G78,'Overview - Section A'!$A$37:$A$44,1)),J78),"")</f>
        <v>a1Y360000032BCKEA2</v>
      </c>
      <c r="N78" s="401"/>
      <c r="O78" s="401" t="s">
        <v>481</v>
      </c>
      <c r="P78" s="168"/>
      <c r="Q78" s="387"/>
      <c r="R78" s="387"/>
      <c r="S78" s="388"/>
      <c r="T78" s="388"/>
      <c r="U78" s="388"/>
      <c r="V78" s="388"/>
      <c r="W78" s="388"/>
      <c r="X78" s="388"/>
      <c r="Y78" s="388"/>
      <c r="Z78" s="388"/>
      <c r="AA78" s="388"/>
      <c r="AB78" s="388"/>
      <c r="AC78" s="388"/>
      <c r="AD78" s="387"/>
    </row>
    <row r="79" spans="1:30" ht="47.1" customHeight="1" x14ac:dyDescent="0.25">
      <c r="A79" s="375">
        <v>9</v>
      </c>
      <c r="B79" s="394" t="str">
        <f t="shared" si="8"/>
        <v/>
      </c>
      <c r="C79" s="395">
        <f>IFERROR(IF(K79&lt;&gt;"",K79,IF(A79=A78,IF(C78&lt;YEAR('Overview - Section A'!$E$8),C78+1,""),YEAR('Overview - Section A'!$E$7)-1)),"")</f>
        <v>2017</v>
      </c>
      <c r="D79" s="396"/>
      <c r="E79" s="397"/>
      <c r="F79" s="398" t="str">
        <f t="shared" si="5"/>
        <v/>
      </c>
      <c r="G79" s="399"/>
      <c r="H79" s="400"/>
      <c r="I79" s="401" t="str">
        <f t="shared" si="6"/>
        <v>92017</v>
      </c>
      <c r="J79" s="402" t="s">
        <v>428</v>
      </c>
      <c r="K79" s="403"/>
      <c r="L79" s="401" t="b">
        <f t="shared" si="7"/>
        <v>0</v>
      </c>
      <c r="M79" s="401" t="str">
        <f>IFERROR(IF(G79&lt;&gt;"",INDEX('Overview - Section A'!$U$37:$U$44,MATCH(G79,'Overview - Section A'!$A$37:$A$44,1)),J79),"")</f>
        <v>a1Y360000032BCFEA2</v>
      </c>
      <c r="N79" s="401"/>
      <c r="O79" s="401" t="s">
        <v>482</v>
      </c>
      <c r="P79" s="168"/>
      <c r="Q79" s="387"/>
      <c r="R79" s="387"/>
      <c r="S79" s="388"/>
      <c r="T79" s="388"/>
      <c r="U79" s="388"/>
      <c r="V79" s="388"/>
      <c r="W79" s="388"/>
      <c r="X79" s="388"/>
      <c r="Y79" s="388"/>
      <c r="Z79" s="388"/>
      <c r="AA79" s="388"/>
      <c r="AB79" s="388"/>
      <c r="AC79" s="388"/>
      <c r="AD79" s="387"/>
    </row>
    <row r="80" spans="1:30" ht="47.1" customHeight="1" x14ac:dyDescent="0.25">
      <c r="A80" s="375">
        <v>9</v>
      </c>
      <c r="B80" s="394" t="str">
        <f t="shared" si="8"/>
        <v/>
      </c>
      <c r="C80" s="395">
        <f>IFERROR(IF(K80&lt;&gt;"",K80,IF(A80=A79,IF(C79&lt;YEAR('Overview - Section A'!$E$8),C79+1,""),YEAR('Overview - Section A'!$E$7)-1)),"")</f>
        <v>2018</v>
      </c>
      <c r="D80" s="396"/>
      <c r="E80" s="397"/>
      <c r="F80" s="398" t="str">
        <f t="shared" si="5"/>
        <v/>
      </c>
      <c r="G80" s="399"/>
      <c r="H80" s="400"/>
      <c r="I80" s="401" t="str">
        <f t="shared" si="6"/>
        <v>92018</v>
      </c>
      <c r="J80" s="402" t="s">
        <v>430</v>
      </c>
      <c r="K80" s="403"/>
      <c r="L80" s="401" t="b">
        <f t="shared" si="7"/>
        <v>0</v>
      </c>
      <c r="M80" s="401" t="str">
        <f>IFERROR(IF(G80&lt;&gt;"",INDEX('Overview - Section A'!$U$37:$U$44,MATCH(G80,'Overview - Section A'!$A$37:$A$44,1)),J80),"")</f>
        <v>a1Y360000032BCGEA2</v>
      </c>
      <c r="N80" s="401"/>
      <c r="O80" s="401" t="s">
        <v>483</v>
      </c>
      <c r="P80" s="168"/>
      <c r="Q80" s="387"/>
      <c r="R80" s="387"/>
      <c r="S80" s="388"/>
      <c r="T80" s="388"/>
      <c r="U80" s="388"/>
      <c r="V80" s="388"/>
      <c r="W80" s="388"/>
      <c r="X80" s="388"/>
      <c r="Y80" s="388"/>
      <c r="Z80" s="388"/>
      <c r="AA80" s="388"/>
      <c r="AB80" s="388"/>
      <c r="AC80" s="388"/>
      <c r="AD80" s="387"/>
    </row>
    <row r="81" spans="1:30" ht="47.1" customHeight="1" x14ac:dyDescent="0.25">
      <c r="A81" s="375">
        <v>9</v>
      </c>
      <c r="B81" s="394" t="str">
        <f t="shared" si="8"/>
        <v/>
      </c>
      <c r="C81" s="395">
        <f>IFERROR(IF(K81&lt;&gt;"",K81,IF(A81=A80,IF(C80&lt;YEAR('Overview - Section A'!$E$8),C80+1,""),YEAR('Overview - Section A'!$E$7)-1)),"")</f>
        <v>2019</v>
      </c>
      <c r="D81" s="396"/>
      <c r="E81" s="397"/>
      <c r="F81" s="398" t="str">
        <f t="shared" si="5"/>
        <v/>
      </c>
      <c r="G81" s="399"/>
      <c r="H81" s="400"/>
      <c r="I81" s="401" t="str">
        <f t="shared" si="6"/>
        <v>92019</v>
      </c>
      <c r="J81" s="402" t="s">
        <v>432</v>
      </c>
      <c r="K81" s="403"/>
      <c r="L81" s="401" t="b">
        <f t="shared" si="7"/>
        <v>0</v>
      </c>
      <c r="M81" s="401" t="str">
        <f>IFERROR(IF(G81&lt;&gt;"",INDEX('Overview - Section A'!$U$37:$U$44,MATCH(G81,'Overview - Section A'!$A$37:$A$44,1)),J81),"")</f>
        <v>a1Y360000032BCHEA2</v>
      </c>
      <c r="N81" s="401"/>
      <c r="O81" s="401" t="s">
        <v>484</v>
      </c>
      <c r="P81" s="168"/>
      <c r="Q81" s="387"/>
      <c r="R81" s="387"/>
      <c r="S81" s="388"/>
      <c r="T81" s="388"/>
      <c r="U81" s="388"/>
      <c r="V81" s="388"/>
      <c r="W81" s="388"/>
      <c r="X81" s="388"/>
      <c r="Y81" s="388"/>
      <c r="Z81" s="388"/>
      <c r="AA81" s="388"/>
      <c r="AB81" s="388"/>
      <c r="AC81" s="388"/>
      <c r="AD81" s="387"/>
    </row>
    <row r="82" spans="1:30" ht="47.1" customHeight="1" x14ac:dyDescent="0.25">
      <c r="A82" s="375">
        <v>9</v>
      </c>
      <c r="B82" s="394" t="str">
        <f t="shared" si="8"/>
        <v/>
      </c>
      <c r="C82" s="395">
        <f>IFERROR(IF(K82&lt;&gt;"",K82,IF(A82=A81,IF(C81&lt;YEAR('Overview - Section A'!$E$8),C81+1,""),YEAR('Overview - Section A'!$E$7)-1)),"")</f>
        <v>2020</v>
      </c>
      <c r="D82" s="396"/>
      <c r="E82" s="397"/>
      <c r="F82" s="398" t="str">
        <f t="shared" si="5"/>
        <v/>
      </c>
      <c r="G82" s="399"/>
      <c r="H82" s="400"/>
      <c r="I82" s="401" t="str">
        <f t="shared" si="6"/>
        <v>92020</v>
      </c>
      <c r="J82" s="402" t="s">
        <v>434</v>
      </c>
      <c r="K82" s="403"/>
      <c r="L82" s="401" t="b">
        <f t="shared" si="7"/>
        <v>0</v>
      </c>
      <c r="M82" s="401" t="str">
        <f>IFERROR(IF(G82&lt;&gt;"",INDEX('Overview - Section A'!$U$37:$U$44,MATCH(G82,'Overview - Section A'!$A$37:$A$44,1)),J82),"")</f>
        <v>a1Y360000032BCIEA2</v>
      </c>
      <c r="N82" s="401"/>
      <c r="O82" s="401" t="s">
        <v>485</v>
      </c>
      <c r="P82" s="168"/>
      <c r="Q82" s="387"/>
      <c r="R82" s="387"/>
      <c r="S82" s="388"/>
      <c r="T82" s="388"/>
      <c r="U82" s="388"/>
      <c r="V82" s="388"/>
      <c r="W82" s="388"/>
      <c r="X82" s="388"/>
      <c r="Y82" s="388"/>
      <c r="Z82" s="388"/>
      <c r="AA82" s="388"/>
      <c r="AB82" s="388"/>
      <c r="AC82" s="388"/>
      <c r="AD82" s="387"/>
    </row>
    <row r="83" spans="1:30" ht="47.1" customHeight="1" x14ac:dyDescent="0.25">
      <c r="A83" s="375">
        <v>9</v>
      </c>
      <c r="B83" s="394" t="str">
        <f t="shared" si="8"/>
        <v/>
      </c>
      <c r="C83" s="395">
        <f>IFERROR(IF(K83&lt;&gt;"",K83,IF(A83=A82,IF(C82&lt;YEAR('Overview - Section A'!$E$8),C82+1,""),YEAR('Overview - Section A'!$E$7)-1)),"")</f>
        <v>2021</v>
      </c>
      <c r="D83" s="396"/>
      <c r="E83" s="397"/>
      <c r="F83" s="398" t="str">
        <f t="shared" si="5"/>
        <v/>
      </c>
      <c r="G83" s="399"/>
      <c r="H83" s="400"/>
      <c r="I83" s="401" t="str">
        <f t="shared" si="6"/>
        <v>92021</v>
      </c>
      <c r="J83" s="402" t="s">
        <v>436</v>
      </c>
      <c r="K83" s="403"/>
      <c r="L83" s="401" t="b">
        <f t="shared" si="7"/>
        <v>0</v>
      </c>
      <c r="M83" s="401" t="str">
        <f>IFERROR(IF(G83&lt;&gt;"",INDEX('Overview - Section A'!$U$37:$U$44,MATCH(G83,'Overview - Section A'!$A$37:$A$44,1)),J83),"")</f>
        <v>a1Y360000032BCJEA2</v>
      </c>
      <c r="N83" s="401"/>
      <c r="O83" s="401" t="s">
        <v>486</v>
      </c>
      <c r="P83" s="168"/>
      <c r="Q83" s="387"/>
      <c r="R83" s="387"/>
      <c r="S83" s="388"/>
      <c r="T83" s="388"/>
      <c r="U83" s="388"/>
      <c r="V83" s="388"/>
      <c r="W83" s="388"/>
      <c r="X83" s="388"/>
      <c r="Y83" s="388"/>
      <c r="Z83" s="388"/>
      <c r="AA83" s="388"/>
      <c r="AB83" s="388"/>
      <c r="AC83" s="388"/>
      <c r="AD83" s="387"/>
    </row>
    <row r="84" spans="1:30" ht="47.1" customHeight="1" x14ac:dyDescent="0.25">
      <c r="A84" s="375">
        <v>9</v>
      </c>
      <c r="B84" s="394" t="str">
        <f t="shared" si="8"/>
        <v/>
      </c>
      <c r="C84" s="395" t="str">
        <f>IFERROR(IF(K84&lt;&gt;"",K84,IF(A84=A83,IF(C83&lt;YEAR('Overview - Section A'!$E$8),C83+1,""),YEAR('Overview - Section A'!$E$7)-1)),"")</f>
        <v/>
      </c>
      <c r="D84" s="396"/>
      <c r="E84" s="397"/>
      <c r="F84" s="398" t="str">
        <f t="shared" si="5"/>
        <v/>
      </c>
      <c r="G84" s="399"/>
      <c r="H84" s="400"/>
      <c r="I84" s="401" t="str">
        <f t="shared" si="6"/>
        <v>9</v>
      </c>
      <c r="J84" s="402" t="s">
        <v>438</v>
      </c>
      <c r="K84" s="403"/>
      <c r="L84" s="401" t="b">
        <f t="shared" si="7"/>
        <v>0</v>
      </c>
      <c r="M84" s="401" t="str">
        <f>IFERROR(IF(G84&lt;&gt;"",INDEX('Overview - Section A'!$U$37:$U$44,MATCH(G84,'Overview - Section A'!$A$37:$A$44,1)),J84),"")</f>
        <v>a1Y360000032BCKEA2</v>
      </c>
      <c r="N84" s="401"/>
      <c r="O84" s="401" t="s">
        <v>487</v>
      </c>
      <c r="P84" s="168"/>
      <c r="Q84" s="387"/>
      <c r="R84" s="387"/>
      <c r="S84" s="388"/>
      <c r="T84" s="388"/>
      <c r="U84" s="388"/>
      <c r="V84" s="388"/>
      <c r="W84" s="388"/>
      <c r="X84" s="388"/>
      <c r="Y84" s="388"/>
      <c r="Z84" s="388"/>
      <c r="AA84" s="388"/>
      <c r="AB84" s="388"/>
      <c r="AC84" s="388"/>
      <c r="AD84" s="387"/>
    </row>
    <row r="85" spans="1:30" ht="47.1" customHeight="1" x14ac:dyDescent="0.25">
      <c r="A85" s="375">
        <v>10</v>
      </c>
      <c r="B85" s="394" t="str">
        <f t="shared" si="8"/>
        <v/>
      </c>
      <c r="C85" s="395">
        <f>IFERROR(IF(K85&lt;&gt;"",K85,IF(A85=A84,IF(C84&lt;YEAR('Overview - Section A'!$E$8),C84+1,""),YEAR('Overview - Section A'!$E$7)-1)),"")</f>
        <v>2017</v>
      </c>
      <c r="D85" s="396"/>
      <c r="E85" s="397"/>
      <c r="F85" s="398" t="str">
        <f t="shared" si="5"/>
        <v/>
      </c>
      <c r="G85" s="399"/>
      <c r="H85" s="400"/>
      <c r="I85" s="401" t="str">
        <f t="shared" si="6"/>
        <v>102017</v>
      </c>
      <c r="J85" s="402" t="s">
        <v>428</v>
      </c>
      <c r="K85" s="403"/>
      <c r="L85" s="401" t="b">
        <f t="shared" si="7"/>
        <v>0</v>
      </c>
      <c r="M85" s="401" t="str">
        <f>IFERROR(IF(G85&lt;&gt;"",INDEX('Overview - Section A'!$U$37:$U$44,MATCH(G85,'Overview - Section A'!$A$37:$A$44,1)),J85),"")</f>
        <v>a1Y360000032BCFEA2</v>
      </c>
      <c r="N85" s="401"/>
      <c r="O85" s="401" t="s">
        <v>488</v>
      </c>
      <c r="P85" s="168"/>
      <c r="Q85" s="387"/>
      <c r="R85" s="387"/>
      <c r="S85" s="388"/>
      <c r="T85" s="388"/>
      <c r="U85" s="388"/>
      <c r="V85" s="388"/>
      <c r="W85" s="388"/>
      <c r="X85" s="388"/>
      <c r="Y85" s="388"/>
      <c r="Z85" s="388"/>
      <c r="AA85" s="388"/>
      <c r="AB85" s="388"/>
      <c r="AC85" s="388"/>
      <c r="AD85" s="387"/>
    </row>
    <row r="86" spans="1:30" ht="47.1" customHeight="1" x14ac:dyDescent="0.25">
      <c r="A86" s="375">
        <v>10</v>
      </c>
      <c r="B86" s="394" t="str">
        <f t="shared" si="8"/>
        <v/>
      </c>
      <c r="C86" s="395">
        <f>IFERROR(IF(K86&lt;&gt;"",K86,IF(A86=A85,IF(C85&lt;YEAR('Overview - Section A'!$E$8),C85+1,""),YEAR('Overview - Section A'!$E$7)-1)),"")</f>
        <v>2018</v>
      </c>
      <c r="D86" s="396"/>
      <c r="E86" s="397"/>
      <c r="F86" s="398" t="str">
        <f t="shared" si="5"/>
        <v/>
      </c>
      <c r="G86" s="399"/>
      <c r="H86" s="400"/>
      <c r="I86" s="401" t="str">
        <f t="shared" si="6"/>
        <v>102018</v>
      </c>
      <c r="J86" s="402" t="s">
        <v>430</v>
      </c>
      <c r="K86" s="403"/>
      <c r="L86" s="401" t="b">
        <f t="shared" si="7"/>
        <v>0</v>
      </c>
      <c r="M86" s="401" t="str">
        <f>IFERROR(IF(G86&lt;&gt;"",INDEX('Overview - Section A'!$U$37:$U$44,MATCH(G86,'Overview - Section A'!$A$37:$A$44,1)),J86),"")</f>
        <v>a1Y360000032BCGEA2</v>
      </c>
      <c r="N86" s="401"/>
      <c r="O86" s="401" t="s">
        <v>489</v>
      </c>
      <c r="P86" s="168"/>
      <c r="Q86" s="387"/>
      <c r="R86" s="387"/>
      <c r="S86" s="388"/>
      <c r="T86" s="388"/>
      <c r="U86" s="388"/>
      <c r="V86" s="388"/>
      <c r="W86" s="388"/>
      <c r="X86" s="388"/>
      <c r="Y86" s="388"/>
      <c r="Z86" s="388"/>
      <c r="AA86" s="388"/>
      <c r="AB86" s="388"/>
      <c r="AC86" s="388"/>
      <c r="AD86" s="387"/>
    </row>
    <row r="87" spans="1:30" ht="47.1" customHeight="1" x14ac:dyDescent="0.25">
      <c r="A87" s="375">
        <v>10</v>
      </c>
      <c r="B87" s="394" t="str">
        <f t="shared" si="8"/>
        <v/>
      </c>
      <c r="C87" s="395">
        <f>IFERROR(IF(K87&lt;&gt;"",K87,IF(A87=A86,IF(C86&lt;YEAR('Overview - Section A'!$E$8),C86+1,""),YEAR('Overview - Section A'!$E$7)-1)),"")</f>
        <v>2019</v>
      </c>
      <c r="D87" s="396"/>
      <c r="E87" s="397"/>
      <c r="F87" s="398" t="str">
        <f t="shared" si="5"/>
        <v/>
      </c>
      <c r="G87" s="399"/>
      <c r="H87" s="400"/>
      <c r="I87" s="401" t="str">
        <f t="shared" si="6"/>
        <v>102019</v>
      </c>
      <c r="J87" s="402" t="s">
        <v>432</v>
      </c>
      <c r="K87" s="403"/>
      <c r="L87" s="401" t="b">
        <f t="shared" si="7"/>
        <v>0</v>
      </c>
      <c r="M87" s="401" t="str">
        <f>IFERROR(IF(G87&lt;&gt;"",INDEX('Overview - Section A'!$U$37:$U$44,MATCH(G87,'Overview - Section A'!$A$37:$A$44,1)),J87),"")</f>
        <v>a1Y360000032BCHEA2</v>
      </c>
      <c r="N87" s="401"/>
      <c r="O87" s="401" t="s">
        <v>490</v>
      </c>
      <c r="P87" s="168"/>
      <c r="Q87" s="387"/>
      <c r="R87" s="387"/>
      <c r="S87" s="388"/>
      <c r="T87" s="388"/>
      <c r="U87" s="388"/>
      <c r="V87" s="388"/>
      <c r="W87" s="388"/>
      <c r="X87" s="388"/>
      <c r="Y87" s="388"/>
      <c r="Z87" s="388"/>
      <c r="AA87" s="388"/>
      <c r="AB87" s="388"/>
      <c r="AC87" s="388"/>
      <c r="AD87" s="387"/>
    </row>
    <row r="88" spans="1:30" ht="47.1" customHeight="1" x14ac:dyDescent="0.25">
      <c r="A88" s="375">
        <v>10</v>
      </c>
      <c r="B88" s="394" t="str">
        <f t="shared" si="8"/>
        <v/>
      </c>
      <c r="C88" s="395">
        <f>IFERROR(IF(K88&lt;&gt;"",K88,IF(A88=A87,IF(C87&lt;YEAR('Overview - Section A'!$E$8),C87+1,""),YEAR('Overview - Section A'!$E$7)-1)),"")</f>
        <v>2020</v>
      </c>
      <c r="D88" s="396"/>
      <c r="E88" s="397"/>
      <c r="F88" s="398" t="str">
        <f t="shared" si="5"/>
        <v/>
      </c>
      <c r="G88" s="399"/>
      <c r="H88" s="400"/>
      <c r="I88" s="401" t="str">
        <f t="shared" si="6"/>
        <v>102020</v>
      </c>
      <c r="J88" s="402" t="s">
        <v>434</v>
      </c>
      <c r="K88" s="403"/>
      <c r="L88" s="401" t="b">
        <f t="shared" si="7"/>
        <v>0</v>
      </c>
      <c r="M88" s="401" t="str">
        <f>IFERROR(IF(G88&lt;&gt;"",INDEX('Overview - Section A'!$U$37:$U$44,MATCH(G88,'Overview - Section A'!$A$37:$A$44,1)),J88),"")</f>
        <v>a1Y360000032BCIEA2</v>
      </c>
      <c r="N88" s="401"/>
      <c r="O88" s="401" t="s">
        <v>491</v>
      </c>
      <c r="P88" s="168"/>
      <c r="Q88" s="387"/>
      <c r="R88" s="387"/>
      <c r="S88" s="388"/>
      <c r="T88" s="388"/>
      <c r="U88" s="388"/>
      <c r="V88" s="388"/>
      <c r="W88" s="388"/>
      <c r="X88" s="388"/>
      <c r="Y88" s="388"/>
      <c r="Z88" s="388"/>
      <c r="AA88" s="388"/>
      <c r="AB88" s="388"/>
      <c r="AC88" s="388"/>
      <c r="AD88" s="387"/>
    </row>
    <row r="89" spans="1:30" ht="47.1" customHeight="1" x14ac:dyDescent="0.25">
      <c r="A89" s="375">
        <v>10</v>
      </c>
      <c r="B89" s="394" t="str">
        <f t="shared" si="8"/>
        <v/>
      </c>
      <c r="C89" s="395">
        <f>IFERROR(IF(K89&lt;&gt;"",K89,IF(A89=A88,IF(C88&lt;YEAR('Overview - Section A'!$E$8),C88+1,""),YEAR('Overview - Section A'!$E$7)-1)),"")</f>
        <v>2021</v>
      </c>
      <c r="D89" s="396"/>
      <c r="E89" s="397"/>
      <c r="F89" s="398" t="str">
        <f t="shared" si="5"/>
        <v/>
      </c>
      <c r="G89" s="399"/>
      <c r="H89" s="400"/>
      <c r="I89" s="401" t="str">
        <f t="shared" si="6"/>
        <v>102021</v>
      </c>
      <c r="J89" s="402" t="s">
        <v>436</v>
      </c>
      <c r="K89" s="403"/>
      <c r="L89" s="401" t="b">
        <f t="shared" si="7"/>
        <v>0</v>
      </c>
      <c r="M89" s="401" t="str">
        <f>IFERROR(IF(G89&lt;&gt;"",INDEX('Overview - Section A'!$U$37:$U$44,MATCH(G89,'Overview - Section A'!$A$37:$A$44,1)),J89),"")</f>
        <v>a1Y360000032BCJEA2</v>
      </c>
      <c r="N89" s="401"/>
      <c r="O89" s="401" t="s">
        <v>492</v>
      </c>
      <c r="P89" s="168"/>
      <c r="Q89" s="387"/>
      <c r="R89" s="387"/>
      <c r="S89" s="388"/>
      <c r="T89" s="388"/>
      <c r="U89" s="388"/>
      <c r="V89" s="388"/>
      <c r="W89" s="388"/>
      <c r="X89" s="388"/>
      <c r="Y89" s="388"/>
      <c r="Z89" s="388"/>
      <c r="AA89" s="388"/>
      <c r="AB89" s="388"/>
      <c r="AC89" s="388"/>
      <c r="AD89" s="387"/>
    </row>
    <row r="90" spans="1:30" ht="47.1" customHeight="1" x14ac:dyDescent="0.25">
      <c r="A90" s="375">
        <v>10</v>
      </c>
      <c r="B90" s="394" t="str">
        <f t="shared" si="8"/>
        <v/>
      </c>
      <c r="C90" s="395" t="str">
        <f>IFERROR(IF(K90&lt;&gt;"",K90,IF(A90=A89,IF(C89&lt;YEAR('Overview - Section A'!$E$8),C89+1,""),YEAR('Overview - Section A'!$E$7)-1)),"")</f>
        <v/>
      </c>
      <c r="D90" s="396"/>
      <c r="E90" s="397"/>
      <c r="F90" s="398" t="str">
        <f t="shared" si="5"/>
        <v/>
      </c>
      <c r="G90" s="399"/>
      <c r="H90" s="400"/>
      <c r="I90" s="401" t="str">
        <f t="shared" si="6"/>
        <v>10</v>
      </c>
      <c r="J90" s="402" t="s">
        <v>438</v>
      </c>
      <c r="K90" s="403"/>
      <c r="L90" s="401" t="b">
        <f t="shared" si="7"/>
        <v>0</v>
      </c>
      <c r="M90" s="401" t="str">
        <f>IFERROR(IF(G90&lt;&gt;"",INDEX('Overview - Section A'!$U$37:$U$44,MATCH(G90,'Overview - Section A'!$A$37:$A$44,1)),J90),"")</f>
        <v>a1Y360000032BCKEA2</v>
      </c>
      <c r="N90" s="401"/>
      <c r="O90" s="401" t="s">
        <v>493</v>
      </c>
      <c r="P90" s="168"/>
      <c r="Q90" s="387"/>
      <c r="R90" s="387"/>
      <c r="S90" s="388"/>
      <c r="T90" s="388"/>
      <c r="U90" s="388"/>
      <c r="V90" s="388"/>
      <c r="W90" s="388"/>
      <c r="X90" s="388"/>
      <c r="Y90" s="388"/>
      <c r="Z90" s="388"/>
      <c r="AA90" s="388"/>
      <c r="AB90" s="388"/>
      <c r="AC90" s="388"/>
      <c r="AD90" s="387"/>
    </row>
    <row r="91" spans="1:30" ht="47.1" customHeight="1" x14ac:dyDescent="0.25">
      <c r="A91" s="375">
        <v>11</v>
      </c>
      <c r="B91" s="394" t="str">
        <f t="shared" si="8"/>
        <v/>
      </c>
      <c r="C91" s="395">
        <f>IFERROR(IF(K91&lt;&gt;"",K91,IF(A91=A90,IF(C90&lt;YEAR('Overview - Section A'!$E$8),C90+1,""),YEAR('Overview - Section A'!$E$7)-1)),"")</f>
        <v>2017</v>
      </c>
      <c r="D91" s="396"/>
      <c r="E91" s="397"/>
      <c r="F91" s="398" t="str">
        <f t="shared" si="5"/>
        <v/>
      </c>
      <c r="G91" s="399"/>
      <c r="H91" s="400"/>
      <c r="I91" s="401" t="str">
        <f t="shared" si="6"/>
        <v>112017</v>
      </c>
      <c r="J91" s="402" t="s">
        <v>428</v>
      </c>
      <c r="K91" s="403"/>
      <c r="L91" s="401" t="b">
        <f t="shared" si="7"/>
        <v>0</v>
      </c>
      <c r="M91" s="401" t="str">
        <f>IFERROR(IF(G91&lt;&gt;"",INDEX('Overview - Section A'!$U$37:$U$44,MATCH(G91,'Overview - Section A'!$A$37:$A$44,1)),J91),"")</f>
        <v>a1Y360000032BCFEA2</v>
      </c>
      <c r="N91" s="401"/>
      <c r="O91" s="401" t="s">
        <v>494</v>
      </c>
      <c r="P91" s="168"/>
      <c r="Q91" s="387"/>
      <c r="R91" s="387"/>
      <c r="S91" s="388"/>
      <c r="T91" s="388"/>
      <c r="U91" s="388"/>
      <c r="V91" s="388"/>
      <c r="W91" s="388"/>
      <c r="X91" s="388"/>
      <c r="Y91" s="388"/>
      <c r="Z91" s="388"/>
      <c r="AA91" s="388"/>
      <c r="AB91" s="388"/>
      <c r="AC91" s="388"/>
      <c r="AD91" s="387"/>
    </row>
    <row r="92" spans="1:30" ht="47.1" customHeight="1" x14ac:dyDescent="0.25">
      <c r="A92" s="375">
        <v>11</v>
      </c>
      <c r="B92" s="394" t="str">
        <f t="shared" si="8"/>
        <v/>
      </c>
      <c r="C92" s="395">
        <f>IFERROR(IF(K92&lt;&gt;"",K92,IF(A92=A91,IF(C91&lt;YEAR('Overview - Section A'!$E$8),C91+1,""),YEAR('Overview - Section A'!$E$7)-1)),"")</f>
        <v>2018</v>
      </c>
      <c r="D92" s="396"/>
      <c r="E92" s="397"/>
      <c r="F92" s="398" t="str">
        <f t="shared" si="5"/>
        <v/>
      </c>
      <c r="G92" s="399"/>
      <c r="H92" s="400"/>
      <c r="I92" s="401" t="str">
        <f t="shared" si="6"/>
        <v>112018</v>
      </c>
      <c r="J92" s="402" t="s">
        <v>430</v>
      </c>
      <c r="K92" s="403"/>
      <c r="L92" s="401" t="b">
        <f t="shared" si="7"/>
        <v>0</v>
      </c>
      <c r="M92" s="401" t="str">
        <f>IFERROR(IF(G92&lt;&gt;"",INDEX('Overview - Section A'!$U$37:$U$44,MATCH(G92,'Overview - Section A'!$A$37:$A$44,1)),J92),"")</f>
        <v>a1Y360000032BCGEA2</v>
      </c>
      <c r="N92" s="401"/>
      <c r="O92" s="401" t="s">
        <v>495</v>
      </c>
      <c r="P92" s="168"/>
      <c r="Q92" s="387"/>
      <c r="R92" s="387"/>
      <c r="S92" s="388"/>
      <c r="T92" s="388"/>
      <c r="U92" s="388"/>
      <c r="V92" s="388"/>
      <c r="W92" s="388"/>
      <c r="X92" s="388"/>
      <c r="Y92" s="388"/>
      <c r="Z92" s="388"/>
      <c r="AA92" s="388"/>
      <c r="AB92" s="388"/>
      <c r="AC92" s="388"/>
      <c r="AD92" s="387"/>
    </row>
    <row r="93" spans="1:30" ht="47.1" customHeight="1" x14ac:dyDescent="0.25">
      <c r="A93" s="375">
        <v>11</v>
      </c>
      <c r="B93" s="394" t="str">
        <f t="shared" si="8"/>
        <v/>
      </c>
      <c r="C93" s="395">
        <f>IFERROR(IF(K93&lt;&gt;"",K93,IF(A93=A92,IF(C92&lt;YEAR('Overview - Section A'!$E$8),C92+1,""),YEAR('Overview - Section A'!$E$7)-1)),"")</f>
        <v>2019</v>
      </c>
      <c r="D93" s="396"/>
      <c r="E93" s="397"/>
      <c r="F93" s="398" t="str">
        <f t="shared" si="5"/>
        <v/>
      </c>
      <c r="G93" s="399"/>
      <c r="H93" s="400"/>
      <c r="I93" s="401" t="str">
        <f t="shared" si="6"/>
        <v>112019</v>
      </c>
      <c r="J93" s="402" t="s">
        <v>432</v>
      </c>
      <c r="K93" s="403"/>
      <c r="L93" s="401" t="b">
        <f t="shared" si="7"/>
        <v>0</v>
      </c>
      <c r="M93" s="401" t="str">
        <f>IFERROR(IF(G93&lt;&gt;"",INDEX('Overview - Section A'!$U$37:$U$44,MATCH(G93,'Overview - Section A'!$A$37:$A$44,1)),J93),"")</f>
        <v>a1Y360000032BCHEA2</v>
      </c>
      <c r="N93" s="401"/>
      <c r="O93" s="401" t="s">
        <v>496</v>
      </c>
      <c r="P93" s="168"/>
      <c r="Q93" s="387"/>
      <c r="R93" s="387"/>
      <c r="S93" s="388"/>
      <c r="T93" s="388"/>
      <c r="U93" s="388"/>
      <c r="V93" s="388"/>
      <c r="W93" s="388"/>
      <c r="X93" s="388"/>
      <c r="Y93" s="388"/>
      <c r="Z93" s="388"/>
      <c r="AA93" s="388"/>
      <c r="AB93" s="388"/>
      <c r="AC93" s="388"/>
      <c r="AD93" s="387"/>
    </row>
    <row r="94" spans="1:30" ht="47.1" customHeight="1" x14ac:dyDescent="0.25">
      <c r="A94" s="375">
        <v>11</v>
      </c>
      <c r="B94" s="394" t="str">
        <f t="shared" ref="B94:B120" si="9">IF(A94=A93,"",VLOOKUP(A94,$A$10:$V$26,22,FALSE))</f>
        <v/>
      </c>
      <c r="C94" s="395">
        <f>IFERROR(IF(K94&lt;&gt;"",K94,IF(A94=A93,IF(C93&lt;YEAR('Overview - Section A'!$E$8),C93+1,""),YEAR('Overview - Section A'!$E$7)-1)),"")</f>
        <v>2020</v>
      </c>
      <c r="D94" s="396"/>
      <c r="E94" s="397"/>
      <c r="F94" s="398" t="str">
        <f t="shared" si="5"/>
        <v/>
      </c>
      <c r="G94" s="399"/>
      <c r="H94" s="400"/>
      <c r="I94" s="401" t="str">
        <f t="shared" si="6"/>
        <v>112020</v>
      </c>
      <c r="J94" s="402" t="s">
        <v>434</v>
      </c>
      <c r="K94" s="403"/>
      <c r="L94" s="401" t="b">
        <f t="shared" si="7"/>
        <v>0</v>
      </c>
      <c r="M94" s="401" t="str">
        <f>IFERROR(IF(G94&lt;&gt;"",INDEX('Overview - Section A'!$U$37:$U$44,MATCH(G94,'Overview - Section A'!$A$37:$A$44,1)),J94),"")</f>
        <v>a1Y360000032BCIEA2</v>
      </c>
      <c r="N94" s="401"/>
      <c r="O94" s="401" t="s">
        <v>497</v>
      </c>
      <c r="P94" s="168"/>
      <c r="Q94" s="387"/>
      <c r="R94" s="387"/>
      <c r="S94" s="388"/>
      <c r="T94" s="388"/>
      <c r="U94" s="388"/>
      <c r="V94" s="388"/>
      <c r="W94" s="388"/>
      <c r="X94" s="388"/>
      <c r="Y94" s="388"/>
      <c r="Z94" s="388"/>
      <c r="AA94" s="388"/>
      <c r="AB94" s="388"/>
      <c r="AC94" s="388"/>
      <c r="AD94" s="387"/>
    </row>
    <row r="95" spans="1:30" ht="47.1" customHeight="1" x14ac:dyDescent="0.25">
      <c r="A95" s="375">
        <v>11</v>
      </c>
      <c r="B95" s="394" t="str">
        <f t="shared" si="9"/>
        <v/>
      </c>
      <c r="C95" s="395">
        <f>IFERROR(IF(K95&lt;&gt;"",K95,IF(A95=A94,IF(C94&lt;YEAR('Overview - Section A'!$E$8),C94+1,""),YEAR('Overview - Section A'!$E$7)-1)),"")</f>
        <v>2021</v>
      </c>
      <c r="D95" s="396"/>
      <c r="E95" s="397"/>
      <c r="F95" s="398" t="str">
        <f t="shared" ref="F95:F120" si="10">IF(IF(AND(D95="",E95=""),N95,IFERROR((D95/E95)*100,""))=0,"",IF(AND(D95="",E95=""),N95,IFERROR((D95/E95)*100,"")))</f>
        <v/>
      </c>
      <c r="G95" s="399"/>
      <c r="H95" s="400"/>
      <c r="I95" s="401" t="str">
        <f t="shared" ref="I95:I120" si="11">CONCATENATE(A95,C95)</f>
        <v>112021</v>
      </c>
      <c r="J95" s="402" t="s">
        <v>436</v>
      </c>
      <c r="K95" s="403"/>
      <c r="L95" s="401" t="b">
        <f t="shared" ref="L95:L120" si="12">IFERROR(IF(OR(D95&lt;&gt;"",E95&lt;&gt;"",F95&lt;&gt;"",G95&lt;&gt;"",H95&lt;&gt;""),TRUE,FALSE),FALSE)</f>
        <v>0</v>
      </c>
      <c r="M95" s="401" t="str">
        <f>IFERROR(IF(G95&lt;&gt;"",INDEX('Overview - Section A'!$U$37:$U$44,MATCH(G95,'Overview - Section A'!$A$37:$A$44,1)),J95),"")</f>
        <v>a1Y360000032BCJEA2</v>
      </c>
      <c r="N95" s="401"/>
      <c r="O95" s="401" t="s">
        <v>498</v>
      </c>
      <c r="P95" s="168"/>
      <c r="Q95" s="387"/>
      <c r="R95" s="387"/>
      <c r="S95" s="388"/>
      <c r="T95" s="388"/>
      <c r="U95" s="388"/>
      <c r="V95" s="388"/>
      <c r="W95" s="388"/>
      <c r="X95" s="388"/>
      <c r="Y95" s="388"/>
      <c r="Z95" s="388"/>
      <c r="AA95" s="388"/>
      <c r="AB95" s="388"/>
      <c r="AC95" s="388"/>
      <c r="AD95" s="387"/>
    </row>
    <row r="96" spans="1:30" ht="47.1" customHeight="1" x14ac:dyDescent="0.25">
      <c r="A96" s="375">
        <v>11</v>
      </c>
      <c r="B96" s="394" t="str">
        <f t="shared" si="9"/>
        <v/>
      </c>
      <c r="C96" s="395" t="str">
        <f>IFERROR(IF(K96&lt;&gt;"",K96,IF(A96=A95,IF(C95&lt;YEAR('Overview - Section A'!$E$8),C95+1,""),YEAR('Overview - Section A'!$E$7)-1)),"")</f>
        <v/>
      </c>
      <c r="D96" s="396"/>
      <c r="E96" s="397"/>
      <c r="F96" s="398" t="str">
        <f t="shared" si="10"/>
        <v/>
      </c>
      <c r="G96" s="399"/>
      <c r="H96" s="400"/>
      <c r="I96" s="401" t="str">
        <f t="shared" si="11"/>
        <v>11</v>
      </c>
      <c r="J96" s="402" t="s">
        <v>438</v>
      </c>
      <c r="K96" s="403"/>
      <c r="L96" s="401" t="b">
        <f t="shared" si="12"/>
        <v>0</v>
      </c>
      <c r="M96" s="401" t="str">
        <f>IFERROR(IF(G96&lt;&gt;"",INDEX('Overview - Section A'!$U$37:$U$44,MATCH(G96,'Overview - Section A'!$A$37:$A$44,1)),J96),"")</f>
        <v>a1Y360000032BCKEA2</v>
      </c>
      <c r="N96" s="401"/>
      <c r="O96" s="401" t="s">
        <v>499</v>
      </c>
      <c r="P96" s="168"/>
      <c r="Q96" s="387"/>
      <c r="R96" s="387"/>
      <c r="S96" s="388"/>
      <c r="T96" s="388"/>
      <c r="U96" s="388"/>
      <c r="V96" s="388"/>
      <c r="W96" s="388"/>
      <c r="X96" s="388"/>
      <c r="Y96" s="388"/>
      <c r="Z96" s="388"/>
      <c r="AA96" s="388"/>
      <c r="AB96" s="388"/>
      <c r="AC96" s="388"/>
      <c r="AD96" s="387"/>
    </row>
    <row r="97" spans="1:30" ht="47.1" customHeight="1" x14ac:dyDescent="0.25">
      <c r="A97" s="375">
        <v>12</v>
      </c>
      <c r="B97" s="394" t="str">
        <f t="shared" si="9"/>
        <v/>
      </c>
      <c r="C97" s="395">
        <f>IFERROR(IF(K97&lt;&gt;"",K97,IF(A97=A96,IF(C96&lt;YEAR('Overview - Section A'!$E$8),C96+1,""),YEAR('Overview - Section A'!$E$7)-1)),"")</f>
        <v>2017</v>
      </c>
      <c r="D97" s="396"/>
      <c r="E97" s="397"/>
      <c r="F97" s="398" t="str">
        <f t="shared" si="10"/>
        <v/>
      </c>
      <c r="G97" s="399"/>
      <c r="H97" s="400"/>
      <c r="I97" s="401" t="str">
        <f t="shared" si="11"/>
        <v>122017</v>
      </c>
      <c r="J97" s="402" t="s">
        <v>428</v>
      </c>
      <c r="K97" s="403"/>
      <c r="L97" s="401" t="b">
        <f t="shared" si="12"/>
        <v>0</v>
      </c>
      <c r="M97" s="401" t="str">
        <f>IFERROR(IF(G97&lt;&gt;"",INDEX('Overview - Section A'!$U$37:$U$44,MATCH(G97,'Overview - Section A'!$A$37:$A$44,1)),J97),"")</f>
        <v>a1Y360000032BCFEA2</v>
      </c>
      <c r="N97" s="401"/>
      <c r="O97" s="401" t="s">
        <v>500</v>
      </c>
      <c r="P97" s="168"/>
      <c r="Q97" s="387"/>
      <c r="R97" s="387"/>
      <c r="S97" s="388"/>
      <c r="T97" s="388"/>
      <c r="U97" s="388"/>
      <c r="V97" s="388"/>
      <c r="W97" s="388"/>
      <c r="X97" s="388"/>
      <c r="Y97" s="388"/>
      <c r="Z97" s="388"/>
      <c r="AA97" s="388"/>
      <c r="AB97" s="388"/>
      <c r="AC97" s="388"/>
      <c r="AD97" s="387"/>
    </row>
    <row r="98" spans="1:30" ht="47.1" customHeight="1" x14ac:dyDescent="0.25">
      <c r="A98" s="375">
        <v>12</v>
      </c>
      <c r="B98" s="394" t="str">
        <f t="shared" si="9"/>
        <v/>
      </c>
      <c r="C98" s="395">
        <f>IFERROR(IF(K98&lt;&gt;"",K98,IF(A98=A97,IF(C97&lt;YEAR('Overview - Section A'!$E$8),C97+1,""),YEAR('Overview - Section A'!$E$7)-1)),"")</f>
        <v>2018</v>
      </c>
      <c r="D98" s="396"/>
      <c r="E98" s="397"/>
      <c r="F98" s="398" t="str">
        <f t="shared" si="10"/>
        <v/>
      </c>
      <c r="G98" s="399"/>
      <c r="H98" s="400"/>
      <c r="I98" s="401" t="str">
        <f t="shared" si="11"/>
        <v>122018</v>
      </c>
      <c r="J98" s="402" t="s">
        <v>430</v>
      </c>
      <c r="K98" s="403"/>
      <c r="L98" s="401" t="b">
        <f t="shared" si="12"/>
        <v>0</v>
      </c>
      <c r="M98" s="401" t="str">
        <f>IFERROR(IF(G98&lt;&gt;"",INDEX('Overview - Section A'!$U$37:$U$44,MATCH(G98,'Overview - Section A'!$A$37:$A$44,1)),J98),"")</f>
        <v>a1Y360000032BCGEA2</v>
      </c>
      <c r="N98" s="401"/>
      <c r="O98" s="401" t="s">
        <v>501</v>
      </c>
      <c r="P98" s="168"/>
      <c r="Q98" s="387"/>
      <c r="R98" s="387"/>
      <c r="S98" s="388"/>
      <c r="T98" s="388"/>
      <c r="U98" s="388"/>
      <c r="V98" s="388"/>
      <c r="W98" s="388"/>
      <c r="X98" s="388"/>
      <c r="Y98" s="388"/>
      <c r="Z98" s="388"/>
      <c r="AA98" s="388"/>
      <c r="AB98" s="388"/>
      <c r="AC98" s="388"/>
      <c r="AD98" s="387"/>
    </row>
    <row r="99" spans="1:30" ht="47.1" customHeight="1" x14ac:dyDescent="0.25">
      <c r="A99" s="375">
        <v>12</v>
      </c>
      <c r="B99" s="394" t="str">
        <f t="shared" si="9"/>
        <v/>
      </c>
      <c r="C99" s="395">
        <f>IFERROR(IF(K99&lt;&gt;"",K99,IF(A99=A98,IF(C98&lt;YEAR('Overview - Section A'!$E$8),C98+1,""),YEAR('Overview - Section A'!$E$7)-1)),"")</f>
        <v>2019</v>
      </c>
      <c r="D99" s="396"/>
      <c r="E99" s="397"/>
      <c r="F99" s="398" t="str">
        <f t="shared" si="10"/>
        <v/>
      </c>
      <c r="G99" s="399"/>
      <c r="H99" s="400"/>
      <c r="I99" s="401" t="str">
        <f t="shared" si="11"/>
        <v>122019</v>
      </c>
      <c r="J99" s="402" t="s">
        <v>432</v>
      </c>
      <c r="K99" s="403"/>
      <c r="L99" s="401" t="b">
        <f t="shared" si="12"/>
        <v>0</v>
      </c>
      <c r="M99" s="401" t="str">
        <f>IFERROR(IF(G99&lt;&gt;"",INDEX('Overview - Section A'!$U$37:$U$44,MATCH(G99,'Overview - Section A'!$A$37:$A$44,1)),J99),"")</f>
        <v>a1Y360000032BCHEA2</v>
      </c>
      <c r="N99" s="401"/>
      <c r="O99" s="401" t="s">
        <v>502</v>
      </c>
      <c r="P99" s="168"/>
      <c r="Q99" s="387"/>
      <c r="R99" s="387"/>
      <c r="S99" s="388"/>
      <c r="T99" s="388"/>
      <c r="U99" s="388"/>
      <c r="V99" s="388"/>
      <c r="W99" s="388"/>
      <c r="X99" s="388"/>
      <c r="Y99" s="388"/>
      <c r="Z99" s="388"/>
      <c r="AA99" s="388"/>
      <c r="AB99" s="388"/>
      <c r="AC99" s="388"/>
      <c r="AD99" s="387"/>
    </row>
    <row r="100" spans="1:30" ht="47.1" customHeight="1" x14ac:dyDescent="0.25">
      <c r="A100" s="375">
        <v>12</v>
      </c>
      <c r="B100" s="394" t="str">
        <f t="shared" si="9"/>
        <v/>
      </c>
      <c r="C100" s="395">
        <f>IFERROR(IF(K100&lt;&gt;"",K100,IF(A100=A99,IF(C99&lt;YEAR('Overview - Section A'!$E$8),C99+1,""),YEAR('Overview - Section A'!$E$7)-1)),"")</f>
        <v>2020</v>
      </c>
      <c r="D100" s="396"/>
      <c r="E100" s="397"/>
      <c r="F100" s="398" t="str">
        <f t="shared" si="10"/>
        <v/>
      </c>
      <c r="G100" s="399"/>
      <c r="H100" s="400"/>
      <c r="I100" s="401" t="str">
        <f t="shared" si="11"/>
        <v>122020</v>
      </c>
      <c r="J100" s="402" t="s">
        <v>434</v>
      </c>
      <c r="K100" s="403"/>
      <c r="L100" s="401" t="b">
        <f t="shared" si="12"/>
        <v>0</v>
      </c>
      <c r="M100" s="401" t="str">
        <f>IFERROR(IF(G100&lt;&gt;"",INDEX('Overview - Section A'!$U$37:$U$44,MATCH(G100,'Overview - Section A'!$A$37:$A$44,1)),J100),"")</f>
        <v>a1Y360000032BCIEA2</v>
      </c>
      <c r="N100" s="401"/>
      <c r="O100" s="401" t="s">
        <v>503</v>
      </c>
      <c r="P100" s="168"/>
      <c r="Q100" s="387"/>
      <c r="R100" s="387"/>
      <c r="S100" s="388"/>
      <c r="T100" s="388"/>
      <c r="U100" s="388"/>
      <c r="V100" s="388"/>
      <c r="W100" s="388"/>
      <c r="X100" s="388"/>
      <c r="Y100" s="388"/>
      <c r="Z100" s="388"/>
      <c r="AA100" s="388"/>
      <c r="AB100" s="388"/>
      <c r="AC100" s="388"/>
      <c r="AD100" s="387"/>
    </row>
    <row r="101" spans="1:30" ht="47.1" customHeight="1" x14ac:dyDescent="0.25">
      <c r="A101" s="375">
        <v>12</v>
      </c>
      <c r="B101" s="394" t="str">
        <f t="shared" si="9"/>
        <v/>
      </c>
      <c r="C101" s="395">
        <f>IFERROR(IF(K101&lt;&gt;"",K101,IF(A101=A100,IF(C100&lt;YEAR('Overview - Section A'!$E$8),C100+1,""),YEAR('Overview - Section A'!$E$7)-1)),"")</f>
        <v>2021</v>
      </c>
      <c r="D101" s="396"/>
      <c r="E101" s="397"/>
      <c r="F101" s="398" t="str">
        <f t="shared" si="10"/>
        <v/>
      </c>
      <c r="G101" s="399"/>
      <c r="H101" s="400"/>
      <c r="I101" s="401" t="str">
        <f t="shared" si="11"/>
        <v>122021</v>
      </c>
      <c r="J101" s="402" t="s">
        <v>436</v>
      </c>
      <c r="K101" s="403"/>
      <c r="L101" s="401" t="b">
        <f t="shared" si="12"/>
        <v>0</v>
      </c>
      <c r="M101" s="401" t="str">
        <f>IFERROR(IF(G101&lt;&gt;"",INDEX('Overview - Section A'!$U$37:$U$44,MATCH(G101,'Overview - Section A'!$A$37:$A$44,1)),J101),"")</f>
        <v>a1Y360000032BCJEA2</v>
      </c>
      <c r="N101" s="401"/>
      <c r="O101" s="401" t="s">
        <v>504</v>
      </c>
      <c r="P101" s="168"/>
      <c r="Q101" s="387"/>
      <c r="R101" s="387"/>
      <c r="S101" s="388"/>
      <c r="T101" s="388"/>
      <c r="U101" s="388"/>
      <c r="V101" s="388"/>
      <c r="W101" s="388"/>
      <c r="X101" s="388"/>
      <c r="Y101" s="388"/>
      <c r="Z101" s="388"/>
      <c r="AA101" s="388"/>
      <c r="AB101" s="388"/>
      <c r="AC101" s="388"/>
      <c r="AD101" s="387"/>
    </row>
    <row r="102" spans="1:30" ht="47.1" customHeight="1" x14ac:dyDescent="0.25">
      <c r="A102" s="375">
        <v>12</v>
      </c>
      <c r="B102" s="394" t="str">
        <f t="shared" si="9"/>
        <v/>
      </c>
      <c r="C102" s="395" t="str">
        <f>IFERROR(IF(K102&lt;&gt;"",K102,IF(A102=A101,IF(C101&lt;YEAR('Overview - Section A'!$E$8),C101+1,""),YEAR('Overview - Section A'!$E$7)-1)),"")</f>
        <v/>
      </c>
      <c r="D102" s="396"/>
      <c r="E102" s="397"/>
      <c r="F102" s="398" t="str">
        <f t="shared" si="10"/>
        <v/>
      </c>
      <c r="G102" s="399"/>
      <c r="H102" s="400"/>
      <c r="I102" s="401" t="str">
        <f t="shared" si="11"/>
        <v>12</v>
      </c>
      <c r="J102" s="402" t="s">
        <v>438</v>
      </c>
      <c r="K102" s="403"/>
      <c r="L102" s="401" t="b">
        <f t="shared" si="12"/>
        <v>0</v>
      </c>
      <c r="M102" s="401" t="str">
        <f>IFERROR(IF(G102&lt;&gt;"",INDEX('Overview - Section A'!$U$37:$U$44,MATCH(G102,'Overview - Section A'!$A$37:$A$44,1)),J102),"")</f>
        <v>a1Y360000032BCKEA2</v>
      </c>
      <c r="N102" s="401"/>
      <c r="O102" s="401" t="s">
        <v>505</v>
      </c>
      <c r="P102" s="168"/>
      <c r="Q102" s="387"/>
      <c r="R102" s="387"/>
      <c r="S102" s="388"/>
      <c r="T102" s="388"/>
      <c r="U102" s="388"/>
      <c r="V102" s="388"/>
      <c r="W102" s="388"/>
      <c r="X102" s="388"/>
      <c r="Y102" s="388"/>
      <c r="Z102" s="388"/>
      <c r="AA102" s="388"/>
      <c r="AB102" s="388"/>
      <c r="AC102" s="388"/>
      <c r="AD102" s="387"/>
    </row>
    <row r="103" spans="1:30" ht="47.1" customHeight="1" x14ac:dyDescent="0.25">
      <c r="A103" s="375">
        <v>13</v>
      </c>
      <c r="B103" s="394" t="str">
        <f t="shared" si="9"/>
        <v/>
      </c>
      <c r="C103" s="395">
        <f>IFERROR(IF(K103&lt;&gt;"",K103,IF(A103=A102,IF(C102&lt;YEAR('Overview - Section A'!$E$8),C102+1,""),YEAR('Overview - Section A'!$E$7)-1)),"")</f>
        <v>2017</v>
      </c>
      <c r="D103" s="396"/>
      <c r="E103" s="397"/>
      <c r="F103" s="398" t="str">
        <f t="shared" si="10"/>
        <v/>
      </c>
      <c r="G103" s="399"/>
      <c r="H103" s="400"/>
      <c r="I103" s="401" t="str">
        <f t="shared" si="11"/>
        <v>132017</v>
      </c>
      <c r="J103" s="402" t="s">
        <v>428</v>
      </c>
      <c r="K103" s="403"/>
      <c r="L103" s="401" t="b">
        <f t="shared" si="12"/>
        <v>0</v>
      </c>
      <c r="M103" s="401" t="str">
        <f>IFERROR(IF(G103&lt;&gt;"",INDEX('Overview - Section A'!$U$37:$U$44,MATCH(G103,'Overview - Section A'!$A$37:$A$44,1)),J103),"")</f>
        <v>a1Y360000032BCFEA2</v>
      </c>
      <c r="N103" s="401"/>
      <c r="O103" s="401" t="s">
        <v>506</v>
      </c>
      <c r="P103" s="168"/>
      <c r="Q103" s="387"/>
      <c r="R103" s="387"/>
      <c r="S103" s="388"/>
      <c r="T103" s="388"/>
      <c r="U103" s="388"/>
      <c r="V103" s="388"/>
      <c r="W103" s="388"/>
      <c r="X103" s="388"/>
      <c r="Y103" s="388"/>
      <c r="Z103" s="388"/>
      <c r="AA103" s="388"/>
      <c r="AB103" s="388"/>
      <c r="AC103" s="388"/>
      <c r="AD103" s="387"/>
    </row>
    <row r="104" spans="1:30" ht="47.1" customHeight="1" x14ac:dyDescent="0.25">
      <c r="A104" s="375">
        <v>13</v>
      </c>
      <c r="B104" s="394" t="str">
        <f t="shared" si="9"/>
        <v/>
      </c>
      <c r="C104" s="395">
        <f>IFERROR(IF(K104&lt;&gt;"",K104,IF(A104=A103,IF(C103&lt;YEAR('Overview - Section A'!$E$8),C103+1,""),YEAR('Overview - Section A'!$E$7)-1)),"")</f>
        <v>2018</v>
      </c>
      <c r="D104" s="396"/>
      <c r="E104" s="397"/>
      <c r="F104" s="398" t="str">
        <f t="shared" si="10"/>
        <v/>
      </c>
      <c r="G104" s="399"/>
      <c r="H104" s="400"/>
      <c r="I104" s="401" t="str">
        <f t="shared" si="11"/>
        <v>132018</v>
      </c>
      <c r="J104" s="402" t="s">
        <v>430</v>
      </c>
      <c r="K104" s="403"/>
      <c r="L104" s="401" t="b">
        <f t="shared" si="12"/>
        <v>0</v>
      </c>
      <c r="M104" s="401" t="str">
        <f>IFERROR(IF(G104&lt;&gt;"",INDEX('Overview - Section A'!$U$37:$U$44,MATCH(G104,'Overview - Section A'!$A$37:$A$44,1)),J104),"")</f>
        <v>a1Y360000032BCGEA2</v>
      </c>
      <c r="N104" s="401"/>
      <c r="O104" s="401" t="s">
        <v>507</v>
      </c>
      <c r="P104" s="168"/>
      <c r="Q104" s="387"/>
      <c r="R104" s="387"/>
      <c r="S104" s="388"/>
      <c r="T104" s="388"/>
      <c r="U104" s="388"/>
      <c r="V104" s="388"/>
      <c r="W104" s="388"/>
      <c r="X104" s="388"/>
      <c r="Y104" s="388"/>
      <c r="Z104" s="388"/>
      <c r="AA104" s="388"/>
      <c r="AB104" s="388"/>
      <c r="AC104" s="388"/>
      <c r="AD104" s="387"/>
    </row>
    <row r="105" spans="1:30" ht="47.1" customHeight="1" x14ac:dyDescent="0.25">
      <c r="A105" s="375">
        <v>13</v>
      </c>
      <c r="B105" s="394" t="str">
        <f t="shared" si="9"/>
        <v/>
      </c>
      <c r="C105" s="395">
        <f>IFERROR(IF(K105&lt;&gt;"",K105,IF(A105=A104,IF(C104&lt;YEAR('Overview - Section A'!$E$8),C104+1,""),YEAR('Overview - Section A'!$E$7)-1)),"")</f>
        <v>2019</v>
      </c>
      <c r="D105" s="396"/>
      <c r="E105" s="397"/>
      <c r="F105" s="398" t="str">
        <f t="shared" si="10"/>
        <v/>
      </c>
      <c r="G105" s="399"/>
      <c r="H105" s="400"/>
      <c r="I105" s="401" t="str">
        <f t="shared" si="11"/>
        <v>132019</v>
      </c>
      <c r="J105" s="402" t="s">
        <v>432</v>
      </c>
      <c r="K105" s="403"/>
      <c r="L105" s="401" t="b">
        <f t="shared" si="12"/>
        <v>0</v>
      </c>
      <c r="M105" s="401" t="str">
        <f>IFERROR(IF(G105&lt;&gt;"",INDEX('Overview - Section A'!$U$37:$U$44,MATCH(G105,'Overview - Section A'!$A$37:$A$44,1)),J105),"")</f>
        <v>a1Y360000032BCHEA2</v>
      </c>
      <c r="N105" s="401"/>
      <c r="O105" s="401" t="s">
        <v>508</v>
      </c>
      <c r="P105" s="168"/>
      <c r="Q105" s="387"/>
      <c r="R105" s="387"/>
      <c r="S105" s="388"/>
      <c r="T105" s="388"/>
      <c r="U105" s="388"/>
      <c r="V105" s="388"/>
      <c r="W105" s="388"/>
      <c r="X105" s="388"/>
      <c r="Y105" s="388"/>
      <c r="Z105" s="388"/>
      <c r="AA105" s="388"/>
      <c r="AB105" s="388"/>
      <c r="AC105" s="388"/>
      <c r="AD105" s="387"/>
    </row>
    <row r="106" spans="1:30" ht="47.1" customHeight="1" x14ac:dyDescent="0.25">
      <c r="A106" s="375">
        <v>13</v>
      </c>
      <c r="B106" s="394" t="str">
        <f t="shared" si="9"/>
        <v/>
      </c>
      <c r="C106" s="395">
        <f>IFERROR(IF(K106&lt;&gt;"",K106,IF(A106=A105,IF(C105&lt;YEAR('Overview - Section A'!$E$8),C105+1,""),YEAR('Overview - Section A'!$E$7)-1)),"")</f>
        <v>2020</v>
      </c>
      <c r="D106" s="396"/>
      <c r="E106" s="397"/>
      <c r="F106" s="398" t="str">
        <f t="shared" si="10"/>
        <v/>
      </c>
      <c r="G106" s="399"/>
      <c r="H106" s="400"/>
      <c r="I106" s="401" t="str">
        <f t="shared" si="11"/>
        <v>132020</v>
      </c>
      <c r="J106" s="402" t="s">
        <v>434</v>
      </c>
      <c r="K106" s="403"/>
      <c r="L106" s="401" t="b">
        <f t="shared" si="12"/>
        <v>0</v>
      </c>
      <c r="M106" s="401" t="str">
        <f>IFERROR(IF(G106&lt;&gt;"",INDEX('Overview - Section A'!$U$37:$U$44,MATCH(G106,'Overview - Section A'!$A$37:$A$44,1)),J106),"")</f>
        <v>a1Y360000032BCIEA2</v>
      </c>
      <c r="N106" s="401"/>
      <c r="O106" s="401" t="s">
        <v>509</v>
      </c>
      <c r="P106" s="168"/>
      <c r="Q106" s="387"/>
      <c r="R106" s="387"/>
      <c r="S106" s="388"/>
      <c r="T106" s="388"/>
      <c r="U106" s="388"/>
      <c r="V106" s="388"/>
      <c r="W106" s="388"/>
      <c r="X106" s="388"/>
      <c r="Y106" s="388"/>
      <c r="Z106" s="388"/>
      <c r="AA106" s="388"/>
      <c r="AB106" s="388"/>
      <c r="AC106" s="388"/>
      <c r="AD106" s="387"/>
    </row>
    <row r="107" spans="1:30" ht="47.1" customHeight="1" x14ac:dyDescent="0.25">
      <c r="A107" s="375">
        <v>13</v>
      </c>
      <c r="B107" s="394" t="str">
        <f t="shared" si="9"/>
        <v/>
      </c>
      <c r="C107" s="395">
        <f>IFERROR(IF(K107&lt;&gt;"",K107,IF(A107=A106,IF(C106&lt;YEAR('Overview - Section A'!$E$8),C106+1,""),YEAR('Overview - Section A'!$E$7)-1)),"")</f>
        <v>2021</v>
      </c>
      <c r="D107" s="396"/>
      <c r="E107" s="397"/>
      <c r="F107" s="398" t="str">
        <f t="shared" si="10"/>
        <v/>
      </c>
      <c r="G107" s="399"/>
      <c r="H107" s="400"/>
      <c r="I107" s="401" t="str">
        <f t="shared" si="11"/>
        <v>132021</v>
      </c>
      <c r="J107" s="402" t="s">
        <v>436</v>
      </c>
      <c r="K107" s="403"/>
      <c r="L107" s="401" t="b">
        <f t="shared" si="12"/>
        <v>0</v>
      </c>
      <c r="M107" s="401" t="str">
        <f>IFERROR(IF(G107&lt;&gt;"",INDEX('Overview - Section A'!$U$37:$U$44,MATCH(G107,'Overview - Section A'!$A$37:$A$44,1)),J107),"")</f>
        <v>a1Y360000032BCJEA2</v>
      </c>
      <c r="N107" s="401"/>
      <c r="O107" s="401" t="s">
        <v>510</v>
      </c>
      <c r="P107" s="168"/>
      <c r="Q107" s="387"/>
      <c r="R107" s="387"/>
      <c r="S107" s="388"/>
      <c r="T107" s="388"/>
      <c r="U107" s="388"/>
      <c r="V107" s="388"/>
      <c r="W107" s="388"/>
      <c r="X107" s="388"/>
      <c r="Y107" s="388"/>
      <c r="Z107" s="388"/>
      <c r="AA107" s="388"/>
      <c r="AB107" s="388"/>
      <c r="AC107" s="388"/>
      <c r="AD107" s="387"/>
    </row>
    <row r="108" spans="1:30" ht="47.1" customHeight="1" x14ac:dyDescent="0.25">
      <c r="A108" s="375">
        <v>13</v>
      </c>
      <c r="B108" s="394" t="str">
        <f t="shared" si="9"/>
        <v/>
      </c>
      <c r="C108" s="395" t="str">
        <f>IFERROR(IF(K108&lt;&gt;"",K108,IF(A108=A107,IF(C107&lt;YEAR('Overview - Section A'!$E$8),C107+1,""),YEAR('Overview - Section A'!$E$7)-1)),"")</f>
        <v/>
      </c>
      <c r="D108" s="396"/>
      <c r="E108" s="397"/>
      <c r="F108" s="398" t="str">
        <f t="shared" si="10"/>
        <v/>
      </c>
      <c r="G108" s="399"/>
      <c r="H108" s="400"/>
      <c r="I108" s="401" t="str">
        <f t="shared" si="11"/>
        <v>13</v>
      </c>
      <c r="J108" s="402" t="s">
        <v>438</v>
      </c>
      <c r="K108" s="403"/>
      <c r="L108" s="401" t="b">
        <f t="shared" si="12"/>
        <v>0</v>
      </c>
      <c r="M108" s="401" t="str">
        <f>IFERROR(IF(G108&lt;&gt;"",INDEX('Overview - Section A'!$U$37:$U$44,MATCH(G108,'Overview - Section A'!$A$37:$A$44,1)),J108),"")</f>
        <v>a1Y360000032BCKEA2</v>
      </c>
      <c r="N108" s="401"/>
      <c r="O108" s="401" t="s">
        <v>511</v>
      </c>
      <c r="P108" s="168"/>
      <c r="Q108" s="387"/>
      <c r="R108" s="387"/>
      <c r="S108" s="388"/>
      <c r="T108" s="388"/>
      <c r="U108" s="388"/>
      <c r="V108" s="388"/>
      <c r="W108" s="388"/>
      <c r="X108" s="388"/>
      <c r="Y108" s="388"/>
      <c r="Z108" s="388"/>
      <c r="AA108" s="388"/>
      <c r="AB108" s="388"/>
      <c r="AC108" s="388"/>
      <c r="AD108" s="387"/>
    </row>
    <row r="109" spans="1:30" ht="47.1" customHeight="1" x14ac:dyDescent="0.25">
      <c r="A109" s="375">
        <v>14</v>
      </c>
      <c r="B109" s="394" t="str">
        <f t="shared" si="9"/>
        <v/>
      </c>
      <c r="C109" s="395">
        <f>IFERROR(IF(K109&lt;&gt;"",K109,IF(A109=A108,IF(C108&lt;YEAR('Overview - Section A'!$E$8),C108+1,""),YEAR('Overview - Section A'!$E$7)-1)),"")</f>
        <v>2017</v>
      </c>
      <c r="D109" s="396"/>
      <c r="E109" s="397"/>
      <c r="F109" s="398" t="str">
        <f t="shared" si="10"/>
        <v/>
      </c>
      <c r="G109" s="399"/>
      <c r="H109" s="400"/>
      <c r="I109" s="401" t="str">
        <f t="shared" si="11"/>
        <v>142017</v>
      </c>
      <c r="J109" s="402" t="s">
        <v>428</v>
      </c>
      <c r="K109" s="403"/>
      <c r="L109" s="401" t="b">
        <f t="shared" si="12"/>
        <v>0</v>
      </c>
      <c r="M109" s="401" t="str">
        <f>IFERROR(IF(G109&lt;&gt;"",INDEX('Overview - Section A'!$U$37:$U$44,MATCH(G109,'Overview - Section A'!$A$37:$A$44,1)),J109),"")</f>
        <v>a1Y360000032BCFEA2</v>
      </c>
      <c r="N109" s="401"/>
      <c r="O109" s="401" t="s">
        <v>512</v>
      </c>
      <c r="P109" s="168"/>
      <c r="Q109" s="387"/>
      <c r="R109" s="387"/>
      <c r="S109" s="388"/>
      <c r="T109" s="388"/>
      <c r="U109" s="388"/>
      <c r="V109" s="388"/>
      <c r="W109" s="388"/>
      <c r="X109" s="388"/>
      <c r="Y109" s="388"/>
      <c r="Z109" s="388"/>
      <c r="AA109" s="388"/>
      <c r="AB109" s="388"/>
      <c r="AC109" s="388"/>
      <c r="AD109" s="387"/>
    </row>
    <row r="110" spans="1:30" ht="47.1" customHeight="1" x14ac:dyDescent="0.25">
      <c r="A110" s="375">
        <v>14</v>
      </c>
      <c r="B110" s="394" t="str">
        <f t="shared" si="9"/>
        <v/>
      </c>
      <c r="C110" s="395">
        <f>IFERROR(IF(K110&lt;&gt;"",K110,IF(A110=A109,IF(C109&lt;YEAR('Overview - Section A'!$E$8),C109+1,""),YEAR('Overview - Section A'!$E$7)-1)),"")</f>
        <v>2018</v>
      </c>
      <c r="D110" s="396"/>
      <c r="E110" s="397"/>
      <c r="F110" s="398" t="str">
        <f t="shared" si="10"/>
        <v/>
      </c>
      <c r="G110" s="399"/>
      <c r="H110" s="400"/>
      <c r="I110" s="401" t="str">
        <f t="shared" si="11"/>
        <v>142018</v>
      </c>
      <c r="J110" s="402" t="s">
        <v>430</v>
      </c>
      <c r="K110" s="403"/>
      <c r="L110" s="401" t="b">
        <f t="shared" si="12"/>
        <v>0</v>
      </c>
      <c r="M110" s="401" t="str">
        <f>IFERROR(IF(G110&lt;&gt;"",INDEX('Overview - Section A'!$U$37:$U$44,MATCH(G110,'Overview - Section A'!$A$37:$A$44,1)),J110),"")</f>
        <v>a1Y360000032BCGEA2</v>
      </c>
      <c r="N110" s="401"/>
      <c r="O110" s="401" t="s">
        <v>513</v>
      </c>
      <c r="P110" s="168"/>
      <c r="Q110" s="387"/>
      <c r="R110" s="387"/>
      <c r="S110" s="388"/>
      <c r="T110" s="388"/>
      <c r="U110" s="388"/>
      <c r="V110" s="388"/>
      <c r="W110" s="388"/>
      <c r="X110" s="388"/>
      <c r="Y110" s="388"/>
      <c r="Z110" s="388"/>
      <c r="AA110" s="388"/>
      <c r="AB110" s="388"/>
      <c r="AC110" s="388"/>
      <c r="AD110" s="387"/>
    </row>
    <row r="111" spans="1:30" ht="47.1" customHeight="1" x14ac:dyDescent="0.25">
      <c r="A111" s="375">
        <v>14</v>
      </c>
      <c r="B111" s="394" t="str">
        <f t="shared" si="9"/>
        <v/>
      </c>
      <c r="C111" s="395">
        <f>IFERROR(IF(K111&lt;&gt;"",K111,IF(A111=A110,IF(C110&lt;YEAR('Overview - Section A'!$E$8),C110+1,""),YEAR('Overview - Section A'!$E$7)-1)),"")</f>
        <v>2019</v>
      </c>
      <c r="D111" s="396"/>
      <c r="E111" s="397"/>
      <c r="F111" s="398" t="str">
        <f t="shared" si="10"/>
        <v/>
      </c>
      <c r="G111" s="399"/>
      <c r="H111" s="400"/>
      <c r="I111" s="401" t="str">
        <f t="shared" si="11"/>
        <v>142019</v>
      </c>
      <c r="J111" s="402" t="s">
        <v>432</v>
      </c>
      <c r="K111" s="403"/>
      <c r="L111" s="401" t="b">
        <f t="shared" si="12"/>
        <v>0</v>
      </c>
      <c r="M111" s="401" t="str">
        <f>IFERROR(IF(G111&lt;&gt;"",INDEX('Overview - Section A'!$U$37:$U$44,MATCH(G111,'Overview - Section A'!$A$37:$A$44,1)),J111),"")</f>
        <v>a1Y360000032BCHEA2</v>
      </c>
      <c r="N111" s="401"/>
      <c r="O111" s="401" t="s">
        <v>514</v>
      </c>
      <c r="P111" s="168"/>
      <c r="Q111" s="387"/>
      <c r="R111" s="387"/>
      <c r="S111" s="388"/>
      <c r="T111" s="388"/>
      <c r="U111" s="388"/>
      <c r="V111" s="388"/>
      <c r="W111" s="388"/>
      <c r="X111" s="388"/>
      <c r="Y111" s="388"/>
      <c r="Z111" s="388"/>
      <c r="AA111" s="388"/>
      <c r="AB111" s="388"/>
      <c r="AC111" s="388"/>
      <c r="AD111" s="387"/>
    </row>
    <row r="112" spans="1:30" ht="47.1" customHeight="1" x14ac:dyDescent="0.25">
      <c r="A112" s="375">
        <v>14</v>
      </c>
      <c r="B112" s="394" t="str">
        <f t="shared" si="9"/>
        <v/>
      </c>
      <c r="C112" s="395">
        <f>IFERROR(IF(K112&lt;&gt;"",K112,IF(A112=A111,IF(C111&lt;YEAR('Overview - Section A'!$E$8),C111+1,""),YEAR('Overview - Section A'!$E$7)-1)),"")</f>
        <v>2020</v>
      </c>
      <c r="D112" s="396"/>
      <c r="E112" s="397"/>
      <c r="F112" s="398" t="str">
        <f t="shared" si="10"/>
        <v/>
      </c>
      <c r="G112" s="399"/>
      <c r="H112" s="400"/>
      <c r="I112" s="401" t="str">
        <f t="shared" si="11"/>
        <v>142020</v>
      </c>
      <c r="J112" s="402" t="s">
        <v>434</v>
      </c>
      <c r="K112" s="403"/>
      <c r="L112" s="401" t="b">
        <f t="shared" si="12"/>
        <v>0</v>
      </c>
      <c r="M112" s="401" t="str">
        <f>IFERROR(IF(G112&lt;&gt;"",INDEX('Overview - Section A'!$U$37:$U$44,MATCH(G112,'Overview - Section A'!$A$37:$A$44,1)),J112),"")</f>
        <v>a1Y360000032BCIEA2</v>
      </c>
      <c r="N112" s="401"/>
      <c r="O112" s="401" t="s">
        <v>515</v>
      </c>
      <c r="P112" s="168"/>
      <c r="Q112" s="387"/>
      <c r="R112" s="387"/>
      <c r="S112" s="388"/>
      <c r="T112" s="388"/>
      <c r="U112" s="388"/>
      <c r="V112" s="388"/>
      <c r="W112" s="388"/>
      <c r="X112" s="388"/>
      <c r="Y112" s="388"/>
      <c r="Z112" s="388"/>
      <c r="AA112" s="388"/>
      <c r="AB112" s="388"/>
      <c r="AC112" s="388"/>
      <c r="AD112" s="387"/>
    </row>
    <row r="113" spans="1:30" ht="47.1" customHeight="1" x14ac:dyDescent="0.25">
      <c r="A113" s="375">
        <v>14</v>
      </c>
      <c r="B113" s="394" t="str">
        <f t="shared" si="9"/>
        <v/>
      </c>
      <c r="C113" s="395">
        <f>IFERROR(IF(K113&lt;&gt;"",K113,IF(A113=A112,IF(C112&lt;YEAR('Overview - Section A'!$E$8),C112+1,""),YEAR('Overview - Section A'!$E$7)-1)),"")</f>
        <v>2021</v>
      </c>
      <c r="D113" s="396"/>
      <c r="E113" s="397"/>
      <c r="F113" s="398" t="str">
        <f t="shared" si="10"/>
        <v/>
      </c>
      <c r="G113" s="399"/>
      <c r="H113" s="400"/>
      <c r="I113" s="401" t="str">
        <f t="shared" si="11"/>
        <v>142021</v>
      </c>
      <c r="J113" s="402" t="s">
        <v>436</v>
      </c>
      <c r="K113" s="403"/>
      <c r="L113" s="401" t="b">
        <f t="shared" si="12"/>
        <v>0</v>
      </c>
      <c r="M113" s="401" t="str">
        <f>IFERROR(IF(G113&lt;&gt;"",INDEX('Overview - Section A'!$U$37:$U$44,MATCH(G113,'Overview - Section A'!$A$37:$A$44,1)),J113),"")</f>
        <v>a1Y360000032BCJEA2</v>
      </c>
      <c r="N113" s="401"/>
      <c r="O113" s="401" t="s">
        <v>516</v>
      </c>
      <c r="P113" s="168"/>
      <c r="Q113" s="387"/>
      <c r="R113" s="387"/>
      <c r="S113" s="388"/>
      <c r="T113" s="388"/>
      <c r="U113" s="388"/>
      <c r="V113" s="388"/>
      <c r="W113" s="388"/>
      <c r="X113" s="388"/>
      <c r="Y113" s="388"/>
      <c r="Z113" s="388"/>
      <c r="AA113" s="388"/>
      <c r="AB113" s="388"/>
      <c r="AC113" s="388"/>
      <c r="AD113" s="387"/>
    </row>
    <row r="114" spans="1:30" ht="47.1" customHeight="1" x14ac:dyDescent="0.25">
      <c r="A114" s="375">
        <v>14</v>
      </c>
      <c r="B114" s="394" t="str">
        <f t="shared" si="9"/>
        <v/>
      </c>
      <c r="C114" s="395" t="str">
        <f>IFERROR(IF(K114&lt;&gt;"",K114,IF(A114=A113,IF(C113&lt;YEAR('Overview - Section A'!$E$8),C113+1,""),YEAR('Overview - Section A'!$E$7)-1)),"")</f>
        <v/>
      </c>
      <c r="D114" s="396"/>
      <c r="E114" s="397"/>
      <c r="F114" s="398" t="str">
        <f t="shared" si="10"/>
        <v/>
      </c>
      <c r="G114" s="399"/>
      <c r="H114" s="400"/>
      <c r="I114" s="401" t="str">
        <f t="shared" si="11"/>
        <v>14</v>
      </c>
      <c r="J114" s="402" t="s">
        <v>438</v>
      </c>
      <c r="K114" s="403"/>
      <c r="L114" s="401" t="b">
        <f t="shared" si="12"/>
        <v>0</v>
      </c>
      <c r="M114" s="401" t="str">
        <f>IFERROR(IF(G114&lt;&gt;"",INDEX('Overview - Section A'!$U$37:$U$44,MATCH(G114,'Overview - Section A'!$A$37:$A$44,1)),J114),"")</f>
        <v>a1Y360000032BCKEA2</v>
      </c>
      <c r="N114" s="401"/>
      <c r="O114" s="401" t="s">
        <v>517</v>
      </c>
      <c r="P114" s="168"/>
      <c r="Q114" s="387"/>
      <c r="R114" s="387"/>
      <c r="S114" s="388"/>
      <c r="T114" s="388"/>
      <c r="U114" s="388"/>
      <c r="V114" s="388"/>
      <c r="W114" s="388"/>
      <c r="X114" s="388"/>
      <c r="Y114" s="388"/>
      <c r="Z114" s="388"/>
      <c r="AA114" s="388"/>
      <c r="AB114" s="388"/>
      <c r="AC114" s="388"/>
      <c r="AD114" s="387"/>
    </row>
    <row r="115" spans="1:30" ht="47.1" customHeight="1" x14ac:dyDescent="0.25">
      <c r="A115" s="375">
        <v>15</v>
      </c>
      <c r="B115" s="394" t="str">
        <f t="shared" si="9"/>
        <v/>
      </c>
      <c r="C115" s="395">
        <f>IFERROR(IF(K115&lt;&gt;"",K115,IF(A115=A114,IF(C114&lt;YEAR('Overview - Section A'!$E$8),C114+1,""),YEAR('Overview - Section A'!$E$7)-1)),"")</f>
        <v>2017</v>
      </c>
      <c r="D115" s="396"/>
      <c r="E115" s="397"/>
      <c r="F115" s="398" t="str">
        <f t="shared" si="10"/>
        <v/>
      </c>
      <c r="G115" s="399"/>
      <c r="H115" s="400"/>
      <c r="I115" s="401" t="str">
        <f t="shared" si="11"/>
        <v>152017</v>
      </c>
      <c r="J115" s="402" t="s">
        <v>428</v>
      </c>
      <c r="K115" s="403"/>
      <c r="L115" s="401" t="b">
        <f t="shared" si="12"/>
        <v>0</v>
      </c>
      <c r="M115" s="401" t="str">
        <f>IFERROR(IF(G115&lt;&gt;"",INDEX('Overview - Section A'!$U$37:$U$44,MATCH(G115,'Overview - Section A'!$A$37:$A$44,1)),J115),"")</f>
        <v>a1Y360000032BCFEA2</v>
      </c>
      <c r="N115" s="401"/>
      <c r="O115" s="401" t="s">
        <v>518</v>
      </c>
      <c r="P115" s="168"/>
      <c r="Q115" s="387"/>
      <c r="R115" s="387"/>
      <c r="S115" s="388"/>
      <c r="T115" s="388"/>
      <c r="U115" s="388"/>
      <c r="V115" s="388"/>
      <c r="W115" s="388"/>
      <c r="X115" s="388"/>
      <c r="Y115" s="388"/>
      <c r="Z115" s="388"/>
      <c r="AA115" s="388"/>
      <c r="AB115" s="388"/>
      <c r="AC115" s="388"/>
      <c r="AD115" s="387"/>
    </row>
    <row r="116" spans="1:30" ht="47.1" customHeight="1" x14ac:dyDescent="0.25">
      <c r="A116" s="375">
        <v>15</v>
      </c>
      <c r="B116" s="394" t="str">
        <f t="shared" si="9"/>
        <v/>
      </c>
      <c r="C116" s="395">
        <f>IFERROR(IF(K116&lt;&gt;"",K116,IF(A116=A115,IF(C115&lt;YEAR('Overview - Section A'!$E$8),C115+1,""),YEAR('Overview - Section A'!$E$7)-1)),"")</f>
        <v>2018</v>
      </c>
      <c r="D116" s="396"/>
      <c r="E116" s="397"/>
      <c r="F116" s="398" t="str">
        <f t="shared" si="10"/>
        <v/>
      </c>
      <c r="G116" s="399"/>
      <c r="H116" s="400"/>
      <c r="I116" s="401" t="str">
        <f t="shared" si="11"/>
        <v>152018</v>
      </c>
      <c r="J116" s="402" t="s">
        <v>430</v>
      </c>
      <c r="K116" s="403"/>
      <c r="L116" s="401" t="b">
        <f t="shared" si="12"/>
        <v>0</v>
      </c>
      <c r="M116" s="401" t="str">
        <f>IFERROR(IF(G116&lt;&gt;"",INDEX('Overview - Section A'!$U$37:$U$44,MATCH(G116,'Overview - Section A'!$A$37:$A$44,1)),J116),"")</f>
        <v>a1Y360000032BCGEA2</v>
      </c>
      <c r="N116" s="401"/>
      <c r="O116" s="401" t="s">
        <v>519</v>
      </c>
      <c r="P116" s="168"/>
      <c r="Q116" s="387"/>
      <c r="R116" s="387"/>
      <c r="S116" s="388"/>
      <c r="T116" s="388"/>
      <c r="U116" s="388"/>
      <c r="V116" s="388"/>
      <c r="W116" s="388"/>
      <c r="X116" s="388"/>
      <c r="Y116" s="388"/>
      <c r="Z116" s="388"/>
      <c r="AA116" s="388"/>
      <c r="AB116" s="388"/>
      <c r="AC116" s="388"/>
      <c r="AD116" s="387"/>
    </row>
    <row r="117" spans="1:30" ht="47.1" customHeight="1" x14ac:dyDescent="0.25">
      <c r="A117" s="375">
        <v>15</v>
      </c>
      <c r="B117" s="394" t="str">
        <f t="shared" si="9"/>
        <v/>
      </c>
      <c r="C117" s="395">
        <f>IFERROR(IF(K117&lt;&gt;"",K117,IF(A117=A116,IF(C116&lt;YEAR('Overview - Section A'!$E$8),C116+1,""),YEAR('Overview - Section A'!$E$7)-1)),"")</f>
        <v>2019</v>
      </c>
      <c r="D117" s="396"/>
      <c r="E117" s="397"/>
      <c r="F117" s="398" t="str">
        <f t="shared" si="10"/>
        <v/>
      </c>
      <c r="G117" s="399"/>
      <c r="H117" s="400"/>
      <c r="I117" s="401" t="str">
        <f t="shared" si="11"/>
        <v>152019</v>
      </c>
      <c r="J117" s="402" t="s">
        <v>432</v>
      </c>
      <c r="K117" s="403"/>
      <c r="L117" s="401" t="b">
        <f t="shared" si="12"/>
        <v>0</v>
      </c>
      <c r="M117" s="401" t="str">
        <f>IFERROR(IF(G117&lt;&gt;"",INDEX('Overview - Section A'!$U$37:$U$44,MATCH(G117,'Overview - Section A'!$A$37:$A$44,1)),J117),"")</f>
        <v>a1Y360000032BCHEA2</v>
      </c>
      <c r="N117" s="401"/>
      <c r="O117" s="401" t="s">
        <v>520</v>
      </c>
      <c r="P117" s="168"/>
      <c r="Q117" s="387"/>
      <c r="R117" s="387"/>
      <c r="S117" s="388"/>
      <c r="T117" s="388"/>
      <c r="U117" s="388"/>
      <c r="V117" s="388"/>
      <c r="W117" s="388"/>
      <c r="X117" s="388"/>
      <c r="Y117" s="388"/>
      <c r="Z117" s="388"/>
      <c r="AA117" s="388"/>
      <c r="AB117" s="388"/>
      <c r="AC117" s="388"/>
      <c r="AD117" s="387"/>
    </row>
    <row r="118" spans="1:30" ht="47.1" customHeight="1" x14ac:dyDescent="0.25">
      <c r="A118" s="375">
        <v>15</v>
      </c>
      <c r="B118" s="394" t="str">
        <f t="shared" si="9"/>
        <v/>
      </c>
      <c r="C118" s="395">
        <f>IFERROR(IF(K118&lt;&gt;"",K118,IF(A118=A117,IF(C117&lt;YEAR('Overview - Section A'!$E$8),C117+1,""),YEAR('Overview - Section A'!$E$7)-1)),"")</f>
        <v>2020</v>
      </c>
      <c r="D118" s="396"/>
      <c r="E118" s="397"/>
      <c r="F118" s="398" t="str">
        <f t="shared" si="10"/>
        <v/>
      </c>
      <c r="G118" s="399"/>
      <c r="H118" s="400"/>
      <c r="I118" s="401" t="str">
        <f t="shared" si="11"/>
        <v>152020</v>
      </c>
      <c r="J118" s="402" t="s">
        <v>434</v>
      </c>
      <c r="K118" s="403"/>
      <c r="L118" s="401" t="b">
        <f t="shared" si="12"/>
        <v>0</v>
      </c>
      <c r="M118" s="401" t="str">
        <f>IFERROR(IF(G118&lt;&gt;"",INDEX('Overview - Section A'!$U$37:$U$44,MATCH(G118,'Overview - Section A'!$A$37:$A$44,1)),J118),"")</f>
        <v>a1Y360000032BCIEA2</v>
      </c>
      <c r="N118" s="401"/>
      <c r="O118" s="401" t="s">
        <v>521</v>
      </c>
      <c r="P118" s="168"/>
      <c r="Q118" s="387"/>
      <c r="R118" s="387"/>
      <c r="S118" s="388"/>
      <c r="T118" s="388"/>
      <c r="U118" s="388"/>
      <c r="V118" s="388"/>
      <c r="W118" s="388"/>
      <c r="X118" s="388"/>
      <c r="Y118" s="388"/>
      <c r="Z118" s="388"/>
      <c r="AA118" s="388"/>
      <c r="AB118" s="388"/>
      <c r="AC118" s="388"/>
      <c r="AD118" s="387"/>
    </row>
    <row r="119" spans="1:30" ht="47.1" customHeight="1" x14ac:dyDescent="0.25">
      <c r="A119" s="375">
        <v>15</v>
      </c>
      <c r="B119" s="394" t="str">
        <f t="shared" si="9"/>
        <v/>
      </c>
      <c r="C119" s="395">
        <f>IFERROR(IF(K119&lt;&gt;"",K119,IF(A119=A118,IF(C118&lt;YEAR('Overview - Section A'!$E$8),C118+1,""),YEAR('Overview - Section A'!$E$7)-1)),"")</f>
        <v>2021</v>
      </c>
      <c r="D119" s="396"/>
      <c r="E119" s="397"/>
      <c r="F119" s="398" t="str">
        <f t="shared" si="10"/>
        <v/>
      </c>
      <c r="G119" s="399"/>
      <c r="H119" s="400"/>
      <c r="I119" s="401" t="str">
        <f t="shared" si="11"/>
        <v>152021</v>
      </c>
      <c r="J119" s="402" t="s">
        <v>436</v>
      </c>
      <c r="K119" s="403"/>
      <c r="L119" s="401" t="b">
        <f t="shared" si="12"/>
        <v>0</v>
      </c>
      <c r="M119" s="401" t="str">
        <f>IFERROR(IF(G119&lt;&gt;"",INDEX('Overview - Section A'!$U$37:$U$44,MATCH(G119,'Overview - Section A'!$A$37:$A$44,1)),J119),"")</f>
        <v>a1Y360000032BCJEA2</v>
      </c>
      <c r="N119" s="401"/>
      <c r="O119" s="401" t="s">
        <v>522</v>
      </c>
      <c r="P119" s="168"/>
      <c r="Q119" s="387"/>
      <c r="R119" s="387"/>
      <c r="S119" s="388"/>
      <c r="T119" s="388"/>
      <c r="U119" s="388"/>
      <c r="V119" s="388"/>
      <c r="W119" s="388"/>
      <c r="X119" s="388"/>
      <c r="Y119" s="388"/>
      <c r="Z119" s="388"/>
      <c r="AA119" s="388"/>
      <c r="AB119" s="388"/>
      <c r="AC119" s="388"/>
      <c r="AD119" s="387"/>
    </row>
    <row r="120" spans="1:30" ht="47.1" customHeight="1" x14ac:dyDescent="0.25">
      <c r="A120" s="375">
        <v>15</v>
      </c>
      <c r="B120" s="394" t="str">
        <f t="shared" si="9"/>
        <v/>
      </c>
      <c r="C120" s="395" t="str">
        <f>IFERROR(IF(K120&lt;&gt;"",K120,IF(A120=A119,IF(C119&lt;YEAR('Overview - Section A'!$E$8),C119+1,""),YEAR('Overview - Section A'!$E$7)-1)),"")</f>
        <v/>
      </c>
      <c r="D120" s="396"/>
      <c r="E120" s="397"/>
      <c r="F120" s="398" t="str">
        <f t="shared" si="10"/>
        <v/>
      </c>
      <c r="G120" s="399"/>
      <c r="H120" s="400"/>
      <c r="I120" s="401" t="str">
        <f t="shared" si="11"/>
        <v>15</v>
      </c>
      <c r="J120" s="402" t="s">
        <v>438</v>
      </c>
      <c r="K120" s="403"/>
      <c r="L120" s="401" t="b">
        <f t="shared" si="12"/>
        <v>0</v>
      </c>
      <c r="M120" s="401" t="str">
        <f>IFERROR(IF(G120&lt;&gt;"",INDEX('Overview - Section A'!$U$37:$U$44,MATCH(G120,'Overview - Section A'!$A$37:$A$44,1)),J120),"")</f>
        <v>a1Y360000032BCKEA2</v>
      </c>
      <c r="N120" s="401"/>
      <c r="O120" s="401" t="s">
        <v>523</v>
      </c>
      <c r="P120" s="168"/>
      <c r="Q120" s="387"/>
      <c r="R120" s="387"/>
      <c r="S120" s="388"/>
      <c r="T120" s="388"/>
      <c r="U120" s="388"/>
      <c r="V120" s="388"/>
      <c r="W120" s="388"/>
      <c r="X120" s="388"/>
      <c r="Y120" s="388"/>
      <c r="Z120" s="388"/>
      <c r="AA120" s="388"/>
      <c r="AB120" s="388"/>
      <c r="AC120" s="388"/>
      <c r="AD120" s="387"/>
    </row>
    <row r="121" spans="1:30" ht="1.35" customHeight="1" thickBot="1" x14ac:dyDescent="0.3">
      <c r="A121" s="66"/>
      <c r="B121" s="67"/>
      <c r="C121" s="67"/>
      <c r="D121" s="67"/>
      <c r="E121" s="67"/>
      <c r="F121" s="67"/>
      <c r="G121" s="67"/>
      <c r="H121" s="67"/>
      <c r="I121" s="67"/>
      <c r="J121" s="67"/>
      <c r="K121" s="67"/>
      <c r="L121" s="67"/>
      <c r="M121" s="67"/>
      <c r="N121" s="67"/>
      <c r="O121" s="169"/>
      <c r="P121" s="170"/>
    </row>
    <row r="122" spans="1:30" x14ac:dyDescent="0.25">
      <c r="O122" s="133"/>
      <c r="P122" s="133"/>
    </row>
    <row r="129" spans="1:1" x14ac:dyDescent="0.25">
      <c r="A129" s="68" t="s">
        <v>85</v>
      </c>
    </row>
  </sheetData>
  <sheetProtection algorithmName="SHA-512" hashValue="LuSLOgogFd2szEH1X8MNzaaeilzWC0IZkI/W4mg6d3GuObT+1OmoYZ2wncYFx3Pb7DJecHlCYPUIdqVT0SUxWA==" saltValue="nEi+1VTJXaWsgOg6yfOVHA==" spinCount="100000" sheet="1" objects="1" scenarios="1" formatCells="0" formatRows="0" sort="0" autoFilter="0"/>
  <dataConsolidate/>
  <mergeCells count="3">
    <mergeCell ref="A28:H28"/>
    <mergeCell ref="A8:AD8"/>
    <mergeCell ref="A1:Q2"/>
  </mergeCells>
  <conditionalFormatting sqref="A30:C120">
    <cfRule type="expression" dxfId="135" priority="42">
      <formula>MOD($A30,2)=0</formula>
    </cfRule>
    <cfRule type="expression" dxfId="134" priority="43">
      <formula>MOD($A30,2)=1</formula>
    </cfRule>
  </conditionalFormatting>
  <conditionalFormatting sqref="B10:C10 B13:C25">
    <cfRule type="expression" dxfId="133" priority="41">
      <formula>AND($C10&lt;&gt;"",$B10&lt;&gt;"")</formula>
    </cfRule>
  </conditionalFormatting>
  <conditionalFormatting sqref="D30:H120">
    <cfRule type="expression" dxfId="132" priority="37">
      <formula>AND(INDEX($AD$10:$AD$10,MATCH($A30,$A$10:$A$10,0))="Deactivate")</formula>
    </cfRule>
  </conditionalFormatting>
  <conditionalFormatting sqref="D10:R10 D13:R25 G11:Q12">
    <cfRule type="expression" dxfId="131" priority="36">
      <formula>$AD$8="Deactivate"</formula>
    </cfRule>
  </conditionalFormatting>
  <conditionalFormatting sqref="A10:AD10 A13:AD25 A11:A12 G11:Q12 S11:AD12">
    <cfRule type="expression" dxfId="130" priority="35">
      <formula>$W10:$W26="[Record ID]"</formula>
    </cfRule>
  </conditionalFormatting>
  <conditionalFormatting sqref="A30:AD120">
    <cfRule type="expression" dxfId="129" priority="34">
      <formula>$O30:$O121="[Record ID]"</formula>
    </cfRule>
  </conditionalFormatting>
  <conditionalFormatting sqref="A10:AD10 A13:AD26 A11:A12 G11:Q12 S11:AD12">
    <cfRule type="expression" dxfId="128" priority="11">
      <formula>$K10="Yes"</formula>
    </cfRule>
  </conditionalFormatting>
  <conditionalFormatting sqref="G30:G122">
    <cfRule type="expression" dxfId="127" priority="10">
      <formula>AND($H30="TBD",$G30&lt;&gt;"")</formula>
    </cfRule>
  </conditionalFormatting>
  <conditionalFormatting sqref="C11:C12">
    <cfRule type="expression" dxfId="126" priority="9">
      <formula>AND($C11&lt;&gt;"",$B11&lt;&gt;"")</formula>
    </cfRule>
  </conditionalFormatting>
  <conditionalFormatting sqref="E11:F11 D12:F12">
    <cfRule type="expression" dxfId="125" priority="8">
      <formula>$AD$8="Deactivate"</formula>
    </cfRule>
  </conditionalFormatting>
  <conditionalFormatting sqref="C11 E11:F11 C12:F12">
    <cfRule type="expression" dxfId="124" priority="7">
      <formula>$W11:$W27="[Record ID]"</formula>
    </cfRule>
  </conditionalFormatting>
  <conditionalFormatting sqref="C11 E11:F11 C12:F12">
    <cfRule type="expression" dxfId="123" priority="6">
      <formula>$K11="Yes"</formula>
    </cfRule>
  </conditionalFormatting>
  <conditionalFormatting sqref="B11">
    <cfRule type="expression" dxfId="122" priority="5">
      <formula>AND($C11&lt;&gt;"",$B11&lt;&gt;"")</formula>
    </cfRule>
  </conditionalFormatting>
  <conditionalFormatting sqref="B12">
    <cfRule type="expression" dxfId="121" priority="4">
      <formula>AND($C12&lt;&gt;"",$B12&lt;&gt;"")</formula>
    </cfRule>
  </conditionalFormatting>
  <conditionalFormatting sqref="R11:R12">
    <cfRule type="expression" dxfId="120" priority="3">
      <formula>$AD$8="Deactivate"</formula>
    </cfRule>
  </conditionalFormatting>
  <conditionalFormatting sqref="R11:R12">
    <cfRule type="expression" dxfId="119" priority="2">
      <formula>$W11:$W27="[Record ID]"</formula>
    </cfRule>
  </conditionalFormatting>
  <conditionalFormatting sqref="R11:R12">
    <cfRule type="expression" dxfId="118" priority="1">
      <formula>$K11="Yes"</formula>
    </cfRule>
  </conditionalFormatting>
  <dataValidations count="18">
    <dataValidation type="list" allowBlank="1" showInputMessage="1" showErrorMessage="1" sqref="B10:B25">
      <formula1>OutcomeIndicator</formula1>
    </dataValidation>
    <dataValidation type="custom" allowBlank="1" showInputMessage="1" showErrorMessage="1" errorTitle="Outcome Indicator" error="Should not have both a Standard Indicator and Custom Indicator on same line." sqref="C10:C25">
      <formula1>B10=""</formula1>
    </dataValidation>
    <dataValidation type="list" allowBlank="1" showInputMessage="1" showErrorMessage="1" sqref="H10:H25">
      <formula1>ResponsiblePR</formula1>
    </dataValidation>
    <dataValidation type="list" allowBlank="1" showInputMessage="1" showErrorMessage="1" sqref="Q10:Q25">
      <formula1>Country</formula1>
    </dataValidation>
    <dataValidation type="textLength" allowBlank="1" showInputMessage="1" showErrorMessage="1" errorTitle="Entered information is too long" error="Information entered here is limited to 20 characters. Please capture further details in Comments." sqref="D10:D25">
      <formula1>0</formula1>
      <formula2>20</formula2>
    </dataValidation>
    <dataValidation type="textLength" allowBlank="1" showInputMessage="1" showErrorMessage="1" errorTitle="Entered information is too long" error="Information entered here is limited to 4000 characters. Please capture further details in Comments." sqref="F10:F25">
      <formula1>0</formula1>
      <formula2>4000</formula2>
    </dataValidation>
    <dataValidation type="textLength" allowBlank="1" showInputMessage="1" showErrorMessage="1" errorTitle="Entered information is too long" error="Information entered here is limited to 32768 characters. Please capture further details in Comments." sqref="R10:R25">
      <formula1>0</formula1>
      <formula2>32768</formula2>
    </dataValidation>
    <dataValidation showInputMessage="1" showErrorMessage="1" sqref="K10:K25"/>
    <dataValidation allowBlank="1" showInputMessage="1" showErrorMessage="1" prompt="To ensure data consistency please ensure that all thousands are separated with a comma and all decimals are separated with a decimal. (e.g. 1,000,000.96)" sqref="D30:F120"/>
    <dataValidation type="decimal" allowBlank="1" showInputMessage="1" showErrorMessage="1" errorTitle="X-Author for Excel" error="Please enter a valid numeric value. Valid range for Outcome Indicator Number is -1E+18 to 1E+18." promptTitle="X-Author for Excel" sqref="A30:A120 A10:A25">
      <formula1>-1000000000000000000</formula1>
      <formula2>1000000000000000000</formula2>
    </dataValidation>
    <dataValidation type="date" allowBlank="1" showInputMessage="1" showErrorMessage="1" errorTitle="X-Author for Excel" error="Please enter a valid date." promptTitle="X-Author for Excel" sqref="G30:G120">
      <formula1>1</formula1>
      <formula2>767376</formula2>
    </dataValidation>
    <dataValidation type="list" allowBlank="1" showInputMessage="1" showErrorMessage="1" errorTitle="X-Author for Excel" error="Please select a value from the drop-down." promptTitle="X-Author for Excel" sqref="H30:H120">
      <formula1>IF(IFERROR(ROWS(INDIRECT(SUBSTITUTE("AIM_Outcome_Indicator_Targets_Result__c.AIM_Mark_if_target_is_TBD__c"," ","_"))),-1) &lt; 0, XAuthorInvalidPicklistData,INDIRECT(SUBSTITUTE("AIM_Outcome_Indicator_Targets_Result__c.AIM_Mark_if_target_is_TBD__c"," ","_")))</formula1>
    </dataValidation>
    <dataValidation type="custom" allowBlank="1" showInputMessage="1" showErrorMessage="1" errorTitle="X-Author for Excel" error="Id and Lookup fields are not editable." promptTitle="X-Author for Excel" sqref="J30:J120 O30:O120 AC10:AC25 W10:Y25">
      <formula1>""</formula1>
    </dataValidation>
    <dataValidation type="list" allowBlank="1" showInputMessage="1" showErrorMessage="1" errorTitle="X-Author for Excel" error="Please select a value from the drop-down." promptTitle="X-Author for Excel" sqref="K30:K120">
      <formula1>IF(IFERROR(ROWS(INDIRECT(SUBSTITUTE("AIM_Outcome_Indicator_Targets_Result__c.AIM_Year_of_Target__c"," ","_"))),-1) &lt; 0, XAuthorInvalidPicklistData,INDIRECT(SUBSTITUTE("AIM_Outcome_Indicator_Targets_Result__c.AIM_Year_of_Target__c"," ","_")))</formula1>
    </dataValidation>
    <dataValidation type="list" allowBlank="1" showInputMessage="1" showErrorMessage="1" errorTitle="X-Author for Excel" error="Please select either TRUE or FALSE from the dropdown." promptTitle="X-Author for Excel" sqref="L30:L120 U10:U25">
      <formula1>"TRUE,FALSE"</formula1>
    </dataValidation>
    <dataValidation type="decimal" allowBlank="1" showInputMessage="1" showErrorMessage="1" errorTitle="X-Author for Excel" error="Please enter a valid numeric value. Valid range for Target % is -99999.99 to 99999.99." promptTitle="X-Author for Excel" sqref="N30:N120">
      <formula1>-99999.99</formula1>
      <formula2>99999.99</formula2>
    </dataValidation>
    <dataValidation type="list" allowBlank="1" showInputMessage="1" showErrorMessage="1" errorTitle="X-Author for Excel" error="Please select a value from the drop-down." promptTitle="X-Author for Excel" sqref="E10:E25">
      <formula1>IF(IFERROR(ROWS(INDIRECT(SUBSTITUTE("AIM_Outcome_Indicator__c.AIM_Baseline_Year__c"," ","_"))),-1) &lt; 0, XAuthorInvalidPicklistData,INDIRECT(SUBSTITUTE("AIM_Outcome_Indicator__c.AIM_Baseline_Year__c"," ","_")))</formula1>
    </dataValidation>
    <dataValidation type="list" allowBlank="1" showInputMessage="1" showErrorMessage="1" errorTitle="X-Author for Excel" error="Please select a value from the drop-down." promptTitle="X-Author for Excel" sqref="AD10:AD25">
      <formula1>IF(IFERROR(ROWS(INDIRECT(SUBSTITUTE("AIM_Outcome_Indicator__c.AIM_Deactivate_indicator__c"," ","_"))),-1) &lt; 0, XAuthorInvalidPicklistData,INDIRECT(SUBSTITUTE("AIM_Outcome_Indicator__c.AIM_Deactivate_indicator__c"," ","_")))</formula1>
    </dataValidation>
  </dataValidations>
  <hyperlinks>
    <hyperlink ref="B4" location="'Outcome Indicators - Section C'!A8" display="Outcome Indicators"/>
    <hyperlink ref="C4" location="_6017e447_f4b2_4605_8be3_67be82447dcf" display="Outcome Indicator Targets"/>
    <hyperlink ref="A129" location="'Outcome Indicators - Section C'!A4" display="'Outcome Indicators - Section C'!A4"/>
  </hyperlinks>
  <pageMargins left="0.7" right="0.7" top="0.75" bottom="0.75" header="0.3" footer="0.3"/>
  <pageSetup paperSize="8" scale="46" fitToHeight="0" orientation="landscape" r:id="rId1"/>
  <colBreaks count="1" manualBreakCount="1">
    <brk id="31" max="1048575" man="1"/>
  </colBreaks>
  <extLst>
    <ext xmlns:x14="http://schemas.microsoft.com/office/spreadsheetml/2009/9/main" uri="{78C0D931-6437-407d-A8EE-F0AAD7539E65}">
      <x14:conditionalFormattings>
        <x14:conditionalFormatting xmlns:xm="http://schemas.microsoft.com/office/excel/2006/main">
          <x14:cfRule type="expression" priority="40" id="{F8B86FC9-38F2-421F-BC8E-80A7C8DC9982}">
            <xm:f>IFERROR(OR(INT($C30)&gt;'Overview - Section A'!$K$8,$C30=""),TRUE)</xm:f>
            <x14:dxf>
              <font>
                <color theme="4" tint="0.79998168889431442"/>
              </font>
              <fill>
                <patternFill patternType="solid">
                  <fgColor theme="0"/>
                  <bgColor rgb="FFDAEEF3"/>
                </patternFill>
              </fill>
            </x14:dxf>
          </x14:cfRule>
          <xm:sqref>A30:AD121</xm:sqref>
        </x14:conditionalFormatting>
        <x14:conditionalFormatting xmlns:xm="http://schemas.microsoft.com/office/excel/2006/main">
          <x14:cfRule type="expression" priority="39" id="{087DD156-1FF4-40B2-B2C5-19DF8DEF4B67}">
            <xm:f>OR('Overview - Section A'!$AN$5="Grant Making", 'Overview - Section A'!$AN$5="Grant Revision")</xm:f>
            <x14:dxf>
              <font>
                <color theme="4" tint="0.79998168889431442"/>
              </font>
              <fill>
                <patternFill patternType="solid">
                  <fgColor theme="1" tint="0.499984740745262"/>
                  <bgColor rgb="FFDAEEF3"/>
                </patternFill>
              </fill>
              <border>
                <left/>
                <right/>
                <top/>
                <bottom/>
              </border>
            </x14:dxf>
          </x14:cfRule>
          <xm:sqref>H10:H25</xm:sqref>
        </x14:conditionalFormatting>
        <x14:conditionalFormatting xmlns:xm="http://schemas.microsoft.com/office/excel/2006/main">
          <x14:cfRule type="expression" priority="38" id="{9D7C2314-2898-4BC8-9CC1-348D5F2391D5}">
            <xm:f>OR('Overview - Section A'!$AN$5="Grant Making", 'Overview - Section A'!$AN$5="Funding Request")</xm:f>
            <x14:dxf>
              <font>
                <color theme="4" tint="0.79998168889431442"/>
              </font>
              <fill>
                <patternFill patternType="solid">
                  <fgColor theme="1" tint="0.499984740745262"/>
                  <bgColor rgb="FFDAEEF3"/>
                </patternFill>
              </fill>
            </x14:dxf>
          </x14:cfRule>
          <xm:sqref>AD10:AD25</xm:sqref>
        </x14:conditionalFormatting>
        <x14:conditionalFormatting xmlns:xm="http://schemas.microsoft.com/office/excel/2006/main">
          <x14:cfRule type="expression" priority="14" id="{80ADE3CE-2D04-4AEB-AE59-21BE35C8D8ED}">
            <xm:f>OR('Overview - Section A'!$AN$5="Grant Making", 'Overview - Section A'!$AN$5="Grant Revision")</xm:f>
            <x14:dxf>
              <font>
                <color rgb="FF8DB4E2"/>
              </font>
              <fill>
                <patternFill>
                  <bgColor rgb="FF8DB4E2"/>
                </patternFill>
              </fill>
            </x14:dxf>
          </x14:cfRule>
          <x14:cfRule type="expression" priority="15" id="{6FF97F77-75CF-499C-8059-5D6CDA599D80}">
            <xm:f>OR('Overview - Section A'!$AN$5="Grant Making", 'Overview - Section A'!$AN$5="Funding Request")</xm:f>
            <x14:dxf>
              <font>
                <color rgb="FF8DB4E2"/>
              </font>
              <fill>
                <patternFill>
                  <bgColor rgb="FF8DB4E2"/>
                </patternFill>
              </fill>
            </x14:dxf>
          </x14:cfRule>
          <xm:sqref>H9</xm:sqref>
        </x14:conditionalFormatting>
        <x14:conditionalFormatting xmlns:xm="http://schemas.microsoft.com/office/excel/2006/main">
          <x14:cfRule type="expression" priority="12" id="{147B0E38-2835-441E-9ADD-BF4D373C7A36}">
            <xm:f>OR('Overview - Section A'!$AN$5="Grant Making", 'Overview - Section A'!$AN$5="Grant Revision")</xm:f>
            <x14:dxf>
              <font>
                <color rgb="FF8DB4E2"/>
              </font>
              <fill>
                <patternFill>
                  <bgColor rgb="FF8DB4E2"/>
                </patternFill>
              </fill>
            </x14:dxf>
          </x14:cfRule>
          <x14:cfRule type="expression" priority="13" id="{09379AE3-71E2-4879-AA3D-9055087BAB6E}">
            <xm:f>OR('Overview - Section A'!$AN$5="Grant Making", 'Overview - Section A'!$AN$5="Funding Request")</xm:f>
            <x14:dxf>
              <font>
                <color rgb="FF8DB4E2"/>
              </font>
              <fill>
                <patternFill>
                  <bgColor rgb="FF8DB4E2"/>
                </patternFill>
              </fill>
            </x14:dxf>
          </x14:cfRule>
          <xm:sqref>I9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'Overview - Section A'!$AO$25:$AO$32</xm:f>
          </x14:formula1>
          <xm:sqref>L10:N25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X234"/>
  <sheetViews>
    <sheetView showGridLines="0" tabSelected="1" topLeftCell="R13" zoomScale="70" zoomScaleNormal="70" zoomScaleSheetLayoutView="30" workbookViewId="0">
      <selection activeCell="W14" sqref="W14"/>
    </sheetView>
  </sheetViews>
  <sheetFormatPr defaultColWidth="11" defaultRowHeight="15.75" x14ac:dyDescent="0.25"/>
  <cols>
    <col min="1" max="1" width="11.5" style="6" customWidth="1"/>
    <col min="2" max="2" width="24.125" style="6" customWidth="1"/>
    <col min="3" max="3" width="34.375" style="6" customWidth="1"/>
    <col min="4" max="4" width="30.625" style="6" customWidth="1"/>
    <col min="5" max="5" width="26.875" style="6" customWidth="1"/>
    <col min="6" max="6" width="25" style="6" customWidth="1"/>
    <col min="7" max="7" width="20.125" style="6" customWidth="1"/>
    <col min="8" max="8" width="15.625" style="6" customWidth="1"/>
    <col min="9" max="11" width="27.625" style="227" hidden="1" customWidth="1"/>
    <col min="12" max="12" width="26.625" style="227" hidden="1" customWidth="1"/>
    <col min="13" max="13" width="27.625" style="227" hidden="1" customWidth="1"/>
    <col min="14" max="14" width="0.5" style="6" customWidth="1"/>
    <col min="15" max="15" width="0.125" style="6" customWidth="1"/>
    <col min="16" max="16" width="20.625" style="6" customWidth="1"/>
    <col min="17" max="17" width="22.5" style="6" customWidth="1"/>
    <col min="18" max="18" width="21.625" style="6" customWidth="1"/>
    <col min="19" max="20" width="20.625" style="6" customWidth="1"/>
    <col min="21" max="21" width="21.125" style="6" customWidth="1"/>
    <col min="22" max="22" width="25.125" style="6" customWidth="1"/>
    <col min="23" max="23" width="77" style="6" customWidth="1"/>
    <col min="24" max="24" width="27.5" style="4" hidden="1" customWidth="1"/>
    <col min="25" max="25" width="19.625" style="4" hidden="1" customWidth="1"/>
    <col min="26" max="26" width="23.125" style="4" hidden="1" customWidth="1"/>
    <col min="27" max="27" width="20.125" style="4" hidden="1" customWidth="1"/>
    <col min="28" max="28" width="14.125" style="4" hidden="1" customWidth="1"/>
    <col min="29" max="29" width="15.125" style="4" hidden="1" customWidth="1"/>
    <col min="30" max="32" width="11" style="4" hidden="1" customWidth="1"/>
    <col min="33" max="33" width="26" style="4" hidden="1" customWidth="1"/>
    <col min="34" max="34" width="12" style="4" hidden="1" customWidth="1"/>
    <col min="35" max="35" width="14.625" style="4" hidden="1" customWidth="1"/>
    <col min="36" max="36" width="22.5" style="4" hidden="1" customWidth="1"/>
    <col min="37" max="40" width="22.625" style="4" hidden="1" customWidth="1"/>
    <col min="41" max="42" width="26.125" style="4" customWidth="1"/>
    <col min="43" max="43" width="0.5" style="9" customWidth="1"/>
    <col min="44" max="44" width="20.625" style="9" customWidth="1"/>
    <col min="45" max="45" width="12.625" style="9" customWidth="1"/>
    <col min="46" max="50" width="11" style="9"/>
    <col min="51" max="16384" width="11" style="6"/>
  </cols>
  <sheetData>
    <row r="1" spans="1:45" ht="21" customHeight="1" x14ac:dyDescent="0.25">
      <c r="A1" s="553" t="s">
        <v>179</v>
      </c>
      <c r="B1" s="554"/>
      <c r="C1" s="554"/>
      <c r="D1" s="554"/>
      <c r="E1" s="554"/>
      <c r="F1" s="554"/>
      <c r="G1" s="554"/>
      <c r="H1" s="554"/>
      <c r="I1" s="554"/>
      <c r="J1" s="554"/>
      <c r="K1" s="554"/>
      <c r="L1" s="554"/>
      <c r="M1" s="554"/>
      <c r="N1" s="554"/>
      <c r="O1" s="554"/>
      <c r="P1" s="554"/>
      <c r="Q1" s="554"/>
      <c r="R1" s="554"/>
      <c r="S1" s="554"/>
      <c r="T1" s="554"/>
      <c r="U1" s="554"/>
      <c r="V1" s="555"/>
    </row>
    <row r="2" spans="1:45" ht="41.25" customHeight="1" thickBot="1" x14ac:dyDescent="0.3">
      <c r="A2" s="556"/>
      <c r="B2" s="557"/>
      <c r="C2" s="557"/>
      <c r="D2" s="557"/>
      <c r="E2" s="557"/>
      <c r="F2" s="557"/>
      <c r="G2" s="557"/>
      <c r="H2" s="557"/>
      <c r="I2" s="557"/>
      <c r="J2" s="557"/>
      <c r="K2" s="557"/>
      <c r="L2" s="557"/>
      <c r="M2" s="557"/>
      <c r="N2" s="557"/>
      <c r="O2" s="557"/>
      <c r="P2" s="557"/>
      <c r="Q2" s="557"/>
      <c r="R2" s="557"/>
      <c r="S2" s="557"/>
      <c r="T2" s="557"/>
      <c r="U2" s="557"/>
      <c r="V2" s="558"/>
    </row>
    <row r="3" spans="1:45" ht="16.5" thickBot="1" x14ac:dyDescent="0.3"/>
    <row r="4" spans="1:45" ht="61.5" customHeight="1" thickBot="1" x14ac:dyDescent="0.3">
      <c r="A4" s="43" t="s">
        <v>37</v>
      </c>
      <c r="B4" s="33" t="s">
        <v>24</v>
      </c>
      <c r="C4" s="42" t="s">
        <v>30</v>
      </c>
    </row>
    <row r="7" spans="1:45" ht="16.5" thickBot="1" x14ac:dyDescent="0.3">
      <c r="D7" s="63"/>
      <c r="E7" s="63"/>
    </row>
    <row r="8" spans="1:45" ht="33" customHeight="1" thickBot="1" x14ac:dyDescent="0.3">
      <c r="A8" s="533" t="s">
        <v>24</v>
      </c>
      <c r="B8" s="534"/>
      <c r="C8" s="534"/>
      <c r="D8" s="534"/>
      <c r="E8" s="534"/>
      <c r="F8" s="534"/>
      <c r="G8" s="534"/>
      <c r="H8" s="534"/>
      <c r="I8" s="534"/>
      <c r="J8" s="534"/>
      <c r="K8" s="534"/>
      <c r="L8" s="534"/>
      <c r="M8" s="534"/>
      <c r="N8" s="534"/>
      <c r="O8" s="534"/>
      <c r="P8" s="534"/>
      <c r="Q8" s="534"/>
      <c r="R8" s="534"/>
      <c r="S8" s="534"/>
      <c r="T8" s="534"/>
      <c r="U8" s="534"/>
      <c r="V8" s="534"/>
      <c r="W8" s="534"/>
      <c r="X8" s="534"/>
      <c r="Y8" s="534"/>
      <c r="Z8" s="534"/>
      <c r="AA8" s="534"/>
      <c r="AB8" s="534"/>
      <c r="AC8" s="534"/>
      <c r="AD8" s="534"/>
      <c r="AE8" s="534"/>
      <c r="AF8" s="534"/>
      <c r="AG8" s="534"/>
      <c r="AH8" s="534"/>
      <c r="AI8" s="534"/>
      <c r="AJ8" s="534"/>
      <c r="AK8" s="534"/>
      <c r="AL8" s="534"/>
      <c r="AM8" s="534"/>
      <c r="AN8" s="534"/>
      <c r="AO8" s="534"/>
      <c r="AP8" s="352"/>
      <c r="AQ8" s="13"/>
    </row>
    <row r="9" spans="1:45" ht="80.25" customHeight="1" x14ac:dyDescent="0.25">
      <c r="A9" s="439" t="s">
        <v>26</v>
      </c>
      <c r="B9" s="439" t="s">
        <v>76</v>
      </c>
      <c r="C9" s="439" t="s">
        <v>77</v>
      </c>
      <c r="D9" s="439" t="s">
        <v>10</v>
      </c>
      <c r="E9" s="439" t="s">
        <v>2</v>
      </c>
      <c r="F9" s="439" t="s">
        <v>3</v>
      </c>
      <c r="G9" s="439" t="s">
        <v>4</v>
      </c>
      <c r="H9" s="439" t="s">
        <v>33</v>
      </c>
      <c r="I9" s="454" t="s">
        <v>322</v>
      </c>
      <c r="J9" s="454" t="s">
        <v>323</v>
      </c>
      <c r="K9" s="455"/>
      <c r="L9" s="455"/>
      <c r="M9" s="455"/>
      <c r="N9" s="371" t="s">
        <v>261</v>
      </c>
      <c r="O9" s="439"/>
      <c r="P9" s="439" t="s">
        <v>18</v>
      </c>
      <c r="Q9" s="439" t="s">
        <v>19</v>
      </c>
      <c r="R9" s="439" t="s">
        <v>20</v>
      </c>
      <c r="S9" s="456" t="s">
        <v>258</v>
      </c>
      <c r="T9" s="456" t="s">
        <v>11</v>
      </c>
      <c r="U9" s="439" t="s">
        <v>147</v>
      </c>
      <c r="V9" s="439" t="s">
        <v>169</v>
      </c>
      <c r="W9" s="439" t="s">
        <v>9</v>
      </c>
      <c r="X9" s="426" t="s">
        <v>76</v>
      </c>
      <c r="Y9" s="457" t="s">
        <v>115</v>
      </c>
      <c r="Z9" s="457"/>
      <c r="AA9" s="457" t="s">
        <v>153</v>
      </c>
      <c r="AB9" s="457" t="s">
        <v>258</v>
      </c>
      <c r="AC9" s="457" t="s">
        <v>60</v>
      </c>
      <c r="AD9" s="457"/>
      <c r="AE9" s="457" t="s">
        <v>92</v>
      </c>
      <c r="AF9" s="457" t="s">
        <v>62</v>
      </c>
      <c r="AG9" s="457" t="s">
        <v>165</v>
      </c>
      <c r="AH9" s="458" t="s">
        <v>178</v>
      </c>
      <c r="AI9" s="458" t="s">
        <v>193</v>
      </c>
      <c r="AJ9" s="458" t="s">
        <v>205</v>
      </c>
      <c r="AK9" s="458" t="s">
        <v>48</v>
      </c>
      <c r="AL9" s="458" t="s">
        <v>232</v>
      </c>
      <c r="AM9" s="458" t="s">
        <v>260</v>
      </c>
      <c r="AN9" s="458" t="s">
        <v>274</v>
      </c>
      <c r="AO9" s="439" t="s">
        <v>324</v>
      </c>
      <c r="AP9" s="439" t="s">
        <v>282</v>
      </c>
      <c r="AQ9" s="131"/>
      <c r="AR9" s="135"/>
      <c r="AS9" s="135"/>
    </row>
    <row r="10" spans="1:45" ht="48" hidden="1" customHeight="1" x14ac:dyDescent="0.25">
      <c r="A10" s="375" t="s">
        <v>83</v>
      </c>
      <c r="B10" s="376" t="str">
        <f>IFERROR(IF(AND(C10="",D10=""),"",VLOOKUP(AI10,'Reference records(soft deleted)'!$B$61:$D$89,3,FALSE)),"")</f>
        <v/>
      </c>
      <c r="C10" s="376" t="str">
        <f>IFERROR(VLOOKUP(AJ10,'Reference records(soft deleted)'!$B$94:$D$166,3,FALSE),"")</f>
        <v/>
      </c>
      <c r="D10" s="413" t="s">
        <v>202</v>
      </c>
      <c r="E10" s="396" t="s">
        <v>72</v>
      </c>
      <c r="F10" s="397" t="s">
        <v>73</v>
      </c>
      <c r="G10" s="459" t="str">
        <f>IF(IF(AND(E10="",F10=""),IF(AL10="0.00","",AL10),IFERROR((E10/F10)*100,""))=0,"",IF(AND(E10="",F10=""),IF(AL10="0.00","",AL10),IFERROR((E10/F10)*100,"")))</f>
        <v/>
      </c>
      <c r="H10" s="400" t="s">
        <v>74</v>
      </c>
      <c r="I10" s="460" t="str">
        <f>IFERROR(VLOOKUP(C10,'Reference records(soft deleted)'!$D$94:$H$166,5,FALSE),"")</f>
        <v/>
      </c>
      <c r="J10" s="460" t="str">
        <f>IF(AND(OR(AND(F10&lt;&gt;"",G10&lt;&gt;""),AND(VLOOKUP(A10,$B$45:$F$227,5,FALSE)&lt;&gt;"",VLOOKUP(A10,$B$45:$G$227,6,FALSE)&lt;&gt;"")),I10="Number"),"Yes","No")</f>
        <v>No</v>
      </c>
      <c r="K10" s="460"/>
      <c r="L10" s="460"/>
      <c r="M10" s="460"/>
      <c r="N10" s="461" t="str">
        <f>IFERROR(IF(AM10="","",VLOOKUP(AM10,'Overview - Section A'!$P$30:$Q$31,2,FALSE)),"")</f>
        <v/>
      </c>
      <c r="O10" s="451"/>
      <c r="P10" s="400" t="s">
        <v>52</v>
      </c>
      <c r="Q10" s="379" t="str">
        <f t="array" ref="Q10">IFERROR(IF(INDEX('Reference Records'!$D$44:$D$93,MATCH(LEFT(C10,255),LEFT('Reference Records'!$C$44:$C$93,255),0))=0,"",INDEX('Reference Records'!$D$44:$D$93,MATCH(LEFT(C10,255),LEFT('Reference Records'!$C$44:$C$93,255),0))),"")</f>
        <v/>
      </c>
      <c r="R10" s="462"/>
      <c r="S10" s="451" t="str">
        <f>IF('Overview - Section A'!$AN$5="Funding Request",IF(N10="Funding Request Place Holder","",N10),"")</f>
        <v/>
      </c>
      <c r="T10" s="451" t="str">
        <f>IFERROR(IF(AK10="","",AK10),"")</f>
        <v>[Country (Name)]</v>
      </c>
      <c r="U10" s="400" t="s">
        <v>145</v>
      </c>
      <c r="V10" s="400" t="s">
        <v>146</v>
      </c>
      <c r="W10" s="413" t="s">
        <v>53</v>
      </c>
      <c r="X10" s="426" t="str">
        <f>IFERROR(IF(VLOOKUP(B10,'Reference Records'!$C$96:$D$119,2,FALSE)=0,"",VLOOKUP(B10,'Reference Records'!$C$96:$D$119,2,FALSE)),"")</f>
        <v/>
      </c>
      <c r="Y10" s="436" t="str">
        <f>IF(Q10&lt;&gt;"",C10&amp;D10,"")</f>
        <v/>
      </c>
      <c r="Z10" s="436"/>
      <c r="AA10" s="436" t="str">
        <f>C10&amp;D10</f>
        <v>[Custom Coverage Indicator Name - EN]</v>
      </c>
      <c r="AB10" s="436" t="str">
        <f>IFERROR(IF('Overview - Section A'!$AN$5="Funding Request",VLOOKUP(S10,'Overview - Section A'!$M$30:$P$31,4,FALSE),IF(AM10="","",AM10)),"")</f>
        <v>[Responsible PR]</v>
      </c>
      <c r="AC10" s="436" t="b">
        <f>IFERROR(IF(OR(C10&lt;&gt;"",D10&lt;&gt;""),TRUE,FALSE),FALSE)</f>
        <v>1</v>
      </c>
      <c r="AD10" s="436"/>
      <c r="AE10" s="436" t="str">
        <f t="array" ref="AE10">IFERROR(IF(INDEX('Overview - Section A'!$H$92:$H$109,MATCH(LEFT(B10,255),LEFT('Overview - Section A'!$E$92:$E$109,255),0))=0,"",INDEX('Overview - Section A'!$H$92:$H$109,MATCH(LEFT(B10,255),LEFT('Overview - Section A'!$E$92:$E$109,255),0))),"")</f>
        <v>a1P36000002OW9EEAW</v>
      </c>
      <c r="AF10" s="436" t="s">
        <v>61</v>
      </c>
      <c r="AG10" s="436" t="str">
        <f t="array" ref="AG10">IFERROR(IF(INDEX('Reference Records'!$G$44:$G$93,MATCH(LEFT(C10,255),LEFT('Reference Records'!$C$44:$C$93,255),0))=0,"",INDEX('Reference Records'!$G$44:$G$93,MATCH(LEFT(C10,255),LEFT('Reference Records'!$C$44:$C$93,255),0))),"")</f>
        <v/>
      </c>
      <c r="AH10" s="436" t="str">
        <f>IFERROR(IF('Overview - Section A'!$AN$5="Funding Request",IF('Reference Records'!$B$276&lt;&gt;"",VLOOKUP(T10,'Reference Records'!$B$276:$C$277,2,FALSE),VLOOKUP(T10,'Reference Records'!$A$289:$C$290,3,FALSE)),VLOOKUP(T10,'Reference Records'!$A$293:$C$295,3,FALSE)),"")</f>
        <v>[Record ID]</v>
      </c>
      <c r="AI10" s="463" t="s">
        <v>192</v>
      </c>
      <c r="AJ10" s="436" t="s">
        <v>204</v>
      </c>
      <c r="AK10" s="436" t="s">
        <v>198</v>
      </c>
      <c r="AL10" s="464" t="s">
        <v>230</v>
      </c>
      <c r="AM10" s="463" t="s">
        <v>257</v>
      </c>
      <c r="AN10" s="436" t="s">
        <v>61</v>
      </c>
      <c r="AO10" s="465" t="str">
        <f>IF(U10&lt;&gt;"","Please enter the geographic area in the comments section","")</f>
        <v>Please enter the geographic area in the comments section</v>
      </c>
      <c r="AP10" s="400" t="s">
        <v>283</v>
      </c>
      <c r="AQ10" s="131"/>
      <c r="AR10" s="353"/>
      <c r="AS10" s="135"/>
    </row>
    <row r="11" spans="1:45" ht="409.5" x14ac:dyDescent="0.25">
      <c r="A11" s="375">
        <v>1</v>
      </c>
      <c r="B11" s="376" t="s">
        <v>2716</v>
      </c>
      <c r="C11" s="376" t="s">
        <v>2436</v>
      </c>
      <c r="D11" s="413"/>
      <c r="E11" s="397">
        <v>77559</v>
      </c>
      <c r="F11" s="397">
        <v>295452</v>
      </c>
      <c r="G11" s="459">
        <f t="shared" ref="G11:G15" si="0">IF(IF(AND(E11="",F11=""),K11,IFERROR((E11/F11)*100,""))=0,"",IF(AND(E11="",F11=""),K11,IFERROR((E11/F11)*100,"")))</f>
        <v>26.250964623695221</v>
      </c>
      <c r="H11" s="400" t="s">
        <v>357</v>
      </c>
      <c r="I11" s="460">
        <f>IFERROR(VLOOKUP(C11,'Reference records(soft deleted)'!$D$94:$H$166,5,FALSE),"")</f>
        <v>0</v>
      </c>
      <c r="J11" s="460" t="str">
        <f t="shared" ref="J11:J40" si="1">IF(AND(OR(AND(F11&lt;&gt;"",G11&lt;&gt;""),AND(VLOOKUP(A11,$B$45:$F$227,5,FALSE)&lt;&gt;"",VLOOKUP(A11,$B$45:$G$227,6,FALSE)&lt;&gt;"")),I11="Number"),"Yes","No")</f>
        <v>No</v>
      </c>
      <c r="K11" s="460"/>
      <c r="L11" s="460"/>
      <c r="M11" s="460"/>
      <c r="N11" s="461" t="str">
        <f>IFERROR(IF(AM11="","",VLOOKUP(AM11,'Overview - Section A'!$P$30:$Q$31,2,FALSE)),"")</f>
        <v/>
      </c>
      <c r="O11" s="451"/>
      <c r="P11" s="400" t="s">
        <v>4223</v>
      </c>
      <c r="Q11" s="379" t="str">
        <f t="array" ref="Q11">IFERROR(IF(INDEX('Reference Records'!$D$44:$D$93,MATCH(LEFT(C11,255),LEFT('Reference Records'!$C$44:$C$93,255),0))=0,"",INDEX('Reference Records'!$D$44:$D$93,MATCH(LEFT(C11,255),LEFT('Reference Records'!$C$44:$C$93,255),0))),"")</f>
        <v>Age | Gender,Age,Target / Risk population group,Gender</v>
      </c>
      <c r="R11" s="462"/>
      <c r="S11" s="451" t="str">
        <f>IF('Overview - Section A'!$AN$5="Funding Request",IF(N11="Funding Request Place Holder","",N11),"")</f>
        <v/>
      </c>
      <c r="T11" s="451" t="str">
        <f t="shared" ref="T11:T40" si="2">IFERROR(IF(AK11="","",AK11),"")</f>
        <v>Angola</v>
      </c>
      <c r="U11" s="400" t="s">
        <v>335</v>
      </c>
      <c r="V11" s="400" t="s">
        <v>339</v>
      </c>
      <c r="W11" s="520" t="s">
        <v>4232</v>
      </c>
      <c r="X11" s="426" t="str">
        <f>IFERROR(IF(VLOOKUP(B11,'Reference Records'!$C$96:$D$119,2,FALSE)=0,"",VLOOKUP(B11,'Reference Records'!$C$96:$D$119,2,FALSE)),"")</f>
        <v>MCI-00007</v>
      </c>
      <c r="Y11" s="436" t="str">
        <f t="shared" ref="Y11:Y40" si="3">IF(Q11&lt;&gt;"",C11&amp;D11,"")</f>
        <v>TCS-1(M): Percentage of people living with HIV currently receiving antiretroviral therapy</v>
      </c>
      <c r="Z11" s="436"/>
      <c r="AA11" s="436" t="str">
        <f t="shared" ref="AA11:AA40" si="4">C11&amp;D11</f>
        <v>TCS-1(M): Percentage of people living with HIV currently receiving antiretroviral therapy</v>
      </c>
      <c r="AB11" s="436" t="str">
        <f>IFERROR(IF('Overview - Section A'!$AN$5="Funding Request",VLOOKUP(S11,'Overview - Section A'!$M$30:$P$31,4,FALSE),IF(AM11="","",AM11)),"")</f>
        <v>a1236000008JVNSAA4</v>
      </c>
      <c r="AC11" s="436" t="b">
        <f t="shared" ref="AC11:AC40" si="5">IFERROR(IF(OR(C11&lt;&gt;"",D11&lt;&gt;""),TRUE,FALSE),FALSE)</f>
        <v>1</v>
      </c>
      <c r="AD11" s="436"/>
      <c r="AE11" s="436" t="str">
        <f t="array" ref="AE11">IFERROR(IF(INDEX('Overview - Section A'!$H$92:$H$109,MATCH(LEFT(B11,255),LEFT('Overview - Section A'!$E$92:$E$109,255),0))=0,"",INDEX('Overview - Section A'!$H$92:$H$109,MATCH(LEFT(B11,255),LEFT('Overview - Section A'!$E$92:$E$109,255),0))),"")</f>
        <v>a1P36000002OW9DEAW</v>
      </c>
      <c r="AF11" s="436" t="s">
        <v>793</v>
      </c>
      <c r="AG11" s="436" t="str">
        <f t="array" ref="AG11">IFERROR(IF(INDEX('Reference Records'!$G$44:$G$93,MATCH(LEFT(C11,255),LEFT('Reference Records'!$C$44:$C$93,255),0))=0,"",INDEX('Reference Records'!$G$44:$G$93,MATCH(LEFT(C11,255),LEFT('Reference Records'!$C$44:$C$93,255),0))),"")</f>
        <v>a1O36000001EGJ0EAO</v>
      </c>
      <c r="AH11" s="436" t="str">
        <f>IFERROR(IF('Overview - Section A'!$AN$5="Funding Request",IF('Reference Records'!$B$276&lt;&gt;"",VLOOKUP(T11,'Reference Records'!$B$276:$C$277,2,FALSE),VLOOKUP(T11,'Reference Records'!$A$289:$C$290,3,FALSE)),VLOOKUP(T11,'Reference Records'!$A$293:$C$295,3,FALSE)),"")</f>
        <v>a1A360000013M2pEAE</v>
      </c>
      <c r="AI11" s="463"/>
      <c r="AJ11" s="436" t="s">
        <v>794</v>
      </c>
      <c r="AK11" s="436" t="s">
        <v>402</v>
      </c>
      <c r="AL11" s="464"/>
      <c r="AM11" s="463" t="s">
        <v>407</v>
      </c>
      <c r="AN11" s="436" t="s">
        <v>400</v>
      </c>
      <c r="AO11" s="465" t="str">
        <f t="shared" ref="AO11:AO40" si="6">IF(U11&lt;&gt;"","Please enter the geographic area in the comments section","")</f>
        <v>Please enter the geographic area in the comments section</v>
      </c>
      <c r="AP11" s="400"/>
      <c r="AQ11" s="131"/>
      <c r="AR11" s="353"/>
      <c r="AS11" s="135"/>
    </row>
    <row r="12" spans="1:45" ht="409.5" x14ac:dyDescent="0.25">
      <c r="A12" s="375">
        <v>2</v>
      </c>
      <c r="B12" s="376" t="s">
        <v>2646</v>
      </c>
      <c r="C12" s="376" t="s">
        <v>2767</v>
      </c>
      <c r="D12" s="413"/>
      <c r="E12" s="397">
        <v>7008</v>
      </c>
      <c r="F12" s="397">
        <v>19315</v>
      </c>
      <c r="G12" s="459">
        <f t="shared" si="0"/>
        <v>36.282681853481755</v>
      </c>
      <c r="H12" s="400" t="s">
        <v>357</v>
      </c>
      <c r="I12" s="460">
        <f>IFERROR(VLOOKUP(C12,'Reference records(soft deleted)'!$D$94:$H$166,5,FALSE),"")</f>
        <v>0</v>
      </c>
      <c r="J12" s="460" t="str">
        <f t="shared" si="1"/>
        <v>No</v>
      </c>
      <c r="K12" s="460"/>
      <c r="L12" s="460"/>
      <c r="M12" s="460"/>
      <c r="N12" s="461" t="str">
        <f>IFERROR(IF(AM12="","",VLOOKUP(AM12,'Overview - Section A'!$P$30:$Q$31,2,FALSE)),"")</f>
        <v/>
      </c>
      <c r="O12" s="451"/>
      <c r="P12" s="400" t="s">
        <v>4223</v>
      </c>
      <c r="Q12" s="379" t="str">
        <f t="array" ref="Q12">IFERROR(IF(INDEX('Reference Records'!$D$44:$D$93,MATCH(LEFT(C12,255),LEFT('Reference Records'!$C$44:$C$93,255),0))=0,"",INDEX('Reference Records'!$D$44:$D$93,MATCH(LEFT(C12,255),LEFT('Reference Records'!$C$44:$C$93,255),0))),"")</f>
        <v/>
      </c>
      <c r="R12" s="462"/>
      <c r="S12" s="451" t="str">
        <f>IF('Overview - Section A'!$AN$5="Funding Request",IF(N12="Funding Request Place Holder","",N12),"")</f>
        <v/>
      </c>
      <c r="T12" s="451" t="str">
        <f t="shared" si="2"/>
        <v>Angola</v>
      </c>
      <c r="U12" s="400" t="s">
        <v>335</v>
      </c>
      <c r="V12" s="400" t="s">
        <v>338</v>
      </c>
      <c r="W12" s="521" t="s">
        <v>4222</v>
      </c>
      <c r="X12" s="426" t="str">
        <f>IFERROR(IF(VLOOKUP(B12,'Reference Records'!$C$96:$D$119,2,FALSE)=0,"",VLOOKUP(B12,'Reference Records'!$C$96:$D$119,2,FALSE)),"")</f>
        <v>MCI-00006</v>
      </c>
      <c r="Y12" s="436" t="str">
        <f t="shared" si="3"/>
        <v/>
      </c>
      <c r="Z12" s="436"/>
      <c r="AA12" s="436" t="str">
        <f t="shared" si="4"/>
        <v>PMTCT-2.1: Percentage of HIV-positive pregnant women who received ART during pregnancy</v>
      </c>
      <c r="AB12" s="436" t="str">
        <f>IFERROR(IF('Overview - Section A'!$AN$5="Funding Request",VLOOKUP(S12,'Overview - Section A'!$M$30:$P$31,4,FALSE),IF(AM12="","",AM12)),"")</f>
        <v>a1236000008JVNSAA4</v>
      </c>
      <c r="AC12" s="436" t="b">
        <f t="shared" si="5"/>
        <v>1</v>
      </c>
      <c r="AD12" s="436"/>
      <c r="AE12" s="436" t="str">
        <f t="array" ref="AE12">IFERROR(IF(INDEX('Overview - Section A'!$H$92:$H$109,MATCH(LEFT(B12,255),LEFT('Overview - Section A'!$E$92:$E$109,255),0))=0,"",INDEX('Overview - Section A'!$H$92:$H$109,MATCH(LEFT(B12,255),LEFT('Overview - Section A'!$E$92:$E$109,255),0))),"")</f>
        <v>a1P36000002OW98EAG</v>
      </c>
      <c r="AF12" s="436" t="s">
        <v>795</v>
      </c>
      <c r="AG12" s="436" t="str">
        <f t="array" ref="AG12">IFERROR(IF(INDEX('Reference Records'!$G$44:$G$93,MATCH(LEFT(C12,255),LEFT('Reference Records'!$C$44:$C$93,255),0))=0,"",INDEX('Reference Records'!$G$44:$G$93,MATCH(LEFT(C12,255),LEFT('Reference Records'!$C$44:$C$93,255),0))),"")</f>
        <v>a1O36000001qZ9fEAE</v>
      </c>
      <c r="AH12" s="436" t="str">
        <f>IFERROR(IF('Overview - Section A'!$AN$5="Funding Request",IF('Reference Records'!$B$276&lt;&gt;"",VLOOKUP(T12,'Reference Records'!$B$276:$C$277,2,FALSE),VLOOKUP(T12,'Reference Records'!$A$289:$C$290,3,FALSE)),VLOOKUP(T12,'Reference Records'!$A$293:$C$295,3,FALSE)),"")</f>
        <v>a1A360000013M2pEAE</v>
      </c>
      <c r="AI12" s="463"/>
      <c r="AJ12" s="436" t="s">
        <v>796</v>
      </c>
      <c r="AK12" s="436" t="s">
        <v>402</v>
      </c>
      <c r="AL12" s="464">
        <v>69.7</v>
      </c>
      <c r="AM12" s="463" t="s">
        <v>407</v>
      </c>
      <c r="AN12" s="436" t="s">
        <v>400</v>
      </c>
      <c r="AO12" s="465" t="str">
        <f t="shared" si="6"/>
        <v>Please enter the geographic area in the comments section</v>
      </c>
      <c r="AP12" s="400"/>
      <c r="AQ12" s="131"/>
      <c r="AR12" s="353"/>
      <c r="AS12" s="135"/>
    </row>
    <row r="13" spans="1:45" ht="299.25" x14ac:dyDescent="0.25">
      <c r="A13" s="375">
        <v>3</v>
      </c>
      <c r="B13" s="376" t="s">
        <v>2621</v>
      </c>
      <c r="C13" s="376" t="s">
        <v>2730</v>
      </c>
      <c r="D13" s="413"/>
      <c r="E13" s="523">
        <v>2499</v>
      </c>
      <c r="F13" s="397">
        <v>25000</v>
      </c>
      <c r="G13" s="459">
        <f t="shared" si="0"/>
        <v>9.9959999999999987</v>
      </c>
      <c r="H13" s="400" t="s">
        <v>357</v>
      </c>
      <c r="I13" s="460">
        <f>IFERROR(VLOOKUP(C13,'Reference records(soft deleted)'!$D$94:$H$166,5,FALSE),"")</f>
        <v>0</v>
      </c>
      <c r="J13" s="460" t="str">
        <f t="shared" si="1"/>
        <v>No</v>
      </c>
      <c r="K13" s="460"/>
      <c r="L13" s="460"/>
      <c r="M13" s="460"/>
      <c r="N13" s="461" t="str">
        <f>IFERROR(IF(AM13="","",VLOOKUP(AM13,'Overview - Section A'!$P$30:$Q$31,2,FALSE)),"")</f>
        <v/>
      </c>
      <c r="O13" s="451"/>
      <c r="P13" s="400" t="s">
        <v>4224</v>
      </c>
      <c r="Q13" s="379" t="str">
        <f t="array" ref="Q13">IFERROR(IF(INDEX('Reference Records'!$D$44:$D$93,MATCH(LEFT(C13,255),LEFT('Reference Records'!$C$44:$C$93,255),0))=0,"",INDEX('Reference Records'!$D$44:$D$93,MATCH(LEFT(C13,255),LEFT('Reference Records'!$C$44:$C$93,255),0))),"")</f>
        <v/>
      </c>
      <c r="R13" s="462"/>
      <c r="S13" s="451" t="str">
        <f>IF('Overview - Section A'!$AN$5="Funding Request",IF(N13="Funding Request Place Holder","",N13),"")</f>
        <v/>
      </c>
      <c r="T13" s="451" t="str">
        <f t="shared" si="2"/>
        <v>Angola</v>
      </c>
      <c r="U13" s="400" t="s">
        <v>392</v>
      </c>
      <c r="V13" s="400" t="s">
        <v>337</v>
      </c>
      <c r="W13" s="522" t="s">
        <v>4228</v>
      </c>
      <c r="X13" s="426" t="str">
        <f>IFERROR(IF(VLOOKUP(B13,'Reference Records'!$C$96:$D$119,2,FALSE)=0,"",VLOOKUP(B13,'Reference Records'!$C$96:$D$119,2,FALSE)),"")</f>
        <v>MCI-00002</v>
      </c>
      <c r="Y13" s="436" t="str">
        <f t="shared" si="3"/>
        <v/>
      </c>
      <c r="Z13" s="436"/>
      <c r="AA13" s="436" t="str">
        <f t="shared" si="4"/>
        <v>KP-1c(M): Percentage of sex workers reached with HIV prevention programs - defined package of services</v>
      </c>
      <c r="AB13" s="436" t="str">
        <f>IFERROR(IF('Overview - Section A'!$AN$5="Funding Request",VLOOKUP(S13,'Overview - Section A'!$M$30:$P$31,4,FALSE),IF(AM13="","",AM13)),"")</f>
        <v>a1236000008JVNSAA4</v>
      </c>
      <c r="AC13" s="436" t="b">
        <f t="shared" si="5"/>
        <v>1</v>
      </c>
      <c r="AD13" s="436"/>
      <c r="AE13" s="436" t="str">
        <f t="array" ref="AE13">IFERROR(IF(INDEX('Overview - Section A'!$H$92:$H$109,MATCH(LEFT(B13,255),LEFT('Overview - Section A'!$E$92:$E$109,255),0))=0,"",INDEX('Overview - Section A'!$H$92:$H$109,MATCH(LEFT(B13,255),LEFT('Overview - Section A'!$E$92:$E$109,255),0))),"")</f>
        <v>a1P36000002OW97EAG</v>
      </c>
      <c r="AF13" s="436" t="s">
        <v>797</v>
      </c>
      <c r="AG13" s="436" t="str">
        <f t="array" ref="AG13">IFERROR(IF(INDEX('Reference Records'!$G$44:$G$93,MATCH(LEFT(C13,255),LEFT('Reference Records'!$C$44:$C$93,255),0))=0,"",INDEX('Reference Records'!$G$44:$G$93,MATCH(LEFT(C13,255),LEFT('Reference Records'!$C$44:$C$93,255),0))),"")</f>
        <v>a1O36000001EGIlEAO</v>
      </c>
      <c r="AH13" s="436" t="str">
        <f>IFERROR(IF('Overview - Section A'!$AN$5="Funding Request",IF('Reference Records'!$B$276&lt;&gt;"",VLOOKUP(T13,'Reference Records'!$B$276:$C$277,2,FALSE),VLOOKUP(T13,'Reference Records'!$A$289:$C$290,3,FALSE)),VLOOKUP(T13,'Reference Records'!$A$293:$C$295,3,FALSE)),"")</f>
        <v>a1A360000013M2pEAE</v>
      </c>
      <c r="AI13" s="463"/>
      <c r="AJ13" s="436" t="s">
        <v>798</v>
      </c>
      <c r="AK13" s="436" t="s">
        <v>402</v>
      </c>
      <c r="AL13" s="464">
        <v>12</v>
      </c>
      <c r="AM13" s="463" t="s">
        <v>407</v>
      </c>
      <c r="AN13" s="436" t="s">
        <v>400</v>
      </c>
      <c r="AO13" s="465" t="str">
        <f t="shared" si="6"/>
        <v>Please enter the geographic area in the comments section</v>
      </c>
      <c r="AP13" s="400"/>
      <c r="AQ13" s="131"/>
      <c r="AR13" s="353"/>
      <c r="AS13" s="135"/>
    </row>
    <row r="14" spans="1:45" ht="267.75" x14ac:dyDescent="0.25">
      <c r="A14" s="375">
        <v>4</v>
      </c>
      <c r="B14" s="376" t="s">
        <v>2611</v>
      </c>
      <c r="C14" s="376" t="s">
        <v>2837</v>
      </c>
      <c r="D14" s="413"/>
      <c r="E14" s="523">
        <v>660</v>
      </c>
      <c r="F14" s="397">
        <v>9000</v>
      </c>
      <c r="G14" s="459">
        <f t="shared" si="0"/>
        <v>7.333333333333333</v>
      </c>
      <c r="H14" s="400" t="s">
        <v>358</v>
      </c>
      <c r="I14" s="460">
        <f>IFERROR(VLOOKUP(C14,'Reference records(soft deleted)'!$D$94:$H$166,5,FALSE),"")</f>
        <v>0</v>
      </c>
      <c r="J14" s="460" t="str">
        <f t="shared" si="1"/>
        <v>No</v>
      </c>
      <c r="K14" s="460"/>
      <c r="L14" s="460"/>
      <c r="M14" s="460"/>
      <c r="N14" s="461" t="str">
        <f>IFERROR(IF(AM14="","",VLOOKUP(AM14,'Overview - Section A'!$P$30:$Q$31,2,FALSE)),"")</f>
        <v/>
      </c>
      <c r="O14" s="451"/>
      <c r="P14" s="400" t="s">
        <v>4223</v>
      </c>
      <c r="Q14" s="379" t="str">
        <f t="array" ref="Q14">IFERROR(IF(INDEX('Reference Records'!$D$44:$D$93,MATCH(LEFT(C14,255),LEFT('Reference Records'!$C$44:$C$93,255),0))=0,"",INDEX('Reference Records'!$D$44:$D$93,MATCH(LEFT(C14,255),LEFT('Reference Records'!$C$44:$C$93,255),0))),"")</f>
        <v/>
      </c>
      <c r="R14" s="462"/>
      <c r="S14" s="451" t="str">
        <f>IF('Overview - Section A'!$AN$5="Funding Request",IF(N14="Funding Request Place Holder","",N14),"")</f>
        <v/>
      </c>
      <c r="T14" s="451" t="str">
        <f t="shared" si="2"/>
        <v>Angola</v>
      </c>
      <c r="U14" s="400" t="s">
        <v>392</v>
      </c>
      <c r="V14" s="400" t="s">
        <v>337</v>
      </c>
      <c r="W14" s="522" t="s">
        <v>4227</v>
      </c>
      <c r="X14" s="426" t="str">
        <f>IFERROR(IF(VLOOKUP(B14,'Reference Records'!$C$96:$D$119,2,FALSE)=0,"",VLOOKUP(B14,'Reference Records'!$C$96:$D$119,2,FALSE)),"")</f>
        <v>MCI-00534</v>
      </c>
      <c r="Y14" s="436" t="str">
        <f t="shared" si="3"/>
        <v/>
      </c>
      <c r="Z14" s="436"/>
      <c r="AA14" s="436" t="str">
        <f t="shared" si="4"/>
        <v>KP-1a(M): Percentage of men who have sex with men reached with HIV prevention programs - defined package of services</v>
      </c>
      <c r="AB14" s="436" t="str">
        <f>IFERROR(IF('Overview - Section A'!$AN$5="Funding Request",VLOOKUP(S14,'Overview - Section A'!$M$30:$P$31,4,FALSE),IF(AM14="","",AM14)),"")</f>
        <v>a1236000008JVNSAA4</v>
      </c>
      <c r="AC14" s="436" t="b">
        <f t="shared" si="5"/>
        <v>1</v>
      </c>
      <c r="AD14" s="436"/>
      <c r="AE14" s="436" t="str">
        <f t="array" ref="AE14">IFERROR(IF(INDEX('Overview - Section A'!$H$92:$H$109,MATCH(LEFT(B14,255),LEFT('Overview - Section A'!$E$92:$E$109,255),0))=0,"",INDEX('Overview - Section A'!$H$92:$H$109,MATCH(LEFT(B14,255),LEFT('Overview - Section A'!$E$92:$E$109,255),0))),"")</f>
        <v>a1P36000002OW96EAG</v>
      </c>
      <c r="AF14" s="436" t="s">
        <v>799</v>
      </c>
      <c r="AG14" s="436" t="str">
        <f t="array" ref="AG14">IFERROR(IF(INDEX('Reference Records'!$G$44:$G$93,MATCH(LEFT(C14,255),LEFT('Reference Records'!$C$44:$C$93,255),0))=0,"",INDEX('Reference Records'!$G$44:$G$93,MATCH(LEFT(C14,255),LEFT('Reference Records'!$C$44:$C$93,255),0))),"")</f>
        <v>a1O36000001qZ9bEAE</v>
      </c>
      <c r="AH14" s="436" t="str">
        <f>IFERROR(IF('Overview - Section A'!$AN$5="Funding Request",IF('Reference Records'!$B$276&lt;&gt;"",VLOOKUP(T14,'Reference Records'!$B$276:$C$277,2,FALSE),VLOOKUP(T14,'Reference Records'!$A$289:$C$290,3,FALSE)),VLOOKUP(T14,'Reference Records'!$A$293:$C$295,3,FALSE)),"")</f>
        <v>a1A360000013M2pEAE</v>
      </c>
      <c r="AI14" s="463"/>
      <c r="AJ14" s="436"/>
      <c r="AK14" s="436" t="s">
        <v>402</v>
      </c>
      <c r="AL14" s="464">
        <v>43</v>
      </c>
      <c r="AM14" s="463" t="s">
        <v>407</v>
      </c>
      <c r="AN14" s="436" t="s">
        <v>400</v>
      </c>
      <c r="AO14" s="465" t="str">
        <f t="shared" si="6"/>
        <v>Please enter the geographic area in the comments section</v>
      </c>
      <c r="AP14" s="400"/>
      <c r="AQ14" s="131"/>
      <c r="AR14" s="353"/>
      <c r="AS14" s="135"/>
    </row>
    <row r="15" spans="1:45" ht="409.5" x14ac:dyDescent="0.25">
      <c r="A15" s="375">
        <v>5</v>
      </c>
      <c r="B15" s="376" t="s">
        <v>2651</v>
      </c>
      <c r="C15" s="376" t="s">
        <v>2757</v>
      </c>
      <c r="D15" s="413"/>
      <c r="E15" s="397">
        <v>27859</v>
      </c>
      <c r="F15" s="397">
        <v>150000</v>
      </c>
      <c r="G15" s="459">
        <f t="shared" si="0"/>
        <v>18.572666666666667</v>
      </c>
      <c r="H15" s="400" t="s">
        <v>357</v>
      </c>
      <c r="I15" s="460">
        <f>IFERROR(VLOOKUP(C15,'Reference records(soft deleted)'!$D$94:$H$166,5,FALSE),"")</f>
        <v>0</v>
      </c>
      <c r="J15" s="460" t="str">
        <f t="shared" si="1"/>
        <v>No</v>
      </c>
      <c r="K15" s="460"/>
      <c r="L15" s="460"/>
      <c r="M15" s="460"/>
      <c r="N15" s="461" t="str">
        <f>IFERROR(IF(AM15="","",VLOOKUP(AM15,'Overview - Section A'!$P$30:$Q$31,2,FALSE)),"")</f>
        <v/>
      </c>
      <c r="O15" s="451"/>
      <c r="P15" s="400" t="s">
        <v>4224</v>
      </c>
      <c r="Q15" s="379" t="str">
        <f t="array" ref="Q15">IFERROR(IF(INDEX('Reference Records'!$D$44:$D$93,MATCH(LEFT(C15,255),LEFT('Reference Records'!$C$44:$C$93,255),0))=0,"",INDEX('Reference Records'!$D$44:$D$93,MATCH(LEFT(C15,255),LEFT('Reference Records'!$C$44:$C$93,255),0))),"")</f>
        <v/>
      </c>
      <c r="R15" s="462"/>
      <c r="S15" s="451" t="str">
        <f>IF('Overview - Section A'!$AN$5="Funding Request",IF(N15="Funding Request Place Holder","",N15),"")</f>
        <v/>
      </c>
      <c r="T15" s="451" t="str">
        <f t="shared" si="2"/>
        <v>Angola</v>
      </c>
      <c r="U15" s="400" t="s">
        <v>392</v>
      </c>
      <c r="V15" s="400" t="s">
        <v>337</v>
      </c>
      <c r="W15" s="522" t="s">
        <v>4231</v>
      </c>
      <c r="X15" s="426" t="str">
        <f>IFERROR(IF(VLOOKUP(B15,'Reference Records'!$C$96:$D$119,2,FALSE)=0,"",VLOOKUP(B15,'Reference Records'!$C$96:$D$119,2,FALSE)),"")</f>
        <v>MCI-00005</v>
      </c>
      <c r="Y15" s="436" t="str">
        <f t="shared" si="3"/>
        <v/>
      </c>
      <c r="Z15" s="436"/>
      <c r="AA15" s="436" t="str">
        <f t="shared" si="4"/>
        <v>YP-2: Percentage of adolescent girls and young women (AGYW) reached with HIV prevention programs- defined package of services</v>
      </c>
      <c r="AB15" s="436" t="str">
        <f>IFERROR(IF('Overview - Section A'!$AN$5="Funding Request",VLOOKUP(S15,'Overview - Section A'!$M$30:$P$31,4,FALSE),IF(AM15="","",AM15)),"")</f>
        <v>a1236000008JVNSAA4</v>
      </c>
      <c r="AC15" s="436" t="b">
        <f t="shared" si="5"/>
        <v>1</v>
      </c>
      <c r="AD15" s="436"/>
      <c r="AE15" s="436" t="str">
        <f t="array" ref="AE15">IFERROR(IF(INDEX('Overview - Section A'!$H$92:$H$109,MATCH(LEFT(B15,255),LEFT('Overview - Section A'!$E$92:$E$109,255),0))=0,"",INDEX('Overview - Section A'!$H$92:$H$109,MATCH(LEFT(B15,255),LEFT('Overview - Section A'!$E$92:$E$109,255),0))),"")</f>
        <v>a1P36000002OW99EAG</v>
      </c>
      <c r="AF15" s="436" t="s">
        <v>800</v>
      </c>
      <c r="AG15" s="436" t="str">
        <f t="array" ref="AG15">IFERROR(IF(INDEX('Reference Records'!$G$44:$G$93,MATCH(LEFT(C15,255),LEFT('Reference Records'!$C$44:$C$93,255),0))=0,"",INDEX('Reference Records'!$G$44:$G$93,MATCH(LEFT(C15,255),LEFT('Reference Records'!$C$44:$C$93,255),0))),"")</f>
        <v>a1O36000001qZ9FEAU</v>
      </c>
      <c r="AH15" s="436" t="str">
        <f>IFERROR(IF('Overview - Section A'!$AN$5="Funding Request",IF('Reference Records'!$B$276&lt;&gt;"",VLOOKUP(T15,'Reference Records'!$B$276:$C$277,2,FALSE),VLOOKUP(T15,'Reference Records'!$A$289:$C$290,3,FALSE)),VLOOKUP(T15,'Reference Records'!$A$293:$C$295,3,FALSE)),"")</f>
        <v>a1A360000013M2pEAE</v>
      </c>
      <c r="AI15" s="463"/>
      <c r="AJ15" s="436" t="s">
        <v>801</v>
      </c>
      <c r="AK15" s="436" t="s">
        <v>402</v>
      </c>
      <c r="AL15" s="464"/>
      <c r="AM15" s="463" t="s">
        <v>407</v>
      </c>
      <c r="AN15" s="436" t="s">
        <v>400</v>
      </c>
      <c r="AO15" s="465" t="str">
        <f t="shared" si="6"/>
        <v>Please enter the geographic area in the comments section</v>
      </c>
      <c r="AP15" s="400"/>
      <c r="AQ15" s="131"/>
      <c r="AR15" s="353"/>
      <c r="AS15" s="135"/>
    </row>
    <row r="16" spans="1:45" ht="315" x14ac:dyDescent="0.25">
      <c r="A16" s="375">
        <v>6</v>
      </c>
      <c r="B16" s="376" t="s">
        <v>2661</v>
      </c>
      <c r="C16" s="376" t="s">
        <v>2749</v>
      </c>
      <c r="D16" s="413"/>
      <c r="E16" s="396"/>
      <c r="F16" s="397"/>
      <c r="G16" s="459"/>
      <c r="H16" s="400"/>
      <c r="I16" s="460">
        <f>IFERROR(VLOOKUP(C16,'Reference records(soft deleted)'!$D$94:$H$166,5,FALSE),"")</f>
        <v>0</v>
      </c>
      <c r="J16" s="460" t="str">
        <f t="shared" si="1"/>
        <v>No</v>
      </c>
      <c r="K16" s="460"/>
      <c r="L16" s="460"/>
      <c r="M16" s="460"/>
      <c r="N16" s="461" t="str">
        <f>IFERROR(IF(AM16="","",VLOOKUP(AM16,'Overview - Section A'!$P$30:$Q$31,2,FALSE)),"")</f>
        <v/>
      </c>
      <c r="O16" s="451"/>
      <c r="P16" s="400"/>
      <c r="Q16" s="379" t="str">
        <f t="array" ref="Q16">IFERROR(IF(INDEX('Reference Records'!$D$44:$D$93,MATCH(LEFT(C16,255),LEFT('Reference Records'!$C$44:$C$93,255),0))=0,"",INDEX('Reference Records'!$D$44:$D$93,MATCH(LEFT(C16,255),LEFT('Reference Records'!$C$44:$C$93,255),0))),"")</f>
        <v/>
      </c>
      <c r="R16" s="462"/>
      <c r="S16" s="451" t="str">
        <f>IF('Overview - Section A'!$AN$5="Funding Request",IF(N16="Funding Request Place Holder","",N16),"")</f>
        <v/>
      </c>
      <c r="T16" s="451" t="str">
        <f t="shared" si="2"/>
        <v>Angola</v>
      </c>
      <c r="U16" s="400" t="s">
        <v>392</v>
      </c>
      <c r="V16" s="400" t="s">
        <v>337</v>
      </c>
      <c r="W16" s="520" t="s">
        <v>4225</v>
      </c>
      <c r="X16" s="426" t="str">
        <f>IFERROR(IF(VLOOKUP(B16,'Reference Records'!$C$96:$D$119,2,FALSE)=0,"",VLOOKUP(B16,'Reference Records'!$C$96:$D$119,2,FALSE)),"")</f>
        <v>MCI-00004</v>
      </c>
      <c r="Y16" s="436" t="str">
        <f t="shared" si="3"/>
        <v/>
      </c>
      <c r="Z16" s="436"/>
      <c r="AA16" s="436" t="str">
        <f t="shared" si="4"/>
        <v>KP-1e: Percentage of other vulnerable populations reached with HIV prevention programs - defined package of services</v>
      </c>
      <c r="AB16" s="436" t="str">
        <f>IFERROR(IF('Overview - Section A'!$AN$5="Funding Request",VLOOKUP(S16,'Overview - Section A'!$M$30:$P$31,4,FALSE),IF(AM16="","",AM16)),"")</f>
        <v>a1236000008JVNSAA4</v>
      </c>
      <c r="AC16" s="436" t="b">
        <f t="shared" si="5"/>
        <v>1</v>
      </c>
      <c r="AD16" s="436"/>
      <c r="AE16" s="436" t="str">
        <f t="array" ref="AE16">IFERROR(IF(INDEX('Overview - Section A'!$H$92:$H$109,MATCH(LEFT(B16,255),LEFT('Overview - Section A'!$E$92:$E$109,255),0))=0,"",INDEX('Overview - Section A'!$H$92:$H$109,MATCH(LEFT(B16,255),LEFT('Overview - Section A'!$E$92:$E$109,255),0))),"")</f>
        <v>a1P36000002OW9AEAW</v>
      </c>
      <c r="AF16" s="436" t="s">
        <v>802</v>
      </c>
      <c r="AG16" s="436" t="str">
        <f t="array" ref="AG16">IFERROR(IF(INDEX('Reference Records'!$G$44:$G$93,MATCH(LEFT(C16,255),LEFT('Reference Records'!$C$44:$C$93,255),0))=0,"",INDEX('Reference Records'!$G$44:$G$93,MATCH(LEFT(C16,255),LEFT('Reference Records'!$C$44:$C$93,255),0))),"")</f>
        <v>a1O36000001EGItEAO</v>
      </c>
      <c r="AH16" s="436" t="str">
        <f>IFERROR(IF('Overview - Section A'!$AN$5="Funding Request",IF('Reference Records'!$B$276&lt;&gt;"",VLOOKUP(T16,'Reference Records'!$B$276:$C$277,2,FALSE),VLOOKUP(T16,'Reference Records'!$A$289:$C$290,3,FALSE)),VLOOKUP(T16,'Reference Records'!$A$293:$C$295,3,FALSE)),"")</f>
        <v>a1A360000013M2pEAE</v>
      </c>
      <c r="AI16" s="463"/>
      <c r="AJ16" s="436" t="s">
        <v>803</v>
      </c>
      <c r="AK16" s="436" t="s">
        <v>402</v>
      </c>
      <c r="AL16" s="464"/>
      <c r="AM16" s="463" t="s">
        <v>407</v>
      </c>
      <c r="AN16" s="436" t="s">
        <v>400</v>
      </c>
      <c r="AO16" s="465" t="str">
        <f t="shared" si="6"/>
        <v>Please enter the geographic area in the comments section</v>
      </c>
      <c r="AP16" s="400"/>
      <c r="AQ16" s="131"/>
      <c r="AR16" s="353"/>
      <c r="AS16" s="135"/>
    </row>
    <row r="17" spans="1:45" ht="48" customHeight="1" x14ac:dyDescent="0.25">
      <c r="A17" s="375">
        <v>7</v>
      </c>
      <c r="B17" s="376"/>
      <c r="C17" s="376"/>
      <c r="D17" s="413"/>
      <c r="E17" s="396"/>
      <c r="F17" s="397"/>
      <c r="G17" s="459"/>
      <c r="H17" s="400"/>
      <c r="I17" s="460" t="str">
        <f>IFERROR(VLOOKUP(C17,'Reference records(soft deleted)'!$D$94:$H$166,5,FALSE),"")</f>
        <v/>
      </c>
      <c r="J17" s="460" t="str">
        <f t="shared" si="1"/>
        <v>No</v>
      </c>
      <c r="K17" s="460"/>
      <c r="L17" s="460"/>
      <c r="M17" s="460"/>
      <c r="N17" s="461" t="str">
        <f>IFERROR(IF(AM17="","",VLOOKUP(AM17,'Overview - Section A'!$P$30:$Q$31,2,FALSE)),"")</f>
        <v/>
      </c>
      <c r="O17" s="451"/>
      <c r="P17" s="400"/>
      <c r="Q17" s="379" t="str">
        <f t="array" ref="Q17">IFERROR(IF(INDEX('Reference Records'!$D$44:$D$93,MATCH(LEFT(C17,255),LEFT('Reference Records'!$C$44:$C$93,255),0))=0,"",INDEX('Reference Records'!$D$44:$D$93,MATCH(LEFT(C17,255),LEFT('Reference Records'!$C$44:$C$93,255),0))),"")</f>
        <v/>
      </c>
      <c r="R17" s="462"/>
      <c r="S17" s="451" t="str">
        <f>IF('Overview - Section A'!$AN$5="Funding Request",IF(N17="Funding Request Place Holder","",N17),"")</f>
        <v/>
      </c>
      <c r="T17" s="451" t="str">
        <f t="shared" si="2"/>
        <v>Angola</v>
      </c>
      <c r="U17" s="400"/>
      <c r="V17" s="400"/>
      <c r="W17" s="413"/>
      <c r="X17" s="426" t="str">
        <f>IFERROR(IF(VLOOKUP(B17,'Reference Records'!$C$96:$D$119,2,FALSE)=0,"",VLOOKUP(B17,'Reference Records'!$C$96:$D$119,2,FALSE)),"")</f>
        <v/>
      </c>
      <c r="Y17" s="436" t="str">
        <f t="shared" si="3"/>
        <v/>
      </c>
      <c r="Z17" s="436"/>
      <c r="AA17" s="436" t="str">
        <f t="shared" si="4"/>
        <v/>
      </c>
      <c r="AB17" s="436" t="str">
        <f>IFERROR(IF('Overview - Section A'!$AN$5="Funding Request",VLOOKUP(S17,'Overview - Section A'!$M$30:$P$31,4,FALSE),IF(AM17="","",AM17)),"")</f>
        <v>a1236000008JVNSAA4</v>
      </c>
      <c r="AC17" s="436" t="b">
        <f t="shared" si="5"/>
        <v>0</v>
      </c>
      <c r="AD17" s="436"/>
      <c r="AE17" s="436" t="str">
        <f t="array" ref="AE17">IFERROR(IF(INDEX('Overview - Section A'!$H$92:$H$109,MATCH(LEFT(B17,255),LEFT('Overview - Section A'!$E$92:$E$109,255),0))=0,"",INDEX('Overview - Section A'!$H$92:$H$109,MATCH(LEFT(B17,255),LEFT('Overview - Section A'!$E$92:$E$109,255),0))),"")</f>
        <v>a1P36000002OW9EEAW</v>
      </c>
      <c r="AF17" s="436" t="s">
        <v>804</v>
      </c>
      <c r="AG17" s="436" t="str">
        <f t="array" ref="AG17">IFERROR(IF(INDEX('Reference Records'!$G$44:$G$93,MATCH(LEFT(C17,255),LEFT('Reference Records'!$C$44:$C$93,255),0))=0,"",INDEX('Reference Records'!$G$44:$G$93,MATCH(LEFT(C17,255),LEFT('Reference Records'!$C$44:$C$93,255),0))),"")</f>
        <v/>
      </c>
      <c r="AH17" s="436" t="str">
        <f>IFERROR(IF('Overview - Section A'!$AN$5="Funding Request",IF('Reference Records'!$B$276&lt;&gt;"",VLOOKUP(T17,'Reference Records'!$B$276:$C$277,2,FALSE),VLOOKUP(T17,'Reference Records'!$A$289:$C$290,3,FALSE)),VLOOKUP(T17,'Reference Records'!$A$293:$C$295,3,FALSE)),"")</f>
        <v>a1A360000013M2pEAE</v>
      </c>
      <c r="AI17" s="463"/>
      <c r="AJ17" s="436" t="s">
        <v>805</v>
      </c>
      <c r="AK17" s="436" t="s">
        <v>402</v>
      </c>
      <c r="AL17" s="464">
        <v>11.3</v>
      </c>
      <c r="AM17" s="463" t="s">
        <v>407</v>
      </c>
      <c r="AN17" s="436" t="s">
        <v>400</v>
      </c>
      <c r="AO17" s="465" t="str">
        <f t="shared" si="6"/>
        <v/>
      </c>
      <c r="AP17" s="400"/>
      <c r="AQ17" s="131"/>
      <c r="AR17" s="353"/>
      <c r="AS17" s="135"/>
    </row>
    <row r="18" spans="1:45" ht="48" customHeight="1" x14ac:dyDescent="0.25">
      <c r="A18" s="375">
        <v>8</v>
      </c>
      <c r="B18" s="376"/>
      <c r="C18" s="376"/>
      <c r="D18" s="413"/>
      <c r="E18" s="396"/>
      <c r="F18" s="397"/>
      <c r="G18" s="459"/>
      <c r="H18" s="400"/>
      <c r="I18" s="460" t="str">
        <f>IFERROR(VLOOKUP(C18,'Reference records(soft deleted)'!$D$94:$H$166,5,FALSE),"")</f>
        <v/>
      </c>
      <c r="J18" s="460" t="str">
        <f t="shared" si="1"/>
        <v>No</v>
      </c>
      <c r="K18" s="460"/>
      <c r="L18" s="460"/>
      <c r="M18" s="460"/>
      <c r="N18" s="461" t="str">
        <f>IFERROR(IF(AM18="","",VLOOKUP(AM18,'Overview - Section A'!$P$30:$Q$31,2,FALSE)),"")</f>
        <v/>
      </c>
      <c r="O18" s="451"/>
      <c r="P18" s="400"/>
      <c r="Q18" s="379" t="str">
        <f t="array" ref="Q18">IFERROR(IF(INDEX('Reference Records'!$D$44:$D$93,MATCH(LEFT(C18,255),LEFT('Reference Records'!$C$44:$C$93,255),0))=0,"",INDEX('Reference Records'!$D$44:$D$93,MATCH(LEFT(C18,255),LEFT('Reference Records'!$C$44:$C$93,255),0))),"")</f>
        <v/>
      </c>
      <c r="R18" s="462"/>
      <c r="S18" s="451" t="str">
        <f>IF('Overview - Section A'!$AN$5="Funding Request",IF(N18="Funding Request Place Holder","",N18),"")</f>
        <v/>
      </c>
      <c r="T18" s="451" t="str">
        <f t="shared" si="2"/>
        <v>Angola</v>
      </c>
      <c r="U18" s="400"/>
      <c r="V18" s="400"/>
      <c r="W18" s="413"/>
      <c r="X18" s="426" t="str">
        <f>IFERROR(IF(VLOOKUP(B18,'Reference Records'!$C$96:$D$119,2,FALSE)=0,"",VLOOKUP(B18,'Reference Records'!$C$96:$D$119,2,FALSE)),"")</f>
        <v/>
      </c>
      <c r="Y18" s="436" t="str">
        <f t="shared" si="3"/>
        <v/>
      </c>
      <c r="Z18" s="436"/>
      <c r="AA18" s="436" t="str">
        <f t="shared" si="4"/>
        <v/>
      </c>
      <c r="AB18" s="436" t="str">
        <f>IFERROR(IF('Overview - Section A'!$AN$5="Funding Request",VLOOKUP(S18,'Overview - Section A'!$M$30:$P$31,4,FALSE),IF(AM18="","",AM18)),"")</f>
        <v>a1236000008JVNSAA4</v>
      </c>
      <c r="AC18" s="436" t="b">
        <f t="shared" si="5"/>
        <v>0</v>
      </c>
      <c r="AD18" s="436"/>
      <c r="AE18" s="436" t="str">
        <f t="array" ref="AE18">IFERROR(IF(INDEX('Overview - Section A'!$H$92:$H$109,MATCH(LEFT(B18,255),LEFT('Overview - Section A'!$E$92:$E$109,255),0))=0,"",INDEX('Overview - Section A'!$H$92:$H$109,MATCH(LEFT(B18,255),LEFT('Overview - Section A'!$E$92:$E$109,255),0))),"")</f>
        <v>a1P36000002OW9EEAW</v>
      </c>
      <c r="AF18" s="436" t="s">
        <v>806</v>
      </c>
      <c r="AG18" s="436" t="str">
        <f t="array" ref="AG18">IFERROR(IF(INDEX('Reference Records'!$G$44:$G$93,MATCH(LEFT(C18,255),LEFT('Reference Records'!$C$44:$C$93,255),0))=0,"",INDEX('Reference Records'!$G$44:$G$93,MATCH(LEFT(C18,255),LEFT('Reference Records'!$C$44:$C$93,255),0))),"")</f>
        <v/>
      </c>
      <c r="AH18" s="436" t="str">
        <f>IFERROR(IF('Overview - Section A'!$AN$5="Funding Request",IF('Reference Records'!$B$276&lt;&gt;"",VLOOKUP(T18,'Reference Records'!$B$276:$C$277,2,FALSE),VLOOKUP(T18,'Reference Records'!$A$289:$C$290,3,FALSE)),VLOOKUP(T18,'Reference Records'!$A$293:$C$295,3,FALSE)),"")</f>
        <v>a1A360000013M2pEAE</v>
      </c>
      <c r="AI18" s="463"/>
      <c r="AJ18" s="436" t="s">
        <v>807</v>
      </c>
      <c r="AK18" s="436" t="s">
        <v>402</v>
      </c>
      <c r="AL18" s="464">
        <v>43</v>
      </c>
      <c r="AM18" s="463" t="s">
        <v>407</v>
      </c>
      <c r="AN18" s="436" t="s">
        <v>400</v>
      </c>
      <c r="AO18" s="465" t="str">
        <f t="shared" si="6"/>
        <v/>
      </c>
      <c r="AP18" s="400"/>
      <c r="AQ18" s="131"/>
      <c r="AR18" s="353"/>
      <c r="AS18" s="135"/>
    </row>
    <row r="19" spans="1:45" ht="48" customHeight="1" x14ac:dyDescent="0.25">
      <c r="A19" s="375">
        <v>9</v>
      </c>
      <c r="B19" s="376"/>
      <c r="C19" s="376"/>
      <c r="D19" s="413"/>
      <c r="E19" s="396"/>
      <c r="F19" s="397"/>
      <c r="G19" s="459"/>
      <c r="H19" s="400"/>
      <c r="I19" s="460" t="str">
        <f>IFERROR(VLOOKUP(C19,'Reference records(soft deleted)'!$D$94:$H$166,5,FALSE),"")</f>
        <v/>
      </c>
      <c r="J19" s="460" t="str">
        <f t="shared" si="1"/>
        <v>No</v>
      </c>
      <c r="K19" s="460"/>
      <c r="L19" s="460"/>
      <c r="M19" s="460"/>
      <c r="N19" s="461" t="str">
        <f>IFERROR(IF(AM19="","",VLOOKUP(AM19,'Overview - Section A'!$P$30:$Q$31,2,FALSE)),"")</f>
        <v/>
      </c>
      <c r="O19" s="451"/>
      <c r="P19" s="400"/>
      <c r="Q19" s="379" t="str">
        <f t="array" ref="Q19">IFERROR(IF(INDEX('Reference Records'!$D$44:$D$93,MATCH(LEFT(C19,255),LEFT('Reference Records'!$C$44:$C$93,255),0))=0,"",INDEX('Reference Records'!$D$44:$D$93,MATCH(LEFT(C19,255),LEFT('Reference Records'!$C$44:$C$93,255),0))),"")</f>
        <v/>
      </c>
      <c r="R19" s="462"/>
      <c r="S19" s="451" t="str">
        <f>IF('Overview - Section A'!$AN$5="Funding Request",IF(N19="Funding Request Place Holder","",N19),"")</f>
        <v/>
      </c>
      <c r="T19" s="451" t="str">
        <f t="shared" si="2"/>
        <v>Angola</v>
      </c>
      <c r="U19" s="400"/>
      <c r="V19" s="400"/>
      <c r="W19" s="413"/>
      <c r="X19" s="426" t="str">
        <f>IFERROR(IF(VLOOKUP(B19,'Reference Records'!$C$96:$D$119,2,FALSE)=0,"",VLOOKUP(B19,'Reference Records'!$C$96:$D$119,2,FALSE)),"")</f>
        <v/>
      </c>
      <c r="Y19" s="436" t="str">
        <f t="shared" si="3"/>
        <v/>
      </c>
      <c r="Z19" s="436"/>
      <c r="AA19" s="436" t="str">
        <f t="shared" si="4"/>
        <v/>
      </c>
      <c r="AB19" s="436" t="str">
        <f>IFERROR(IF('Overview - Section A'!$AN$5="Funding Request",VLOOKUP(S19,'Overview - Section A'!$M$30:$P$31,4,FALSE),IF(AM19="","",AM19)),"")</f>
        <v>a1236000008JVNSAA4</v>
      </c>
      <c r="AC19" s="436" t="b">
        <f t="shared" si="5"/>
        <v>0</v>
      </c>
      <c r="AD19" s="436"/>
      <c r="AE19" s="436" t="str">
        <f t="array" ref="AE19">IFERROR(IF(INDEX('Overview - Section A'!$H$92:$H$109,MATCH(LEFT(B19,255),LEFT('Overview - Section A'!$E$92:$E$109,255),0))=0,"",INDEX('Overview - Section A'!$H$92:$H$109,MATCH(LEFT(B19,255),LEFT('Overview - Section A'!$E$92:$E$109,255),0))),"")</f>
        <v>a1P36000002OW9EEAW</v>
      </c>
      <c r="AF19" s="436" t="s">
        <v>808</v>
      </c>
      <c r="AG19" s="436" t="str">
        <f t="array" ref="AG19">IFERROR(IF(INDEX('Reference Records'!$G$44:$G$93,MATCH(LEFT(C19,255),LEFT('Reference Records'!$C$44:$C$93,255),0))=0,"",INDEX('Reference Records'!$G$44:$G$93,MATCH(LEFT(C19,255),LEFT('Reference Records'!$C$44:$C$93,255),0))),"")</f>
        <v/>
      </c>
      <c r="AH19" s="436" t="str">
        <f>IFERROR(IF('Overview - Section A'!$AN$5="Funding Request",IF('Reference Records'!$B$276&lt;&gt;"",VLOOKUP(T19,'Reference Records'!$B$276:$C$277,2,FALSE),VLOOKUP(T19,'Reference Records'!$A$289:$C$290,3,FALSE)),VLOOKUP(T19,'Reference Records'!$A$293:$C$295,3,FALSE)),"")</f>
        <v>a1A360000013M2pEAE</v>
      </c>
      <c r="AI19" s="463"/>
      <c r="AJ19" s="436" t="s">
        <v>810</v>
      </c>
      <c r="AK19" s="436" t="s">
        <v>402</v>
      </c>
      <c r="AL19" s="464">
        <v>45.2</v>
      </c>
      <c r="AM19" s="463" t="s">
        <v>407</v>
      </c>
      <c r="AN19" s="436" t="s">
        <v>400</v>
      </c>
      <c r="AO19" s="465" t="str">
        <f t="shared" si="6"/>
        <v/>
      </c>
      <c r="AP19" s="400"/>
      <c r="AQ19" s="131"/>
      <c r="AR19" s="353"/>
      <c r="AS19" s="135"/>
    </row>
    <row r="20" spans="1:45" ht="48" customHeight="1" x14ac:dyDescent="0.25">
      <c r="A20" s="375">
        <v>10</v>
      </c>
      <c r="B20" s="376"/>
      <c r="C20" s="376"/>
      <c r="D20" s="413"/>
      <c r="E20" s="396"/>
      <c r="F20" s="397"/>
      <c r="G20" s="459"/>
      <c r="H20" s="400"/>
      <c r="I20" s="460" t="str">
        <f>IFERROR(VLOOKUP(C20,'Reference records(soft deleted)'!$D$94:$H$166,5,FALSE),"")</f>
        <v/>
      </c>
      <c r="J20" s="460" t="str">
        <f t="shared" si="1"/>
        <v>No</v>
      </c>
      <c r="K20" s="460"/>
      <c r="L20" s="460"/>
      <c r="M20" s="460"/>
      <c r="N20" s="461" t="str">
        <f>IFERROR(IF(AM20="","",VLOOKUP(AM20,'Overview - Section A'!$P$30:$Q$31,2,FALSE)),"")</f>
        <v/>
      </c>
      <c r="O20" s="451"/>
      <c r="P20" s="400"/>
      <c r="Q20" s="379" t="str">
        <f t="array" ref="Q20">IFERROR(IF(INDEX('Reference Records'!$D$44:$D$93,MATCH(LEFT(C20,255),LEFT('Reference Records'!$C$44:$C$93,255),0))=0,"",INDEX('Reference Records'!$D$44:$D$93,MATCH(LEFT(C20,255),LEFT('Reference Records'!$C$44:$C$93,255),0))),"")</f>
        <v/>
      </c>
      <c r="R20" s="462"/>
      <c r="S20" s="451" t="str">
        <f>IF('Overview - Section A'!$AN$5="Funding Request",IF(N20="Funding Request Place Holder","",N20),"")</f>
        <v/>
      </c>
      <c r="T20" s="451" t="str">
        <f t="shared" si="2"/>
        <v>Angola</v>
      </c>
      <c r="U20" s="400"/>
      <c r="V20" s="400"/>
      <c r="W20" s="413"/>
      <c r="X20" s="426" t="str">
        <f>IFERROR(IF(VLOOKUP(B20,'Reference Records'!$C$96:$D$119,2,FALSE)=0,"",VLOOKUP(B20,'Reference Records'!$C$96:$D$119,2,FALSE)),"")</f>
        <v/>
      </c>
      <c r="Y20" s="436" t="str">
        <f t="shared" si="3"/>
        <v/>
      </c>
      <c r="Z20" s="436"/>
      <c r="AA20" s="436" t="str">
        <f t="shared" si="4"/>
        <v/>
      </c>
      <c r="AB20" s="436" t="str">
        <f>IFERROR(IF('Overview - Section A'!$AN$5="Funding Request",VLOOKUP(S20,'Overview - Section A'!$M$30:$P$31,4,FALSE),IF(AM20="","",AM20)),"")</f>
        <v>a1236000008JVNSAA4</v>
      </c>
      <c r="AC20" s="436" t="b">
        <f t="shared" si="5"/>
        <v>0</v>
      </c>
      <c r="AD20" s="436"/>
      <c r="AE20" s="436" t="str">
        <f t="array" ref="AE20">IFERROR(IF(INDEX('Overview - Section A'!$H$92:$H$109,MATCH(LEFT(B20,255),LEFT('Overview - Section A'!$E$92:$E$109,255),0))=0,"",INDEX('Overview - Section A'!$H$92:$H$109,MATCH(LEFT(B20,255),LEFT('Overview - Section A'!$E$92:$E$109,255),0))),"")</f>
        <v>a1P36000002OW9EEAW</v>
      </c>
      <c r="AF20" s="436" t="s">
        <v>811</v>
      </c>
      <c r="AG20" s="436" t="str">
        <f t="array" ref="AG20">IFERROR(IF(INDEX('Reference Records'!$G$44:$G$93,MATCH(LEFT(C20,255),LEFT('Reference Records'!$C$44:$C$93,255),0))=0,"",INDEX('Reference Records'!$G$44:$G$93,MATCH(LEFT(C20,255),LEFT('Reference Records'!$C$44:$C$93,255),0))),"")</f>
        <v/>
      </c>
      <c r="AH20" s="436" t="str">
        <f>IFERROR(IF('Overview - Section A'!$AN$5="Funding Request",IF('Reference Records'!$B$276&lt;&gt;"",VLOOKUP(T20,'Reference Records'!$B$276:$C$277,2,FALSE),VLOOKUP(T20,'Reference Records'!$A$289:$C$290,3,FALSE)),VLOOKUP(T20,'Reference Records'!$A$293:$C$295,3,FALSE)),"")</f>
        <v>a1A360000013M2pEAE</v>
      </c>
      <c r="AI20" s="463"/>
      <c r="AJ20" s="436" t="s">
        <v>810</v>
      </c>
      <c r="AK20" s="436" t="s">
        <v>402</v>
      </c>
      <c r="AL20" s="464">
        <v>10.1</v>
      </c>
      <c r="AM20" s="463" t="s">
        <v>407</v>
      </c>
      <c r="AN20" s="436" t="s">
        <v>400</v>
      </c>
      <c r="AO20" s="465" t="str">
        <f t="shared" si="6"/>
        <v/>
      </c>
      <c r="AP20" s="400"/>
      <c r="AQ20" s="131"/>
      <c r="AR20" s="353"/>
      <c r="AS20" s="135"/>
    </row>
    <row r="21" spans="1:45" ht="48" customHeight="1" x14ac:dyDescent="0.25">
      <c r="A21" s="375">
        <v>11</v>
      </c>
      <c r="B21" s="376"/>
      <c r="C21" s="376"/>
      <c r="D21" s="413"/>
      <c r="E21" s="396"/>
      <c r="F21" s="397"/>
      <c r="G21" s="459"/>
      <c r="H21" s="400"/>
      <c r="I21" s="460" t="str">
        <f>IFERROR(VLOOKUP(C21,'Reference records(soft deleted)'!$D$94:$H$166,5,FALSE),"")</f>
        <v/>
      </c>
      <c r="J21" s="460" t="str">
        <f t="shared" si="1"/>
        <v>No</v>
      </c>
      <c r="K21" s="460"/>
      <c r="L21" s="460"/>
      <c r="M21" s="460"/>
      <c r="N21" s="461" t="str">
        <f>IFERROR(IF(AM21="","",VLOOKUP(AM21,'Overview - Section A'!$P$30:$Q$31,2,FALSE)),"")</f>
        <v/>
      </c>
      <c r="O21" s="451"/>
      <c r="P21" s="400"/>
      <c r="Q21" s="379" t="str">
        <f t="array" ref="Q21">IFERROR(IF(INDEX('Reference Records'!$D$44:$D$93,MATCH(LEFT(C21,255),LEFT('Reference Records'!$C$44:$C$93,255),0))=0,"",INDEX('Reference Records'!$D$44:$D$93,MATCH(LEFT(C21,255),LEFT('Reference Records'!$C$44:$C$93,255),0))),"")</f>
        <v/>
      </c>
      <c r="R21" s="462"/>
      <c r="S21" s="451" t="str">
        <f>IF('Overview - Section A'!$AN$5="Funding Request",IF(N21="Funding Request Place Holder","",N21),"")</f>
        <v/>
      </c>
      <c r="T21" s="451" t="str">
        <f t="shared" si="2"/>
        <v>Angola</v>
      </c>
      <c r="U21" s="400"/>
      <c r="V21" s="400"/>
      <c r="W21" s="413"/>
      <c r="X21" s="426" t="str">
        <f>IFERROR(IF(VLOOKUP(B21,'Reference Records'!$C$96:$D$119,2,FALSE)=0,"",VLOOKUP(B21,'Reference Records'!$C$96:$D$119,2,FALSE)),"")</f>
        <v/>
      </c>
      <c r="Y21" s="436" t="str">
        <f t="shared" si="3"/>
        <v/>
      </c>
      <c r="Z21" s="436"/>
      <c r="AA21" s="436" t="str">
        <f t="shared" si="4"/>
        <v/>
      </c>
      <c r="AB21" s="436" t="str">
        <f>IFERROR(IF('Overview - Section A'!$AN$5="Funding Request",VLOOKUP(S21,'Overview - Section A'!$M$30:$P$31,4,FALSE),IF(AM21="","",AM21)),"")</f>
        <v>a1236000008JVNSAA4</v>
      </c>
      <c r="AC21" s="436" t="b">
        <f t="shared" si="5"/>
        <v>0</v>
      </c>
      <c r="AD21" s="436"/>
      <c r="AE21" s="436" t="str">
        <f t="array" ref="AE21">IFERROR(IF(INDEX('Overview - Section A'!$H$92:$H$109,MATCH(LEFT(B21,255),LEFT('Overview - Section A'!$E$92:$E$109,255),0))=0,"",INDEX('Overview - Section A'!$H$92:$H$109,MATCH(LEFT(B21,255),LEFT('Overview - Section A'!$E$92:$E$109,255),0))),"")</f>
        <v>a1P36000002OW9EEAW</v>
      </c>
      <c r="AF21" s="436" t="s">
        <v>812</v>
      </c>
      <c r="AG21" s="436" t="str">
        <f t="array" ref="AG21">IFERROR(IF(INDEX('Reference Records'!$G$44:$G$93,MATCH(LEFT(C21,255),LEFT('Reference Records'!$C$44:$C$93,255),0))=0,"",INDEX('Reference Records'!$G$44:$G$93,MATCH(LEFT(C21,255),LEFT('Reference Records'!$C$44:$C$93,255),0))),"")</f>
        <v/>
      </c>
      <c r="AH21" s="436" t="str">
        <f>IFERROR(IF('Overview - Section A'!$AN$5="Funding Request",IF('Reference Records'!$B$276&lt;&gt;"",VLOOKUP(T21,'Reference Records'!$B$276:$C$277,2,FALSE),VLOOKUP(T21,'Reference Records'!$A$289:$C$290,3,FALSE)),VLOOKUP(T21,'Reference Records'!$A$293:$C$295,3,FALSE)),"")</f>
        <v>a1A360000013M2pEAE</v>
      </c>
      <c r="AI21" s="463"/>
      <c r="AJ21" s="436" t="s">
        <v>814</v>
      </c>
      <c r="AK21" s="436" t="s">
        <v>402</v>
      </c>
      <c r="AL21" s="464">
        <v>21.4</v>
      </c>
      <c r="AM21" s="463" t="s">
        <v>407</v>
      </c>
      <c r="AN21" s="436" t="s">
        <v>400</v>
      </c>
      <c r="AO21" s="465" t="str">
        <f t="shared" si="6"/>
        <v/>
      </c>
      <c r="AP21" s="400"/>
      <c r="AQ21" s="131"/>
      <c r="AR21" s="353"/>
      <c r="AS21" s="135"/>
    </row>
    <row r="22" spans="1:45" ht="48" customHeight="1" x14ac:dyDescent="0.25">
      <c r="A22" s="375">
        <v>12</v>
      </c>
      <c r="B22" s="376"/>
      <c r="C22" s="376"/>
      <c r="D22" s="413"/>
      <c r="E22" s="396"/>
      <c r="F22" s="397"/>
      <c r="G22" s="459"/>
      <c r="H22" s="400"/>
      <c r="I22" s="460" t="str">
        <f>IFERROR(VLOOKUP(C22,'Reference records(soft deleted)'!$D$94:$H$166,5,FALSE),"")</f>
        <v/>
      </c>
      <c r="J22" s="460" t="str">
        <f t="shared" si="1"/>
        <v>No</v>
      </c>
      <c r="K22" s="460"/>
      <c r="L22" s="460"/>
      <c r="M22" s="460"/>
      <c r="N22" s="461" t="str">
        <f>IFERROR(IF(AM22="","",VLOOKUP(AM22,'Overview - Section A'!$P$30:$Q$31,2,FALSE)),"")</f>
        <v/>
      </c>
      <c r="O22" s="451"/>
      <c r="P22" s="400"/>
      <c r="Q22" s="379" t="str">
        <f t="array" ref="Q22">IFERROR(IF(INDEX('Reference Records'!$D$44:$D$93,MATCH(LEFT(C22,255),LEFT('Reference Records'!$C$44:$C$93,255),0))=0,"",INDEX('Reference Records'!$D$44:$D$93,MATCH(LEFT(C22,255),LEFT('Reference Records'!$C$44:$C$93,255),0))),"")</f>
        <v/>
      </c>
      <c r="R22" s="462"/>
      <c r="S22" s="451" t="str">
        <f>IF('Overview - Section A'!$AN$5="Funding Request",IF(N22="Funding Request Place Holder","",N22),"")</f>
        <v/>
      </c>
      <c r="T22" s="451" t="str">
        <f t="shared" si="2"/>
        <v>Angola</v>
      </c>
      <c r="U22" s="400"/>
      <c r="V22" s="400"/>
      <c r="W22" s="413"/>
      <c r="X22" s="426" t="str">
        <f>IFERROR(IF(VLOOKUP(B22,'Reference Records'!$C$96:$D$119,2,FALSE)=0,"",VLOOKUP(B22,'Reference Records'!$C$96:$D$119,2,FALSE)),"")</f>
        <v/>
      </c>
      <c r="Y22" s="436" t="str">
        <f t="shared" si="3"/>
        <v/>
      </c>
      <c r="Z22" s="436"/>
      <c r="AA22" s="436" t="str">
        <f t="shared" si="4"/>
        <v/>
      </c>
      <c r="AB22" s="436" t="str">
        <f>IFERROR(IF('Overview - Section A'!$AN$5="Funding Request",VLOOKUP(S22,'Overview - Section A'!$M$30:$P$31,4,FALSE),IF(AM22="","",AM22)),"")</f>
        <v>a1236000008JVNSAA4</v>
      </c>
      <c r="AC22" s="436" t="b">
        <f t="shared" si="5"/>
        <v>0</v>
      </c>
      <c r="AD22" s="436"/>
      <c r="AE22" s="436" t="str">
        <f t="array" ref="AE22">IFERROR(IF(INDEX('Overview - Section A'!$H$92:$H$109,MATCH(LEFT(B22,255),LEFT('Overview - Section A'!$E$92:$E$109,255),0))=0,"",INDEX('Overview - Section A'!$H$92:$H$109,MATCH(LEFT(B22,255),LEFT('Overview - Section A'!$E$92:$E$109,255),0))),"")</f>
        <v>a1P36000002OW9EEAW</v>
      </c>
      <c r="AF22" s="436" t="s">
        <v>815</v>
      </c>
      <c r="AG22" s="436" t="str">
        <f t="array" ref="AG22">IFERROR(IF(INDEX('Reference Records'!$G$44:$G$93,MATCH(LEFT(C22,255),LEFT('Reference Records'!$C$44:$C$93,255),0))=0,"",INDEX('Reference Records'!$G$44:$G$93,MATCH(LEFT(C22,255),LEFT('Reference Records'!$C$44:$C$93,255),0))),"")</f>
        <v/>
      </c>
      <c r="AH22" s="436" t="str">
        <f>IFERROR(IF('Overview - Section A'!$AN$5="Funding Request",IF('Reference Records'!$B$276&lt;&gt;"",VLOOKUP(T22,'Reference Records'!$B$276:$C$277,2,FALSE),VLOOKUP(T22,'Reference Records'!$A$289:$C$290,3,FALSE)),VLOOKUP(T22,'Reference Records'!$A$293:$C$295,3,FALSE)),"")</f>
        <v>a1A360000013M2pEAE</v>
      </c>
      <c r="AI22" s="463"/>
      <c r="AJ22" s="436" t="s">
        <v>817</v>
      </c>
      <c r="AK22" s="436" t="s">
        <v>402</v>
      </c>
      <c r="AL22" s="464">
        <v>44</v>
      </c>
      <c r="AM22" s="463" t="s">
        <v>407</v>
      </c>
      <c r="AN22" s="436" t="s">
        <v>400</v>
      </c>
      <c r="AO22" s="465" t="str">
        <f t="shared" si="6"/>
        <v/>
      </c>
      <c r="AP22" s="400"/>
      <c r="AQ22" s="131"/>
      <c r="AR22" s="353"/>
      <c r="AS22" s="135"/>
    </row>
    <row r="23" spans="1:45" ht="48" customHeight="1" x14ac:dyDescent="0.25">
      <c r="A23" s="375">
        <v>13</v>
      </c>
      <c r="B23" s="376"/>
      <c r="C23" s="376"/>
      <c r="D23" s="413"/>
      <c r="E23" s="396"/>
      <c r="F23" s="397"/>
      <c r="G23" s="459"/>
      <c r="H23" s="400"/>
      <c r="I23" s="460" t="str">
        <f>IFERROR(VLOOKUP(C23,'Reference records(soft deleted)'!$D$94:$H$166,5,FALSE),"")</f>
        <v/>
      </c>
      <c r="J23" s="460" t="str">
        <f t="shared" si="1"/>
        <v>No</v>
      </c>
      <c r="K23" s="460"/>
      <c r="L23" s="460"/>
      <c r="M23" s="460"/>
      <c r="N23" s="461" t="str">
        <f>IFERROR(IF(AM23="","",VLOOKUP(AM23,'Overview - Section A'!$P$30:$Q$31,2,FALSE)),"")</f>
        <v/>
      </c>
      <c r="O23" s="451"/>
      <c r="P23" s="400"/>
      <c r="Q23" s="379" t="str">
        <f t="array" ref="Q23">IFERROR(IF(INDEX('Reference Records'!$D$44:$D$93,MATCH(LEFT(C23,255),LEFT('Reference Records'!$C$44:$C$93,255),0))=0,"",INDEX('Reference Records'!$D$44:$D$93,MATCH(LEFT(C23,255),LEFT('Reference Records'!$C$44:$C$93,255),0))),"")</f>
        <v/>
      </c>
      <c r="R23" s="462"/>
      <c r="S23" s="451" t="str">
        <f>IF('Overview - Section A'!$AN$5="Funding Request",IF(N23="Funding Request Place Holder","",N23),"")</f>
        <v/>
      </c>
      <c r="T23" s="451" t="str">
        <f t="shared" si="2"/>
        <v>Angola</v>
      </c>
      <c r="U23" s="400"/>
      <c r="V23" s="400"/>
      <c r="W23" s="413"/>
      <c r="X23" s="426" t="str">
        <f>IFERROR(IF(VLOOKUP(B23,'Reference Records'!$C$96:$D$119,2,FALSE)=0,"",VLOOKUP(B23,'Reference Records'!$C$96:$D$119,2,FALSE)),"")</f>
        <v/>
      </c>
      <c r="Y23" s="436" t="str">
        <f t="shared" si="3"/>
        <v/>
      </c>
      <c r="Z23" s="436"/>
      <c r="AA23" s="436" t="str">
        <f t="shared" si="4"/>
        <v/>
      </c>
      <c r="AB23" s="436" t="str">
        <f>IFERROR(IF('Overview - Section A'!$AN$5="Funding Request",VLOOKUP(S23,'Overview - Section A'!$M$30:$P$31,4,FALSE),IF(AM23="","",AM23)),"")</f>
        <v>a1236000008JVNSAA4</v>
      </c>
      <c r="AC23" s="436" t="b">
        <f t="shared" si="5"/>
        <v>0</v>
      </c>
      <c r="AD23" s="436"/>
      <c r="AE23" s="436" t="str">
        <f t="array" ref="AE23">IFERROR(IF(INDEX('Overview - Section A'!$H$92:$H$109,MATCH(LEFT(B23,255),LEFT('Overview - Section A'!$E$92:$E$109,255),0))=0,"",INDEX('Overview - Section A'!$H$92:$H$109,MATCH(LEFT(B23,255),LEFT('Overview - Section A'!$E$92:$E$109,255),0))),"")</f>
        <v>a1P36000002OW9EEAW</v>
      </c>
      <c r="AF23" s="436" t="s">
        <v>818</v>
      </c>
      <c r="AG23" s="436" t="str">
        <f t="array" ref="AG23">IFERROR(IF(INDEX('Reference Records'!$G$44:$G$93,MATCH(LEFT(C23,255),LEFT('Reference Records'!$C$44:$C$93,255),0))=0,"",INDEX('Reference Records'!$G$44:$G$93,MATCH(LEFT(C23,255),LEFT('Reference Records'!$C$44:$C$93,255),0))),"")</f>
        <v/>
      </c>
      <c r="AH23" s="436" t="str">
        <f>IFERROR(IF('Overview - Section A'!$AN$5="Funding Request",IF('Reference Records'!$B$276&lt;&gt;"",VLOOKUP(T23,'Reference Records'!$B$276:$C$277,2,FALSE),VLOOKUP(T23,'Reference Records'!$A$289:$C$290,3,FALSE)),VLOOKUP(T23,'Reference Records'!$A$293:$C$295,3,FALSE)),"")</f>
        <v>a1A360000013M2pEAE</v>
      </c>
      <c r="AI23" s="463"/>
      <c r="AJ23" s="436" t="s">
        <v>820</v>
      </c>
      <c r="AK23" s="436" t="s">
        <v>402</v>
      </c>
      <c r="AL23" s="464">
        <v>5.5</v>
      </c>
      <c r="AM23" s="463" t="s">
        <v>407</v>
      </c>
      <c r="AN23" s="436" t="s">
        <v>400</v>
      </c>
      <c r="AO23" s="465" t="str">
        <f t="shared" si="6"/>
        <v/>
      </c>
      <c r="AP23" s="400"/>
      <c r="AQ23" s="131"/>
      <c r="AR23" s="353"/>
      <c r="AS23" s="135"/>
    </row>
    <row r="24" spans="1:45" ht="48" customHeight="1" x14ac:dyDescent="0.25">
      <c r="A24" s="375">
        <v>14</v>
      </c>
      <c r="B24" s="376"/>
      <c r="C24" s="376"/>
      <c r="D24" s="413"/>
      <c r="E24" s="396"/>
      <c r="F24" s="397"/>
      <c r="G24" s="459"/>
      <c r="H24" s="400"/>
      <c r="I24" s="460" t="str">
        <f>IFERROR(VLOOKUP(C24,'Reference records(soft deleted)'!$D$94:$H$166,5,FALSE),"")</f>
        <v/>
      </c>
      <c r="J24" s="460" t="str">
        <f t="shared" si="1"/>
        <v>No</v>
      </c>
      <c r="K24" s="460"/>
      <c r="L24" s="460"/>
      <c r="M24" s="460"/>
      <c r="N24" s="461" t="str">
        <f>IFERROR(IF(AM24="","",VLOOKUP(AM24,'Overview - Section A'!$P$30:$Q$31,2,FALSE)),"")</f>
        <v/>
      </c>
      <c r="O24" s="451"/>
      <c r="P24" s="400"/>
      <c r="Q24" s="379" t="str">
        <f t="array" ref="Q24">IFERROR(IF(INDEX('Reference Records'!$D$44:$D$93,MATCH(LEFT(C24,255),LEFT('Reference Records'!$C$44:$C$93,255),0))=0,"",INDEX('Reference Records'!$D$44:$D$93,MATCH(LEFT(C24,255),LEFT('Reference Records'!$C$44:$C$93,255),0))),"")</f>
        <v/>
      </c>
      <c r="R24" s="462"/>
      <c r="S24" s="451" t="str">
        <f>IF('Overview - Section A'!$AN$5="Funding Request",IF(N24="Funding Request Place Holder","",N24),"")</f>
        <v/>
      </c>
      <c r="T24" s="451" t="str">
        <f t="shared" si="2"/>
        <v>Angola</v>
      </c>
      <c r="U24" s="400"/>
      <c r="V24" s="400"/>
      <c r="W24" s="413"/>
      <c r="X24" s="426" t="str">
        <f>IFERROR(IF(VLOOKUP(B24,'Reference Records'!$C$96:$D$119,2,FALSE)=0,"",VLOOKUP(B24,'Reference Records'!$C$96:$D$119,2,FALSE)),"")</f>
        <v/>
      </c>
      <c r="Y24" s="436" t="str">
        <f t="shared" si="3"/>
        <v/>
      </c>
      <c r="Z24" s="436"/>
      <c r="AA24" s="436" t="str">
        <f t="shared" si="4"/>
        <v/>
      </c>
      <c r="AB24" s="436" t="str">
        <f>IFERROR(IF('Overview - Section A'!$AN$5="Funding Request",VLOOKUP(S24,'Overview - Section A'!$M$30:$P$31,4,FALSE),IF(AM24="","",AM24)),"")</f>
        <v>a1236000008JVNSAA4</v>
      </c>
      <c r="AC24" s="436" t="b">
        <f t="shared" si="5"/>
        <v>0</v>
      </c>
      <c r="AD24" s="436"/>
      <c r="AE24" s="436" t="str">
        <f t="array" ref="AE24">IFERROR(IF(INDEX('Overview - Section A'!$H$92:$H$109,MATCH(LEFT(B24,255),LEFT('Overview - Section A'!$E$92:$E$109,255),0))=0,"",INDEX('Overview - Section A'!$H$92:$H$109,MATCH(LEFT(B24,255),LEFT('Overview - Section A'!$E$92:$E$109,255),0))),"")</f>
        <v>a1P36000002OW9EEAW</v>
      </c>
      <c r="AF24" s="436" t="s">
        <v>821</v>
      </c>
      <c r="AG24" s="436" t="str">
        <f t="array" ref="AG24">IFERROR(IF(INDEX('Reference Records'!$G$44:$G$93,MATCH(LEFT(C24,255),LEFT('Reference Records'!$C$44:$C$93,255),0))=0,"",INDEX('Reference Records'!$G$44:$G$93,MATCH(LEFT(C24,255),LEFT('Reference Records'!$C$44:$C$93,255),0))),"")</f>
        <v/>
      </c>
      <c r="AH24" s="436" t="str">
        <f>IFERROR(IF('Overview - Section A'!$AN$5="Funding Request",IF('Reference Records'!$B$276&lt;&gt;"",VLOOKUP(T24,'Reference Records'!$B$276:$C$277,2,FALSE),VLOOKUP(T24,'Reference Records'!$A$289:$C$290,3,FALSE)),VLOOKUP(T24,'Reference Records'!$A$293:$C$295,3,FALSE)),"")</f>
        <v>a1A360000013M2pEAE</v>
      </c>
      <c r="AI24" s="463"/>
      <c r="AJ24" s="436" t="s">
        <v>823</v>
      </c>
      <c r="AK24" s="436" t="s">
        <v>402</v>
      </c>
      <c r="AL24" s="464">
        <v>23.3</v>
      </c>
      <c r="AM24" s="463" t="s">
        <v>407</v>
      </c>
      <c r="AN24" s="436" t="s">
        <v>400</v>
      </c>
      <c r="AO24" s="465" t="str">
        <f t="shared" si="6"/>
        <v/>
      </c>
      <c r="AP24" s="400"/>
      <c r="AQ24" s="131"/>
      <c r="AR24" s="353"/>
      <c r="AS24" s="135"/>
    </row>
    <row r="25" spans="1:45" ht="48" customHeight="1" x14ac:dyDescent="0.25">
      <c r="A25" s="375">
        <v>15</v>
      </c>
      <c r="B25" s="376"/>
      <c r="C25" s="376"/>
      <c r="D25" s="413"/>
      <c r="E25" s="396"/>
      <c r="F25" s="397"/>
      <c r="G25" s="459"/>
      <c r="H25" s="400"/>
      <c r="I25" s="460" t="str">
        <f>IFERROR(VLOOKUP(C25,'Reference records(soft deleted)'!$D$94:$H$166,5,FALSE),"")</f>
        <v/>
      </c>
      <c r="J25" s="460" t="str">
        <f t="shared" si="1"/>
        <v>No</v>
      </c>
      <c r="K25" s="460"/>
      <c r="L25" s="460"/>
      <c r="M25" s="460"/>
      <c r="N25" s="461" t="str">
        <f>IFERROR(IF(AM25="","",VLOOKUP(AM25,'Overview - Section A'!$P$30:$Q$31,2,FALSE)),"")</f>
        <v/>
      </c>
      <c r="O25" s="451"/>
      <c r="P25" s="400"/>
      <c r="Q25" s="379" t="str">
        <f t="array" ref="Q25">IFERROR(IF(INDEX('Reference Records'!$D$44:$D$93,MATCH(LEFT(C25,255),LEFT('Reference Records'!$C$44:$C$93,255),0))=0,"",INDEX('Reference Records'!$D$44:$D$93,MATCH(LEFT(C25,255),LEFT('Reference Records'!$C$44:$C$93,255),0))),"")</f>
        <v/>
      </c>
      <c r="R25" s="462"/>
      <c r="S25" s="451" t="str">
        <f>IF('Overview - Section A'!$AN$5="Funding Request",IF(N25="Funding Request Place Holder","",N25),"")</f>
        <v/>
      </c>
      <c r="T25" s="451" t="str">
        <f t="shared" si="2"/>
        <v>Angola</v>
      </c>
      <c r="U25" s="400"/>
      <c r="V25" s="400"/>
      <c r="W25" s="413"/>
      <c r="X25" s="426" t="str">
        <f>IFERROR(IF(VLOOKUP(B25,'Reference Records'!$C$96:$D$119,2,FALSE)=0,"",VLOOKUP(B25,'Reference Records'!$C$96:$D$119,2,FALSE)),"")</f>
        <v/>
      </c>
      <c r="Y25" s="436" t="str">
        <f t="shared" si="3"/>
        <v/>
      </c>
      <c r="Z25" s="436"/>
      <c r="AA25" s="436" t="str">
        <f t="shared" si="4"/>
        <v/>
      </c>
      <c r="AB25" s="436" t="str">
        <f>IFERROR(IF('Overview - Section A'!$AN$5="Funding Request",VLOOKUP(S25,'Overview - Section A'!$M$30:$P$31,4,FALSE),IF(AM25="","",AM25)),"")</f>
        <v>a1236000008JVNSAA4</v>
      </c>
      <c r="AC25" s="436" t="b">
        <f t="shared" si="5"/>
        <v>0</v>
      </c>
      <c r="AD25" s="436"/>
      <c r="AE25" s="436" t="str">
        <f t="array" ref="AE25">IFERROR(IF(INDEX('Overview - Section A'!$H$92:$H$109,MATCH(LEFT(B25,255),LEFT('Overview - Section A'!$E$92:$E$109,255),0))=0,"",INDEX('Overview - Section A'!$H$92:$H$109,MATCH(LEFT(B25,255),LEFT('Overview - Section A'!$E$92:$E$109,255),0))),"")</f>
        <v>a1P36000002OW9EEAW</v>
      </c>
      <c r="AF25" s="436" t="s">
        <v>824</v>
      </c>
      <c r="AG25" s="436" t="str">
        <f t="array" ref="AG25">IFERROR(IF(INDEX('Reference Records'!$G$44:$G$93,MATCH(LEFT(C25,255),LEFT('Reference Records'!$C$44:$C$93,255),0))=0,"",INDEX('Reference Records'!$G$44:$G$93,MATCH(LEFT(C25,255),LEFT('Reference Records'!$C$44:$C$93,255),0))),"")</f>
        <v/>
      </c>
      <c r="AH25" s="436" t="str">
        <f>IFERROR(IF('Overview - Section A'!$AN$5="Funding Request",IF('Reference Records'!$B$276&lt;&gt;"",VLOOKUP(T25,'Reference Records'!$B$276:$C$277,2,FALSE),VLOOKUP(T25,'Reference Records'!$A$289:$C$290,3,FALSE)),VLOOKUP(T25,'Reference Records'!$A$293:$C$295,3,FALSE)),"")</f>
        <v>a1A360000013M2pEAE</v>
      </c>
      <c r="AI25" s="463"/>
      <c r="AJ25" s="436" t="s">
        <v>826</v>
      </c>
      <c r="AK25" s="436" t="s">
        <v>402</v>
      </c>
      <c r="AL25" s="464">
        <v>10</v>
      </c>
      <c r="AM25" s="463" t="s">
        <v>407</v>
      </c>
      <c r="AN25" s="436" t="s">
        <v>400</v>
      </c>
      <c r="AO25" s="465" t="str">
        <f t="shared" si="6"/>
        <v/>
      </c>
      <c r="AP25" s="400"/>
      <c r="AQ25" s="131"/>
      <c r="AR25" s="353"/>
      <c r="AS25" s="135"/>
    </row>
    <row r="26" spans="1:45" ht="48" customHeight="1" x14ac:dyDescent="0.25">
      <c r="A26" s="375">
        <v>16</v>
      </c>
      <c r="B26" s="376"/>
      <c r="C26" s="376"/>
      <c r="D26" s="413"/>
      <c r="E26" s="396"/>
      <c r="F26" s="397"/>
      <c r="G26" s="459"/>
      <c r="H26" s="400"/>
      <c r="I26" s="460" t="str">
        <f>IFERROR(VLOOKUP(C26,'Reference records(soft deleted)'!$D$94:$H$166,5,FALSE),"")</f>
        <v/>
      </c>
      <c r="J26" s="460" t="str">
        <f t="shared" si="1"/>
        <v>No</v>
      </c>
      <c r="K26" s="460"/>
      <c r="L26" s="460"/>
      <c r="M26" s="460"/>
      <c r="N26" s="461" t="str">
        <f>IFERROR(IF(AM26="","",VLOOKUP(AM26,'Overview - Section A'!$P$30:$Q$31,2,FALSE)),"")</f>
        <v/>
      </c>
      <c r="O26" s="451"/>
      <c r="P26" s="400"/>
      <c r="Q26" s="379" t="str">
        <f t="array" ref="Q26">IFERROR(IF(INDEX('Reference Records'!$D$44:$D$93,MATCH(LEFT(C26,255),LEFT('Reference Records'!$C$44:$C$93,255),0))=0,"",INDEX('Reference Records'!$D$44:$D$93,MATCH(LEFT(C26,255),LEFT('Reference Records'!$C$44:$C$93,255),0))),"")</f>
        <v/>
      </c>
      <c r="R26" s="462"/>
      <c r="S26" s="451" t="str">
        <f>IF('Overview - Section A'!$AN$5="Funding Request",IF(N26="Funding Request Place Holder","",N26),"")</f>
        <v/>
      </c>
      <c r="T26" s="451" t="str">
        <f t="shared" si="2"/>
        <v>Angola</v>
      </c>
      <c r="U26" s="400"/>
      <c r="V26" s="400"/>
      <c r="W26" s="413"/>
      <c r="X26" s="426" t="str">
        <f>IFERROR(IF(VLOOKUP(B26,'Reference Records'!$C$96:$D$119,2,FALSE)=0,"",VLOOKUP(B26,'Reference Records'!$C$96:$D$119,2,FALSE)),"")</f>
        <v/>
      </c>
      <c r="Y26" s="436" t="str">
        <f t="shared" si="3"/>
        <v/>
      </c>
      <c r="Z26" s="436"/>
      <c r="AA26" s="436" t="str">
        <f t="shared" si="4"/>
        <v/>
      </c>
      <c r="AB26" s="436" t="str">
        <f>IFERROR(IF('Overview - Section A'!$AN$5="Funding Request",VLOOKUP(S26,'Overview - Section A'!$M$30:$P$31,4,FALSE),IF(AM26="","",AM26)),"")</f>
        <v>a1236000008JVNSAA4</v>
      </c>
      <c r="AC26" s="436" t="b">
        <f t="shared" si="5"/>
        <v>0</v>
      </c>
      <c r="AD26" s="436"/>
      <c r="AE26" s="436" t="str">
        <f t="array" ref="AE26">IFERROR(IF(INDEX('Overview - Section A'!$H$92:$H$109,MATCH(LEFT(B26,255),LEFT('Overview - Section A'!$E$92:$E$109,255),0))=0,"",INDEX('Overview - Section A'!$H$92:$H$109,MATCH(LEFT(B26,255),LEFT('Overview - Section A'!$E$92:$E$109,255),0))),"")</f>
        <v>a1P36000002OW9EEAW</v>
      </c>
      <c r="AF26" s="436" t="s">
        <v>827</v>
      </c>
      <c r="AG26" s="436" t="str">
        <f t="array" ref="AG26">IFERROR(IF(INDEX('Reference Records'!$G$44:$G$93,MATCH(LEFT(C26,255),LEFT('Reference Records'!$C$44:$C$93,255),0))=0,"",INDEX('Reference Records'!$G$44:$G$93,MATCH(LEFT(C26,255),LEFT('Reference Records'!$C$44:$C$93,255),0))),"")</f>
        <v/>
      </c>
      <c r="AH26" s="436" t="str">
        <f>IFERROR(IF('Overview - Section A'!$AN$5="Funding Request",IF('Reference Records'!$B$276&lt;&gt;"",VLOOKUP(T26,'Reference Records'!$B$276:$C$277,2,FALSE),VLOOKUP(T26,'Reference Records'!$A$289:$C$290,3,FALSE)),VLOOKUP(T26,'Reference Records'!$A$293:$C$295,3,FALSE)),"")</f>
        <v>a1A360000013M2pEAE</v>
      </c>
      <c r="AI26" s="463"/>
      <c r="AJ26" s="436"/>
      <c r="AK26" s="436" t="s">
        <v>402</v>
      </c>
      <c r="AL26" s="464"/>
      <c r="AM26" s="463" t="s">
        <v>407</v>
      </c>
      <c r="AN26" s="436" t="s">
        <v>400</v>
      </c>
      <c r="AO26" s="465" t="str">
        <f t="shared" si="6"/>
        <v/>
      </c>
      <c r="AP26" s="400"/>
      <c r="AQ26" s="131"/>
      <c r="AR26" s="353"/>
      <c r="AS26" s="135"/>
    </row>
    <row r="27" spans="1:45" ht="48" customHeight="1" x14ac:dyDescent="0.25">
      <c r="A27" s="375">
        <v>17</v>
      </c>
      <c r="B27" s="376"/>
      <c r="C27" s="376"/>
      <c r="D27" s="413"/>
      <c r="E27" s="396"/>
      <c r="F27" s="397"/>
      <c r="G27" s="459"/>
      <c r="H27" s="400"/>
      <c r="I27" s="460" t="str">
        <f>IFERROR(VLOOKUP(C27,'Reference records(soft deleted)'!$D$94:$H$166,5,FALSE),"")</f>
        <v/>
      </c>
      <c r="J27" s="460" t="str">
        <f t="shared" si="1"/>
        <v>No</v>
      </c>
      <c r="K27" s="460"/>
      <c r="L27" s="460"/>
      <c r="M27" s="460"/>
      <c r="N27" s="461" t="str">
        <f>IFERROR(IF(AM27="","",VLOOKUP(AM27,'Overview - Section A'!$P$30:$Q$31,2,FALSE)),"")</f>
        <v/>
      </c>
      <c r="O27" s="451"/>
      <c r="P27" s="400"/>
      <c r="Q27" s="379" t="str">
        <f t="array" ref="Q27">IFERROR(IF(INDEX('Reference Records'!$D$44:$D$93,MATCH(LEFT(C27,255),LEFT('Reference Records'!$C$44:$C$93,255),0))=0,"",INDEX('Reference Records'!$D$44:$D$93,MATCH(LEFT(C27,255),LEFT('Reference Records'!$C$44:$C$93,255),0))),"")</f>
        <v/>
      </c>
      <c r="R27" s="462"/>
      <c r="S27" s="451" t="str">
        <f>IF('Overview - Section A'!$AN$5="Funding Request",IF(N27="Funding Request Place Holder","",N27),"")</f>
        <v/>
      </c>
      <c r="T27" s="451" t="str">
        <f t="shared" si="2"/>
        <v>Angola</v>
      </c>
      <c r="U27" s="400"/>
      <c r="V27" s="400"/>
      <c r="W27" s="413"/>
      <c r="X27" s="426" t="str">
        <f>IFERROR(IF(VLOOKUP(B27,'Reference Records'!$C$96:$D$119,2,FALSE)=0,"",VLOOKUP(B27,'Reference Records'!$C$96:$D$119,2,FALSE)),"")</f>
        <v/>
      </c>
      <c r="Y27" s="436" t="str">
        <f t="shared" si="3"/>
        <v/>
      </c>
      <c r="Z27" s="436"/>
      <c r="AA27" s="436" t="str">
        <f t="shared" si="4"/>
        <v/>
      </c>
      <c r="AB27" s="436" t="str">
        <f>IFERROR(IF('Overview - Section A'!$AN$5="Funding Request",VLOOKUP(S27,'Overview - Section A'!$M$30:$P$31,4,FALSE),IF(AM27="","",AM27)),"")</f>
        <v>a1236000008JVNSAA4</v>
      </c>
      <c r="AC27" s="436" t="b">
        <f t="shared" si="5"/>
        <v>0</v>
      </c>
      <c r="AD27" s="436"/>
      <c r="AE27" s="436" t="str">
        <f t="array" ref="AE27">IFERROR(IF(INDEX('Overview - Section A'!$H$92:$H$109,MATCH(LEFT(B27,255),LEFT('Overview - Section A'!$E$92:$E$109,255),0))=0,"",INDEX('Overview - Section A'!$H$92:$H$109,MATCH(LEFT(B27,255),LEFT('Overview - Section A'!$E$92:$E$109,255),0))),"")</f>
        <v>a1P36000002OW9EEAW</v>
      </c>
      <c r="AF27" s="436" t="s">
        <v>828</v>
      </c>
      <c r="AG27" s="436" t="str">
        <f t="array" ref="AG27">IFERROR(IF(INDEX('Reference Records'!$G$44:$G$93,MATCH(LEFT(C27,255),LEFT('Reference Records'!$C$44:$C$93,255),0))=0,"",INDEX('Reference Records'!$G$44:$G$93,MATCH(LEFT(C27,255),LEFT('Reference Records'!$C$44:$C$93,255),0))),"")</f>
        <v/>
      </c>
      <c r="AH27" s="436" t="str">
        <f>IFERROR(IF('Overview - Section A'!$AN$5="Funding Request",IF('Reference Records'!$B$276&lt;&gt;"",VLOOKUP(T27,'Reference Records'!$B$276:$C$277,2,FALSE),VLOOKUP(T27,'Reference Records'!$A$289:$C$290,3,FALSE)),VLOOKUP(T27,'Reference Records'!$A$293:$C$295,3,FALSE)),"")</f>
        <v>a1A360000013M2pEAE</v>
      </c>
      <c r="AI27" s="463"/>
      <c r="AJ27" s="436" t="s">
        <v>830</v>
      </c>
      <c r="AK27" s="436" t="s">
        <v>402</v>
      </c>
      <c r="AL27" s="464"/>
      <c r="AM27" s="463" t="s">
        <v>407</v>
      </c>
      <c r="AN27" s="436" t="s">
        <v>400</v>
      </c>
      <c r="AO27" s="465" t="str">
        <f t="shared" si="6"/>
        <v/>
      </c>
      <c r="AP27" s="400"/>
      <c r="AQ27" s="131"/>
      <c r="AR27" s="353"/>
      <c r="AS27" s="135"/>
    </row>
    <row r="28" spans="1:45" ht="48" customHeight="1" x14ac:dyDescent="0.25">
      <c r="A28" s="375">
        <v>18</v>
      </c>
      <c r="B28" s="376"/>
      <c r="C28" s="376"/>
      <c r="D28" s="413"/>
      <c r="E28" s="396"/>
      <c r="F28" s="397"/>
      <c r="G28" s="459"/>
      <c r="H28" s="400"/>
      <c r="I28" s="460" t="str">
        <f>IFERROR(VLOOKUP(C28,'Reference records(soft deleted)'!$D$94:$H$166,5,FALSE),"")</f>
        <v/>
      </c>
      <c r="J28" s="460" t="str">
        <f t="shared" si="1"/>
        <v>No</v>
      </c>
      <c r="K28" s="460"/>
      <c r="L28" s="460"/>
      <c r="M28" s="460"/>
      <c r="N28" s="461" t="str">
        <f>IFERROR(IF(AM28="","",VLOOKUP(AM28,'Overview - Section A'!$P$30:$Q$31,2,FALSE)),"")</f>
        <v/>
      </c>
      <c r="O28" s="451"/>
      <c r="P28" s="400"/>
      <c r="Q28" s="379" t="str">
        <f t="array" ref="Q28">IFERROR(IF(INDEX('Reference Records'!$D$44:$D$93,MATCH(LEFT(C28,255),LEFT('Reference Records'!$C$44:$C$93,255),0))=0,"",INDEX('Reference Records'!$D$44:$D$93,MATCH(LEFT(C28,255),LEFT('Reference Records'!$C$44:$C$93,255),0))),"")</f>
        <v/>
      </c>
      <c r="R28" s="462"/>
      <c r="S28" s="451" t="str">
        <f>IF('Overview - Section A'!$AN$5="Funding Request",IF(N28="Funding Request Place Holder","",N28),"")</f>
        <v/>
      </c>
      <c r="T28" s="451" t="str">
        <f t="shared" si="2"/>
        <v>Angola</v>
      </c>
      <c r="U28" s="400"/>
      <c r="V28" s="400"/>
      <c r="W28" s="413"/>
      <c r="X28" s="426" t="str">
        <f>IFERROR(IF(VLOOKUP(B28,'Reference Records'!$C$96:$D$119,2,FALSE)=0,"",VLOOKUP(B28,'Reference Records'!$C$96:$D$119,2,FALSE)),"")</f>
        <v/>
      </c>
      <c r="Y28" s="436" t="str">
        <f t="shared" si="3"/>
        <v/>
      </c>
      <c r="Z28" s="436"/>
      <c r="AA28" s="436" t="str">
        <f t="shared" si="4"/>
        <v/>
      </c>
      <c r="AB28" s="436" t="str">
        <f>IFERROR(IF('Overview - Section A'!$AN$5="Funding Request",VLOOKUP(S28,'Overview - Section A'!$M$30:$P$31,4,FALSE),IF(AM28="","",AM28)),"")</f>
        <v>a1236000008JVNSAA4</v>
      </c>
      <c r="AC28" s="436" t="b">
        <f t="shared" si="5"/>
        <v>0</v>
      </c>
      <c r="AD28" s="436"/>
      <c r="AE28" s="436" t="str">
        <f t="array" ref="AE28">IFERROR(IF(INDEX('Overview - Section A'!$H$92:$H$109,MATCH(LEFT(B28,255),LEFT('Overview - Section A'!$E$92:$E$109,255),0))=0,"",INDEX('Overview - Section A'!$H$92:$H$109,MATCH(LEFT(B28,255),LEFT('Overview - Section A'!$E$92:$E$109,255),0))),"")</f>
        <v>a1P36000002OW9EEAW</v>
      </c>
      <c r="AF28" s="436" t="s">
        <v>831</v>
      </c>
      <c r="AG28" s="436" t="str">
        <f t="array" ref="AG28">IFERROR(IF(INDEX('Reference Records'!$G$44:$G$93,MATCH(LEFT(C28,255),LEFT('Reference Records'!$C$44:$C$93,255),0))=0,"",INDEX('Reference Records'!$G$44:$G$93,MATCH(LEFT(C28,255),LEFT('Reference Records'!$C$44:$C$93,255),0))),"")</f>
        <v/>
      </c>
      <c r="AH28" s="436" t="str">
        <f>IFERROR(IF('Overview - Section A'!$AN$5="Funding Request",IF('Reference Records'!$B$276&lt;&gt;"",VLOOKUP(T28,'Reference Records'!$B$276:$C$277,2,FALSE),VLOOKUP(T28,'Reference Records'!$A$289:$C$290,3,FALSE)),VLOOKUP(T28,'Reference Records'!$A$293:$C$295,3,FALSE)),"")</f>
        <v>a1A360000013M2pEAE</v>
      </c>
      <c r="AI28" s="463"/>
      <c r="AJ28" s="436" t="s">
        <v>833</v>
      </c>
      <c r="AK28" s="436" t="s">
        <v>402</v>
      </c>
      <c r="AL28" s="464"/>
      <c r="AM28" s="463" t="s">
        <v>407</v>
      </c>
      <c r="AN28" s="436" t="s">
        <v>400</v>
      </c>
      <c r="AO28" s="465" t="str">
        <f t="shared" si="6"/>
        <v/>
      </c>
      <c r="AP28" s="400"/>
      <c r="AQ28" s="131"/>
      <c r="AR28" s="353"/>
      <c r="AS28" s="135"/>
    </row>
    <row r="29" spans="1:45" ht="48" customHeight="1" x14ac:dyDescent="0.25">
      <c r="A29" s="375">
        <v>19</v>
      </c>
      <c r="B29" s="376" t="str">
        <f>IFERROR(IF(AND(C29="",D29=""),"",VLOOKUP(AI29,'Reference records(soft deleted)'!$B$61:$D$89,3,FALSE)),"")</f>
        <v/>
      </c>
      <c r="C29" s="376" t="str">
        <f>IFERROR(VLOOKUP(AJ29,'Reference records(soft deleted)'!$B$94:$D$166,3,FALSE),"")</f>
        <v/>
      </c>
      <c r="D29" s="413"/>
      <c r="E29" s="396"/>
      <c r="F29" s="397"/>
      <c r="G29" s="459" t="str">
        <f t="shared" ref="G29:G40" si="7">IF(IF(AND(E29="",F29=""),IF(AL29="0.00","",AL29),IFERROR((E29/F29)*100,""))=0,"",IF(AND(E29="",F29=""),IF(AL29="0.00","",AL29),IFERROR((E29/F29)*100,"")))</f>
        <v/>
      </c>
      <c r="H29" s="400"/>
      <c r="I29" s="460" t="str">
        <f>IFERROR(VLOOKUP(C29,'Reference records(soft deleted)'!$D$94:$H$166,5,FALSE),"")</f>
        <v/>
      </c>
      <c r="J29" s="460" t="str">
        <f t="shared" si="1"/>
        <v>No</v>
      </c>
      <c r="K29" s="460"/>
      <c r="L29" s="460"/>
      <c r="M29" s="460"/>
      <c r="N29" s="461" t="str">
        <f>IFERROR(IF(AM29="","",VLOOKUP(AM29,'Overview - Section A'!$P$30:$Q$31,2,FALSE)),"")</f>
        <v/>
      </c>
      <c r="O29" s="451"/>
      <c r="P29" s="400"/>
      <c r="Q29" s="379" t="str">
        <f t="array" ref="Q29">IFERROR(IF(INDEX('Reference Records'!$D$44:$D$93,MATCH(LEFT(C29,255),LEFT('Reference Records'!$C$44:$C$93,255),0))=0,"",INDEX('Reference Records'!$D$44:$D$93,MATCH(LEFT(C29,255),LEFT('Reference Records'!$C$44:$C$93,255),0))),"")</f>
        <v/>
      </c>
      <c r="R29" s="462"/>
      <c r="S29" s="451" t="str">
        <f>IF('Overview - Section A'!$AN$5="Funding Request",IF(N29="Funding Request Place Holder","",N29),"")</f>
        <v/>
      </c>
      <c r="T29" s="451" t="str">
        <f t="shared" si="2"/>
        <v>Angola</v>
      </c>
      <c r="U29" s="400"/>
      <c r="V29" s="400"/>
      <c r="W29" s="413"/>
      <c r="X29" s="426" t="str">
        <f>IFERROR(IF(VLOOKUP(B29,'Reference Records'!$C$96:$D$119,2,FALSE)=0,"",VLOOKUP(B29,'Reference Records'!$C$96:$D$119,2,FALSE)),"")</f>
        <v/>
      </c>
      <c r="Y29" s="436" t="str">
        <f t="shared" si="3"/>
        <v/>
      </c>
      <c r="Z29" s="436"/>
      <c r="AA29" s="436" t="str">
        <f t="shared" si="4"/>
        <v/>
      </c>
      <c r="AB29" s="436" t="str">
        <f>IFERROR(IF('Overview - Section A'!$AN$5="Funding Request",VLOOKUP(S29,'Overview - Section A'!$M$30:$P$31,4,FALSE),IF(AM29="","",AM29)),"")</f>
        <v>a1236000008JVNSAA4</v>
      </c>
      <c r="AC29" s="436" t="b">
        <f t="shared" si="5"/>
        <v>0</v>
      </c>
      <c r="AD29" s="436"/>
      <c r="AE29" s="436" t="str">
        <f t="array" ref="AE29">IFERROR(IF(INDEX('Overview - Section A'!$H$92:$H$109,MATCH(LEFT(B29,255),LEFT('Overview - Section A'!$E$92:$E$109,255),0))=0,"",INDEX('Overview - Section A'!$H$92:$H$109,MATCH(LEFT(B29,255),LEFT('Overview - Section A'!$E$92:$E$109,255),0))),"")</f>
        <v>a1P36000002OW9EEAW</v>
      </c>
      <c r="AF29" s="436" t="s">
        <v>834</v>
      </c>
      <c r="AG29" s="436" t="str">
        <f t="array" ref="AG29">IFERROR(IF(INDEX('Reference Records'!$G$44:$G$93,MATCH(LEFT(C29,255),LEFT('Reference Records'!$C$44:$C$93,255),0))=0,"",INDEX('Reference Records'!$G$44:$G$93,MATCH(LEFT(C29,255),LEFT('Reference Records'!$C$44:$C$93,255),0))),"")</f>
        <v/>
      </c>
      <c r="AH29" s="436" t="str">
        <f>IFERROR(IF('Overview - Section A'!$AN$5="Funding Request",IF('Reference Records'!$B$276&lt;&gt;"",VLOOKUP(T29,'Reference Records'!$B$276:$C$277,2,FALSE),VLOOKUP(T29,'Reference Records'!$A$289:$C$290,3,FALSE)),VLOOKUP(T29,'Reference Records'!$A$293:$C$295,3,FALSE)),"")</f>
        <v>a1A360000013M2pEAE</v>
      </c>
      <c r="AI29" s="463"/>
      <c r="AJ29" s="436"/>
      <c r="AK29" s="436" t="s">
        <v>402</v>
      </c>
      <c r="AL29" s="464"/>
      <c r="AM29" s="463" t="s">
        <v>407</v>
      </c>
      <c r="AN29" s="436" t="s">
        <v>400</v>
      </c>
      <c r="AO29" s="465" t="str">
        <f t="shared" si="6"/>
        <v/>
      </c>
      <c r="AP29" s="400"/>
      <c r="AQ29" s="131"/>
      <c r="AR29" s="353"/>
      <c r="AS29" s="135"/>
    </row>
    <row r="30" spans="1:45" ht="48" customHeight="1" x14ac:dyDescent="0.25">
      <c r="A30" s="375">
        <v>20</v>
      </c>
      <c r="B30" s="376" t="str">
        <f>IFERROR(IF(AND(C30="",D30=""),"",VLOOKUP(AI30,'Reference records(soft deleted)'!$B$61:$D$89,3,FALSE)),"")</f>
        <v/>
      </c>
      <c r="C30" s="376" t="str">
        <f>IFERROR(VLOOKUP(AJ30,'Reference records(soft deleted)'!$B$94:$D$166,3,FALSE),"")</f>
        <v/>
      </c>
      <c r="D30" s="413"/>
      <c r="E30" s="396"/>
      <c r="F30" s="397"/>
      <c r="G30" s="459" t="str">
        <f t="shared" si="7"/>
        <v/>
      </c>
      <c r="H30" s="400"/>
      <c r="I30" s="460" t="str">
        <f>IFERROR(VLOOKUP(C30,'Reference records(soft deleted)'!$D$94:$H$166,5,FALSE),"")</f>
        <v/>
      </c>
      <c r="J30" s="460" t="str">
        <f t="shared" si="1"/>
        <v>No</v>
      </c>
      <c r="K30" s="460"/>
      <c r="L30" s="460"/>
      <c r="M30" s="460"/>
      <c r="N30" s="461" t="str">
        <f>IFERROR(IF(AM30="","",VLOOKUP(AM30,'Overview - Section A'!$P$30:$Q$31,2,FALSE)),"")</f>
        <v/>
      </c>
      <c r="O30" s="451"/>
      <c r="P30" s="400"/>
      <c r="Q30" s="379" t="str">
        <f t="array" ref="Q30">IFERROR(IF(INDEX('Reference Records'!$D$44:$D$93,MATCH(LEFT(C30,255),LEFT('Reference Records'!$C$44:$C$93,255),0))=0,"",INDEX('Reference Records'!$D$44:$D$93,MATCH(LEFT(C30,255),LEFT('Reference Records'!$C$44:$C$93,255),0))),"")</f>
        <v/>
      </c>
      <c r="R30" s="462"/>
      <c r="S30" s="451" t="str">
        <f>IF('Overview - Section A'!$AN$5="Funding Request",IF(N30="Funding Request Place Holder","",N30),"")</f>
        <v/>
      </c>
      <c r="T30" s="451" t="str">
        <f t="shared" si="2"/>
        <v>Angola</v>
      </c>
      <c r="U30" s="400"/>
      <c r="V30" s="400"/>
      <c r="W30" s="413"/>
      <c r="X30" s="426" t="str">
        <f>IFERROR(IF(VLOOKUP(B30,'Reference Records'!$C$96:$D$119,2,FALSE)=0,"",VLOOKUP(B30,'Reference Records'!$C$96:$D$119,2,FALSE)),"")</f>
        <v/>
      </c>
      <c r="Y30" s="436" t="str">
        <f t="shared" si="3"/>
        <v/>
      </c>
      <c r="Z30" s="436"/>
      <c r="AA30" s="436" t="str">
        <f t="shared" si="4"/>
        <v/>
      </c>
      <c r="AB30" s="436" t="str">
        <f>IFERROR(IF('Overview - Section A'!$AN$5="Funding Request",VLOOKUP(S30,'Overview - Section A'!$M$30:$P$31,4,FALSE),IF(AM30="","",AM30)),"")</f>
        <v>a1236000008JVNSAA4</v>
      </c>
      <c r="AC30" s="436" t="b">
        <f t="shared" si="5"/>
        <v>0</v>
      </c>
      <c r="AD30" s="436"/>
      <c r="AE30" s="436" t="str">
        <f t="array" ref="AE30">IFERROR(IF(INDEX('Overview - Section A'!$H$92:$H$109,MATCH(LEFT(B30,255),LEFT('Overview - Section A'!$E$92:$E$109,255),0))=0,"",INDEX('Overview - Section A'!$H$92:$H$109,MATCH(LEFT(B30,255),LEFT('Overview - Section A'!$E$92:$E$109,255),0))),"")</f>
        <v>a1P36000002OW9EEAW</v>
      </c>
      <c r="AF30" s="436" t="s">
        <v>835</v>
      </c>
      <c r="AG30" s="436" t="str">
        <f t="array" ref="AG30">IFERROR(IF(INDEX('Reference Records'!$G$44:$G$93,MATCH(LEFT(C30,255),LEFT('Reference Records'!$C$44:$C$93,255),0))=0,"",INDEX('Reference Records'!$G$44:$G$93,MATCH(LEFT(C30,255),LEFT('Reference Records'!$C$44:$C$93,255),0))),"")</f>
        <v/>
      </c>
      <c r="AH30" s="436" t="str">
        <f>IFERROR(IF('Overview - Section A'!$AN$5="Funding Request",IF('Reference Records'!$B$276&lt;&gt;"",VLOOKUP(T30,'Reference Records'!$B$276:$C$277,2,FALSE),VLOOKUP(T30,'Reference Records'!$A$289:$C$290,3,FALSE)),VLOOKUP(T30,'Reference Records'!$A$293:$C$295,3,FALSE)),"")</f>
        <v>a1A360000013M2pEAE</v>
      </c>
      <c r="AI30" s="463"/>
      <c r="AJ30" s="436"/>
      <c r="AK30" s="436" t="s">
        <v>402</v>
      </c>
      <c r="AL30" s="464"/>
      <c r="AM30" s="463" t="s">
        <v>407</v>
      </c>
      <c r="AN30" s="436" t="s">
        <v>400</v>
      </c>
      <c r="AO30" s="465" t="str">
        <f t="shared" si="6"/>
        <v/>
      </c>
      <c r="AP30" s="400"/>
      <c r="AQ30" s="131"/>
      <c r="AR30" s="353"/>
      <c r="AS30" s="135"/>
    </row>
    <row r="31" spans="1:45" ht="48" customHeight="1" x14ac:dyDescent="0.25">
      <c r="A31" s="375">
        <v>21</v>
      </c>
      <c r="B31" s="376" t="str">
        <f>IFERROR(IF(AND(C31="",D31=""),"",VLOOKUP(AI31,'Reference records(soft deleted)'!$B$61:$D$89,3,FALSE)),"")</f>
        <v/>
      </c>
      <c r="C31" s="376" t="str">
        <f>IFERROR(VLOOKUP(AJ31,'Reference records(soft deleted)'!$B$94:$D$166,3,FALSE),"")</f>
        <v/>
      </c>
      <c r="D31" s="413"/>
      <c r="E31" s="396"/>
      <c r="F31" s="397"/>
      <c r="G31" s="459" t="str">
        <f t="shared" si="7"/>
        <v/>
      </c>
      <c r="H31" s="400"/>
      <c r="I31" s="460" t="str">
        <f>IFERROR(VLOOKUP(C31,'Reference records(soft deleted)'!$D$94:$H$166,5,FALSE),"")</f>
        <v/>
      </c>
      <c r="J31" s="460" t="str">
        <f t="shared" si="1"/>
        <v>No</v>
      </c>
      <c r="K31" s="460"/>
      <c r="L31" s="460"/>
      <c r="M31" s="460"/>
      <c r="N31" s="461" t="str">
        <f>IFERROR(IF(AM31="","",VLOOKUP(AM31,'Overview - Section A'!$P$30:$Q$31,2,FALSE)),"")</f>
        <v/>
      </c>
      <c r="O31" s="451"/>
      <c r="P31" s="400"/>
      <c r="Q31" s="379" t="str">
        <f t="array" ref="Q31">IFERROR(IF(INDEX('Reference Records'!$D$44:$D$93,MATCH(LEFT(C31,255),LEFT('Reference Records'!$C$44:$C$93,255),0))=0,"",INDEX('Reference Records'!$D$44:$D$93,MATCH(LEFT(C31,255),LEFT('Reference Records'!$C$44:$C$93,255),0))),"")</f>
        <v/>
      </c>
      <c r="R31" s="462"/>
      <c r="S31" s="451" t="str">
        <f>IF('Overview - Section A'!$AN$5="Funding Request",IF(N31="Funding Request Place Holder","",N31),"")</f>
        <v/>
      </c>
      <c r="T31" s="451" t="str">
        <f t="shared" si="2"/>
        <v>Angola</v>
      </c>
      <c r="U31" s="400"/>
      <c r="V31" s="400"/>
      <c r="W31" s="413"/>
      <c r="X31" s="426" t="str">
        <f>IFERROR(IF(VLOOKUP(B31,'Reference Records'!$C$96:$D$119,2,FALSE)=0,"",VLOOKUP(B31,'Reference Records'!$C$96:$D$119,2,FALSE)),"")</f>
        <v/>
      </c>
      <c r="Y31" s="436" t="str">
        <f t="shared" si="3"/>
        <v/>
      </c>
      <c r="Z31" s="436"/>
      <c r="AA31" s="436" t="str">
        <f t="shared" si="4"/>
        <v/>
      </c>
      <c r="AB31" s="436" t="str">
        <f>IFERROR(IF('Overview - Section A'!$AN$5="Funding Request",VLOOKUP(S31,'Overview - Section A'!$M$30:$P$31,4,FALSE),IF(AM31="","",AM31)),"")</f>
        <v>a1236000008JVNSAA4</v>
      </c>
      <c r="AC31" s="436" t="b">
        <f t="shared" si="5"/>
        <v>0</v>
      </c>
      <c r="AD31" s="436"/>
      <c r="AE31" s="436" t="str">
        <f t="array" ref="AE31">IFERROR(IF(INDEX('Overview - Section A'!$H$92:$H$109,MATCH(LEFT(B31,255),LEFT('Overview - Section A'!$E$92:$E$109,255),0))=0,"",INDEX('Overview - Section A'!$H$92:$H$109,MATCH(LEFT(B31,255),LEFT('Overview - Section A'!$E$92:$E$109,255),0))),"")</f>
        <v>a1P36000002OW9EEAW</v>
      </c>
      <c r="AF31" s="436" t="s">
        <v>836</v>
      </c>
      <c r="AG31" s="436" t="str">
        <f t="array" ref="AG31">IFERROR(IF(INDEX('Reference Records'!$G$44:$G$93,MATCH(LEFT(C31,255),LEFT('Reference Records'!$C$44:$C$93,255),0))=0,"",INDEX('Reference Records'!$G$44:$G$93,MATCH(LEFT(C31,255),LEFT('Reference Records'!$C$44:$C$93,255),0))),"")</f>
        <v/>
      </c>
      <c r="AH31" s="436" t="str">
        <f>IFERROR(IF('Overview - Section A'!$AN$5="Funding Request",IF('Reference Records'!$B$276&lt;&gt;"",VLOOKUP(T31,'Reference Records'!$B$276:$C$277,2,FALSE),VLOOKUP(T31,'Reference Records'!$A$289:$C$290,3,FALSE)),VLOOKUP(T31,'Reference Records'!$A$293:$C$295,3,FALSE)),"")</f>
        <v>a1A360000013M2pEAE</v>
      </c>
      <c r="AI31" s="463"/>
      <c r="AJ31" s="436"/>
      <c r="AK31" s="436" t="s">
        <v>402</v>
      </c>
      <c r="AL31" s="464"/>
      <c r="AM31" s="463" t="s">
        <v>407</v>
      </c>
      <c r="AN31" s="436" t="s">
        <v>400</v>
      </c>
      <c r="AO31" s="465" t="str">
        <f t="shared" si="6"/>
        <v/>
      </c>
      <c r="AP31" s="400"/>
      <c r="AQ31" s="131"/>
      <c r="AR31" s="353"/>
      <c r="AS31" s="135"/>
    </row>
    <row r="32" spans="1:45" ht="48" customHeight="1" x14ac:dyDescent="0.25">
      <c r="A32" s="375">
        <v>22</v>
      </c>
      <c r="B32" s="376" t="str">
        <f>IFERROR(IF(AND(C32="",D32=""),"",VLOOKUP(AI32,'Reference records(soft deleted)'!$B$61:$D$89,3,FALSE)),"")</f>
        <v/>
      </c>
      <c r="C32" s="376" t="str">
        <f>IFERROR(VLOOKUP(AJ32,'Reference records(soft deleted)'!$B$94:$D$166,3,FALSE),"")</f>
        <v/>
      </c>
      <c r="D32" s="413"/>
      <c r="E32" s="396"/>
      <c r="F32" s="397"/>
      <c r="G32" s="459" t="str">
        <f t="shared" si="7"/>
        <v/>
      </c>
      <c r="H32" s="400"/>
      <c r="I32" s="460" t="str">
        <f>IFERROR(VLOOKUP(C32,'Reference records(soft deleted)'!$D$94:$H$166,5,FALSE),"")</f>
        <v/>
      </c>
      <c r="J32" s="460" t="str">
        <f t="shared" si="1"/>
        <v>No</v>
      </c>
      <c r="K32" s="460"/>
      <c r="L32" s="460"/>
      <c r="M32" s="460"/>
      <c r="N32" s="461" t="str">
        <f>IFERROR(IF(AM32="","",VLOOKUP(AM32,'Overview - Section A'!$P$30:$Q$31,2,FALSE)),"")</f>
        <v/>
      </c>
      <c r="O32" s="451"/>
      <c r="P32" s="400"/>
      <c r="Q32" s="379" t="str">
        <f t="array" ref="Q32">IFERROR(IF(INDEX('Reference Records'!$D$44:$D$93,MATCH(LEFT(C32,255),LEFT('Reference Records'!$C$44:$C$93,255),0))=0,"",INDEX('Reference Records'!$D$44:$D$93,MATCH(LEFT(C32,255),LEFT('Reference Records'!$C$44:$C$93,255),0))),"")</f>
        <v/>
      </c>
      <c r="R32" s="462"/>
      <c r="S32" s="451" t="str">
        <f>IF('Overview - Section A'!$AN$5="Funding Request",IF(N32="Funding Request Place Holder","",N32),"")</f>
        <v/>
      </c>
      <c r="T32" s="451" t="str">
        <f t="shared" si="2"/>
        <v>Angola</v>
      </c>
      <c r="U32" s="400"/>
      <c r="V32" s="400"/>
      <c r="W32" s="413"/>
      <c r="X32" s="426" t="str">
        <f>IFERROR(IF(VLOOKUP(B32,'Reference Records'!$C$96:$D$119,2,FALSE)=0,"",VLOOKUP(B32,'Reference Records'!$C$96:$D$119,2,FALSE)),"")</f>
        <v/>
      </c>
      <c r="Y32" s="436" t="str">
        <f t="shared" si="3"/>
        <v/>
      </c>
      <c r="Z32" s="436"/>
      <c r="AA32" s="436" t="str">
        <f t="shared" si="4"/>
        <v/>
      </c>
      <c r="AB32" s="436" t="str">
        <f>IFERROR(IF('Overview - Section A'!$AN$5="Funding Request",VLOOKUP(S32,'Overview - Section A'!$M$30:$P$31,4,FALSE),IF(AM32="","",AM32)),"")</f>
        <v>a1236000008JVNSAA4</v>
      </c>
      <c r="AC32" s="436" t="b">
        <f t="shared" si="5"/>
        <v>0</v>
      </c>
      <c r="AD32" s="436"/>
      <c r="AE32" s="436" t="str">
        <f t="array" ref="AE32">IFERROR(IF(INDEX('Overview - Section A'!$H$92:$H$109,MATCH(LEFT(B32,255),LEFT('Overview - Section A'!$E$92:$E$109,255),0))=0,"",INDEX('Overview - Section A'!$H$92:$H$109,MATCH(LEFT(B32,255),LEFT('Overview - Section A'!$E$92:$E$109,255),0))),"")</f>
        <v>a1P36000002OW9EEAW</v>
      </c>
      <c r="AF32" s="436" t="s">
        <v>837</v>
      </c>
      <c r="AG32" s="436" t="str">
        <f t="array" ref="AG32">IFERROR(IF(INDEX('Reference Records'!$G$44:$G$93,MATCH(LEFT(C32,255),LEFT('Reference Records'!$C$44:$C$93,255),0))=0,"",INDEX('Reference Records'!$G$44:$G$93,MATCH(LEFT(C32,255),LEFT('Reference Records'!$C$44:$C$93,255),0))),"")</f>
        <v/>
      </c>
      <c r="AH32" s="436" t="str">
        <f>IFERROR(IF('Overview - Section A'!$AN$5="Funding Request",IF('Reference Records'!$B$276&lt;&gt;"",VLOOKUP(T32,'Reference Records'!$B$276:$C$277,2,FALSE),VLOOKUP(T32,'Reference Records'!$A$289:$C$290,3,FALSE)),VLOOKUP(T32,'Reference Records'!$A$293:$C$295,3,FALSE)),"")</f>
        <v>a1A360000013M2pEAE</v>
      </c>
      <c r="AI32" s="463"/>
      <c r="AJ32" s="436"/>
      <c r="AK32" s="436" t="s">
        <v>402</v>
      </c>
      <c r="AL32" s="464"/>
      <c r="AM32" s="463" t="s">
        <v>407</v>
      </c>
      <c r="AN32" s="436" t="s">
        <v>400</v>
      </c>
      <c r="AO32" s="465" t="str">
        <f t="shared" si="6"/>
        <v/>
      </c>
      <c r="AP32" s="400"/>
      <c r="AQ32" s="131"/>
      <c r="AR32" s="353"/>
      <c r="AS32" s="135"/>
    </row>
    <row r="33" spans="1:45" ht="48" customHeight="1" x14ac:dyDescent="0.25">
      <c r="A33" s="375">
        <v>23</v>
      </c>
      <c r="B33" s="376" t="str">
        <f>IFERROR(IF(AND(C33="",D33=""),"",VLOOKUP(AI33,'Reference records(soft deleted)'!$B$61:$D$89,3,FALSE)),"")</f>
        <v/>
      </c>
      <c r="C33" s="376" t="str">
        <f>IFERROR(VLOOKUP(AJ33,'Reference records(soft deleted)'!$B$94:$D$166,3,FALSE),"")</f>
        <v/>
      </c>
      <c r="D33" s="413"/>
      <c r="E33" s="396"/>
      <c r="F33" s="397"/>
      <c r="G33" s="459" t="str">
        <f t="shared" si="7"/>
        <v/>
      </c>
      <c r="H33" s="400"/>
      <c r="I33" s="460" t="str">
        <f>IFERROR(VLOOKUP(C33,'Reference records(soft deleted)'!$D$94:$H$166,5,FALSE),"")</f>
        <v/>
      </c>
      <c r="J33" s="460" t="str">
        <f t="shared" si="1"/>
        <v>No</v>
      </c>
      <c r="K33" s="460"/>
      <c r="L33" s="460"/>
      <c r="M33" s="460"/>
      <c r="N33" s="461" t="str">
        <f>IFERROR(IF(AM33="","",VLOOKUP(AM33,'Overview - Section A'!$P$30:$Q$31,2,FALSE)),"")</f>
        <v/>
      </c>
      <c r="O33" s="451"/>
      <c r="P33" s="400"/>
      <c r="Q33" s="379" t="str">
        <f t="array" ref="Q33">IFERROR(IF(INDEX('Reference Records'!$D$44:$D$93,MATCH(LEFT(C33,255),LEFT('Reference Records'!$C$44:$C$93,255),0))=0,"",INDEX('Reference Records'!$D$44:$D$93,MATCH(LEFT(C33,255),LEFT('Reference Records'!$C$44:$C$93,255),0))),"")</f>
        <v/>
      </c>
      <c r="R33" s="462"/>
      <c r="S33" s="451" t="str">
        <f>IF('Overview - Section A'!$AN$5="Funding Request",IF(N33="Funding Request Place Holder","",N33),"")</f>
        <v/>
      </c>
      <c r="T33" s="451" t="str">
        <f t="shared" si="2"/>
        <v>Angola</v>
      </c>
      <c r="U33" s="400"/>
      <c r="V33" s="400"/>
      <c r="W33" s="413"/>
      <c r="X33" s="426" t="str">
        <f>IFERROR(IF(VLOOKUP(B33,'Reference Records'!$C$96:$D$119,2,FALSE)=0,"",VLOOKUP(B33,'Reference Records'!$C$96:$D$119,2,FALSE)),"")</f>
        <v/>
      </c>
      <c r="Y33" s="436" t="str">
        <f t="shared" si="3"/>
        <v/>
      </c>
      <c r="Z33" s="436"/>
      <c r="AA33" s="436" t="str">
        <f t="shared" si="4"/>
        <v/>
      </c>
      <c r="AB33" s="436" t="str">
        <f>IFERROR(IF('Overview - Section A'!$AN$5="Funding Request",VLOOKUP(S33,'Overview - Section A'!$M$30:$P$31,4,FALSE),IF(AM33="","",AM33)),"")</f>
        <v>a1236000008JVNSAA4</v>
      </c>
      <c r="AC33" s="436" t="b">
        <f t="shared" si="5"/>
        <v>0</v>
      </c>
      <c r="AD33" s="436"/>
      <c r="AE33" s="436" t="str">
        <f t="array" ref="AE33">IFERROR(IF(INDEX('Overview - Section A'!$H$92:$H$109,MATCH(LEFT(B33,255),LEFT('Overview - Section A'!$E$92:$E$109,255),0))=0,"",INDEX('Overview - Section A'!$H$92:$H$109,MATCH(LEFT(B33,255),LEFT('Overview - Section A'!$E$92:$E$109,255),0))),"")</f>
        <v>a1P36000002OW9EEAW</v>
      </c>
      <c r="AF33" s="436" t="s">
        <v>838</v>
      </c>
      <c r="AG33" s="436" t="str">
        <f t="array" ref="AG33">IFERROR(IF(INDEX('Reference Records'!$G$44:$G$93,MATCH(LEFT(C33,255),LEFT('Reference Records'!$C$44:$C$93,255),0))=0,"",INDEX('Reference Records'!$G$44:$G$93,MATCH(LEFT(C33,255),LEFT('Reference Records'!$C$44:$C$93,255),0))),"")</f>
        <v/>
      </c>
      <c r="AH33" s="436" t="str">
        <f>IFERROR(IF('Overview - Section A'!$AN$5="Funding Request",IF('Reference Records'!$B$276&lt;&gt;"",VLOOKUP(T33,'Reference Records'!$B$276:$C$277,2,FALSE),VLOOKUP(T33,'Reference Records'!$A$289:$C$290,3,FALSE)),VLOOKUP(T33,'Reference Records'!$A$293:$C$295,3,FALSE)),"")</f>
        <v>a1A360000013M2pEAE</v>
      </c>
      <c r="AI33" s="463"/>
      <c r="AJ33" s="436"/>
      <c r="AK33" s="436" t="s">
        <v>402</v>
      </c>
      <c r="AL33" s="464"/>
      <c r="AM33" s="463" t="s">
        <v>407</v>
      </c>
      <c r="AN33" s="436" t="s">
        <v>400</v>
      </c>
      <c r="AO33" s="465" t="str">
        <f t="shared" si="6"/>
        <v/>
      </c>
      <c r="AP33" s="400"/>
      <c r="AQ33" s="131"/>
      <c r="AR33" s="353"/>
      <c r="AS33" s="135"/>
    </row>
    <row r="34" spans="1:45" ht="48" customHeight="1" x14ac:dyDescent="0.25">
      <c r="A34" s="375">
        <v>24</v>
      </c>
      <c r="B34" s="376" t="str">
        <f>IFERROR(IF(AND(C34="",D34=""),"",VLOOKUP(AI34,'Reference records(soft deleted)'!$B$61:$D$89,3,FALSE)),"")</f>
        <v/>
      </c>
      <c r="C34" s="376" t="str">
        <f>IFERROR(VLOOKUP(AJ34,'Reference records(soft deleted)'!$B$94:$D$166,3,FALSE),"")</f>
        <v/>
      </c>
      <c r="D34" s="413"/>
      <c r="E34" s="396"/>
      <c r="F34" s="397"/>
      <c r="G34" s="459" t="str">
        <f t="shared" si="7"/>
        <v/>
      </c>
      <c r="H34" s="400"/>
      <c r="I34" s="460" t="str">
        <f>IFERROR(VLOOKUP(C34,'Reference records(soft deleted)'!$D$94:$H$166,5,FALSE),"")</f>
        <v/>
      </c>
      <c r="J34" s="460" t="str">
        <f t="shared" si="1"/>
        <v>No</v>
      </c>
      <c r="K34" s="460"/>
      <c r="L34" s="460"/>
      <c r="M34" s="460"/>
      <c r="N34" s="461" t="str">
        <f>IFERROR(IF(AM34="","",VLOOKUP(AM34,'Overview - Section A'!$P$30:$Q$31,2,FALSE)),"")</f>
        <v/>
      </c>
      <c r="O34" s="451"/>
      <c r="P34" s="400"/>
      <c r="Q34" s="379" t="str">
        <f t="array" ref="Q34">IFERROR(IF(INDEX('Reference Records'!$D$44:$D$93,MATCH(LEFT(C34,255),LEFT('Reference Records'!$C$44:$C$93,255),0))=0,"",INDEX('Reference Records'!$D$44:$D$93,MATCH(LEFT(C34,255),LEFT('Reference Records'!$C$44:$C$93,255),0))),"")</f>
        <v/>
      </c>
      <c r="R34" s="462"/>
      <c r="S34" s="451" t="str">
        <f>IF('Overview - Section A'!$AN$5="Funding Request",IF(N34="Funding Request Place Holder","",N34),"")</f>
        <v/>
      </c>
      <c r="T34" s="451" t="str">
        <f t="shared" si="2"/>
        <v>Angola</v>
      </c>
      <c r="U34" s="400"/>
      <c r="V34" s="400"/>
      <c r="W34" s="413"/>
      <c r="X34" s="426" t="str">
        <f>IFERROR(IF(VLOOKUP(B34,'Reference Records'!$C$96:$D$119,2,FALSE)=0,"",VLOOKUP(B34,'Reference Records'!$C$96:$D$119,2,FALSE)),"")</f>
        <v/>
      </c>
      <c r="Y34" s="436" t="str">
        <f t="shared" si="3"/>
        <v/>
      </c>
      <c r="Z34" s="436"/>
      <c r="AA34" s="436" t="str">
        <f t="shared" si="4"/>
        <v/>
      </c>
      <c r="AB34" s="436" t="str">
        <f>IFERROR(IF('Overview - Section A'!$AN$5="Funding Request",VLOOKUP(S34,'Overview - Section A'!$M$30:$P$31,4,FALSE),IF(AM34="","",AM34)),"")</f>
        <v>a1236000008JVNSAA4</v>
      </c>
      <c r="AC34" s="436" t="b">
        <f t="shared" si="5"/>
        <v>0</v>
      </c>
      <c r="AD34" s="436"/>
      <c r="AE34" s="436" t="str">
        <f t="array" ref="AE34">IFERROR(IF(INDEX('Overview - Section A'!$H$92:$H$109,MATCH(LEFT(B34,255),LEFT('Overview - Section A'!$E$92:$E$109,255),0))=0,"",INDEX('Overview - Section A'!$H$92:$H$109,MATCH(LEFT(B34,255),LEFT('Overview - Section A'!$E$92:$E$109,255),0))),"")</f>
        <v>a1P36000002OW9EEAW</v>
      </c>
      <c r="AF34" s="436" t="s">
        <v>839</v>
      </c>
      <c r="AG34" s="436" t="str">
        <f t="array" ref="AG34">IFERROR(IF(INDEX('Reference Records'!$G$44:$G$93,MATCH(LEFT(C34,255),LEFT('Reference Records'!$C$44:$C$93,255),0))=0,"",INDEX('Reference Records'!$G$44:$G$93,MATCH(LEFT(C34,255),LEFT('Reference Records'!$C$44:$C$93,255),0))),"")</f>
        <v/>
      </c>
      <c r="AH34" s="436" t="str">
        <f>IFERROR(IF('Overview - Section A'!$AN$5="Funding Request",IF('Reference Records'!$B$276&lt;&gt;"",VLOOKUP(T34,'Reference Records'!$B$276:$C$277,2,FALSE),VLOOKUP(T34,'Reference Records'!$A$289:$C$290,3,FALSE)),VLOOKUP(T34,'Reference Records'!$A$293:$C$295,3,FALSE)),"")</f>
        <v>a1A360000013M2pEAE</v>
      </c>
      <c r="AI34" s="463"/>
      <c r="AJ34" s="436"/>
      <c r="AK34" s="436" t="s">
        <v>402</v>
      </c>
      <c r="AL34" s="464"/>
      <c r="AM34" s="463" t="s">
        <v>407</v>
      </c>
      <c r="AN34" s="436" t="s">
        <v>400</v>
      </c>
      <c r="AO34" s="465" t="str">
        <f t="shared" si="6"/>
        <v/>
      </c>
      <c r="AP34" s="400"/>
      <c r="AQ34" s="131"/>
      <c r="AR34" s="353"/>
      <c r="AS34" s="135"/>
    </row>
    <row r="35" spans="1:45" ht="48" customHeight="1" x14ac:dyDescent="0.25">
      <c r="A35" s="375">
        <v>25</v>
      </c>
      <c r="B35" s="376" t="str">
        <f>IFERROR(IF(AND(C35="",D35=""),"",VLOOKUP(AI35,'Reference records(soft deleted)'!$B$61:$D$89,3,FALSE)),"")</f>
        <v/>
      </c>
      <c r="C35" s="376" t="str">
        <f>IFERROR(VLOOKUP(AJ35,'Reference records(soft deleted)'!$B$94:$D$166,3,FALSE),"")</f>
        <v/>
      </c>
      <c r="D35" s="413"/>
      <c r="E35" s="396"/>
      <c r="F35" s="397"/>
      <c r="G35" s="459" t="str">
        <f t="shared" si="7"/>
        <v/>
      </c>
      <c r="H35" s="400"/>
      <c r="I35" s="460" t="str">
        <f>IFERROR(VLOOKUP(C35,'Reference records(soft deleted)'!$D$94:$H$166,5,FALSE),"")</f>
        <v/>
      </c>
      <c r="J35" s="460" t="str">
        <f t="shared" si="1"/>
        <v>No</v>
      </c>
      <c r="K35" s="460"/>
      <c r="L35" s="460"/>
      <c r="M35" s="460"/>
      <c r="N35" s="461" t="str">
        <f>IFERROR(IF(AM35="","",VLOOKUP(AM35,'Overview - Section A'!$P$30:$Q$31,2,FALSE)),"")</f>
        <v/>
      </c>
      <c r="O35" s="451"/>
      <c r="P35" s="400"/>
      <c r="Q35" s="379" t="str">
        <f t="array" ref="Q35">IFERROR(IF(INDEX('Reference Records'!$D$44:$D$93,MATCH(LEFT(C35,255),LEFT('Reference Records'!$C$44:$C$93,255),0))=0,"",INDEX('Reference Records'!$D$44:$D$93,MATCH(LEFT(C35,255),LEFT('Reference Records'!$C$44:$C$93,255),0))),"")</f>
        <v/>
      </c>
      <c r="R35" s="462"/>
      <c r="S35" s="451" t="str">
        <f>IF('Overview - Section A'!$AN$5="Funding Request",IF(N35="Funding Request Place Holder","",N35),"")</f>
        <v/>
      </c>
      <c r="T35" s="451" t="str">
        <f t="shared" si="2"/>
        <v>Angola</v>
      </c>
      <c r="U35" s="400"/>
      <c r="V35" s="400"/>
      <c r="W35" s="413"/>
      <c r="X35" s="426" t="str">
        <f>IFERROR(IF(VLOOKUP(B35,'Reference Records'!$C$96:$D$119,2,FALSE)=0,"",VLOOKUP(B35,'Reference Records'!$C$96:$D$119,2,FALSE)),"")</f>
        <v/>
      </c>
      <c r="Y35" s="436" t="str">
        <f t="shared" si="3"/>
        <v/>
      </c>
      <c r="Z35" s="436"/>
      <c r="AA35" s="436" t="str">
        <f t="shared" si="4"/>
        <v/>
      </c>
      <c r="AB35" s="436" t="str">
        <f>IFERROR(IF('Overview - Section A'!$AN$5="Funding Request",VLOOKUP(S35,'Overview - Section A'!$M$30:$P$31,4,FALSE),IF(AM35="","",AM35)),"")</f>
        <v>a1236000008JVNSAA4</v>
      </c>
      <c r="AC35" s="436" t="b">
        <f t="shared" si="5"/>
        <v>0</v>
      </c>
      <c r="AD35" s="436"/>
      <c r="AE35" s="436" t="str">
        <f t="array" ref="AE35">IFERROR(IF(INDEX('Overview - Section A'!$H$92:$H$109,MATCH(LEFT(B35,255),LEFT('Overview - Section A'!$E$92:$E$109,255),0))=0,"",INDEX('Overview - Section A'!$H$92:$H$109,MATCH(LEFT(B35,255),LEFT('Overview - Section A'!$E$92:$E$109,255),0))),"")</f>
        <v>a1P36000002OW9EEAW</v>
      </c>
      <c r="AF35" s="436" t="s">
        <v>840</v>
      </c>
      <c r="AG35" s="436" t="str">
        <f t="array" ref="AG35">IFERROR(IF(INDEX('Reference Records'!$G$44:$G$93,MATCH(LEFT(C35,255),LEFT('Reference Records'!$C$44:$C$93,255),0))=0,"",INDEX('Reference Records'!$G$44:$G$93,MATCH(LEFT(C35,255),LEFT('Reference Records'!$C$44:$C$93,255),0))),"")</f>
        <v/>
      </c>
      <c r="AH35" s="436" t="str">
        <f>IFERROR(IF('Overview - Section A'!$AN$5="Funding Request",IF('Reference Records'!$B$276&lt;&gt;"",VLOOKUP(T35,'Reference Records'!$B$276:$C$277,2,FALSE),VLOOKUP(T35,'Reference Records'!$A$289:$C$290,3,FALSE)),VLOOKUP(T35,'Reference Records'!$A$293:$C$295,3,FALSE)),"")</f>
        <v>a1A360000013M2pEAE</v>
      </c>
      <c r="AI35" s="463"/>
      <c r="AJ35" s="436"/>
      <c r="AK35" s="436" t="s">
        <v>402</v>
      </c>
      <c r="AL35" s="464"/>
      <c r="AM35" s="463" t="s">
        <v>407</v>
      </c>
      <c r="AN35" s="436" t="s">
        <v>400</v>
      </c>
      <c r="AO35" s="465" t="str">
        <f t="shared" si="6"/>
        <v/>
      </c>
      <c r="AP35" s="400"/>
      <c r="AQ35" s="131"/>
      <c r="AR35" s="353"/>
      <c r="AS35" s="135"/>
    </row>
    <row r="36" spans="1:45" ht="48" customHeight="1" x14ac:dyDescent="0.25">
      <c r="A36" s="375">
        <v>26</v>
      </c>
      <c r="B36" s="376" t="str">
        <f>IFERROR(IF(AND(C36="",D36=""),"",VLOOKUP(AI36,'Reference records(soft deleted)'!$B$61:$D$89,3,FALSE)),"")</f>
        <v/>
      </c>
      <c r="C36" s="376" t="str">
        <f>IFERROR(VLOOKUP(AJ36,'Reference records(soft deleted)'!$B$94:$D$166,3,FALSE),"")</f>
        <v/>
      </c>
      <c r="D36" s="413"/>
      <c r="E36" s="396"/>
      <c r="F36" s="397"/>
      <c r="G36" s="459" t="str">
        <f t="shared" si="7"/>
        <v/>
      </c>
      <c r="H36" s="400"/>
      <c r="I36" s="460" t="str">
        <f>IFERROR(VLOOKUP(C36,'Reference records(soft deleted)'!$D$94:$H$166,5,FALSE),"")</f>
        <v/>
      </c>
      <c r="J36" s="460" t="str">
        <f t="shared" si="1"/>
        <v>No</v>
      </c>
      <c r="K36" s="460"/>
      <c r="L36" s="460"/>
      <c r="M36" s="460"/>
      <c r="N36" s="461" t="str">
        <f>IFERROR(IF(AM36="","",VLOOKUP(AM36,'Overview - Section A'!$P$30:$Q$31,2,FALSE)),"")</f>
        <v/>
      </c>
      <c r="O36" s="451"/>
      <c r="P36" s="400"/>
      <c r="Q36" s="379" t="str">
        <f t="array" ref="Q36">IFERROR(IF(INDEX('Reference Records'!$D$44:$D$93,MATCH(LEFT(C36,255),LEFT('Reference Records'!$C$44:$C$93,255),0))=0,"",INDEX('Reference Records'!$D$44:$D$93,MATCH(LEFT(C36,255),LEFT('Reference Records'!$C$44:$C$93,255),0))),"")</f>
        <v/>
      </c>
      <c r="R36" s="462"/>
      <c r="S36" s="451" t="str">
        <f>IF('Overview - Section A'!$AN$5="Funding Request",IF(N36="Funding Request Place Holder","",N36),"")</f>
        <v/>
      </c>
      <c r="T36" s="451" t="str">
        <f t="shared" si="2"/>
        <v>Angola</v>
      </c>
      <c r="U36" s="400"/>
      <c r="V36" s="400"/>
      <c r="W36" s="413"/>
      <c r="X36" s="426" t="str">
        <f>IFERROR(IF(VLOOKUP(B36,'Reference Records'!$C$96:$D$119,2,FALSE)=0,"",VLOOKUP(B36,'Reference Records'!$C$96:$D$119,2,FALSE)),"")</f>
        <v/>
      </c>
      <c r="Y36" s="436" t="str">
        <f t="shared" si="3"/>
        <v/>
      </c>
      <c r="Z36" s="436"/>
      <c r="AA36" s="436" t="str">
        <f t="shared" si="4"/>
        <v/>
      </c>
      <c r="AB36" s="436" t="str">
        <f>IFERROR(IF('Overview - Section A'!$AN$5="Funding Request",VLOOKUP(S36,'Overview - Section A'!$M$30:$P$31,4,FALSE),IF(AM36="","",AM36)),"")</f>
        <v>a1236000008JVNSAA4</v>
      </c>
      <c r="AC36" s="436" t="b">
        <f t="shared" si="5"/>
        <v>0</v>
      </c>
      <c r="AD36" s="436"/>
      <c r="AE36" s="436" t="str">
        <f t="array" ref="AE36">IFERROR(IF(INDEX('Overview - Section A'!$H$92:$H$109,MATCH(LEFT(B36,255),LEFT('Overview - Section A'!$E$92:$E$109,255),0))=0,"",INDEX('Overview - Section A'!$H$92:$H$109,MATCH(LEFT(B36,255),LEFT('Overview - Section A'!$E$92:$E$109,255),0))),"")</f>
        <v>a1P36000002OW9EEAW</v>
      </c>
      <c r="AF36" s="436" t="s">
        <v>841</v>
      </c>
      <c r="AG36" s="436" t="str">
        <f t="array" ref="AG36">IFERROR(IF(INDEX('Reference Records'!$G$44:$G$93,MATCH(LEFT(C36,255),LEFT('Reference Records'!$C$44:$C$93,255),0))=0,"",INDEX('Reference Records'!$G$44:$G$93,MATCH(LEFT(C36,255),LEFT('Reference Records'!$C$44:$C$93,255),0))),"")</f>
        <v/>
      </c>
      <c r="AH36" s="436" t="str">
        <f>IFERROR(IF('Overview - Section A'!$AN$5="Funding Request",IF('Reference Records'!$B$276&lt;&gt;"",VLOOKUP(T36,'Reference Records'!$B$276:$C$277,2,FALSE),VLOOKUP(T36,'Reference Records'!$A$289:$C$290,3,FALSE)),VLOOKUP(T36,'Reference Records'!$A$293:$C$295,3,FALSE)),"")</f>
        <v>a1A360000013M2pEAE</v>
      </c>
      <c r="AI36" s="463"/>
      <c r="AJ36" s="436"/>
      <c r="AK36" s="436" t="s">
        <v>402</v>
      </c>
      <c r="AL36" s="464"/>
      <c r="AM36" s="463" t="s">
        <v>407</v>
      </c>
      <c r="AN36" s="436" t="s">
        <v>400</v>
      </c>
      <c r="AO36" s="465" t="str">
        <f t="shared" si="6"/>
        <v/>
      </c>
      <c r="AP36" s="400"/>
      <c r="AQ36" s="131"/>
      <c r="AR36" s="353"/>
      <c r="AS36" s="135"/>
    </row>
    <row r="37" spans="1:45" ht="48" customHeight="1" x14ac:dyDescent="0.25">
      <c r="A37" s="375">
        <v>27</v>
      </c>
      <c r="B37" s="376" t="str">
        <f>IFERROR(IF(AND(C37="",D37=""),"",VLOOKUP(AI37,'Reference records(soft deleted)'!$B$61:$D$89,3,FALSE)),"")</f>
        <v/>
      </c>
      <c r="C37" s="376" t="str">
        <f>IFERROR(VLOOKUP(AJ37,'Reference records(soft deleted)'!$B$94:$D$166,3,FALSE),"")</f>
        <v/>
      </c>
      <c r="D37" s="413"/>
      <c r="E37" s="396"/>
      <c r="F37" s="397"/>
      <c r="G37" s="459" t="str">
        <f t="shared" si="7"/>
        <v/>
      </c>
      <c r="H37" s="400"/>
      <c r="I37" s="460" t="str">
        <f>IFERROR(VLOOKUP(C37,'Reference records(soft deleted)'!$D$94:$H$166,5,FALSE),"")</f>
        <v/>
      </c>
      <c r="J37" s="460" t="str">
        <f t="shared" si="1"/>
        <v>No</v>
      </c>
      <c r="K37" s="460"/>
      <c r="L37" s="460"/>
      <c r="M37" s="460"/>
      <c r="N37" s="461" t="str">
        <f>IFERROR(IF(AM37="","",VLOOKUP(AM37,'Overview - Section A'!$P$30:$Q$31,2,FALSE)),"")</f>
        <v/>
      </c>
      <c r="O37" s="451"/>
      <c r="P37" s="400"/>
      <c r="Q37" s="379" t="str">
        <f t="array" ref="Q37">IFERROR(IF(INDEX('Reference Records'!$D$44:$D$93,MATCH(LEFT(C37,255),LEFT('Reference Records'!$C$44:$C$93,255),0))=0,"",INDEX('Reference Records'!$D$44:$D$93,MATCH(LEFT(C37,255),LEFT('Reference Records'!$C$44:$C$93,255),0))),"")</f>
        <v/>
      </c>
      <c r="R37" s="462"/>
      <c r="S37" s="451" t="str">
        <f>IF('Overview - Section A'!$AN$5="Funding Request",IF(N37="Funding Request Place Holder","",N37),"")</f>
        <v/>
      </c>
      <c r="T37" s="451" t="str">
        <f t="shared" si="2"/>
        <v>Angola</v>
      </c>
      <c r="U37" s="400"/>
      <c r="V37" s="400"/>
      <c r="W37" s="413"/>
      <c r="X37" s="426" t="str">
        <f>IFERROR(IF(VLOOKUP(B37,'Reference Records'!$C$96:$D$119,2,FALSE)=0,"",VLOOKUP(B37,'Reference Records'!$C$96:$D$119,2,FALSE)),"")</f>
        <v/>
      </c>
      <c r="Y37" s="436" t="str">
        <f t="shared" si="3"/>
        <v/>
      </c>
      <c r="Z37" s="436"/>
      <c r="AA37" s="436" t="str">
        <f t="shared" si="4"/>
        <v/>
      </c>
      <c r="AB37" s="436" t="str">
        <f>IFERROR(IF('Overview - Section A'!$AN$5="Funding Request",VLOOKUP(S37,'Overview - Section A'!$M$30:$P$31,4,FALSE),IF(AM37="","",AM37)),"")</f>
        <v>a1236000008JVNSAA4</v>
      </c>
      <c r="AC37" s="436" t="b">
        <f t="shared" si="5"/>
        <v>0</v>
      </c>
      <c r="AD37" s="436"/>
      <c r="AE37" s="436" t="str">
        <f t="array" ref="AE37">IFERROR(IF(INDEX('Overview - Section A'!$H$92:$H$109,MATCH(LEFT(B37,255),LEFT('Overview - Section A'!$E$92:$E$109,255),0))=0,"",INDEX('Overview - Section A'!$H$92:$H$109,MATCH(LEFT(B37,255),LEFT('Overview - Section A'!$E$92:$E$109,255),0))),"")</f>
        <v>a1P36000002OW9EEAW</v>
      </c>
      <c r="AF37" s="436" t="s">
        <v>842</v>
      </c>
      <c r="AG37" s="436" t="str">
        <f t="array" ref="AG37">IFERROR(IF(INDEX('Reference Records'!$G$44:$G$93,MATCH(LEFT(C37,255),LEFT('Reference Records'!$C$44:$C$93,255),0))=0,"",INDEX('Reference Records'!$G$44:$G$93,MATCH(LEFT(C37,255),LEFT('Reference Records'!$C$44:$C$93,255),0))),"")</f>
        <v/>
      </c>
      <c r="AH37" s="436" t="str">
        <f>IFERROR(IF('Overview - Section A'!$AN$5="Funding Request",IF('Reference Records'!$B$276&lt;&gt;"",VLOOKUP(T37,'Reference Records'!$B$276:$C$277,2,FALSE),VLOOKUP(T37,'Reference Records'!$A$289:$C$290,3,FALSE)),VLOOKUP(T37,'Reference Records'!$A$293:$C$295,3,FALSE)),"")</f>
        <v>a1A360000013M2pEAE</v>
      </c>
      <c r="AI37" s="463"/>
      <c r="AJ37" s="436"/>
      <c r="AK37" s="436" t="s">
        <v>402</v>
      </c>
      <c r="AL37" s="464"/>
      <c r="AM37" s="463" t="s">
        <v>407</v>
      </c>
      <c r="AN37" s="436" t="s">
        <v>400</v>
      </c>
      <c r="AO37" s="465" t="str">
        <f t="shared" si="6"/>
        <v/>
      </c>
      <c r="AP37" s="400"/>
      <c r="AQ37" s="131"/>
      <c r="AR37" s="353"/>
      <c r="AS37" s="135"/>
    </row>
    <row r="38" spans="1:45" ht="48" customHeight="1" x14ac:dyDescent="0.25">
      <c r="A38" s="375">
        <v>28</v>
      </c>
      <c r="B38" s="376" t="str">
        <f>IFERROR(IF(AND(C38="",D38=""),"",VLOOKUP(AI38,'Reference records(soft deleted)'!$B$61:$D$89,3,FALSE)),"")</f>
        <v/>
      </c>
      <c r="C38" s="376" t="str">
        <f>IFERROR(VLOOKUP(AJ38,'Reference records(soft deleted)'!$B$94:$D$166,3,FALSE),"")</f>
        <v/>
      </c>
      <c r="D38" s="413"/>
      <c r="E38" s="396"/>
      <c r="F38" s="397"/>
      <c r="G38" s="459" t="str">
        <f t="shared" si="7"/>
        <v/>
      </c>
      <c r="H38" s="400"/>
      <c r="I38" s="460" t="str">
        <f>IFERROR(VLOOKUP(C38,'Reference records(soft deleted)'!$D$94:$H$166,5,FALSE),"")</f>
        <v/>
      </c>
      <c r="J38" s="460" t="str">
        <f t="shared" si="1"/>
        <v>No</v>
      </c>
      <c r="K38" s="460"/>
      <c r="L38" s="460"/>
      <c r="M38" s="460"/>
      <c r="N38" s="461" t="str">
        <f>IFERROR(IF(AM38="","",VLOOKUP(AM38,'Overview - Section A'!$P$30:$Q$31,2,FALSE)),"")</f>
        <v/>
      </c>
      <c r="O38" s="451"/>
      <c r="P38" s="400"/>
      <c r="Q38" s="379" t="str">
        <f t="array" ref="Q38">IFERROR(IF(INDEX('Reference Records'!$D$44:$D$93,MATCH(LEFT(C38,255),LEFT('Reference Records'!$C$44:$C$93,255),0))=0,"",INDEX('Reference Records'!$D$44:$D$93,MATCH(LEFT(C38,255),LEFT('Reference Records'!$C$44:$C$93,255),0))),"")</f>
        <v/>
      </c>
      <c r="R38" s="462"/>
      <c r="S38" s="451" t="str">
        <f>IF('Overview - Section A'!$AN$5="Funding Request",IF(N38="Funding Request Place Holder","",N38),"")</f>
        <v/>
      </c>
      <c r="T38" s="451" t="str">
        <f t="shared" si="2"/>
        <v>Angola</v>
      </c>
      <c r="U38" s="400"/>
      <c r="V38" s="400"/>
      <c r="W38" s="413"/>
      <c r="X38" s="426" t="str">
        <f>IFERROR(IF(VLOOKUP(B38,'Reference Records'!$C$96:$D$119,2,FALSE)=0,"",VLOOKUP(B38,'Reference Records'!$C$96:$D$119,2,FALSE)),"")</f>
        <v/>
      </c>
      <c r="Y38" s="436" t="str">
        <f t="shared" si="3"/>
        <v/>
      </c>
      <c r="Z38" s="436"/>
      <c r="AA38" s="436" t="str">
        <f t="shared" si="4"/>
        <v/>
      </c>
      <c r="AB38" s="436" t="str">
        <f>IFERROR(IF('Overview - Section A'!$AN$5="Funding Request",VLOOKUP(S38,'Overview - Section A'!$M$30:$P$31,4,FALSE),IF(AM38="","",AM38)),"")</f>
        <v>a1236000008JVNSAA4</v>
      </c>
      <c r="AC38" s="436" t="b">
        <f t="shared" si="5"/>
        <v>0</v>
      </c>
      <c r="AD38" s="436"/>
      <c r="AE38" s="436" t="str">
        <f t="array" ref="AE38">IFERROR(IF(INDEX('Overview - Section A'!$H$92:$H$109,MATCH(LEFT(B38,255),LEFT('Overview - Section A'!$E$92:$E$109,255),0))=0,"",INDEX('Overview - Section A'!$H$92:$H$109,MATCH(LEFT(B38,255),LEFT('Overview - Section A'!$E$92:$E$109,255),0))),"")</f>
        <v>a1P36000002OW9EEAW</v>
      </c>
      <c r="AF38" s="436" t="s">
        <v>843</v>
      </c>
      <c r="AG38" s="436" t="str">
        <f t="array" ref="AG38">IFERROR(IF(INDEX('Reference Records'!$G$44:$G$93,MATCH(LEFT(C38,255),LEFT('Reference Records'!$C$44:$C$93,255),0))=0,"",INDEX('Reference Records'!$G$44:$G$93,MATCH(LEFT(C38,255),LEFT('Reference Records'!$C$44:$C$93,255),0))),"")</f>
        <v/>
      </c>
      <c r="AH38" s="436" t="str">
        <f>IFERROR(IF('Overview - Section A'!$AN$5="Funding Request",IF('Reference Records'!$B$276&lt;&gt;"",VLOOKUP(T38,'Reference Records'!$B$276:$C$277,2,FALSE),VLOOKUP(T38,'Reference Records'!$A$289:$C$290,3,FALSE)),VLOOKUP(T38,'Reference Records'!$A$293:$C$295,3,FALSE)),"")</f>
        <v>a1A360000013M2pEAE</v>
      </c>
      <c r="AI38" s="463"/>
      <c r="AJ38" s="436"/>
      <c r="AK38" s="436" t="s">
        <v>402</v>
      </c>
      <c r="AL38" s="464"/>
      <c r="AM38" s="463" t="s">
        <v>407</v>
      </c>
      <c r="AN38" s="436" t="s">
        <v>400</v>
      </c>
      <c r="AO38" s="465" t="str">
        <f t="shared" si="6"/>
        <v/>
      </c>
      <c r="AP38" s="400"/>
      <c r="AQ38" s="131"/>
      <c r="AR38" s="353"/>
      <c r="AS38" s="135"/>
    </row>
    <row r="39" spans="1:45" ht="48" customHeight="1" x14ac:dyDescent="0.25">
      <c r="A39" s="375">
        <v>29</v>
      </c>
      <c r="B39" s="376" t="str">
        <f>IFERROR(IF(AND(C39="",D39=""),"",VLOOKUP(AI39,'Reference records(soft deleted)'!$B$61:$D$89,3,FALSE)),"")</f>
        <v/>
      </c>
      <c r="C39" s="376" t="str">
        <f>IFERROR(VLOOKUP(AJ39,'Reference records(soft deleted)'!$B$94:$D$166,3,FALSE),"")</f>
        <v/>
      </c>
      <c r="D39" s="413"/>
      <c r="E39" s="396"/>
      <c r="F39" s="397"/>
      <c r="G39" s="459" t="str">
        <f t="shared" si="7"/>
        <v/>
      </c>
      <c r="H39" s="400"/>
      <c r="I39" s="460" t="str">
        <f>IFERROR(VLOOKUP(C39,'Reference records(soft deleted)'!$D$94:$H$166,5,FALSE),"")</f>
        <v/>
      </c>
      <c r="J39" s="460" t="str">
        <f t="shared" si="1"/>
        <v>No</v>
      </c>
      <c r="K39" s="460"/>
      <c r="L39" s="460"/>
      <c r="M39" s="460"/>
      <c r="N39" s="461" t="str">
        <f>IFERROR(IF(AM39="","",VLOOKUP(AM39,'Overview - Section A'!$P$30:$Q$31,2,FALSE)),"")</f>
        <v/>
      </c>
      <c r="O39" s="451"/>
      <c r="P39" s="400"/>
      <c r="Q39" s="379" t="str">
        <f t="array" ref="Q39">IFERROR(IF(INDEX('Reference Records'!$D$44:$D$93,MATCH(LEFT(C39,255),LEFT('Reference Records'!$C$44:$C$93,255),0))=0,"",INDEX('Reference Records'!$D$44:$D$93,MATCH(LEFT(C39,255),LEFT('Reference Records'!$C$44:$C$93,255),0))),"")</f>
        <v/>
      </c>
      <c r="R39" s="462"/>
      <c r="S39" s="451" t="str">
        <f>IF('Overview - Section A'!$AN$5="Funding Request",IF(N39="Funding Request Place Holder","",N39),"")</f>
        <v/>
      </c>
      <c r="T39" s="451" t="str">
        <f t="shared" si="2"/>
        <v>Angola</v>
      </c>
      <c r="U39" s="400"/>
      <c r="V39" s="400"/>
      <c r="W39" s="413"/>
      <c r="X39" s="426" t="str">
        <f>IFERROR(IF(VLOOKUP(B39,'Reference Records'!$C$96:$D$119,2,FALSE)=0,"",VLOOKUP(B39,'Reference Records'!$C$96:$D$119,2,FALSE)),"")</f>
        <v/>
      </c>
      <c r="Y39" s="436" t="str">
        <f t="shared" si="3"/>
        <v/>
      </c>
      <c r="Z39" s="436"/>
      <c r="AA39" s="436" t="str">
        <f t="shared" si="4"/>
        <v/>
      </c>
      <c r="AB39" s="436" t="str">
        <f>IFERROR(IF('Overview - Section A'!$AN$5="Funding Request",VLOOKUP(S39,'Overview - Section A'!$M$30:$P$31,4,FALSE),IF(AM39="","",AM39)),"")</f>
        <v>a1236000008JVNSAA4</v>
      </c>
      <c r="AC39" s="436" t="b">
        <f t="shared" si="5"/>
        <v>0</v>
      </c>
      <c r="AD39" s="436"/>
      <c r="AE39" s="436" t="str">
        <f t="array" ref="AE39">IFERROR(IF(INDEX('Overview - Section A'!$H$92:$H$109,MATCH(LEFT(B39,255),LEFT('Overview - Section A'!$E$92:$E$109,255),0))=0,"",INDEX('Overview - Section A'!$H$92:$H$109,MATCH(LEFT(B39,255),LEFT('Overview - Section A'!$E$92:$E$109,255),0))),"")</f>
        <v>a1P36000002OW9EEAW</v>
      </c>
      <c r="AF39" s="436" t="s">
        <v>844</v>
      </c>
      <c r="AG39" s="436" t="str">
        <f t="array" ref="AG39">IFERROR(IF(INDEX('Reference Records'!$G$44:$G$93,MATCH(LEFT(C39,255),LEFT('Reference Records'!$C$44:$C$93,255),0))=0,"",INDEX('Reference Records'!$G$44:$G$93,MATCH(LEFT(C39,255),LEFT('Reference Records'!$C$44:$C$93,255),0))),"")</f>
        <v/>
      </c>
      <c r="AH39" s="436" t="str">
        <f>IFERROR(IF('Overview - Section A'!$AN$5="Funding Request",IF('Reference Records'!$B$276&lt;&gt;"",VLOOKUP(T39,'Reference Records'!$B$276:$C$277,2,FALSE),VLOOKUP(T39,'Reference Records'!$A$289:$C$290,3,FALSE)),VLOOKUP(T39,'Reference Records'!$A$293:$C$295,3,FALSE)),"")</f>
        <v>a1A360000013M2pEAE</v>
      </c>
      <c r="AI39" s="463"/>
      <c r="AJ39" s="436"/>
      <c r="AK39" s="436" t="s">
        <v>402</v>
      </c>
      <c r="AL39" s="464"/>
      <c r="AM39" s="463" t="s">
        <v>407</v>
      </c>
      <c r="AN39" s="436" t="s">
        <v>400</v>
      </c>
      <c r="AO39" s="465" t="str">
        <f t="shared" si="6"/>
        <v/>
      </c>
      <c r="AP39" s="400"/>
      <c r="AQ39" s="131"/>
      <c r="AR39" s="353"/>
      <c r="AS39" s="135"/>
    </row>
    <row r="40" spans="1:45" ht="48" customHeight="1" x14ac:dyDescent="0.25">
      <c r="A40" s="375">
        <v>30</v>
      </c>
      <c r="B40" s="376" t="str">
        <f>IFERROR(IF(AND(C40="",D40=""),"",VLOOKUP(AI40,'Reference records(soft deleted)'!$B$61:$D$89,3,FALSE)),"")</f>
        <v/>
      </c>
      <c r="C40" s="376" t="str">
        <f>IFERROR(VLOOKUP(AJ40,'Reference records(soft deleted)'!$B$94:$D$166,3,FALSE),"")</f>
        <v/>
      </c>
      <c r="D40" s="413"/>
      <c r="E40" s="396"/>
      <c r="F40" s="397"/>
      <c r="G40" s="459" t="str">
        <f t="shared" si="7"/>
        <v/>
      </c>
      <c r="H40" s="400"/>
      <c r="I40" s="460" t="str">
        <f>IFERROR(VLOOKUP(C40,'Reference records(soft deleted)'!$D$94:$H$166,5,FALSE),"")</f>
        <v/>
      </c>
      <c r="J40" s="460" t="str">
        <f t="shared" si="1"/>
        <v>No</v>
      </c>
      <c r="K40" s="460"/>
      <c r="L40" s="460"/>
      <c r="M40" s="460"/>
      <c r="N40" s="461" t="str">
        <f>IFERROR(IF(AM40="","",VLOOKUP(AM40,'Overview - Section A'!$P$30:$Q$31,2,FALSE)),"")</f>
        <v/>
      </c>
      <c r="O40" s="451"/>
      <c r="P40" s="400"/>
      <c r="Q40" s="379" t="str">
        <f t="array" ref="Q40">IFERROR(IF(INDEX('Reference Records'!$D$44:$D$93,MATCH(LEFT(C40,255),LEFT('Reference Records'!$C$44:$C$93,255),0))=0,"",INDEX('Reference Records'!$D$44:$D$93,MATCH(LEFT(C40,255),LEFT('Reference Records'!$C$44:$C$93,255),0))),"")</f>
        <v/>
      </c>
      <c r="R40" s="462"/>
      <c r="S40" s="451" t="str">
        <f>IF('Overview - Section A'!$AN$5="Funding Request",IF(N40="Funding Request Place Holder","",N40),"")</f>
        <v/>
      </c>
      <c r="T40" s="451" t="str">
        <f t="shared" si="2"/>
        <v>Angola</v>
      </c>
      <c r="U40" s="400"/>
      <c r="V40" s="400"/>
      <c r="W40" s="413"/>
      <c r="X40" s="426" t="str">
        <f>IFERROR(IF(VLOOKUP(B40,'Reference Records'!$C$96:$D$119,2,FALSE)=0,"",VLOOKUP(B40,'Reference Records'!$C$96:$D$119,2,FALSE)),"")</f>
        <v/>
      </c>
      <c r="Y40" s="436" t="str">
        <f t="shared" si="3"/>
        <v/>
      </c>
      <c r="Z40" s="436"/>
      <c r="AA40" s="436" t="str">
        <f t="shared" si="4"/>
        <v/>
      </c>
      <c r="AB40" s="436" t="str">
        <f>IFERROR(IF('Overview - Section A'!$AN$5="Funding Request",VLOOKUP(S40,'Overview - Section A'!$M$30:$P$31,4,FALSE),IF(AM40="","",AM40)),"")</f>
        <v>a1236000008JVNSAA4</v>
      </c>
      <c r="AC40" s="436" t="b">
        <f t="shared" si="5"/>
        <v>0</v>
      </c>
      <c r="AD40" s="436"/>
      <c r="AE40" s="436" t="str">
        <f t="array" ref="AE40">IFERROR(IF(INDEX('Overview - Section A'!$H$92:$H$109,MATCH(LEFT(B40,255),LEFT('Overview - Section A'!$E$92:$E$109,255),0))=0,"",INDEX('Overview - Section A'!$H$92:$H$109,MATCH(LEFT(B40,255),LEFT('Overview - Section A'!$E$92:$E$109,255),0))),"")</f>
        <v>a1P36000002OW9EEAW</v>
      </c>
      <c r="AF40" s="436" t="s">
        <v>845</v>
      </c>
      <c r="AG40" s="436" t="str">
        <f t="array" ref="AG40">IFERROR(IF(INDEX('Reference Records'!$G$44:$G$93,MATCH(LEFT(C40,255),LEFT('Reference Records'!$C$44:$C$93,255),0))=0,"",INDEX('Reference Records'!$G$44:$G$93,MATCH(LEFT(C40,255),LEFT('Reference Records'!$C$44:$C$93,255),0))),"")</f>
        <v/>
      </c>
      <c r="AH40" s="436" t="str">
        <f>IFERROR(IF('Overview - Section A'!$AN$5="Funding Request",IF('Reference Records'!$B$276&lt;&gt;"",VLOOKUP(T40,'Reference Records'!$B$276:$C$277,2,FALSE),VLOOKUP(T40,'Reference Records'!$A$289:$C$290,3,FALSE)),VLOOKUP(T40,'Reference Records'!$A$293:$C$295,3,FALSE)),"")</f>
        <v>a1A360000013M2pEAE</v>
      </c>
      <c r="AI40" s="463"/>
      <c r="AJ40" s="436"/>
      <c r="AK40" s="436" t="s">
        <v>402</v>
      </c>
      <c r="AL40" s="464"/>
      <c r="AM40" s="463" t="s">
        <v>407</v>
      </c>
      <c r="AN40" s="436" t="s">
        <v>400</v>
      </c>
      <c r="AO40" s="465" t="str">
        <f t="shared" si="6"/>
        <v/>
      </c>
      <c r="AP40" s="400"/>
      <c r="AQ40" s="131"/>
      <c r="AR40" s="353"/>
      <c r="AS40" s="135"/>
    </row>
    <row r="41" spans="1:45" ht="1.5" customHeight="1" thickBot="1" x14ac:dyDescent="0.3">
      <c r="A41" s="114"/>
      <c r="B41" s="115"/>
      <c r="C41" s="115"/>
      <c r="D41" s="116"/>
      <c r="E41" s="116"/>
      <c r="F41" s="116"/>
      <c r="G41" s="116"/>
      <c r="H41" s="116"/>
      <c r="I41" s="288"/>
      <c r="J41" s="288"/>
      <c r="K41" s="288"/>
      <c r="L41" s="288"/>
      <c r="M41" s="288"/>
      <c r="N41" s="116"/>
      <c r="O41" s="116"/>
      <c r="P41" s="116"/>
      <c r="Q41" s="67"/>
      <c r="R41" s="116"/>
      <c r="S41" s="116"/>
      <c r="T41" s="116"/>
      <c r="U41" s="116"/>
      <c r="V41" s="116"/>
      <c r="W41" s="67"/>
      <c r="X41" s="132"/>
      <c r="Y41" s="132"/>
      <c r="Z41" s="132"/>
      <c r="AA41" s="132"/>
      <c r="AB41" s="132"/>
      <c r="AC41" s="132"/>
      <c r="AD41" s="132"/>
      <c r="AE41" s="132"/>
      <c r="AF41" s="132"/>
      <c r="AG41" s="132"/>
      <c r="AH41" s="132"/>
      <c r="AI41" s="132"/>
      <c r="AJ41" s="132"/>
      <c r="AK41" s="132"/>
      <c r="AL41" s="132"/>
      <c r="AM41" s="132"/>
      <c r="AN41" s="132"/>
      <c r="AO41" s="132"/>
      <c r="AP41" s="132"/>
      <c r="AQ41" s="14"/>
      <c r="AR41" s="135"/>
      <c r="AS41" s="135"/>
    </row>
    <row r="42" spans="1:45" ht="62.85" customHeight="1" thickBot="1" x14ac:dyDescent="0.3">
      <c r="AR42" s="135"/>
      <c r="AS42" s="135"/>
    </row>
    <row r="43" spans="1:45" ht="30.75" customHeight="1" thickBot="1" x14ac:dyDescent="0.3">
      <c r="A43" s="117"/>
      <c r="B43" s="533" t="s">
        <v>30</v>
      </c>
      <c r="C43" s="534"/>
      <c r="D43" s="534"/>
      <c r="E43" s="534"/>
      <c r="F43" s="534"/>
      <c r="G43" s="534"/>
      <c r="H43" s="534"/>
      <c r="I43" s="289"/>
      <c r="J43" s="289"/>
      <c r="K43" s="289"/>
      <c r="L43" s="289"/>
      <c r="M43" s="289"/>
      <c r="N43" s="64"/>
      <c r="O43" s="50"/>
      <c r="P43" s="134"/>
      <c r="Q43" s="133"/>
    </row>
    <row r="44" spans="1:45" ht="45.75" customHeight="1" x14ac:dyDescent="0.25">
      <c r="A44" s="117"/>
      <c r="B44" s="389" t="s">
        <v>26</v>
      </c>
      <c r="C44" s="389" t="s">
        <v>127</v>
      </c>
      <c r="D44" s="390" t="s">
        <v>182</v>
      </c>
      <c r="E44" s="389" t="s">
        <v>6</v>
      </c>
      <c r="F44" s="389" t="s">
        <v>7</v>
      </c>
      <c r="G44" s="389" t="s">
        <v>8</v>
      </c>
      <c r="H44" s="389" t="s">
        <v>144</v>
      </c>
      <c r="I44" s="392"/>
      <c r="J44" s="392" t="s">
        <v>209</v>
      </c>
      <c r="K44" s="392" t="s">
        <v>231</v>
      </c>
      <c r="L44" s="392" t="s">
        <v>96</v>
      </c>
      <c r="M44" s="392" t="s">
        <v>60</v>
      </c>
      <c r="N44" s="392" t="s">
        <v>62</v>
      </c>
      <c r="O44" s="51"/>
      <c r="P44" s="559" t="s">
        <v>301</v>
      </c>
      <c r="Q44" s="560"/>
      <c r="R44" s="561" t="s">
        <v>302</v>
      </c>
      <c r="S44" s="562"/>
      <c r="T44" s="561" t="s">
        <v>303</v>
      </c>
      <c r="U44" s="562"/>
    </row>
    <row r="45" spans="1:45" ht="47.1" hidden="1" customHeight="1" x14ac:dyDescent="0.25">
      <c r="A45" s="117"/>
      <c r="B45" s="375" t="s">
        <v>83</v>
      </c>
      <c r="C45" s="394" t="str">
        <f>IF(B45=B44,"",VLOOKUP(B45,$A$10:$AA$42,27,FALSE))</f>
        <v>[Custom Coverage Indicator Name - EN]</v>
      </c>
      <c r="D45" s="395" t="str">
        <f ca="1">TEXT(IFERROR(INDEX('Overview - Section A'!$A$37:$A$44,MATCH(J45,'Overview - Section A'!$U$37:$U$44,0)),""),"d-mmm-yy") &amp;" to " &amp; TEXT(IFERROR(INDEX('Overview - Section A'!$E$37:$E$44,MATCH(J45,'Overview - Section A'!$U$37:$U$44,0)),""),"d-mmm-yy")</f>
        <v xml:space="preserve"> to </v>
      </c>
      <c r="E45" s="466" t="s">
        <v>54</v>
      </c>
      <c r="F45" s="397" t="s">
        <v>55</v>
      </c>
      <c r="G45" s="459" t="str">
        <f>IF(IF(AND(E45="",F45=""),K45,IFERROR((E45/F45)*100,""))=0,"",IF(AND(E45="",F45=""),K45,IFERROR((E45/F45)*100,"")))</f>
        <v/>
      </c>
      <c r="H45" s="400" t="s">
        <v>143</v>
      </c>
      <c r="I45" s="448" t="str">
        <f ca="1">CONCATENATE(B45,D45)</f>
        <v xml:space="preserve">[Coverage Indicator Number] to </v>
      </c>
      <c r="J45" s="402" t="s">
        <v>61</v>
      </c>
      <c r="K45" s="467" t="s">
        <v>207</v>
      </c>
      <c r="L45" s="448" t="b">
        <f>IFERROR(TRUE,FALSE)</f>
        <v>1</v>
      </c>
      <c r="M45" s="448" t="b">
        <f>IFERROR(IF(OR(E45&lt;&gt;"",F45&lt;&gt;"",G45&lt;&gt;"",H45&lt;&gt;""),TRUE,FALSE),FALSE)</f>
        <v>1</v>
      </c>
      <c r="N45" s="448" t="s">
        <v>61</v>
      </c>
      <c r="O45" s="51"/>
      <c r="P45" s="563"/>
      <c r="Q45" s="564"/>
      <c r="R45" s="565"/>
      <c r="S45" s="564"/>
      <c r="T45" s="565"/>
      <c r="U45" s="564"/>
      <c r="V45" s="104"/>
      <c r="W45" s="104"/>
      <c r="X45" s="183"/>
    </row>
    <row r="46" spans="1:45" ht="47.1" customHeight="1" x14ac:dyDescent="0.25">
      <c r="A46" s="117"/>
      <c r="B46" s="375">
        <v>1</v>
      </c>
      <c r="C46" s="394" t="str">
        <f t="shared" ref="C46:C109" si="8">IF(B46=B45,"",VLOOKUP(B46,$A$10:$AA$42,27,FALSE))</f>
        <v>TCS-1(M): Percentage of people living with HIV currently receiving antiretroviral therapy</v>
      </c>
      <c r="D46" s="395" t="str">
        <f ca="1">TEXT(IFERROR(INDEX('Overview - Section A'!$A$37:$A$44,MATCH(J46,'Overview - Section A'!$U$37:$U$44,0)),""),"d-mmm-yy") &amp;" to " &amp; TEXT(IFERROR(INDEX('Overview - Section A'!$E$37:$E$44,MATCH(J46,'Overview - Section A'!$U$37:$U$44,0)),""),"d-mmm-yy")</f>
        <v>1-Jul-18 to 31-Dec-18</v>
      </c>
      <c r="E46" s="466">
        <v>74691</v>
      </c>
      <c r="F46" s="397">
        <v>304254</v>
      </c>
      <c r="G46" s="459">
        <f t="shared" ref="G46:G109" si="9">IF(IF(AND(E46="",F46=""),K46,IFERROR((E46/F46)*100,""))=0,"",IF(AND(E46="",F46=""),K46,IFERROR((E46/F46)*100,"")))</f>
        <v>24.548896645565875</v>
      </c>
      <c r="H46" s="400"/>
      <c r="I46" s="448" t="str">
        <f t="shared" ref="I46:I109" ca="1" si="10">CONCATENATE(B46,D46)</f>
        <v>11-Jul-18 to 31-Dec-18</v>
      </c>
      <c r="J46" s="402" t="s">
        <v>428</v>
      </c>
      <c r="K46" s="467"/>
      <c r="L46" s="448" t="b">
        <f t="shared" ref="L46:L109" si="11">IFERROR(TRUE,FALSE)</f>
        <v>1</v>
      </c>
      <c r="M46" s="448" t="b">
        <f t="shared" ref="M46:M109" si="12">IFERROR(IF(OR(E46&lt;&gt;"",F46&lt;&gt;"",G46&lt;&gt;"",H46&lt;&gt;""),TRUE,FALSE),FALSE)</f>
        <v>1</v>
      </c>
      <c r="N46" s="448" t="s">
        <v>846</v>
      </c>
      <c r="O46" s="51"/>
      <c r="P46" s="354"/>
      <c r="Q46" s="354"/>
      <c r="R46" s="354"/>
      <c r="S46" s="354"/>
      <c r="T46" s="354"/>
      <c r="U46" s="354"/>
      <c r="V46" s="104"/>
      <c r="W46" s="104"/>
      <c r="X46" s="183"/>
    </row>
    <row r="47" spans="1:45" ht="47.1" customHeight="1" x14ac:dyDescent="0.25">
      <c r="A47" s="117"/>
      <c r="B47" s="375">
        <v>1</v>
      </c>
      <c r="C47" s="394" t="str">
        <f t="shared" si="8"/>
        <v/>
      </c>
      <c r="D47" s="395" t="str">
        <f ca="1">TEXT(IFERROR(INDEX('Overview - Section A'!$A$37:$A$44,MATCH(J47,'Overview - Section A'!$U$37:$U$44,0)),""),"d-mmm-yy") &amp;" to " &amp; TEXT(IFERROR(INDEX('Overview - Section A'!$E$37:$E$44,MATCH(J47,'Overview - Section A'!$U$37:$U$44,0)),""),"d-mmm-yy")</f>
        <v>1-Jan-19 to 30-Jun-19</v>
      </c>
      <c r="E47" s="466">
        <v>82820</v>
      </c>
      <c r="F47" s="397">
        <v>307615</v>
      </c>
      <c r="G47" s="459">
        <f t="shared" si="9"/>
        <v>26.923264470198138</v>
      </c>
      <c r="H47" s="400"/>
      <c r="I47" s="448" t="str">
        <f t="shared" ca="1" si="10"/>
        <v>11-Jan-19 to 30-Jun-19</v>
      </c>
      <c r="J47" s="402" t="s">
        <v>430</v>
      </c>
      <c r="K47" s="467"/>
      <c r="L47" s="448" t="b">
        <f t="shared" si="11"/>
        <v>1</v>
      </c>
      <c r="M47" s="448" t="b">
        <f t="shared" si="12"/>
        <v>1</v>
      </c>
      <c r="N47" s="448" t="s">
        <v>847</v>
      </c>
      <c r="O47" s="51"/>
      <c r="P47" s="354"/>
      <c r="Q47" s="354"/>
      <c r="R47" s="354"/>
      <c r="S47" s="354"/>
      <c r="T47" s="354"/>
      <c r="U47" s="354"/>
      <c r="V47" s="104"/>
      <c r="W47" s="104"/>
      <c r="X47" s="183"/>
    </row>
    <row r="48" spans="1:45" ht="47.1" customHeight="1" x14ac:dyDescent="0.25">
      <c r="A48" s="117"/>
      <c r="B48" s="375">
        <v>1</v>
      </c>
      <c r="C48" s="394" t="str">
        <f t="shared" si="8"/>
        <v/>
      </c>
      <c r="D48" s="395" t="str">
        <f ca="1">TEXT(IFERROR(INDEX('Overview - Section A'!$A$37:$A$44,MATCH(J48,'Overview - Section A'!$U$37:$U$44,0)),""),"d-mmm-yy") &amp;" to " &amp; TEXT(IFERROR(INDEX('Overview - Section A'!$E$37:$E$44,MATCH(J48,'Overview - Section A'!$U$37:$U$44,0)),""),"d-mmm-yy")</f>
        <v>1-Jul-19 to 31-Dec-19</v>
      </c>
      <c r="E48" s="466">
        <v>90949</v>
      </c>
      <c r="F48" s="397">
        <v>310976</v>
      </c>
      <c r="G48" s="459">
        <f t="shared" si="9"/>
        <v>29.246308396789463</v>
      </c>
      <c r="H48" s="400"/>
      <c r="I48" s="448" t="str">
        <f t="shared" ca="1" si="10"/>
        <v>11-Jul-19 to 31-Dec-19</v>
      </c>
      <c r="J48" s="402" t="s">
        <v>432</v>
      </c>
      <c r="K48" s="467"/>
      <c r="L48" s="448" t="b">
        <f t="shared" si="11"/>
        <v>1</v>
      </c>
      <c r="M48" s="448" t="b">
        <f t="shared" si="12"/>
        <v>1</v>
      </c>
      <c r="N48" s="448" t="s">
        <v>848</v>
      </c>
      <c r="O48" s="51"/>
      <c r="P48" s="354"/>
      <c r="Q48" s="354"/>
      <c r="R48" s="354"/>
      <c r="S48" s="354"/>
      <c r="T48" s="354"/>
      <c r="U48" s="354"/>
      <c r="V48" s="104"/>
      <c r="W48" s="104"/>
      <c r="X48" s="183"/>
    </row>
    <row r="49" spans="1:24" ht="47.1" customHeight="1" x14ac:dyDescent="0.25">
      <c r="A49" s="117"/>
      <c r="B49" s="375">
        <v>1</v>
      </c>
      <c r="C49" s="394" t="str">
        <f t="shared" si="8"/>
        <v/>
      </c>
      <c r="D49" s="395" t="str">
        <f ca="1">TEXT(IFERROR(INDEX('Overview - Section A'!$A$37:$A$44,MATCH(J49,'Overview - Section A'!$U$37:$U$44,0)),""),"d-mmm-yy") &amp;" to " &amp; TEXT(IFERROR(INDEX('Overview - Section A'!$E$37:$E$44,MATCH(J49,'Overview - Section A'!$U$37:$U$44,0)),""),"d-mmm-yy")</f>
        <v>1-Jan-20 to 30-Jun-20</v>
      </c>
      <c r="E49" s="466">
        <v>100665</v>
      </c>
      <c r="F49" s="397">
        <v>314193</v>
      </c>
      <c r="G49" s="459">
        <f t="shared" si="9"/>
        <v>32.039224298440764</v>
      </c>
      <c r="H49" s="400"/>
      <c r="I49" s="448" t="str">
        <f t="shared" ca="1" si="10"/>
        <v>11-Jan-20 to 30-Jun-20</v>
      </c>
      <c r="J49" s="402" t="s">
        <v>434</v>
      </c>
      <c r="K49" s="467"/>
      <c r="L49" s="448" t="b">
        <f t="shared" si="11"/>
        <v>1</v>
      </c>
      <c r="M49" s="448" t="b">
        <f t="shared" si="12"/>
        <v>1</v>
      </c>
      <c r="N49" s="448" t="s">
        <v>849</v>
      </c>
      <c r="O49" s="51"/>
      <c r="P49" s="354"/>
      <c r="Q49" s="354"/>
      <c r="R49" s="354"/>
      <c r="S49" s="354"/>
      <c r="T49" s="354"/>
      <c r="U49" s="354"/>
      <c r="V49" s="104"/>
      <c r="W49" s="104"/>
      <c r="X49" s="183"/>
    </row>
    <row r="50" spans="1:24" ht="47.1" customHeight="1" x14ac:dyDescent="0.25">
      <c r="A50" s="117"/>
      <c r="B50" s="375">
        <v>1</v>
      </c>
      <c r="C50" s="394" t="str">
        <f t="shared" si="8"/>
        <v/>
      </c>
      <c r="D50" s="395" t="str">
        <f ca="1">TEXT(IFERROR(INDEX('Overview - Section A'!$A$37:$A$44,MATCH(J50,'Overview - Section A'!$U$37:$U$44,0)),""),"d-mmm-yy") &amp;" to " &amp; TEXT(IFERROR(INDEX('Overview - Section A'!$E$37:$E$44,MATCH(J50,'Overview - Section A'!$U$37:$U$44,0)),""),"d-mmm-yy")</f>
        <v>1-Jul-20 to 31-Dec-20</v>
      </c>
      <c r="E50" s="466">
        <v>110381</v>
      </c>
      <c r="F50" s="397">
        <v>317409</v>
      </c>
      <c r="G50" s="459">
        <f t="shared" si="9"/>
        <v>34.775636481637257</v>
      </c>
      <c r="H50" s="400"/>
      <c r="I50" s="448" t="str">
        <f t="shared" ca="1" si="10"/>
        <v>11-Jul-20 to 31-Dec-20</v>
      </c>
      <c r="J50" s="402" t="s">
        <v>436</v>
      </c>
      <c r="K50" s="467"/>
      <c r="L50" s="448" t="b">
        <f t="shared" si="11"/>
        <v>1</v>
      </c>
      <c r="M50" s="448" t="b">
        <f t="shared" si="12"/>
        <v>1</v>
      </c>
      <c r="N50" s="448" t="s">
        <v>850</v>
      </c>
      <c r="O50" s="51"/>
      <c r="P50" s="354"/>
      <c r="Q50" s="354"/>
      <c r="R50" s="354"/>
      <c r="S50" s="354"/>
      <c r="T50" s="354"/>
      <c r="U50" s="354"/>
      <c r="V50" s="104"/>
      <c r="W50" s="104"/>
      <c r="X50" s="183"/>
    </row>
    <row r="51" spans="1:24" ht="47.1" customHeight="1" x14ac:dyDescent="0.25">
      <c r="A51" s="117"/>
      <c r="B51" s="375">
        <v>1</v>
      </c>
      <c r="C51" s="394" t="str">
        <f t="shared" si="8"/>
        <v/>
      </c>
      <c r="D51" s="395" t="str">
        <f ca="1">TEXT(IFERROR(INDEX('Overview - Section A'!$A$37:$A$44,MATCH(J51,'Overview - Section A'!$U$37:$U$44,0)),""),"d-mmm-yy") &amp;" to " &amp; TEXT(IFERROR(INDEX('Overview - Section A'!$E$37:$E$44,MATCH(J51,'Overview - Section A'!$U$37:$U$44,0)),""),"d-mmm-yy")</f>
        <v>1-Jan-21 to 30-Jun-21</v>
      </c>
      <c r="E51" s="466">
        <v>122193</v>
      </c>
      <c r="F51" s="397">
        <v>320575</v>
      </c>
      <c r="G51" s="459">
        <f t="shared" si="9"/>
        <v>38.116821336660692</v>
      </c>
      <c r="H51" s="400"/>
      <c r="I51" s="448" t="str">
        <f t="shared" ca="1" si="10"/>
        <v>11-Jan-21 to 30-Jun-21</v>
      </c>
      <c r="J51" s="402" t="s">
        <v>438</v>
      </c>
      <c r="K51" s="467"/>
      <c r="L51" s="448" t="b">
        <f t="shared" si="11"/>
        <v>1</v>
      </c>
      <c r="M51" s="448" t="b">
        <f t="shared" si="12"/>
        <v>1</v>
      </c>
      <c r="N51" s="448" t="s">
        <v>851</v>
      </c>
      <c r="O51" s="51"/>
      <c r="P51" s="354"/>
      <c r="Q51" s="354"/>
      <c r="R51" s="354"/>
      <c r="S51" s="354"/>
      <c r="T51" s="354"/>
      <c r="U51" s="354"/>
      <c r="V51" s="104"/>
      <c r="W51" s="104"/>
      <c r="X51" s="183"/>
    </row>
    <row r="52" spans="1:24" ht="47.1" customHeight="1" x14ac:dyDescent="0.25">
      <c r="A52" s="117"/>
      <c r="B52" s="375">
        <v>2</v>
      </c>
      <c r="C52" s="394" t="str">
        <f t="shared" si="8"/>
        <v>PMTCT-2.1: Percentage of HIV-positive pregnant women who received ART during pregnancy</v>
      </c>
      <c r="D52" s="395" t="str">
        <f ca="1">TEXT(IFERROR(INDEX('Overview - Section A'!$A$37:$A$44,MATCH(J52,'Overview - Section A'!$U$37:$U$44,0)),""),"d-mmm-yy") &amp;" to " &amp; TEXT(IFERROR(INDEX('Overview - Section A'!$E$37:$E$44,MATCH(J52,'Overview - Section A'!$U$37:$U$44,0)),""),"d-mmm-yy")</f>
        <v>1-Jul-18 to 31-Dec-18</v>
      </c>
      <c r="E52" s="466">
        <v>4586</v>
      </c>
      <c r="F52" s="397">
        <v>10918</v>
      </c>
      <c r="G52" s="459">
        <f t="shared" si="9"/>
        <v>42.004030042132257</v>
      </c>
      <c r="H52" s="400"/>
      <c r="I52" s="448" t="str">
        <f t="shared" ca="1" si="10"/>
        <v>21-Jul-18 to 31-Dec-18</v>
      </c>
      <c r="J52" s="402" t="s">
        <v>428</v>
      </c>
      <c r="K52" s="467"/>
      <c r="L52" s="448" t="b">
        <f t="shared" si="11"/>
        <v>1</v>
      </c>
      <c r="M52" s="448" t="b">
        <f t="shared" si="12"/>
        <v>1</v>
      </c>
      <c r="N52" s="448" t="s">
        <v>852</v>
      </c>
      <c r="O52" s="51"/>
      <c r="P52" s="354"/>
      <c r="Q52" s="354"/>
      <c r="R52" s="354"/>
      <c r="S52" s="354"/>
      <c r="T52" s="354"/>
      <c r="U52" s="354"/>
      <c r="V52" s="104"/>
      <c r="W52" s="104"/>
      <c r="X52" s="183"/>
    </row>
    <row r="53" spans="1:24" ht="47.1" customHeight="1" x14ac:dyDescent="0.25">
      <c r="A53" s="117"/>
      <c r="B53" s="375">
        <v>2</v>
      </c>
      <c r="C53" s="394" t="str">
        <f t="shared" si="8"/>
        <v/>
      </c>
      <c r="D53" s="395" t="str">
        <f ca="1">TEXT(IFERROR(INDEX('Overview - Section A'!$A$37:$A$44,MATCH(J53,'Overview - Section A'!$U$37:$U$44,0)),""),"d-mmm-yy") &amp;" to " &amp; TEXT(IFERROR(INDEX('Overview - Section A'!$E$37:$E$44,MATCH(J53,'Overview - Section A'!$U$37:$U$44,0)),""),"d-mmm-yy")</f>
        <v>1-Jan-19 to 30-Jun-19</v>
      </c>
      <c r="E53" s="466">
        <v>4987</v>
      </c>
      <c r="F53" s="397">
        <v>11334</v>
      </c>
      <c r="G53" s="459">
        <f t="shared" si="9"/>
        <v>44.000352920416447</v>
      </c>
      <c r="H53" s="400"/>
      <c r="I53" s="448" t="str">
        <f t="shared" ca="1" si="10"/>
        <v>21-Jan-19 to 30-Jun-19</v>
      </c>
      <c r="J53" s="402" t="s">
        <v>430</v>
      </c>
      <c r="K53" s="467"/>
      <c r="L53" s="448" t="b">
        <f t="shared" si="11"/>
        <v>1</v>
      </c>
      <c r="M53" s="448" t="b">
        <f t="shared" si="12"/>
        <v>1</v>
      </c>
      <c r="N53" s="448" t="s">
        <v>853</v>
      </c>
      <c r="O53" s="51"/>
      <c r="P53" s="354"/>
      <c r="Q53" s="354"/>
      <c r="R53" s="354"/>
      <c r="S53" s="354"/>
      <c r="T53" s="354"/>
      <c r="U53" s="354"/>
      <c r="V53" s="104"/>
      <c r="W53" s="104"/>
      <c r="X53" s="183"/>
    </row>
    <row r="54" spans="1:24" ht="47.1" customHeight="1" x14ac:dyDescent="0.25">
      <c r="A54" s="117"/>
      <c r="B54" s="375">
        <v>2</v>
      </c>
      <c r="C54" s="394" t="str">
        <f t="shared" si="8"/>
        <v/>
      </c>
      <c r="D54" s="395" t="str">
        <f ca="1">TEXT(IFERROR(INDEX('Overview - Section A'!$A$37:$A$44,MATCH(J54,'Overview - Section A'!$U$37:$U$44,0)),""),"d-mmm-yy") &amp;" to " &amp; TEXT(IFERROR(INDEX('Overview - Section A'!$E$37:$E$44,MATCH(J54,'Overview - Section A'!$U$37:$U$44,0)),""),"d-mmm-yy")</f>
        <v>1-Jul-19 to 31-Dec-19</v>
      </c>
      <c r="E54" s="466">
        <v>4987</v>
      </c>
      <c r="F54" s="397">
        <v>11334</v>
      </c>
      <c r="G54" s="459">
        <f t="shared" si="9"/>
        <v>44.000352920416447</v>
      </c>
      <c r="H54" s="400"/>
      <c r="I54" s="448" t="str">
        <f t="shared" ca="1" si="10"/>
        <v>21-Jul-19 to 31-Dec-19</v>
      </c>
      <c r="J54" s="402" t="s">
        <v>432</v>
      </c>
      <c r="K54" s="467"/>
      <c r="L54" s="448" t="b">
        <f t="shared" si="11"/>
        <v>1</v>
      </c>
      <c r="M54" s="448" t="b">
        <f t="shared" si="12"/>
        <v>1</v>
      </c>
      <c r="N54" s="448" t="s">
        <v>854</v>
      </c>
      <c r="O54" s="51"/>
      <c r="P54" s="354"/>
      <c r="Q54" s="354"/>
      <c r="R54" s="354"/>
      <c r="S54" s="354"/>
      <c r="T54" s="354"/>
      <c r="U54" s="354"/>
      <c r="V54" s="104"/>
      <c r="W54" s="104"/>
      <c r="X54" s="183"/>
    </row>
    <row r="55" spans="1:24" ht="47.1" customHeight="1" x14ac:dyDescent="0.25">
      <c r="A55" s="117"/>
      <c r="B55" s="375">
        <v>2</v>
      </c>
      <c r="C55" s="394" t="str">
        <f t="shared" si="8"/>
        <v/>
      </c>
      <c r="D55" s="395" t="str">
        <f ca="1">TEXT(IFERROR(INDEX('Overview - Section A'!$A$37:$A$44,MATCH(J55,'Overview - Section A'!$U$37:$U$44,0)),""),"d-mmm-yy") &amp;" to " &amp; TEXT(IFERROR(INDEX('Overview - Section A'!$E$37:$E$44,MATCH(J55,'Overview - Section A'!$U$37:$U$44,0)),""),"d-mmm-yy")</f>
        <v>1-Jan-20 to 30-Jun-20</v>
      </c>
      <c r="E55" s="466">
        <v>5214</v>
      </c>
      <c r="F55" s="397">
        <v>11334</v>
      </c>
      <c r="G55" s="459">
        <f t="shared" si="9"/>
        <v>46.003176283748019</v>
      </c>
      <c r="H55" s="400"/>
      <c r="I55" s="448" t="str">
        <f t="shared" ca="1" si="10"/>
        <v>21-Jan-20 to 30-Jun-20</v>
      </c>
      <c r="J55" s="402" t="s">
        <v>434</v>
      </c>
      <c r="K55" s="467"/>
      <c r="L55" s="448" t="b">
        <f t="shared" si="11"/>
        <v>1</v>
      </c>
      <c r="M55" s="448" t="b">
        <f t="shared" si="12"/>
        <v>1</v>
      </c>
      <c r="N55" s="448" t="s">
        <v>855</v>
      </c>
      <c r="O55" s="51"/>
      <c r="P55" s="354"/>
      <c r="Q55" s="354"/>
      <c r="R55" s="354"/>
      <c r="S55" s="354"/>
      <c r="T55" s="354"/>
      <c r="U55" s="354"/>
      <c r="V55" s="104"/>
      <c r="W55" s="104"/>
      <c r="X55" s="183"/>
    </row>
    <row r="56" spans="1:24" ht="47.1" customHeight="1" x14ac:dyDescent="0.25">
      <c r="A56" s="117"/>
      <c r="B56" s="375">
        <v>2</v>
      </c>
      <c r="C56" s="394" t="str">
        <f t="shared" si="8"/>
        <v/>
      </c>
      <c r="D56" s="395" t="str">
        <f ca="1">TEXT(IFERROR(INDEX('Overview - Section A'!$A$37:$A$44,MATCH(J56,'Overview - Section A'!$U$37:$U$44,0)),""),"d-mmm-yy") &amp;" to " &amp; TEXT(IFERROR(INDEX('Overview - Section A'!$E$37:$E$44,MATCH(J56,'Overview - Section A'!$U$37:$U$44,0)),""),"d-mmm-yy")</f>
        <v>1-Jul-20 to 31-Dec-20</v>
      </c>
      <c r="E56" s="466">
        <v>5214</v>
      </c>
      <c r="F56" s="397">
        <v>11334</v>
      </c>
      <c r="G56" s="459">
        <f t="shared" si="9"/>
        <v>46.003176283748019</v>
      </c>
      <c r="H56" s="400"/>
      <c r="I56" s="448" t="str">
        <f t="shared" ca="1" si="10"/>
        <v>21-Jul-20 to 31-Dec-20</v>
      </c>
      <c r="J56" s="402" t="s">
        <v>436</v>
      </c>
      <c r="K56" s="467"/>
      <c r="L56" s="448" t="b">
        <f t="shared" si="11"/>
        <v>1</v>
      </c>
      <c r="M56" s="448" t="b">
        <f t="shared" si="12"/>
        <v>1</v>
      </c>
      <c r="N56" s="448" t="s">
        <v>856</v>
      </c>
      <c r="O56" s="51"/>
      <c r="P56" s="354"/>
      <c r="Q56" s="354"/>
      <c r="R56" s="354"/>
      <c r="S56" s="354"/>
      <c r="T56" s="354"/>
      <c r="U56" s="354"/>
      <c r="V56" s="104"/>
      <c r="W56" s="104"/>
      <c r="X56" s="183"/>
    </row>
    <row r="57" spans="1:24" ht="47.1" customHeight="1" x14ac:dyDescent="0.25">
      <c r="A57" s="117"/>
      <c r="B57" s="375">
        <v>2</v>
      </c>
      <c r="C57" s="394" t="str">
        <f t="shared" si="8"/>
        <v/>
      </c>
      <c r="D57" s="395" t="str">
        <f ca="1">TEXT(IFERROR(INDEX('Overview - Section A'!$A$37:$A$44,MATCH(J57,'Overview - Section A'!$U$37:$U$44,0)),""),"d-mmm-yy") &amp;" to " &amp; TEXT(IFERROR(INDEX('Overview - Section A'!$E$37:$E$44,MATCH(J57,'Overview - Section A'!$U$37:$U$44,0)),""),"d-mmm-yy")</f>
        <v>1-Jan-21 to 30-Jun-21</v>
      </c>
      <c r="E57" s="466">
        <v>5336</v>
      </c>
      <c r="F57" s="397">
        <v>11116</v>
      </c>
      <c r="G57" s="459">
        <f t="shared" si="9"/>
        <v>48.002878733357321</v>
      </c>
      <c r="H57" s="400"/>
      <c r="I57" s="448" t="str">
        <f t="shared" ca="1" si="10"/>
        <v>21-Jan-21 to 30-Jun-21</v>
      </c>
      <c r="J57" s="402" t="s">
        <v>438</v>
      </c>
      <c r="K57" s="467"/>
      <c r="L57" s="448" t="b">
        <f t="shared" si="11"/>
        <v>1</v>
      </c>
      <c r="M57" s="448" t="b">
        <f t="shared" si="12"/>
        <v>1</v>
      </c>
      <c r="N57" s="448" t="s">
        <v>857</v>
      </c>
      <c r="O57" s="51"/>
      <c r="P57" s="354"/>
      <c r="Q57" s="354"/>
      <c r="R57" s="354"/>
      <c r="S57" s="354"/>
      <c r="T57" s="354"/>
      <c r="U57" s="354"/>
      <c r="V57" s="104"/>
      <c r="W57" s="104"/>
      <c r="X57" s="183"/>
    </row>
    <row r="58" spans="1:24" ht="47.1" customHeight="1" x14ac:dyDescent="0.25">
      <c r="A58" s="117"/>
      <c r="B58" s="375">
        <v>3</v>
      </c>
      <c r="C58" s="394" t="str">
        <f t="shared" si="8"/>
        <v>KP-1c(M): Percentage of sex workers reached with HIV prevention programs - defined package of services</v>
      </c>
      <c r="D58" s="395" t="str">
        <f ca="1">TEXT(IFERROR(INDEX('Overview - Section A'!$A$37:$A$44,MATCH(J58,'Overview - Section A'!$U$37:$U$44,0)),""),"d-mmm-yy") &amp;" to " &amp; TEXT(IFERROR(INDEX('Overview - Section A'!$E$37:$E$44,MATCH(J58,'Overview - Section A'!$U$37:$U$44,0)),""),"d-mmm-yy")</f>
        <v>1-Jul-18 to 31-Dec-18</v>
      </c>
      <c r="E58" s="466">
        <v>2327</v>
      </c>
      <c r="F58" s="397">
        <v>33245</v>
      </c>
      <c r="G58" s="459">
        <f t="shared" si="9"/>
        <v>6.9995488043314786</v>
      </c>
      <c r="H58" s="400"/>
      <c r="I58" s="448" t="str">
        <f t="shared" ca="1" si="10"/>
        <v>31-Jul-18 to 31-Dec-18</v>
      </c>
      <c r="J58" s="402" t="s">
        <v>428</v>
      </c>
      <c r="K58" s="467"/>
      <c r="L58" s="448" t="b">
        <f t="shared" si="11"/>
        <v>1</v>
      </c>
      <c r="M58" s="448" t="b">
        <f t="shared" si="12"/>
        <v>1</v>
      </c>
      <c r="N58" s="448" t="s">
        <v>858</v>
      </c>
      <c r="O58" s="51"/>
      <c r="P58" s="354"/>
      <c r="Q58" s="354"/>
      <c r="R58" s="354"/>
      <c r="S58" s="354"/>
      <c r="T58" s="354"/>
      <c r="U58" s="354"/>
      <c r="V58" s="104"/>
      <c r="W58" s="104"/>
      <c r="X58" s="183"/>
    </row>
    <row r="59" spans="1:24" ht="47.1" customHeight="1" x14ac:dyDescent="0.25">
      <c r="A59" s="117"/>
      <c r="B59" s="375">
        <v>3</v>
      </c>
      <c r="C59" s="394" t="str">
        <f t="shared" si="8"/>
        <v/>
      </c>
      <c r="D59" s="395" t="str">
        <f ca="1">TEXT(IFERROR(INDEX('Overview - Section A'!$A$37:$A$44,MATCH(J59,'Overview - Section A'!$U$37:$U$44,0)),""),"d-mmm-yy") &amp;" to " &amp; TEXT(IFERROR(INDEX('Overview - Section A'!$E$37:$E$44,MATCH(J59,'Overview - Section A'!$U$37:$U$44,0)),""),"d-mmm-yy")</f>
        <v>1-Jan-19 to 30-Jun-19</v>
      </c>
      <c r="E59" s="466">
        <v>2327</v>
      </c>
      <c r="F59" s="397">
        <v>33245</v>
      </c>
      <c r="G59" s="459">
        <f t="shared" si="9"/>
        <v>6.9995488043314786</v>
      </c>
      <c r="H59" s="400"/>
      <c r="I59" s="448" t="str">
        <f t="shared" ca="1" si="10"/>
        <v>31-Jan-19 to 30-Jun-19</v>
      </c>
      <c r="J59" s="402" t="s">
        <v>430</v>
      </c>
      <c r="K59" s="467"/>
      <c r="L59" s="448" t="b">
        <f t="shared" si="11"/>
        <v>1</v>
      </c>
      <c r="M59" s="448" t="b">
        <f t="shared" si="12"/>
        <v>1</v>
      </c>
      <c r="N59" s="448" t="s">
        <v>859</v>
      </c>
      <c r="O59" s="51"/>
      <c r="P59" s="354"/>
      <c r="Q59" s="354"/>
      <c r="R59" s="354"/>
      <c r="S59" s="354"/>
      <c r="T59" s="354"/>
      <c r="U59" s="354"/>
      <c r="V59" s="104"/>
      <c r="W59" s="104"/>
      <c r="X59" s="183"/>
    </row>
    <row r="60" spans="1:24" ht="47.1" customHeight="1" x14ac:dyDescent="0.25">
      <c r="A60" s="117"/>
      <c r="B60" s="375">
        <v>3</v>
      </c>
      <c r="C60" s="394" t="str">
        <f t="shared" si="8"/>
        <v/>
      </c>
      <c r="D60" s="395" t="str">
        <f ca="1">TEXT(IFERROR(INDEX('Overview - Section A'!$A$37:$A$44,MATCH(J60,'Overview - Section A'!$U$37:$U$44,0)),""),"d-mmm-yy") &amp;" to " &amp; TEXT(IFERROR(INDEX('Overview - Section A'!$E$37:$E$44,MATCH(J60,'Overview - Section A'!$U$37:$U$44,0)),""),"d-mmm-yy")</f>
        <v>1-Jul-19 to 31-Dec-19</v>
      </c>
      <c r="E60" s="466">
        <v>2669</v>
      </c>
      <c r="F60" s="397">
        <v>33359</v>
      </c>
      <c r="G60" s="459">
        <f t="shared" si="9"/>
        <v>8.0008393536976534</v>
      </c>
      <c r="H60" s="400"/>
      <c r="I60" s="448" t="str">
        <f t="shared" ca="1" si="10"/>
        <v>31-Jul-19 to 31-Dec-19</v>
      </c>
      <c r="J60" s="402" t="s">
        <v>432</v>
      </c>
      <c r="K60" s="467"/>
      <c r="L60" s="448" t="b">
        <f t="shared" si="11"/>
        <v>1</v>
      </c>
      <c r="M60" s="448" t="b">
        <f t="shared" si="12"/>
        <v>1</v>
      </c>
      <c r="N60" s="448" t="s">
        <v>860</v>
      </c>
      <c r="O60" s="51"/>
      <c r="P60" s="354"/>
      <c r="Q60" s="354"/>
      <c r="R60" s="354"/>
      <c r="S60" s="354"/>
      <c r="T60" s="354"/>
      <c r="U60" s="354"/>
      <c r="V60" s="104"/>
      <c r="W60" s="104"/>
      <c r="X60" s="183"/>
    </row>
    <row r="61" spans="1:24" ht="47.1" customHeight="1" x14ac:dyDescent="0.25">
      <c r="A61" s="117"/>
      <c r="B61" s="375">
        <v>3</v>
      </c>
      <c r="C61" s="394" t="str">
        <f t="shared" si="8"/>
        <v/>
      </c>
      <c r="D61" s="395" t="str">
        <f ca="1">TEXT(IFERROR(INDEX('Overview - Section A'!$A$37:$A$44,MATCH(J61,'Overview - Section A'!$U$37:$U$44,0)),""),"d-mmm-yy") &amp;" to " &amp; TEXT(IFERROR(INDEX('Overview - Section A'!$E$37:$E$44,MATCH(J61,'Overview - Section A'!$U$37:$U$44,0)),""),"d-mmm-yy")</f>
        <v>1-Jan-20 to 30-Jun-20</v>
      </c>
      <c r="E61" s="466">
        <v>2669</v>
      </c>
      <c r="F61" s="397">
        <v>33359</v>
      </c>
      <c r="G61" s="459">
        <f t="shared" si="9"/>
        <v>8.0008393536976534</v>
      </c>
      <c r="H61" s="400"/>
      <c r="I61" s="448" t="str">
        <f t="shared" ca="1" si="10"/>
        <v>31-Jan-20 to 30-Jun-20</v>
      </c>
      <c r="J61" s="402" t="s">
        <v>434</v>
      </c>
      <c r="K61" s="467"/>
      <c r="L61" s="448" t="b">
        <f t="shared" si="11"/>
        <v>1</v>
      </c>
      <c r="M61" s="448" t="b">
        <f t="shared" si="12"/>
        <v>1</v>
      </c>
      <c r="N61" s="448" t="s">
        <v>861</v>
      </c>
      <c r="O61" s="51"/>
      <c r="P61" s="354"/>
      <c r="Q61" s="354"/>
      <c r="R61" s="354"/>
      <c r="S61" s="354"/>
      <c r="T61" s="354"/>
      <c r="U61" s="354"/>
      <c r="V61" s="104"/>
      <c r="W61" s="104"/>
      <c r="X61" s="183"/>
    </row>
    <row r="62" spans="1:24" ht="47.1" customHeight="1" x14ac:dyDescent="0.25">
      <c r="A62" s="117"/>
      <c r="B62" s="375">
        <v>3</v>
      </c>
      <c r="C62" s="394" t="str">
        <f t="shared" si="8"/>
        <v/>
      </c>
      <c r="D62" s="395" t="str">
        <f ca="1">TEXT(IFERROR(INDEX('Overview - Section A'!$A$37:$A$44,MATCH(J62,'Overview - Section A'!$U$37:$U$44,0)),""),"d-mmm-yy") &amp;" to " &amp; TEXT(IFERROR(INDEX('Overview - Section A'!$E$37:$E$44,MATCH(J62,'Overview - Section A'!$U$37:$U$44,0)),""),"d-mmm-yy")</f>
        <v>1-Jul-20 to 31-Dec-20</v>
      </c>
      <c r="E62" s="466">
        <v>3296</v>
      </c>
      <c r="F62" s="397">
        <v>34691</v>
      </c>
      <c r="G62" s="459">
        <f t="shared" si="9"/>
        <v>9.5010233201694962</v>
      </c>
      <c r="H62" s="400"/>
      <c r="I62" s="448" t="str">
        <f t="shared" ca="1" si="10"/>
        <v>31-Jul-20 to 31-Dec-20</v>
      </c>
      <c r="J62" s="402" t="s">
        <v>436</v>
      </c>
      <c r="K62" s="467"/>
      <c r="L62" s="448" t="b">
        <f t="shared" si="11"/>
        <v>1</v>
      </c>
      <c r="M62" s="448" t="b">
        <f t="shared" si="12"/>
        <v>1</v>
      </c>
      <c r="N62" s="448" t="s">
        <v>862</v>
      </c>
      <c r="O62" s="51"/>
      <c r="P62" s="354"/>
      <c r="Q62" s="354"/>
      <c r="R62" s="354"/>
      <c r="S62" s="354"/>
      <c r="T62" s="354"/>
      <c r="U62" s="354"/>
      <c r="V62" s="104"/>
      <c r="W62" s="104"/>
      <c r="X62" s="183"/>
    </row>
    <row r="63" spans="1:24" ht="47.1" customHeight="1" x14ac:dyDescent="0.25">
      <c r="A63" s="117"/>
      <c r="B63" s="375">
        <v>3</v>
      </c>
      <c r="C63" s="394" t="str">
        <f t="shared" si="8"/>
        <v/>
      </c>
      <c r="D63" s="395" t="str">
        <f ca="1">TEXT(IFERROR(INDEX('Overview - Section A'!$A$37:$A$44,MATCH(J63,'Overview - Section A'!$U$37:$U$44,0)),""),"d-mmm-yy") &amp;" to " &amp; TEXT(IFERROR(INDEX('Overview - Section A'!$E$37:$E$44,MATCH(J63,'Overview - Section A'!$U$37:$U$44,0)),""),"d-mmm-yy")</f>
        <v>1-Jan-21 to 30-Jun-21</v>
      </c>
      <c r="E63" s="466">
        <v>3296</v>
      </c>
      <c r="F63" s="397">
        <v>34691</v>
      </c>
      <c r="G63" s="459">
        <f t="shared" si="9"/>
        <v>9.5010233201694962</v>
      </c>
      <c r="H63" s="400"/>
      <c r="I63" s="448" t="str">
        <f t="shared" ca="1" si="10"/>
        <v>31-Jan-21 to 30-Jun-21</v>
      </c>
      <c r="J63" s="402" t="s">
        <v>438</v>
      </c>
      <c r="K63" s="467"/>
      <c r="L63" s="448" t="b">
        <f t="shared" si="11"/>
        <v>1</v>
      </c>
      <c r="M63" s="448" t="b">
        <f t="shared" si="12"/>
        <v>1</v>
      </c>
      <c r="N63" s="448" t="s">
        <v>863</v>
      </c>
      <c r="O63" s="51"/>
      <c r="P63" s="354"/>
      <c r="Q63" s="354"/>
      <c r="R63" s="354"/>
      <c r="S63" s="354"/>
      <c r="T63" s="354"/>
      <c r="U63" s="354"/>
      <c r="V63" s="104"/>
      <c r="W63" s="104"/>
      <c r="X63" s="183"/>
    </row>
    <row r="64" spans="1:24" ht="47.1" customHeight="1" x14ac:dyDescent="0.25">
      <c r="A64" s="117"/>
      <c r="B64" s="375">
        <v>4</v>
      </c>
      <c r="C64" s="394" t="str">
        <f t="shared" si="8"/>
        <v>KP-1a(M): Percentage of men who have sex with men reached with HIV prevention programs - defined package of services</v>
      </c>
      <c r="D64" s="395" t="str">
        <f ca="1">TEXT(IFERROR(INDEX('Overview - Section A'!$A$37:$A$44,MATCH(J64,'Overview - Section A'!$U$37:$U$44,0)),""),"d-mmm-yy") &amp;" to " &amp; TEXT(IFERROR(INDEX('Overview - Section A'!$E$37:$E$44,MATCH(J64,'Overview - Section A'!$U$37:$U$44,0)),""),"d-mmm-yy")</f>
        <v>1-Jul-18 to 31-Dec-18</v>
      </c>
      <c r="E64" s="466">
        <v>245</v>
      </c>
      <c r="F64" s="397">
        <v>8159</v>
      </c>
      <c r="G64" s="459">
        <f t="shared" si="9"/>
        <v>3.0028189729133472</v>
      </c>
      <c r="H64" s="400"/>
      <c r="I64" s="448" t="str">
        <f t="shared" ca="1" si="10"/>
        <v>41-Jul-18 to 31-Dec-18</v>
      </c>
      <c r="J64" s="402" t="s">
        <v>428</v>
      </c>
      <c r="K64" s="467"/>
      <c r="L64" s="448" t="b">
        <f t="shared" si="11"/>
        <v>1</v>
      </c>
      <c r="M64" s="448" t="b">
        <f t="shared" si="12"/>
        <v>1</v>
      </c>
      <c r="N64" s="448" t="s">
        <v>864</v>
      </c>
      <c r="O64" s="51"/>
      <c r="P64" s="354"/>
      <c r="Q64" s="354"/>
      <c r="R64" s="354"/>
      <c r="S64" s="354"/>
      <c r="T64" s="354"/>
      <c r="U64" s="354"/>
      <c r="V64" s="104"/>
      <c r="W64" s="104"/>
      <c r="X64" s="183"/>
    </row>
    <row r="65" spans="1:24" ht="47.1" customHeight="1" x14ac:dyDescent="0.25">
      <c r="A65" s="117"/>
      <c r="B65" s="375">
        <v>4</v>
      </c>
      <c r="C65" s="394" t="str">
        <f t="shared" si="8"/>
        <v/>
      </c>
      <c r="D65" s="395" t="str">
        <f ca="1">TEXT(IFERROR(INDEX('Overview - Section A'!$A$37:$A$44,MATCH(J65,'Overview - Section A'!$U$37:$U$44,0)),""),"d-mmm-yy") &amp;" to " &amp; TEXT(IFERROR(INDEX('Overview - Section A'!$E$37:$E$44,MATCH(J65,'Overview - Section A'!$U$37:$U$44,0)),""),"d-mmm-yy")</f>
        <v>1-Jan-19 to 30-Jun-19</v>
      </c>
      <c r="E65" s="466">
        <v>245</v>
      </c>
      <c r="F65" s="397">
        <v>8159</v>
      </c>
      <c r="G65" s="459">
        <f t="shared" si="9"/>
        <v>3.0028189729133472</v>
      </c>
      <c r="H65" s="400"/>
      <c r="I65" s="448" t="str">
        <f t="shared" ca="1" si="10"/>
        <v>41-Jan-19 to 30-Jun-19</v>
      </c>
      <c r="J65" s="402" t="s">
        <v>430</v>
      </c>
      <c r="K65" s="467"/>
      <c r="L65" s="448" t="b">
        <f t="shared" si="11"/>
        <v>1</v>
      </c>
      <c r="M65" s="448" t="b">
        <f t="shared" si="12"/>
        <v>1</v>
      </c>
      <c r="N65" s="448" t="s">
        <v>865</v>
      </c>
      <c r="O65" s="51"/>
      <c r="P65" s="354"/>
      <c r="Q65" s="354"/>
      <c r="R65" s="354"/>
      <c r="S65" s="354"/>
      <c r="T65" s="354"/>
      <c r="U65" s="354"/>
      <c r="V65" s="104"/>
      <c r="W65" s="104"/>
      <c r="X65" s="183"/>
    </row>
    <row r="66" spans="1:24" ht="47.1" customHeight="1" x14ac:dyDescent="0.25">
      <c r="A66" s="117"/>
      <c r="B66" s="375">
        <v>4</v>
      </c>
      <c r="C66" s="394" t="str">
        <f t="shared" si="8"/>
        <v/>
      </c>
      <c r="D66" s="395" t="str">
        <f ca="1">TEXT(IFERROR(INDEX('Overview - Section A'!$A$37:$A$44,MATCH(J66,'Overview - Section A'!$U$37:$U$44,0)),""),"d-mmm-yy") &amp;" to " &amp; TEXT(IFERROR(INDEX('Overview - Section A'!$E$37:$E$44,MATCH(J66,'Overview - Section A'!$U$37:$U$44,0)),""),"d-mmm-yy")</f>
        <v>1-Jul-19 to 31-Dec-19</v>
      </c>
      <c r="E66" s="466">
        <v>296</v>
      </c>
      <c r="F66" s="397">
        <v>8446</v>
      </c>
      <c r="G66" s="459">
        <f t="shared" si="9"/>
        <v>3.5046175704475493</v>
      </c>
      <c r="H66" s="400"/>
      <c r="I66" s="448" t="str">
        <f t="shared" ca="1" si="10"/>
        <v>41-Jul-19 to 31-Dec-19</v>
      </c>
      <c r="J66" s="402" t="s">
        <v>432</v>
      </c>
      <c r="K66" s="467"/>
      <c r="L66" s="448" t="b">
        <f t="shared" si="11"/>
        <v>1</v>
      </c>
      <c r="M66" s="448" t="b">
        <f t="shared" si="12"/>
        <v>1</v>
      </c>
      <c r="N66" s="448" t="s">
        <v>866</v>
      </c>
      <c r="O66" s="51"/>
      <c r="P66" s="354"/>
      <c r="Q66" s="354"/>
      <c r="R66" s="354"/>
      <c r="S66" s="354"/>
      <c r="T66" s="354"/>
      <c r="U66" s="354"/>
      <c r="V66" s="104"/>
      <c r="W66" s="104"/>
      <c r="X66" s="183"/>
    </row>
    <row r="67" spans="1:24" ht="47.1" customHeight="1" x14ac:dyDescent="0.25">
      <c r="A67" s="117"/>
      <c r="B67" s="375">
        <v>4</v>
      </c>
      <c r="C67" s="394" t="str">
        <f t="shared" si="8"/>
        <v/>
      </c>
      <c r="D67" s="395" t="str">
        <f ca="1">TEXT(IFERROR(INDEX('Overview - Section A'!$A$37:$A$44,MATCH(J67,'Overview - Section A'!$U$37:$U$44,0)),""),"d-mmm-yy") &amp;" to " &amp; TEXT(IFERROR(INDEX('Overview - Section A'!$E$37:$E$44,MATCH(J67,'Overview - Section A'!$U$37:$U$44,0)),""),"d-mmm-yy")</f>
        <v>1-Jan-20 to 30-Jun-20</v>
      </c>
      <c r="E67" s="466">
        <v>296</v>
      </c>
      <c r="F67" s="397">
        <v>8446</v>
      </c>
      <c r="G67" s="459">
        <f t="shared" si="9"/>
        <v>3.5046175704475493</v>
      </c>
      <c r="H67" s="400"/>
      <c r="I67" s="448" t="str">
        <f t="shared" ca="1" si="10"/>
        <v>41-Jan-20 to 30-Jun-20</v>
      </c>
      <c r="J67" s="402" t="s">
        <v>434</v>
      </c>
      <c r="K67" s="467"/>
      <c r="L67" s="448" t="b">
        <f t="shared" si="11"/>
        <v>1</v>
      </c>
      <c r="M67" s="448" t="b">
        <f t="shared" si="12"/>
        <v>1</v>
      </c>
      <c r="N67" s="448" t="s">
        <v>867</v>
      </c>
      <c r="O67" s="51"/>
      <c r="P67" s="354"/>
      <c r="Q67" s="354"/>
      <c r="R67" s="354"/>
      <c r="S67" s="354"/>
      <c r="T67" s="354"/>
      <c r="U67" s="354"/>
      <c r="V67" s="104"/>
      <c r="W67" s="104"/>
      <c r="X67" s="183"/>
    </row>
    <row r="68" spans="1:24" ht="47.1" customHeight="1" x14ac:dyDescent="0.25">
      <c r="A68" s="117"/>
      <c r="B68" s="375">
        <v>4</v>
      </c>
      <c r="C68" s="394" t="str">
        <f t="shared" si="8"/>
        <v/>
      </c>
      <c r="D68" s="395" t="str">
        <f ca="1">TEXT(IFERROR(INDEX('Overview - Section A'!$A$37:$A$44,MATCH(J68,'Overview - Section A'!$U$37:$U$44,0)),""),"d-mmm-yy") &amp;" to " &amp; TEXT(IFERROR(INDEX('Overview - Section A'!$E$37:$E$44,MATCH(J68,'Overview - Section A'!$U$37:$U$44,0)),""),"d-mmm-yy")</f>
        <v>1-Jul-20 to 31-Dec-20</v>
      </c>
      <c r="E68" s="466">
        <v>350</v>
      </c>
      <c r="F68" s="397">
        <v>8749</v>
      </c>
      <c r="G68" s="459">
        <f t="shared" si="9"/>
        <v>4.0004571951080123</v>
      </c>
      <c r="H68" s="400"/>
      <c r="I68" s="448" t="str">
        <f t="shared" ca="1" si="10"/>
        <v>41-Jul-20 to 31-Dec-20</v>
      </c>
      <c r="J68" s="402" t="s">
        <v>436</v>
      </c>
      <c r="K68" s="467"/>
      <c r="L68" s="448" t="b">
        <f t="shared" si="11"/>
        <v>1</v>
      </c>
      <c r="M68" s="448" t="b">
        <f t="shared" si="12"/>
        <v>1</v>
      </c>
      <c r="N68" s="448" t="s">
        <v>868</v>
      </c>
      <c r="O68" s="51"/>
      <c r="P68" s="354"/>
      <c r="Q68" s="354"/>
      <c r="R68" s="354"/>
      <c r="S68" s="354"/>
      <c r="T68" s="354"/>
      <c r="U68" s="354"/>
      <c r="V68" s="104"/>
      <c r="W68" s="104"/>
      <c r="X68" s="183"/>
    </row>
    <row r="69" spans="1:24" ht="47.1" customHeight="1" x14ac:dyDescent="0.25">
      <c r="A69" s="117"/>
      <c r="B69" s="375">
        <v>4</v>
      </c>
      <c r="C69" s="394" t="str">
        <f t="shared" si="8"/>
        <v/>
      </c>
      <c r="D69" s="395" t="str">
        <f ca="1">TEXT(IFERROR(INDEX('Overview - Section A'!$A$37:$A$44,MATCH(J69,'Overview - Section A'!$U$37:$U$44,0)),""),"d-mmm-yy") &amp;" to " &amp; TEXT(IFERROR(INDEX('Overview - Section A'!$E$37:$E$44,MATCH(J69,'Overview - Section A'!$U$37:$U$44,0)),""),"d-mmm-yy")</f>
        <v>1-Jan-21 to 30-Jun-21</v>
      </c>
      <c r="E69" s="466">
        <v>350</v>
      </c>
      <c r="F69" s="397">
        <v>8749</v>
      </c>
      <c r="G69" s="459">
        <f t="shared" si="9"/>
        <v>4.0004571951080123</v>
      </c>
      <c r="H69" s="400"/>
      <c r="I69" s="448" t="str">
        <f t="shared" ca="1" si="10"/>
        <v>41-Jan-21 to 30-Jun-21</v>
      </c>
      <c r="J69" s="402" t="s">
        <v>438</v>
      </c>
      <c r="K69" s="467"/>
      <c r="L69" s="448" t="b">
        <f t="shared" si="11"/>
        <v>1</v>
      </c>
      <c r="M69" s="448" t="b">
        <f t="shared" si="12"/>
        <v>1</v>
      </c>
      <c r="N69" s="448" t="s">
        <v>869</v>
      </c>
      <c r="O69" s="51"/>
      <c r="P69" s="354"/>
      <c r="Q69" s="354"/>
      <c r="R69" s="354"/>
      <c r="S69" s="354"/>
      <c r="T69" s="354"/>
      <c r="U69" s="354"/>
      <c r="V69" s="104"/>
      <c r="W69" s="104"/>
      <c r="X69" s="183"/>
    </row>
    <row r="70" spans="1:24" ht="47.1" customHeight="1" x14ac:dyDescent="0.25">
      <c r="A70" s="117"/>
      <c r="B70" s="375">
        <v>5</v>
      </c>
      <c r="C70" s="394" t="str">
        <f t="shared" si="8"/>
        <v>YP-2: Percentage of adolescent girls and young women (AGYW) reached with HIV prevention programs- defined package of services</v>
      </c>
      <c r="D70" s="395" t="str">
        <f ca="1">TEXT(IFERROR(INDEX('Overview - Section A'!$A$37:$A$44,MATCH(J70,'Overview - Section A'!$U$37:$U$44,0)),""),"d-mmm-yy") &amp;" to " &amp; TEXT(IFERROR(INDEX('Overview - Section A'!$E$37:$E$44,MATCH(J70,'Overview - Section A'!$U$37:$U$44,0)),""),"d-mmm-yy")</f>
        <v>1-Jul-18 to 31-Dec-18</v>
      </c>
      <c r="E70" s="466">
        <v>12500</v>
      </c>
      <c r="F70" s="397">
        <v>822664</v>
      </c>
      <c r="G70" s="459">
        <f t="shared" si="9"/>
        <v>1.519453871811578</v>
      </c>
      <c r="H70" s="400"/>
      <c r="I70" s="448" t="str">
        <f t="shared" ca="1" si="10"/>
        <v>51-Jul-18 to 31-Dec-18</v>
      </c>
      <c r="J70" s="402" t="s">
        <v>428</v>
      </c>
      <c r="K70" s="467"/>
      <c r="L70" s="448" t="b">
        <f t="shared" si="11"/>
        <v>1</v>
      </c>
      <c r="M70" s="448" t="b">
        <f t="shared" si="12"/>
        <v>1</v>
      </c>
      <c r="N70" s="448" t="s">
        <v>870</v>
      </c>
      <c r="O70" s="51"/>
      <c r="P70" s="354"/>
      <c r="Q70" s="354"/>
      <c r="R70" s="354"/>
      <c r="S70" s="354"/>
      <c r="T70" s="354"/>
      <c r="U70" s="354"/>
      <c r="V70" s="104"/>
      <c r="W70" s="104"/>
      <c r="X70" s="183"/>
    </row>
    <row r="71" spans="1:24" ht="47.1" customHeight="1" x14ac:dyDescent="0.25">
      <c r="A71" s="117"/>
      <c r="B71" s="375">
        <v>5</v>
      </c>
      <c r="C71" s="394" t="str">
        <f t="shared" si="8"/>
        <v/>
      </c>
      <c r="D71" s="395" t="str">
        <f ca="1">TEXT(IFERROR(INDEX('Overview - Section A'!$A$37:$A$44,MATCH(J71,'Overview - Section A'!$U$37:$U$44,0)),""),"d-mmm-yy") &amp;" to " &amp; TEXT(IFERROR(INDEX('Overview - Section A'!$E$37:$E$44,MATCH(J71,'Overview - Section A'!$U$37:$U$44,0)),""),"d-mmm-yy")</f>
        <v>1-Jan-19 to 30-Jun-19</v>
      </c>
      <c r="E71" s="466">
        <v>12500</v>
      </c>
      <c r="F71" s="397">
        <v>822664</v>
      </c>
      <c r="G71" s="459">
        <f t="shared" si="9"/>
        <v>1.519453871811578</v>
      </c>
      <c r="H71" s="400"/>
      <c r="I71" s="448" t="str">
        <f t="shared" ca="1" si="10"/>
        <v>51-Jan-19 to 30-Jun-19</v>
      </c>
      <c r="J71" s="402" t="s">
        <v>430</v>
      </c>
      <c r="K71" s="467"/>
      <c r="L71" s="448" t="b">
        <f t="shared" si="11"/>
        <v>1</v>
      </c>
      <c r="M71" s="448" t="b">
        <f t="shared" si="12"/>
        <v>1</v>
      </c>
      <c r="N71" s="448" t="s">
        <v>871</v>
      </c>
      <c r="O71" s="51"/>
      <c r="P71" s="354"/>
      <c r="Q71" s="354"/>
      <c r="R71" s="354"/>
      <c r="S71" s="354"/>
      <c r="T71" s="354"/>
      <c r="U71" s="354"/>
      <c r="V71" s="104"/>
      <c r="W71" s="104"/>
      <c r="X71" s="183"/>
    </row>
    <row r="72" spans="1:24" ht="47.1" customHeight="1" x14ac:dyDescent="0.25">
      <c r="A72" s="117"/>
      <c r="B72" s="375">
        <v>5</v>
      </c>
      <c r="C72" s="394" t="str">
        <f t="shared" si="8"/>
        <v/>
      </c>
      <c r="D72" s="395" t="str">
        <f ca="1">TEXT(IFERROR(INDEX('Overview - Section A'!$A$37:$A$44,MATCH(J72,'Overview - Section A'!$U$37:$U$44,0)),""),"d-mmm-yy") &amp;" to " &amp; TEXT(IFERROR(INDEX('Overview - Section A'!$E$37:$E$44,MATCH(J72,'Overview - Section A'!$U$37:$U$44,0)),""),"d-mmm-yy")</f>
        <v>1-Jul-19 to 31-Dec-19</v>
      </c>
      <c r="E72" s="466">
        <v>15000</v>
      </c>
      <c r="F72" s="397">
        <v>859243</v>
      </c>
      <c r="G72" s="459">
        <f t="shared" si="9"/>
        <v>1.7457226884594927</v>
      </c>
      <c r="H72" s="400"/>
      <c r="I72" s="448" t="str">
        <f t="shared" ca="1" si="10"/>
        <v>51-Jul-19 to 31-Dec-19</v>
      </c>
      <c r="J72" s="402" t="s">
        <v>432</v>
      </c>
      <c r="K72" s="467"/>
      <c r="L72" s="448" t="b">
        <f t="shared" si="11"/>
        <v>1</v>
      </c>
      <c r="M72" s="448" t="b">
        <f t="shared" si="12"/>
        <v>1</v>
      </c>
      <c r="N72" s="448" t="s">
        <v>872</v>
      </c>
      <c r="O72" s="51"/>
      <c r="P72" s="354"/>
      <c r="Q72" s="354"/>
      <c r="R72" s="354"/>
      <c r="S72" s="354"/>
      <c r="T72" s="354"/>
      <c r="U72" s="354"/>
      <c r="V72" s="104"/>
      <c r="W72" s="104"/>
      <c r="X72" s="183"/>
    </row>
    <row r="73" spans="1:24" ht="47.1" customHeight="1" x14ac:dyDescent="0.25">
      <c r="A73" s="117"/>
      <c r="B73" s="375">
        <v>5</v>
      </c>
      <c r="C73" s="394" t="str">
        <f t="shared" si="8"/>
        <v/>
      </c>
      <c r="D73" s="395" t="str">
        <f ca="1">TEXT(IFERROR(INDEX('Overview - Section A'!$A$37:$A$44,MATCH(J73,'Overview - Section A'!$U$37:$U$44,0)),""),"d-mmm-yy") &amp;" to " &amp; TEXT(IFERROR(INDEX('Overview - Section A'!$E$37:$E$44,MATCH(J73,'Overview - Section A'!$U$37:$U$44,0)),""),"d-mmm-yy")</f>
        <v>1-Jan-20 to 30-Jun-20</v>
      </c>
      <c r="E73" s="466">
        <v>15000</v>
      </c>
      <c r="F73" s="397">
        <v>859243</v>
      </c>
      <c r="G73" s="459">
        <f t="shared" si="9"/>
        <v>1.7457226884594927</v>
      </c>
      <c r="H73" s="400"/>
      <c r="I73" s="448" t="str">
        <f t="shared" ca="1" si="10"/>
        <v>51-Jan-20 to 30-Jun-20</v>
      </c>
      <c r="J73" s="402" t="s">
        <v>434</v>
      </c>
      <c r="K73" s="467"/>
      <c r="L73" s="448" t="b">
        <f t="shared" si="11"/>
        <v>1</v>
      </c>
      <c r="M73" s="448" t="b">
        <f t="shared" si="12"/>
        <v>1</v>
      </c>
      <c r="N73" s="448" t="s">
        <v>873</v>
      </c>
      <c r="O73" s="51"/>
      <c r="P73" s="354"/>
      <c r="Q73" s="354"/>
      <c r="R73" s="354"/>
      <c r="S73" s="354"/>
      <c r="T73" s="354"/>
      <c r="U73" s="354"/>
      <c r="V73" s="104"/>
      <c r="W73" s="104"/>
      <c r="X73" s="183"/>
    </row>
    <row r="74" spans="1:24" ht="47.1" customHeight="1" x14ac:dyDescent="0.25">
      <c r="A74" s="117"/>
      <c r="B74" s="375">
        <v>5</v>
      </c>
      <c r="C74" s="394" t="str">
        <f t="shared" si="8"/>
        <v/>
      </c>
      <c r="D74" s="395" t="str">
        <f ca="1">TEXT(IFERROR(INDEX('Overview - Section A'!$A$37:$A$44,MATCH(J74,'Overview - Section A'!$U$37:$U$44,0)),""),"d-mmm-yy") &amp;" to " &amp; TEXT(IFERROR(INDEX('Overview - Section A'!$E$37:$E$44,MATCH(J74,'Overview - Section A'!$U$37:$U$44,0)),""),"d-mmm-yy")</f>
        <v>1-Jul-20 to 31-Dec-20</v>
      </c>
      <c r="E74" s="466">
        <v>17500</v>
      </c>
      <c r="F74" s="397">
        <v>897772</v>
      </c>
      <c r="G74" s="459">
        <f t="shared" si="9"/>
        <v>1.9492699705493155</v>
      </c>
      <c r="H74" s="400"/>
      <c r="I74" s="448" t="str">
        <f t="shared" ca="1" si="10"/>
        <v>51-Jul-20 to 31-Dec-20</v>
      </c>
      <c r="J74" s="402" t="s">
        <v>436</v>
      </c>
      <c r="K74" s="467"/>
      <c r="L74" s="448" t="b">
        <f t="shared" si="11"/>
        <v>1</v>
      </c>
      <c r="M74" s="448" t="b">
        <f t="shared" si="12"/>
        <v>1</v>
      </c>
      <c r="N74" s="448" t="s">
        <v>874</v>
      </c>
      <c r="O74" s="51"/>
      <c r="P74" s="354"/>
      <c r="Q74" s="354"/>
      <c r="R74" s="354"/>
      <c r="S74" s="354"/>
      <c r="T74" s="354"/>
      <c r="U74" s="354"/>
      <c r="V74" s="104"/>
      <c r="W74" s="104"/>
      <c r="X74" s="183"/>
    </row>
    <row r="75" spans="1:24" ht="47.1" customHeight="1" x14ac:dyDescent="0.25">
      <c r="A75" s="117"/>
      <c r="B75" s="375">
        <v>5</v>
      </c>
      <c r="C75" s="394" t="str">
        <f t="shared" si="8"/>
        <v/>
      </c>
      <c r="D75" s="395" t="str">
        <f ca="1">TEXT(IFERROR(INDEX('Overview - Section A'!$A$37:$A$44,MATCH(J75,'Overview - Section A'!$U$37:$U$44,0)),""),"d-mmm-yy") &amp;" to " &amp; TEXT(IFERROR(INDEX('Overview - Section A'!$E$37:$E$44,MATCH(J75,'Overview - Section A'!$U$37:$U$44,0)),""),"d-mmm-yy")</f>
        <v>1-Jan-21 to 30-Jun-21</v>
      </c>
      <c r="E75" s="466">
        <v>17500</v>
      </c>
      <c r="F75" s="397">
        <v>897772</v>
      </c>
      <c r="G75" s="459">
        <f t="shared" si="9"/>
        <v>1.9492699705493155</v>
      </c>
      <c r="H75" s="400"/>
      <c r="I75" s="448" t="str">
        <f t="shared" ca="1" si="10"/>
        <v>51-Jan-21 to 30-Jun-21</v>
      </c>
      <c r="J75" s="402" t="s">
        <v>438</v>
      </c>
      <c r="K75" s="467"/>
      <c r="L75" s="448" t="b">
        <f t="shared" si="11"/>
        <v>1</v>
      </c>
      <c r="M75" s="448" t="b">
        <f t="shared" si="12"/>
        <v>1</v>
      </c>
      <c r="N75" s="448" t="s">
        <v>875</v>
      </c>
      <c r="O75" s="51"/>
      <c r="P75" s="354"/>
      <c r="Q75" s="354"/>
      <c r="R75" s="354"/>
      <c r="S75" s="354"/>
      <c r="T75" s="354"/>
      <c r="U75" s="354"/>
      <c r="V75" s="104"/>
      <c r="W75" s="104"/>
      <c r="X75" s="183"/>
    </row>
    <row r="76" spans="1:24" ht="47.1" customHeight="1" x14ac:dyDescent="0.25">
      <c r="A76" s="117"/>
      <c r="B76" s="375">
        <v>6</v>
      </c>
      <c r="C76" s="394" t="str">
        <f t="shared" si="8"/>
        <v>KP-1e: Percentage of other vulnerable populations reached with HIV prevention programs - defined package of services</v>
      </c>
      <c r="D76" s="395" t="str">
        <f ca="1">TEXT(IFERROR(INDEX('Overview - Section A'!$A$37:$A$44,MATCH(J76,'Overview - Section A'!$U$37:$U$44,0)),""),"d-mmm-yy") &amp;" to " &amp; TEXT(IFERROR(INDEX('Overview - Section A'!$E$37:$E$44,MATCH(J76,'Overview - Section A'!$U$37:$U$44,0)),""),"d-mmm-yy")</f>
        <v>1-Jul-18 to 31-Dec-18</v>
      </c>
      <c r="E76" s="466"/>
      <c r="F76" s="397"/>
      <c r="G76" s="459" t="str">
        <f t="shared" si="9"/>
        <v/>
      </c>
      <c r="H76" s="400" t="s">
        <v>368</v>
      </c>
      <c r="I76" s="448" t="str">
        <f t="shared" ca="1" si="10"/>
        <v>61-Jul-18 to 31-Dec-18</v>
      </c>
      <c r="J76" s="402" t="s">
        <v>428</v>
      </c>
      <c r="K76" s="467"/>
      <c r="L76" s="448" t="b">
        <f t="shared" si="11"/>
        <v>1</v>
      </c>
      <c r="M76" s="448" t="b">
        <f t="shared" si="12"/>
        <v>1</v>
      </c>
      <c r="N76" s="448" t="s">
        <v>876</v>
      </c>
      <c r="O76" s="51"/>
      <c r="P76" s="354"/>
      <c r="Q76" s="354"/>
      <c r="R76" s="354"/>
      <c r="S76" s="354"/>
      <c r="T76" s="354"/>
      <c r="U76" s="354"/>
      <c r="V76" s="104"/>
      <c r="W76" s="104"/>
      <c r="X76" s="183"/>
    </row>
    <row r="77" spans="1:24" ht="47.1" customHeight="1" x14ac:dyDescent="0.25">
      <c r="A77" s="117"/>
      <c r="B77" s="375">
        <v>6</v>
      </c>
      <c r="C77" s="394" t="str">
        <f t="shared" si="8"/>
        <v/>
      </c>
      <c r="D77" s="395" t="str">
        <f ca="1">TEXT(IFERROR(INDEX('Overview - Section A'!$A$37:$A$44,MATCH(J77,'Overview - Section A'!$U$37:$U$44,0)),""),"d-mmm-yy") &amp;" to " &amp; TEXT(IFERROR(INDEX('Overview - Section A'!$E$37:$E$44,MATCH(J77,'Overview - Section A'!$U$37:$U$44,0)),""),"d-mmm-yy")</f>
        <v>1-Jan-19 to 30-Jun-19</v>
      </c>
      <c r="E77" s="466"/>
      <c r="F77" s="397"/>
      <c r="G77" s="459" t="str">
        <f t="shared" si="9"/>
        <v/>
      </c>
      <c r="H77" s="400" t="s">
        <v>368</v>
      </c>
      <c r="I77" s="448" t="str">
        <f t="shared" ca="1" si="10"/>
        <v>61-Jan-19 to 30-Jun-19</v>
      </c>
      <c r="J77" s="402" t="s">
        <v>430</v>
      </c>
      <c r="K77" s="467"/>
      <c r="L77" s="448" t="b">
        <f t="shared" si="11"/>
        <v>1</v>
      </c>
      <c r="M77" s="448" t="b">
        <f t="shared" si="12"/>
        <v>1</v>
      </c>
      <c r="N77" s="448" t="s">
        <v>877</v>
      </c>
      <c r="O77" s="51"/>
      <c r="P77" s="354"/>
      <c r="Q77" s="354"/>
      <c r="R77" s="354"/>
      <c r="S77" s="354"/>
      <c r="T77" s="354"/>
      <c r="U77" s="354"/>
      <c r="V77" s="104"/>
      <c r="W77" s="104"/>
      <c r="X77" s="183"/>
    </row>
    <row r="78" spans="1:24" ht="47.1" customHeight="1" x14ac:dyDescent="0.25">
      <c r="A78" s="117"/>
      <c r="B78" s="375">
        <v>6</v>
      </c>
      <c r="C78" s="394" t="str">
        <f t="shared" si="8"/>
        <v/>
      </c>
      <c r="D78" s="395" t="str">
        <f ca="1">TEXT(IFERROR(INDEX('Overview - Section A'!$A$37:$A$44,MATCH(J78,'Overview - Section A'!$U$37:$U$44,0)),""),"d-mmm-yy") &amp;" to " &amp; TEXT(IFERROR(INDEX('Overview - Section A'!$E$37:$E$44,MATCH(J78,'Overview - Section A'!$U$37:$U$44,0)),""),"d-mmm-yy")</f>
        <v>1-Jul-19 to 31-Dec-19</v>
      </c>
      <c r="E78" s="466"/>
      <c r="F78" s="397"/>
      <c r="G78" s="459" t="str">
        <f t="shared" si="9"/>
        <v/>
      </c>
      <c r="H78" s="400" t="s">
        <v>368</v>
      </c>
      <c r="I78" s="448" t="str">
        <f t="shared" ca="1" si="10"/>
        <v>61-Jul-19 to 31-Dec-19</v>
      </c>
      <c r="J78" s="402" t="s">
        <v>432</v>
      </c>
      <c r="K78" s="467"/>
      <c r="L78" s="448" t="b">
        <f t="shared" si="11"/>
        <v>1</v>
      </c>
      <c r="M78" s="448" t="b">
        <f t="shared" si="12"/>
        <v>1</v>
      </c>
      <c r="N78" s="448" t="s">
        <v>878</v>
      </c>
      <c r="O78" s="51"/>
      <c r="P78" s="354"/>
      <c r="Q78" s="354"/>
      <c r="R78" s="354"/>
      <c r="S78" s="354"/>
      <c r="T78" s="354"/>
      <c r="U78" s="354"/>
      <c r="V78" s="104"/>
      <c r="W78" s="104"/>
      <c r="X78" s="183"/>
    </row>
    <row r="79" spans="1:24" ht="47.1" customHeight="1" x14ac:dyDescent="0.25">
      <c r="A79" s="117"/>
      <c r="B79" s="375">
        <v>6</v>
      </c>
      <c r="C79" s="394" t="str">
        <f t="shared" si="8"/>
        <v/>
      </c>
      <c r="D79" s="395" t="str">
        <f ca="1">TEXT(IFERROR(INDEX('Overview - Section A'!$A$37:$A$44,MATCH(J79,'Overview - Section A'!$U$37:$U$44,0)),""),"d-mmm-yy") &amp;" to " &amp; TEXT(IFERROR(INDEX('Overview - Section A'!$E$37:$E$44,MATCH(J79,'Overview - Section A'!$U$37:$U$44,0)),""),"d-mmm-yy")</f>
        <v>1-Jan-20 to 30-Jun-20</v>
      </c>
      <c r="E79" s="466"/>
      <c r="F79" s="397"/>
      <c r="G79" s="459" t="str">
        <f t="shared" si="9"/>
        <v/>
      </c>
      <c r="H79" s="400" t="s">
        <v>368</v>
      </c>
      <c r="I79" s="448" t="str">
        <f t="shared" ca="1" si="10"/>
        <v>61-Jan-20 to 30-Jun-20</v>
      </c>
      <c r="J79" s="402" t="s">
        <v>434</v>
      </c>
      <c r="K79" s="467"/>
      <c r="L79" s="448" t="b">
        <f t="shared" si="11"/>
        <v>1</v>
      </c>
      <c r="M79" s="448" t="b">
        <f t="shared" si="12"/>
        <v>1</v>
      </c>
      <c r="N79" s="448" t="s">
        <v>879</v>
      </c>
      <c r="O79" s="51"/>
      <c r="P79" s="354"/>
      <c r="Q79" s="354"/>
      <c r="R79" s="354"/>
      <c r="S79" s="354"/>
      <c r="T79" s="354"/>
      <c r="U79" s="354"/>
      <c r="V79" s="104"/>
      <c r="W79" s="104"/>
      <c r="X79" s="183"/>
    </row>
    <row r="80" spans="1:24" ht="47.1" customHeight="1" x14ac:dyDescent="0.25">
      <c r="A80" s="117"/>
      <c r="B80" s="375">
        <v>6</v>
      </c>
      <c r="C80" s="394" t="str">
        <f t="shared" si="8"/>
        <v/>
      </c>
      <c r="D80" s="395" t="str">
        <f ca="1">TEXT(IFERROR(INDEX('Overview - Section A'!$A$37:$A$44,MATCH(J80,'Overview - Section A'!$U$37:$U$44,0)),""),"d-mmm-yy") &amp;" to " &amp; TEXT(IFERROR(INDEX('Overview - Section A'!$E$37:$E$44,MATCH(J80,'Overview - Section A'!$U$37:$U$44,0)),""),"d-mmm-yy")</f>
        <v>1-Jul-20 to 31-Dec-20</v>
      </c>
      <c r="E80" s="466"/>
      <c r="F80" s="397"/>
      <c r="G80" s="459" t="str">
        <f t="shared" si="9"/>
        <v/>
      </c>
      <c r="H80" s="400" t="s">
        <v>368</v>
      </c>
      <c r="I80" s="448" t="str">
        <f t="shared" ca="1" si="10"/>
        <v>61-Jul-20 to 31-Dec-20</v>
      </c>
      <c r="J80" s="402" t="s">
        <v>436</v>
      </c>
      <c r="K80" s="467"/>
      <c r="L80" s="448" t="b">
        <f t="shared" si="11"/>
        <v>1</v>
      </c>
      <c r="M80" s="448" t="b">
        <f t="shared" si="12"/>
        <v>1</v>
      </c>
      <c r="N80" s="448" t="s">
        <v>880</v>
      </c>
      <c r="O80" s="51"/>
      <c r="P80" s="354"/>
      <c r="Q80" s="354"/>
      <c r="R80" s="354"/>
      <c r="S80" s="354"/>
      <c r="T80" s="354"/>
      <c r="U80" s="354"/>
      <c r="V80" s="104"/>
      <c r="W80" s="104"/>
      <c r="X80" s="183"/>
    </row>
    <row r="81" spans="1:24" ht="47.1" customHeight="1" x14ac:dyDescent="0.25">
      <c r="A81" s="117"/>
      <c r="B81" s="375">
        <v>6</v>
      </c>
      <c r="C81" s="394" t="str">
        <f t="shared" si="8"/>
        <v/>
      </c>
      <c r="D81" s="395" t="str">
        <f ca="1">TEXT(IFERROR(INDEX('Overview - Section A'!$A$37:$A$44,MATCH(J81,'Overview - Section A'!$U$37:$U$44,0)),""),"d-mmm-yy") &amp;" to " &amp; TEXT(IFERROR(INDEX('Overview - Section A'!$E$37:$E$44,MATCH(J81,'Overview - Section A'!$U$37:$U$44,0)),""),"d-mmm-yy")</f>
        <v>1-Jan-21 to 30-Jun-21</v>
      </c>
      <c r="E81" s="466"/>
      <c r="F81" s="397"/>
      <c r="G81" s="459" t="str">
        <f t="shared" si="9"/>
        <v/>
      </c>
      <c r="H81" s="400" t="s">
        <v>368</v>
      </c>
      <c r="I81" s="448" t="str">
        <f t="shared" ca="1" si="10"/>
        <v>61-Jan-21 to 30-Jun-21</v>
      </c>
      <c r="J81" s="402" t="s">
        <v>438</v>
      </c>
      <c r="K81" s="467"/>
      <c r="L81" s="448" t="b">
        <f t="shared" si="11"/>
        <v>1</v>
      </c>
      <c r="M81" s="448" t="b">
        <f t="shared" si="12"/>
        <v>1</v>
      </c>
      <c r="N81" s="448" t="s">
        <v>881</v>
      </c>
      <c r="O81" s="51"/>
      <c r="P81" s="354"/>
      <c r="Q81" s="354"/>
      <c r="R81" s="354"/>
      <c r="S81" s="354"/>
      <c r="T81" s="354"/>
      <c r="U81" s="354"/>
      <c r="V81" s="104"/>
      <c r="W81" s="104"/>
      <c r="X81" s="183"/>
    </row>
    <row r="82" spans="1:24" ht="47.1" customHeight="1" x14ac:dyDescent="0.25">
      <c r="A82" s="117"/>
      <c r="B82" s="375">
        <v>7</v>
      </c>
      <c r="C82" s="394" t="str">
        <f t="shared" si="8"/>
        <v/>
      </c>
      <c r="D82" s="395" t="str">
        <f ca="1">TEXT(IFERROR(INDEX('Overview - Section A'!$A$37:$A$44,MATCH(J82,'Overview - Section A'!$U$37:$U$44,0)),""),"d-mmm-yy") &amp;" to " &amp; TEXT(IFERROR(INDEX('Overview - Section A'!$E$37:$E$44,MATCH(J82,'Overview - Section A'!$U$37:$U$44,0)),""),"d-mmm-yy")</f>
        <v>1-Jul-18 to 31-Dec-18</v>
      </c>
      <c r="E82" s="466"/>
      <c r="F82" s="397"/>
      <c r="G82" s="459" t="str">
        <f t="shared" si="9"/>
        <v/>
      </c>
      <c r="H82" s="400"/>
      <c r="I82" s="448" t="str">
        <f t="shared" ca="1" si="10"/>
        <v>71-Jul-18 to 31-Dec-18</v>
      </c>
      <c r="J82" s="402" t="s">
        <v>428</v>
      </c>
      <c r="K82" s="467"/>
      <c r="L82" s="448" t="b">
        <f t="shared" si="11"/>
        <v>1</v>
      </c>
      <c r="M82" s="448" t="b">
        <f t="shared" si="12"/>
        <v>0</v>
      </c>
      <c r="N82" s="448" t="s">
        <v>882</v>
      </c>
      <c r="O82" s="51"/>
      <c r="P82" s="354"/>
      <c r="Q82" s="354"/>
      <c r="R82" s="354"/>
      <c r="S82" s="354"/>
      <c r="T82" s="354"/>
      <c r="U82" s="354"/>
      <c r="V82" s="104"/>
      <c r="W82" s="104"/>
      <c r="X82" s="183"/>
    </row>
    <row r="83" spans="1:24" ht="47.1" customHeight="1" x14ac:dyDescent="0.25">
      <c r="A83" s="117"/>
      <c r="B83" s="375">
        <v>7</v>
      </c>
      <c r="C83" s="394" t="str">
        <f t="shared" si="8"/>
        <v/>
      </c>
      <c r="D83" s="395" t="str">
        <f ca="1">TEXT(IFERROR(INDEX('Overview - Section A'!$A$37:$A$44,MATCH(J83,'Overview - Section A'!$U$37:$U$44,0)),""),"d-mmm-yy") &amp;" to " &amp; TEXT(IFERROR(INDEX('Overview - Section A'!$E$37:$E$44,MATCH(J83,'Overview - Section A'!$U$37:$U$44,0)),""),"d-mmm-yy")</f>
        <v>1-Jan-19 to 30-Jun-19</v>
      </c>
      <c r="E83" s="466"/>
      <c r="F83" s="397"/>
      <c r="G83" s="459" t="str">
        <f t="shared" si="9"/>
        <v/>
      </c>
      <c r="H83" s="400"/>
      <c r="I83" s="448" t="str">
        <f t="shared" ca="1" si="10"/>
        <v>71-Jan-19 to 30-Jun-19</v>
      </c>
      <c r="J83" s="402" t="s">
        <v>430</v>
      </c>
      <c r="K83" s="467"/>
      <c r="L83" s="448" t="b">
        <f t="shared" si="11"/>
        <v>1</v>
      </c>
      <c r="M83" s="448" t="b">
        <f t="shared" si="12"/>
        <v>0</v>
      </c>
      <c r="N83" s="448" t="s">
        <v>883</v>
      </c>
      <c r="O83" s="51"/>
      <c r="P83" s="354"/>
      <c r="Q83" s="354"/>
      <c r="R83" s="354"/>
      <c r="S83" s="354"/>
      <c r="T83" s="354"/>
      <c r="U83" s="354"/>
      <c r="V83" s="104"/>
      <c r="W83" s="104"/>
      <c r="X83" s="183"/>
    </row>
    <row r="84" spans="1:24" ht="47.1" customHeight="1" x14ac:dyDescent="0.25">
      <c r="A84" s="117"/>
      <c r="B84" s="375">
        <v>7</v>
      </c>
      <c r="C84" s="394" t="str">
        <f t="shared" si="8"/>
        <v/>
      </c>
      <c r="D84" s="395" t="str">
        <f ca="1">TEXT(IFERROR(INDEX('Overview - Section A'!$A$37:$A$44,MATCH(J84,'Overview - Section A'!$U$37:$U$44,0)),""),"d-mmm-yy") &amp;" to " &amp; TEXT(IFERROR(INDEX('Overview - Section A'!$E$37:$E$44,MATCH(J84,'Overview - Section A'!$U$37:$U$44,0)),""),"d-mmm-yy")</f>
        <v>1-Jul-19 to 31-Dec-19</v>
      </c>
      <c r="E84" s="466"/>
      <c r="F84" s="397"/>
      <c r="G84" s="459" t="str">
        <f t="shared" si="9"/>
        <v/>
      </c>
      <c r="H84" s="400"/>
      <c r="I84" s="448" t="str">
        <f t="shared" ca="1" si="10"/>
        <v>71-Jul-19 to 31-Dec-19</v>
      </c>
      <c r="J84" s="402" t="s">
        <v>432</v>
      </c>
      <c r="K84" s="467"/>
      <c r="L84" s="448" t="b">
        <f t="shared" si="11"/>
        <v>1</v>
      </c>
      <c r="M84" s="448" t="b">
        <f t="shared" si="12"/>
        <v>0</v>
      </c>
      <c r="N84" s="448" t="s">
        <v>884</v>
      </c>
      <c r="O84" s="51"/>
      <c r="P84" s="354"/>
      <c r="Q84" s="354"/>
      <c r="R84" s="354"/>
      <c r="S84" s="354"/>
      <c r="T84" s="354"/>
      <c r="U84" s="354"/>
      <c r="V84" s="104"/>
      <c r="W84" s="104"/>
      <c r="X84" s="183"/>
    </row>
    <row r="85" spans="1:24" ht="47.1" customHeight="1" x14ac:dyDescent="0.25">
      <c r="A85" s="117"/>
      <c r="B85" s="375">
        <v>7</v>
      </c>
      <c r="C85" s="394" t="str">
        <f t="shared" si="8"/>
        <v/>
      </c>
      <c r="D85" s="395" t="str">
        <f ca="1">TEXT(IFERROR(INDEX('Overview - Section A'!$A$37:$A$44,MATCH(J85,'Overview - Section A'!$U$37:$U$44,0)),""),"d-mmm-yy") &amp;" to " &amp; TEXT(IFERROR(INDEX('Overview - Section A'!$E$37:$E$44,MATCH(J85,'Overview - Section A'!$U$37:$U$44,0)),""),"d-mmm-yy")</f>
        <v>1-Jan-20 to 30-Jun-20</v>
      </c>
      <c r="E85" s="466"/>
      <c r="F85" s="397"/>
      <c r="G85" s="459" t="str">
        <f t="shared" si="9"/>
        <v/>
      </c>
      <c r="H85" s="400"/>
      <c r="I85" s="448" t="str">
        <f t="shared" ca="1" si="10"/>
        <v>71-Jan-20 to 30-Jun-20</v>
      </c>
      <c r="J85" s="402" t="s">
        <v>434</v>
      </c>
      <c r="K85" s="467"/>
      <c r="L85" s="448" t="b">
        <f t="shared" si="11"/>
        <v>1</v>
      </c>
      <c r="M85" s="448" t="b">
        <f t="shared" si="12"/>
        <v>0</v>
      </c>
      <c r="N85" s="448" t="s">
        <v>885</v>
      </c>
      <c r="O85" s="51"/>
      <c r="P85" s="354"/>
      <c r="Q85" s="354"/>
      <c r="R85" s="354"/>
      <c r="S85" s="354"/>
      <c r="T85" s="354"/>
      <c r="U85" s="354"/>
      <c r="V85" s="104"/>
      <c r="W85" s="104"/>
      <c r="X85" s="183"/>
    </row>
    <row r="86" spans="1:24" ht="47.1" customHeight="1" x14ac:dyDescent="0.25">
      <c r="A86" s="117"/>
      <c r="B86" s="375">
        <v>7</v>
      </c>
      <c r="C86" s="394" t="str">
        <f t="shared" si="8"/>
        <v/>
      </c>
      <c r="D86" s="395" t="str">
        <f ca="1">TEXT(IFERROR(INDEX('Overview - Section A'!$A$37:$A$44,MATCH(J86,'Overview - Section A'!$U$37:$U$44,0)),""),"d-mmm-yy") &amp;" to " &amp; TEXT(IFERROR(INDEX('Overview - Section A'!$E$37:$E$44,MATCH(J86,'Overview - Section A'!$U$37:$U$44,0)),""),"d-mmm-yy")</f>
        <v>1-Jul-20 to 31-Dec-20</v>
      </c>
      <c r="E86" s="466"/>
      <c r="F86" s="397"/>
      <c r="G86" s="459" t="str">
        <f t="shared" si="9"/>
        <v/>
      </c>
      <c r="H86" s="400"/>
      <c r="I86" s="448" t="str">
        <f t="shared" ca="1" si="10"/>
        <v>71-Jul-20 to 31-Dec-20</v>
      </c>
      <c r="J86" s="402" t="s">
        <v>436</v>
      </c>
      <c r="K86" s="467"/>
      <c r="L86" s="448" t="b">
        <f t="shared" si="11"/>
        <v>1</v>
      </c>
      <c r="M86" s="448" t="b">
        <f t="shared" si="12"/>
        <v>0</v>
      </c>
      <c r="N86" s="448" t="s">
        <v>886</v>
      </c>
      <c r="O86" s="51"/>
      <c r="P86" s="354"/>
      <c r="Q86" s="354"/>
      <c r="R86" s="354"/>
      <c r="S86" s="354"/>
      <c r="T86" s="354"/>
      <c r="U86" s="354"/>
      <c r="V86" s="104"/>
      <c r="W86" s="104"/>
      <c r="X86" s="183"/>
    </row>
    <row r="87" spans="1:24" ht="47.1" customHeight="1" x14ac:dyDescent="0.25">
      <c r="A87" s="117"/>
      <c r="B87" s="375">
        <v>7</v>
      </c>
      <c r="C87" s="394" t="str">
        <f t="shared" si="8"/>
        <v/>
      </c>
      <c r="D87" s="395" t="str">
        <f ca="1">TEXT(IFERROR(INDEX('Overview - Section A'!$A$37:$A$44,MATCH(J87,'Overview - Section A'!$U$37:$U$44,0)),""),"d-mmm-yy") &amp;" to " &amp; TEXT(IFERROR(INDEX('Overview - Section A'!$E$37:$E$44,MATCH(J87,'Overview - Section A'!$U$37:$U$44,0)),""),"d-mmm-yy")</f>
        <v>1-Jan-21 to 30-Jun-21</v>
      </c>
      <c r="E87" s="466"/>
      <c r="F87" s="397"/>
      <c r="G87" s="459" t="str">
        <f t="shared" si="9"/>
        <v/>
      </c>
      <c r="H87" s="400"/>
      <c r="I87" s="448" t="str">
        <f t="shared" ca="1" si="10"/>
        <v>71-Jan-21 to 30-Jun-21</v>
      </c>
      <c r="J87" s="402" t="s">
        <v>438</v>
      </c>
      <c r="K87" s="467"/>
      <c r="L87" s="448" t="b">
        <f t="shared" si="11"/>
        <v>1</v>
      </c>
      <c r="M87" s="448" t="b">
        <f t="shared" si="12"/>
        <v>0</v>
      </c>
      <c r="N87" s="448" t="s">
        <v>887</v>
      </c>
      <c r="O87" s="51"/>
      <c r="P87" s="354"/>
      <c r="Q87" s="354"/>
      <c r="R87" s="354"/>
      <c r="S87" s="354"/>
      <c r="T87" s="354"/>
      <c r="U87" s="354"/>
      <c r="V87" s="104"/>
      <c r="W87" s="104"/>
      <c r="X87" s="183"/>
    </row>
    <row r="88" spans="1:24" ht="47.1" customHeight="1" x14ac:dyDescent="0.25">
      <c r="A88" s="117"/>
      <c r="B88" s="375">
        <v>8</v>
      </c>
      <c r="C88" s="394" t="str">
        <f t="shared" si="8"/>
        <v/>
      </c>
      <c r="D88" s="395" t="str">
        <f ca="1">TEXT(IFERROR(INDEX('Overview - Section A'!$A$37:$A$44,MATCH(J88,'Overview - Section A'!$U$37:$U$44,0)),""),"d-mmm-yy") &amp;" to " &amp; TEXT(IFERROR(INDEX('Overview - Section A'!$E$37:$E$44,MATCH(J88,'Overview - Section A'!$U$37:$U$44,0)),""),"d-mmm-yy")</f>
        <v>1-Jul-18 to 31-Dec-18</v>
      </c>
      <c r="E88" s="466"/>
      <c r="F88" s="397"/>
      <c r="G88" s="459" t="str">
        <f t="shared" si="9"/>
        <v/>
      </c>
      <c r="H88" s="400"/>
      <c r="I88" s="448" t="str">
        <f t="shared" ca="1" si="10"/>
        <v>81-Jul-18 to 31-Dec-18</v>
      </c>
      <c r="J88" s="402" t="s">
        <v>428</v>
      </c>
      <c r="K88" s="467"/>
      <c r="L88" s="448" t="b">
        <f t="shared" si="11"/>
        <v>1</v>
      </c>
      <c r="M88" s="448" t="b">
        <f t="shared" si="12"/>
        <v>0</v>
      </c>
      <c r="N88" s="448" t="s">
        <v>888</v>
      </c>
      <c r="O88" s="51"/>
      <c r="P88" s="354"/>
      <c r="Q88" s="354"/>
      <c r="R88" s="354"/>
      <c r="S88" s="354"/>
      <c r="T88" s="354"/>
      <c r="U88" s="354"/>
      <c r="V88" s="104"/>
      <c r="W88" s="104"/>
      <c r="X88" s="183"/>
    </row>
    <row r="89" spans="1:24" ht="47.1" customHeight="1" x14ac:dyDescent="0.25">
      <c r="A89" s="117"/>
      <c r="B89" s="375">
        <v>8</v>
      </c>
      <c r="C89" s="394" t="str">
        <f t="shared" si="8"/>
        <v/>
      </c>
      <c r="D89" s="395" t="str">
        <f ca="1">TEXT(IFERROR(INDEX('Overview - Section A'!$A$37:$A$44,MATCH(J89,'Overview - Section A'!$U$37:$U$44,0)),""),"d-mmm-yy") &amp;" to " &amp; TEXT(IFERROR(INDEX('Overview - Section A'!$E$37:$E$44,MATCH(J89,'Overview - Section A'!$U$37:$U$44,0)),""),"d-mmm-yy")</f>
        <v>1-Jan-19 to 30-Jun-19</v>
      </c>
      <c r="E89" s="466"/>
      <c r="F89" s="397"/>
      <c r="G89" s="459" t="str">
        <f t="shared" si="9"/>
        <v/>
      </c>
      <c r="H89" s="400"/>
      <c r="I89" s="448" t="str">
        <f t="shared" ca="1" si="10"/>
        <v>81-Jan-19 to 30-Jun-19</v>
      </c>
      <c r="J89" s="402" t="s">
        <v>430</v>
      </c>
      <c r="K89" s="467"/>
      <c r="L89" s="448" t="b">
        <f t="shared" si="11"/>
        <v>1</v>
      </c>
      <c r="M89" s="448" t="b">
        <f t="shared" si="12"/>
        <v>0</v>
      </c>
      <c r="N89" s="448" t="s">
        <v>889</v>
      </c>
      <c r="O89" s="51"/>
      <c r="P89" s="354"/>
      <c r="Q89" s="354"/>
      <c r="R89" s="354"/>
      <c r="S89" s="354"/>
      <c r="T89" s="354"/>
      <c r="U89" s="354"/>
      <c r="V89" s="104"/>
      <c r="W89" s="104"/>
      <c r="X89" s="183"/>
    </row>
    <row r="90" spans="1:24" ht="47.1" customHeight="1" x14ac:dyDescent="0.25">
      <c r="A90" s="117"/>
      <c r="B90" s="375">
        <v>8</v>
      </c>
      <c r="C90" s="394" t="str">
        <f t="shared" si="8"/>
        <v/>
      </c>
      <c r="D90" s="395" t="str">
        <f ca="1">TEXT(IFERROR(INDEX('Overview - Section A'!$A$37:$A$44,MATCH(J90,'Overview - Section A'!$U$37:$U$44,0)),""),"d-mmm-yy") &amp;" to " &amp; TEXT(IFERROR(INDEX('Overview - Section A'!$E$37:$E$44,MATCH(J90,'Overview - Section A'!$U$37:$U$44,0)),""),"d-mmm-yy")</f>
        <v>1-Jul-19 to 31-Dec-19</v>
      </c>
      <c r="E90" s="466"/>
      <c r="F90" s="397"/>
      <c r="G90" s="459" t="str">
        <f t="shared" si="9"/>
        <v/>
      </c>
      <c r="H90" s="400"/>
      <c r="I90" s="448" t="str">
        <f t="shared" ca="1" si="10"/>
        <v>81-Jul-19 to 31-Dec-19</v>
      </c>
      <c r="J90" s="402" t="s">
        <v>432</v>
      </c>
      <c r="K90" s="467"/>
      <c r="L90" s="448" t="b">
        <f t="shared" si="11"/>
        <v>1</v>
      </c>
      <c r="M90" s="448" t="b">
        <f t="shared" si="12"/>
        <v>0</v>
      </c>
      <c r="N90" s="448" t="s">
        <v>890</v>
      </c>
      <c r="O90" s="51"/>
      <c r="P90" s="354"/>
      <c r="Q90" s="354"/>
      <c r="R90" s="354"/>
      <c r="S90" s="354"/>
      <c r="T90" s="354"/>
      <c r="U90" s="354"/>
      <c r="V90" s="104"/>
      <c r="W90" s="104"/>
      <c r="X90" s="183"/>
    </row>
    <row r="91" spans="1:24" ht="47.1" customHeight="1" x14ac:dyDescent="0.25">
      <c r="A91" s="117"/>
      <c r="B91" s="375">
        <v>8</v>
      </c>
      <c r="C91" s="394" t="str">
        <f t="shared" si="8"/>
        <v/>
      </c>
      <c r="D91" s="395" t="str">
        <f ca="1">TEXT(IFERROR(INDEX('Overview - Section A'!$A$37:$A$44,MATCH(J91,'Overview - Section A'!$U$37:$U$44,0)),""),"d-mmm-yy") &amp;" to " &amp; TEXT(IFERROR(INDEX('Overview - Section A'!$E$37:$E$44,MATCH(J91,'Overview - Section A'!$U$37:$U$44,0)),""),"d-mmm-yy")</f>
        <v>1-Jan-20 to 30-Jun-20</v>
      </c>
      <c r="E91" s="466"/>
      <c r="F91" s="397"/>
      <c r="G91" s="459" t="str">
        <f t="shared" si="9"/>
        <v/>
      </c>
      <c r="H91" s="400"/>
      <c r="I91" s="448" t="str">
        <f t="shared" ca="1" si="10"/>
        <v>81-Jan-20 to 30-Jun-20</v>
      </c>
      <c r="J91" s="402" t="s">
        <v>434</v>
      </c>
      <c r="K91" s="467"/>
      <c r="L91" s="448" t="b">
        <f t="shared" si="11"/>
        <v>1</v>
      </c>
      <c r="M91" s="448" t="b">
        <f t="shared" si="12"/>
        <v>0</v>
      </c>
      <c r="N91" s="448" t="s">
        <v>891</v>
      </c>
      <c r="O91" s="51"/>
      <c r="P91" s="354"/>
      <c r="Q91" s="354"/>
      <c r="R91" s="354"/>
      <c r="S91" s="354"/>
      <c r="T91" s="354"/>
      <c r="U91" s="354"/>
      <c r="V91" s="104"/>
      <c r="W91" s="104"/>
      <c r="X91" s="183"/>
    </row>
    <row r="92" spans="1:24" ht="47.1" customHeight="1" x14ac:dyDescent="0.25">
      <c r="A92" s="117"/>
      <c r="B92" s="375">
        <v>8</v>
      </c>
      <c r="C92" s="394" t="str">
        <f t="shared" si="8"/>
        <v/>
      </c>
      <c r="D92" s="395" t="str">
        <f ca="1">TEXT(IFERROR(INDEX('Overview - Section A'!$A$37:$A$44,MATCH(J92,'Overview - Section A'!$U$37:$U$44,0)),""),"d-mmm-yy") &amp;" to " &amp; TEXT(IFERROR(INDEX('Overview - Section A'!$E$37:$E$44,MATCH(J92,'Overview - Section A'!$U$37:$U$44,0)),""),"d-mmm-yy")</f>
        <v>1-Jul-20 to 31-Dec-20</v>
      </c>
      <c r="E92" s="466"/>
      <c r="F92" s="397"/>
      <c r="G92" s="459" t="str">
        <f t="shared" si="9"/>
        <v/>
      </c>
      <c r="H92" s="400"/>
      <c r="I92" s="448" t="str">
        <f t="shared" ca="1" si="10"/>
        <v>81-Jul-20 to 31-Dec-20</v>
      </c>
      <c r="J92" s="402" t="s">
        <v>436</v>
      </c>
      <c r="K92" s="467"/>
      <c r="L92" s="448" t="b">
        <f t="shared" si="11"/>
        <v>1</v>
      </c>
      <c r="M92" s="448" t="b">
        <f t="shared" si="12"/>
        <v>0</v>
      </c>
      <c r="N92" s="448" t="s">
        <v>892</v>
      </c>
      <c r="O92" s="51"/>
      <c r="P92" s="354"/>
      <c r="Q92" s="354"/>
      <c r="R92" s="354"/>
      <c r="S92" s="354"/>
      <c r="T92" s="354"/>
      <c r="U92" s="354"/>
      <c r="V92" s="104"/>
      <c r="W92" s="104"/>
      <c r="X92" s="183"/>
    </row>
    <row r="93" spans="1:24" ht="47.1" customHeight="1" x14ac:dyDescent="0.25">
      <c r="A93" s="117"/>
      <c r="B93" s="375">
        <v>8</v>
      </c>
      <c r="C93" s="394" t="str">
        <f t="shared" si="8"/>
        <v/>
      </c>
      <c r="D93" s="395" t="str">
        <f ca="1">TEXT(IFERROR(INDEX('Overview - Section A'!$A$37:$A$44,MATCH(J93,'Overview - Section A'!$U$37:$U$44,0)),""),"d-mmm-yy") &amp;" to " &amp; TEXT(IFERROR(INDEX('Overview - Section A'!$E$37:$E$44,MATCH(J93,'Overview - Section A'!$U$37:$U$44,0)),""),"d-mmm-yy")</f>
        <v>1-Jan-21 to 30-Jun-21</v>
      </c>
      <c r="E93" s="466"/>
      <c r="F93" s="397"/>
      <c r="G93" s="459" t="str">
        <f t="shared" si="9"/>
        <v/>
      </c>
      <c r="H93" s="400"/>
      <c r="I93" s="448" t="str">
        <f t="shared" ca="1" si="10"/>
        <v>81-Jan-21 to 30-Jun-21</v>
      </c>
      <c r="J93" s="402" t="s">
        <v>438</v>
      </c>
      <c r="K93" s="467"/>
      <c r="L93" s="448" t="b">
        <f t="shared" si="11"/>
        <v>1</v>
      </c>
      <c r="M93" s="448" t="b">
        <f t="shared" si="12"/>
        <v>0</v>
      </c>
      <c r="N93" s="448" t="s">
        <v>893</v>
      </c>
      <c r="O93" s="51"/>
      <c r="P93" s="354"/>
      <c r="Q93" s="354"/>
      <c r="R93" s="354"/>
      <c r="S93" s="354"/>
      <c r="T93" s="354"/>
      <c r="U93" s="354"/>
      <c r="V93" s="104"/>
      <c r="W93" s="104"/>
      <c r="X93" s="183"/>
    </row>
    <row r="94" spans="1:24" ht="47.1" customHeight="1" x14ac:dyDescent="0.25">
      <c r="A94" s="117"/>
      <c r="B94" s="375">
        <v>9</v>
      </c>
      <c r="C94" s="394" t="str">
        <f t="shared" si="8"/>
        <v/>
      </c>
      <c r="D94" s="395" t="str">
        <f ca="1">TEXT(IFERROR(INDEX('Overview - Section A'!$A$37:$A$44,MATCH(J94,'Overview - Section A'!$U$37:$U$44,0)),""),"d-mmm-yy") &amp;" to " &amp; TEXT(IFERROR(INDEX('Overview - Section A'!$E$37:$E$44,MATCH(J94,'Overview - Section A'!$U$37:$U$44,0)),""),"d-mmm-yy")</f>
        <v>1-Jul-18 to 31-Dec-18</v>
      </c>
      <c r="E94" s="466"/>
      <c r="F94" s="397"/>
      <c r="G94" s="459" t="str">
        <f t="shared" si="9"/>
        <v/>
      </c>
      <c r="H94" s="400"/>
      <c r="I94" s="448" t="str">
        <f t="shared" ca="1" si="10"/>
        <v>91-Jul-18 to 31-Dec-18</v>
      </c>
      <c r="J94" s="402" t="s">
        <v>428</v>
      </c>
      <c r="K94" s="467"/>
      <c r="L94" s="448" t="b">
        <f t="shared" si="11"/>
        <v>1</v>
      </c>
      <c r="M94" s="448" t="b">
        <f t="shared" si="12"/>
        <v>0</v>
      </c>
      <c r="N94" s="448" t="s">
        <v>894</v>
      </c>
      <c r="O94" s="51"/>
      <c r="P94" s="354"/>
      <c r="Q94" s="354"/>
      <c r="R94" s="354"/>
      <c r="S94" s="354"/>
      <c r="T94" s="354"/>
      <c r="U94" s="354"/>
      <c r="V94" s="104"/>
      <c r="W94" s="104"/>
      <c r="X94" s="183"/>
    </row>
    <row r="95" spans="1:24" ht="47.1" customHeight="1" x14ac:dyDescent="0.25">
      <c r="A95" s="117"/>
      <c r="B95" s="375">
        <v>9</v>
      </c>
      <c r="C95" s="394" t="str">
        <f t="shared" si="8"/>
        <v/>
      </c>
      <c r="D95" s="395" t="str">
        <f ca="1">TEXT(IFERROR(INDEX('Overview - Section A'!$A$37:$A$44,MATCH(J95,'Overview - Section A'!$U$37:$U$44,0)),""),"d-mmm-yy") &amp;" to " &amp; TEXT(IFERROR(INDEX('Overview - Section A'!$E$37:$E$44,MATCH(J95,'Overview - Section A'!$U$37:$U$44,0)),""),"d-mmm-yy")</f>
        <v>1-Jan-19 to 30-Jun-19</v>
      </c>
      <c r="E95" s="466"/>
      <c r="F95" s="397"/>
      <c r="G95" s="459" t="str">
        <f t="shared" si="9"/>
        <v/>
      </c>
      <c r="H95" s="400"/>
      <c r="I95" s="448" t="str">
        <f t="shared" ca="1" si="10"/>
        <v>91-Jan-19 to 30-Jun-19</v>
      </c>
      <c r="J95" s="402" t="s">
        <v>430</v>
      </c>
      <c r="K95" s="467"/>
      <c r="L95" s="448" t="b">
        <f t="shared" si="11"/>
        <v>1</v>
      </c>
      <c r="M95" s="448" t="b">
        <f t="shared" si="12"/>
        <v>0</v>
      </c>
      <c r="N95" s="448" t="s">
        <v>895</v>
      </c>
      <c r="O95" s="51"/>
      <c r="P95" s="354"/>
      <c r="Q95" s="354"/>
      <c r="R95" s="354"/>
      <c r="S95" s="354"/>
      <c r="T95" s="354"/>
      <c r="U95" s="354"/>
      <c r="V95" s="104"/>
      <c r="W95" s="104"/>
      <c r="X95" s="183"/>
    </row>
    <row r="96" spans="1:24" ht="47.1" customHeight="1" x14ac:dyDescent="0.25">
      <c r="A96" s="117"/>
      <c r="B96" s="375">
        <v>9</v>
      </c>
      <c r="C96" s="394" t="str">
        <f t="shared" si="8"/>
        <v/>
      </c>
      <c r="D96" s="395" t="str">
        <f ca="1">TEXT(IFERROR(INDEX('Overview - Section A'!$A$37:$A$44,MATCH(J96,'Overview - Section A'!$U$37:$U$44,0)),""),"d-mmm-yy") &amp;" to " &amp; TEXT(IFERROR(INDEX('Overview - Section A'!$E$37:$E$44,MATCH(J96,'Overview - Section A'!$U$37:$U$44,0)),""),"d-mmm-yy")</f>
        <v>1-Jul-19 to 31-Dec-19</v>
      </c>
      <c r="E96" s="466"/>
      <c r="F96" s="397"/>
      <c r="G96" s="459" t="str">
        <f t="shared" si="9"/>
        <v/>
      </c>
      <c r="H96" s="400"/>
      <c r="I96" s="448" t="str">
        <f t="shared" ca="1" si="10"/>
        <v>91-Jul-19 to 31-Dec-19</v>
      </c>
      <c r="J96" s="402" t="s">
        <v>432</v>
      </c>
      <c r="K96" s="467"/>
      <c r="L96" s="448" t="b">
        <f t="shared" si="11"/>
        <v>1</v>
      </c>
      <c r="M96" s="448" t="b">
        <f t="shared" si="12"/>
        <v>0</v>
      </c>
      <c r="N96" s="448" t="s">
        <v>896</v>
      </c>
      <c r="O96" s="51"/>
      <c r="P96" s="354"/>
      <c r="Q96" s="354"/>
      <c r="R96" s="354"/>
      <c r="S96" s="354"/>
      <c r="T96" s="354"/>
      <c r="U96" s="354"/>
      <c r="V96" s="104"/>
      <c r="W96" s="104"/>
      <c r="X96" s="183"/>
    </row>
    <row r="97" spans="1:24" ht="47.1" customHeight="1" x14ac:dyDescent="0.25">
      <c r="A97" s="117"/>
      <c r="B97" s="375">
        <v>9</v>
      </c>
      <c r="C97" s="394" t="str">
        <f t="shared" si="8"/>
        <v/>
      </c>
      <c r="D97" s="395" t="str">
        <f ca="1">TEXT(IFERROR(INDEX('Overview - Section A'!$A$37:$A$44,MATCH(J97,'Overview - Section A'!$U$37:$U$44,0)),""),"d-mmm-yy") &amp;" to " &amp; TEXT(IFERROR(INDEX('Overview - Section A'!$E$37:$E$44,MATCH(J97,'Overview - Section A'!$U$37:$U$44,0)),""),"d-mmm-yy")</f>
        <v>1-Jan-20 to 30-Jun-20</v>
      </c>
      <c r="E97" s="466"/>
      <c r="F97" s="397"/>
      <c r="G97" s="459" t="str">
        <f t="shared" si="9"/>
        <v/>
      </c>
      <c r="H97" s="400"/>
      <c r="I97" s="448" t="str">
        <f t="shared" ca="1" si="10"/>
        <v>91-Jan-20 to 30-Jun-20</v>
      </c>
      <c r="J97" s="402" t="s">
        <v>434</v>
      </c>
      <c r="K97" s="467"/>
      <c r="L97" s="448" t="b">
        <f t="shared" si="11"/>
        <v>1</v>
      </c>
      <c r="M97" s="448" t="b">
        <f t="shared" si="12"/>
        <v>0</v>
      </c>
      <c r="N97" s="448" t="s">
        <v>897</v>
      </c>
      <c r="O97" s="51"/>
      <c r="P97" s="354"/>
      <c r="Q97" s="354"/>
      <c r="R97" s="354"/>
      <c r="S97" s="354"/>
      <c r="T97" s="354"/>
      <c r="U97" s="354"/>
      <c r="V97" s="104"/>
      <c r="W97" s="104"/>
      <c r="X97" s="183"/>
    </row>
    <row r="98" spans="1:24" ht="47.1" customHeight="1" x14ac:dyDescent="0.25">
      <c r="A98" s="117"/>
      <c r="B98" s="375">
        <v>9</v>
      </c>
      <c r="C98" s="394" t="str">
        <f t="shared" si="8"/>
        <v/>
      </c>
      <c r="D98" s="395" t="str">
        <f ca="1">TEXT(IFERROR(INDEX('Overview - Section A'!$A$37:$A$44,MATCH(J98,'Overview - Section A'!$U$37:$U$44,0)),""),"d-mmm-yy") &amp;" to " &amp; TEXT(IFERROR(INDEX('Overview - Section A'!$E$37:$E$44,MATCH(J98,'Overview - Section A'!$U$37:$U$44,0)),""),"d-mmm-yy")</f>
        <v>1-Jul-20 to 31-Dec-20</v>
      </c>
      <c r="E98" s="466"/>
      <c r="F98" s="397"/>
      <c r="G98" s="459" t="str">
        <f t="shared" si="9"/>
        <v/>
      </c>
      <c r="H98" s="400"/>
      <c r="I98" s="448" t="str">
        <f t="shared" ca="1" si="10"/>
        <v>91-Jul-20 to 31-Dec-20</v>
      </c>
      <c r="J98" s="402" t="s">
        <v>436</v>
      </c>
      <c r="K98" s="467"/>
      <c r="L98" s="448" t="b">
        <f t="shared" si="11"/>
        <v>1</v>
      </c>
      <c r="M98" s="448" t="b">
        <f t="shared" si="12"/>
        <v>0</v>
      </c>
      <c r="N98" s="448" t="s">
        <v>898</v>
      </c>
      <c r="O98" s="51"/>
      <c r="P98" s="354"/>
      <c r="Q98" s="354"/>
      <c r="R98" s="354"/>
      <c r="S98" s="354"/>
      <c r="T98" s="354"/>
      <c r="U98" s="354"/>
      <c r="V98" s="104"/>
      <c r="W98" s="104"/>
      <c r="X98" s="183"/>
    </row>
    <row r="99" spans="1:24" ht="47.1" customHeight="1" x14ac:dyDescent="0.25">
      <c r="A99" s="117"/>
      <c r="B99" s="375">
        <v>9</v>
      </c>
      <c r="C99" s="394" t="str">
        <f t="shared" si="8"/>
        <v/>
      </c>
      <c r="D99" s="395" t="str">
        <f ca="1">TEXT(IFERROR(INDEX('Overview - Section A'!$A$37:$A$44,MATCH(J99,'Overview - Section A'!$U$37:$U$44,0)),""),"d-mmm-yy") &amp;" to " &amp; TEXT(IFERROR(INDEX('Overview - Section A'!$E$37:$E$44,MATCH(J99,'Overview - Section A'!$U$37:$U$44,0)),""),"d-mmm-yy")</f>
        <v>1-Jan-21 to 30-Jun-21</v>
      </c>
      <c r="E99" s="466"/>
      <c r="F99" s="397"/>
      <c r="G99" s="459" t="str">
        <f t="shared" si="9"/>
        <v/>
      </c>
      <c r="H99" s="400"/>
      <c r="I99" s="448" t="str">
        <f t="shared" ca="1" si="10"/>
        <v>91-Jan-21 to 30-Jun-21</v>
      </c>
      <c r="J99" s="402" t="s">
        <v>438</v>
      </c>
      <c r="K99" s="467"/>
      <c r="L99" s="448" t="b">
        <f t="shared" si="11"/>
        <v>1</v>
      </c>
      <c r="M99" s="448" t="b">
        <f t="shared" si="12"/>
        <v>0</v>
      </c>
      <c r="N99" s="448" t="s">
        <v>899</v>
      </c>
      <c r="O99" s="51"/>
      <c r="P99" s="354"/>
      <c r="Q99" s="354"/>
      <c r="R99" s="354"/>
      <c r="S99" s="354"/>
      <c r="T99" s="354"/>
      <c r="U99" s="354"/>
      <c r="V99" s="104"/>
      <c r="W99" s="104"/>
      <c r="X99" s="183"/>
    </row>
    <row r="100" spans="1:24" ht="47.1" customHeight="1" x14ac:dyDescent="0.25">
      <c r="A100" s="117"/>
      <c r="B100" s="375">
        <v>10</v>
      </c>
      <c r="C100" s="394" t="str">
        <f t="shared" si="8"/>
        <v/>
      </c>
      <c r="D100" s="395" t="str">
        <f ca="1">TEXT(IFERROR(INDEX('Overview - Section A'!$A$37:$A$44,MATCH(J100,'Overview - Section A'!$U$37:$U$44,0)),""),"d-mmm-yy") &amp;" to " &amp; TEXT(IFERROR(INDEX('Overview - Section A'!$E$37:$E$44,MATCH(J100,'Overview - Section A'!$U$37:$U$44,0)),""),"d-mmm-yy")</f>
        <v>1-Jul-18 to 31-Dec-18</v>
      </c>
      <c r="E100" s="466"/>
      <c r="F100" s="397"/>
      <c r="G100" s="459" t="str">
        <f t="shared" si="9"/>
        <v/>
      </c>
      <c r="H100" s="400"/>
      <c r="I100" s="448" t="str">
        <f t="shared" ca="1" si="10"/>
        <v>101-Jul-18 to 31-Dec-18</v>
      </c>
      <c r="J100" s="402" t="s">
        <v>428</v>
      </c>
      <c r="K100" s="467"/>
      <c r="L100" s="448" t="b">
        <f t="shared" si="11"/>
        <v>1</v>
      </c>
      <c r="M100" s="448" t="b">
        <f t="shared" si="12"/>
        <v>0</v>
      </c>
      <c r="N100" s="448" t="s">
        <v>900</v>
      </c>
      <c r="O100" s="51"/>
      <c r="P100" s="354"/>
      <c r="Q100" s="354"/>
      <c r="R100" s="354"/>
      <c r="S100" s="354"/>
      <c r="T100" s="354"/>
      <c r="U100" s="354"/>
      <c r="V100" s="104"/>
      <c r="W100" s="104"/>
      <c r="X100" s="183"/>
    </row>
    <row r="101" spans="1:24" ht="47.1" customHeight="1" x14ac:dyDescent="0.25">
      <c r="A101" s="117"/>
      <c r="B101" s="375">
        <v>10</v>
      </c>
      <c r="C101" s="394" t="str">
        <f t="shared" si="8"/>
        <v/>
      </c>
      <c r="D101" s="395" t="str">
        <f ca="1">TEXT(IFERROR(INDEX('Overview - Section A'!$A$37:$A$44,MATCH(J101,'Overview - Section A'!$U$37:$U$44,0)),""),"d-mmm-yy") &amp;" to " &amp; TEXT(IFERROR(INDEX('Overview - Section A'!$E$37:$E$44,MATCH(J101,'Overview - Section A'!$U$37:$U$44,0)),""),"d-mmm-yy")</f>
        <v>1-Jan-19 to 30-Jun-19</v>
      </c>
      <c r="E101" s="466"/>
      <c r="F101" s="397"/>
      <c r="G101" s="459" t="str">
        <f t="shared" si="9"/>
        <v/>
      </c>
      <c r="H101" s="400"/>
      <c r="I101" s="448" t="str">
        <f t="shared" ca="1" si="10"/>
        <v>101-Jan-19 to 30-Jun-19</v>
      </c>
      <c r="J101" s="402" t="s">
        <v>430</v>
      </c>
      <c r="K101" s="467"/>
      <c r="L101" s="448" t="b">
        <f t="shared" si="11"/>
        <v>1</v>
      </c>
      <c r="M101" s="448" t="b">
        <f t="shared" si="12"/>
        <v>0</v>
      </c>
      <c r="N101" s="448" t="s">
        <v>901</v>
      </c>
      <c r="O101" s="51"/>
      <c r="P101" s="354"/>
      <c r="Q101" s="354"/>
      <c r="R101" s="354"/>
      <c r="S101" s="354"/>
      <c r="T101" s="354"/>
      <c r="U101" s="354"/>
      <c r="V101" s="104"/>
      <c r="W101" s="104"/>
      <c r="X101" s="183"/>
    </row>
    <row r="102" spans="1:24" ht="47.1" customHeight="1" x14ac:dyDescent="0.25">
      <c r="A102" s="117"/>
      <c r="B102" s="375">
        <v>10</v>
      </c>
      <c r="C102" s="394" t="str">
        <f t="shared" si="8"/>
        <v/>
      </c>
      <c r="D102" s="395" t="str">
        <f ca="1">TEXT(IFERROR(INDEX('Overview - Section A'!$A$37:$A$44,MATCH(J102,'Overview - Section A'!$U$37:$U$44,0)),""),"d-mmm-yy") &amp;" to " &amp; TEXT(IFERROR(INDEX('Overview - Section A'!$E$37:$E$44,MATCH(J102,'Overview - Section A'!$U$37:$U$44,0)),""),"d-mmm-yy")</f>
        <v>1-Jul-19 to 31-Dec-19</v>
      </c>
      <c r="E102" s="466"/>
      <c r="F102" s="397"/>
      <c r="G102" s="459" t="str">
        <f t="shared" si="9"/>
        <v/>
      </c>
      <c r="H102" s="400"/>
      <c r="I102" s="448" t="str">
        <f t="shared" ca="1" si="10"/>
        <v>101-Jul-19 to 31-Dec-19</v>
      </c>
      <c r="J102" s="402" t="s">
        <v>432</v>
      </c>
      <c r="K102" s="467"/>
      <c r="L102" s="448" t="b">
        <f t="shared" si="11"/>
        <v>1</v>
      </c>
      <c r="M102" s="448" t="b">
        <f t="shared" si="12"/>
        <v>0</v>
      </c>
      <c r="N102" s="448" t="s">
        <v>902</v>
      </c>
      <c r="O102" s="51"/>
      <c r="P102" s="354"/>
      <c r="Q102" s="354"/>
      <c r="R102" s="354"/>
      <c r="S102" s="354"/>
      <c r="T102" s="354"/>
      <c r="U102" s="354"/>
      <c r="V102" s="104"/>
      <c r="W102" s="104"/>
      <c r="X102" s="183"/>
    </row>
    <row r="103" spans="1:24" ht="47.1" customHeight="1" x14ac:dyDescent="0.25">
      <c r="A103" s="117"/>
      <c r="B103" s="375">
        <v>10</v>
      </c>
      <c r="C103" s="394" t="str">
        <f t="shared" si="8"/>
        <v/>
      </c>
      <c r="D103" s="395" t="str">
        <f ca="1">TEXT(IFERROR(INDEX('Overview - Section A'!$A$37:$A$44,MATCH(J103,'Overview - Section A'!$U$37:$U$44,0)),""),"d-mmm-yy") &amp;" to " &amp; TEXT(IFERROR(INDEX('Overview - Section A'!$E$37:$E$44,MATCH(J103,'Overview - Section A'!$U$37:$U$44,0)),""),"d-mmm-yy")</f>
        <v>1-Jan-20 to 30-Jun-20</v>
      </c>
      <c r="E103" s="466"/>
      <c r="F103" s="397"/>
      <c r="G103" s="459" t="str">
        <f t="shared" si="9"/>
        <v/>
      </c>
      <c r="H103" s="400"/>
      <c r="I103" s="448" t="str">
        <f t="shared" ca="1" si="10"/>
        <v>101-Jan-20 to 30-Jun-20</v>
      </c>
      <c r="J103" s="402" t="s">
        <v>434</v>
      </c>
      <c r="K103" s="467"/>
      <c r="L103" s="448" t="b">
        <f t="shared" si="11"/>
        <v>1</v>
      </c>
      <c r="M103" s="448" t="b">
        <f t="shared" si="12"/>
        <v>0</v>
      </c>
      <c r="N103" s="448" t="s">
        <v>903</v>
      </c>
      <c r="O103" s="51"/>
      <c r="P103" s="354"/>
      <c r="Q103" s="354"/>
      <c r="R103" s="354"/>
      <c r="S103" s="354"/>
      <c r="T103" s="354"/>
      <c r="U103" s="354"/>
      <c r="V103" s="104"/>
      <c r="W103" s="104"/>
      <c r="X103" s="183"/>
    </row>
    <row r="104" spans="1:24" ht="47.1" customHeight="1" x14ac:dyDescent="0.25">
      <c r="A104" s="117"/>
      <c r="B104" s="375">
        <v>10</v>
      </c>
      <c r="C104" s="394" t="str">
        <f t="shared" si="8"/>
        <v/>
      </c>
      <c r="D104" s="395" t="str">
        <f ca="1">TEXT(IFERROR(INDEX('Overview - Section A'!$A$37:$A$44,MATCH(J104,'Overview - Section A'!$U$37:$U$44,0)),""),"d-mmm-yy") &amp;" to " &amp; TEXT(IFERROR(INDEX('Overview - Section A'!$E$37:$E$44,MATCH(J104,'Overview - Section A'!$U$37:$U$44,0)),""),"d-mmm-yy")</f>
        <v>1-Jul-20 to 31-Dec-20</v>
      </c>
      <c r="E104" s="466"/>
      <c r="F104" s="397"/>
      <c r="G104" s="459" t="str">
        <f t="shared" si="9"/>
        <v/>
      </c>
      <c r="H104" s="400"/>
      <c r="I104" s="448" t="str">
        <f t="shared" ca="1" si="10"/>
        <v>101-Jul-20 to 31-Dec-20</v>
      </c>
      <c r="J104" s="402" t="s">
        <v>436</v>
      </c>
      <c r="K104" s="467"/>
      <c r="L104" s="448" t="b">
        <f t="shared" si="11"/>
        <v>1</v>
      </c>
      <c r="M104" s="448" t="b">
        <f t="shared" si="12"/>
        <v>0</v>
      </c>
      <c r="N104" s="448" t="s">
        <v>904</v>
      </c>
      <c r="O104" s="51"/>
      <c r="P104" s="354"/>
      <c r="Q104" s="354"/>
      <c r="R104" s="354"/>
      <c r="S104" s="354"/>
      <c r="T104" s="354"/>
      <c r="U104" s="354"/>
      <c r="V104" s="104"/>
      <c r="W104" s="104"/>
      <c r="X104" s="183"/>
    </row>
    <row r="105" spans="1:24" ht="47.1" customHeight="1" x14ac:dyDescent="0.25">
      <c r="A105" s="117"/>
      <c r="B105" s="375">
        <v>10</v>
      </c>
      <c r="C105" s="394" t="str">
        <f t="shared" si="8"/>
        <v/>
      </c>
      <c r="D105" s="395" t="str">
        <f ca="1">TEXT(IFERROR(INDEX('Overview - Section A'!$A$37:$A$44,MATCH(J105,'Overview - Section A'!$U$37:$U$44,0)),""),"d-mmm-yy") &amp;" to " &amp; TEXT(IFERROR(INDEX('Overview - Section A'!$E$37:$E$44,MATCH(J105,'Overview - Section A'!$U$37:$U$44,0)),""),"d-mmm-yy")</f>
        <v>1-Jan-21 to 30-Jun-21</v>
      </c>
      <c r="E105" s="466"/>
      <c r="F105" s="397"/>
      <c r="G105" s="459" t="str">
        <f t="shared" si="9"/>
        <v/>
      </c>
      <c r="H105" s="400"/>
      <c r="I105" s="448" t="str">
        <f t="shared" ca="1" si="10"/>
        <v>101-Jan-21 to 30-Jun-21</v>
      </c>
      <c r="J105" s="402" t="s">
        <v>438</v>
      </c>
      <c r="K105" s="467"/>
      <c r="L105" s="448" t="b">
        <f t="shared" si="11"/>
        <v>1</v>
      </c>
      <c r="M105" s="448" t="b">
        <f t="shared" si="12"/>
        <v>0</v>
      </c>
      <c r="N105" s="448" t="s">
        <v>905</v>
      </c>
      <c r="O105" s="51"/>
      <c r="P105" s="354"/>
      <c r="Q105" s="354"/>
      <c r="R105" s="354"/>
      <c r="S105" s="354"/>
      <c r="T105" s="354"/>
      <c r="U105" s="354"/>
      <c r="V105" s="104"/>
      <c r="W105" s="104"/>
      <c r="X105" s="183"/>
    </row>
    <row r="106" spans="1:24" ht="47.1" customHeight="1" x14ac:dyDescent="0.25">
      <c r="A106" s="117"/>
      <c r="B106" s="375">
        <v>11</v>
      </c>
      <c r="C106" s="394" t="str">
        <f t="shared" si="8"/>
        <v/>
      </c>
      <c r="D106" s="395" t="str">
        <f ca="1">TEXT(IFERROR(INDEX('Overview - Section A'!$A$37:$A$44,MATCH(J106,'Overview - Section A'!$U$37:$U$44,0)),""),"d-mmm-yy") &amp;" to " &amp; TEXT(IFERROR(INDEX('Overview - Section A'!$E$37:$E$44,MATCH(J106,'Overview - Section A'!$U$37:$U$44,0)),""),"d-mmm-yy")</f>
        <v>1-Jul-18 to 31-Dec-18</v>
      </c>
      <c r="E106" s="466"/>
      <c r="F106" s="397"/>
      <c r="G106" s="459" t="str">
        <f t="shared" si="9"/>
        <v/>
      </c>
      <c r="H106" s="400"/>
      <c r="I106" s="448" t="str">
        <f t="shared" ca="1" si="10"/>
        <v>111-Jul-18 to 31-Dec-18</v>
      </c>
      <c r="J106" s="402" t="s">
        <v>428</v>
      </c>
      <c r="K106" s="467"/>
      <c r="L106" s="448" t="b">
        <f t="shared" si="11"/>
        <v>1</v>
      </c>
      <c r="M106" s="448" t="b">
        <f t="shared" si="12"/>
        <v>0</v>
      </c>
      <c r="N106" s="448" t="s">
        <v>906</v>
      </c>
      <c r="O106" s="51"/>
      <c r="P106" s="354"/>
      <c r="Q106" s="354"/>
      <c r="R106" s="354"/>
      <c r="S106" s="354"/>
      <c r="T106" s="354"/>
      <c r="U106" s="354"/>
      <c r="V106" s="104"/>
      <c r="W106" s="104"/>
      <c r="X106" s="183"/>
    </row>
    <row r="107" spans="1:24" ht="47.1" customHeight="1" x14ac:dyDescent="0.25">
      <c r="A107" s="117"/>
      <c r="B107" s="375">
        <v>11</v>
      </c>
      <c r="C107" s="394" t="str">
        <f t="shared" si="8"/>
        <v/>
      </c>
      <c r="D107" s="395" t="str">
        <f ca="1">TEXT(IFERROR(INDEX('Overview - Section A'!$A$37:$A$44,MATCH(J107,'Overview - Section A'!$U$37:$U$44,0)),""),"d-mmm-yy") &amp;" to " &amp; TEXT(IFERROR(INDEX('Overview - Section A'!$E$37:$E$44,MATCH(J107,'Overview - Section A'!$U$37:$U$44,0)),""),"d-mmm-yy")</f>
        <v>1-Jan-19 to 30-Jun-19</v>
      </c>
      <c r="E107" s="466"/>
      <c r="F107" s="397"/>
      <c r="G107" s="459" t="str">
        <f t="shared" si="9"/>
        <v/>
      </c>
      <c r="H107" s="400"/>
      <c r="I107" s="448" t="str">
        <f t="shared" ca="1" si="10"/>
        <v>111-Jan-19 to 30-Jun-19</v>
      </c>
      <c r="J107" s="402" t="s">
        <v>430</v>
      </c>
      <c r="K107" s="467"/>
      <c r="L107" s="448" t="b">
        <f t="shared" si="11"/>
        <v>1</v>
      </c>
      <c r="M107" s="448" t="b">
        <f t="shared" si="12"/>
        <v>0</v>
      </c>
      <c r="N107" s="448" t="s">
        <v>907</v>
      </c>
      <c r="O107" s="51"/>
      <c r="P107" s="354"/>
      <c r="Q107" s="354"/>
      <c r="R107" s="354"/>
      <c r="S107" s="354"/>
      <c r="T107" s="354"/>
      <c r="U107" s="354"/>
      <c r="V107" s="104"/>
      <c r="W107" s="104"/>
      <c r="X107" s="183"/>
    </row>
    <row r="108" spans="1:24" ht="47.1" customHeight="1" x14ac:dyDescent="0.25">
      <c r="A108" s="117"/>
      <c r="B108" s="375">
        <v>11</v>
      </c>
      <c r="C108" s="394" t="str">
        <f t="shared" si="8"/>
        <v/>
      </c>
      <c r="D108" s="395" t="str">
        <f ca="1">TEXT(IFERROR(INDEX('Overview - Section A'!$A$37:$A$44,MATCH(J108,'Overview - Section A'!$U$37:$U$44,0)),""),"d-mmm-yy") &amp;" to " &amp; TEXT(IFERROR(INDEX('Overview - Section A'!$E$37:$E$44,MATCH(J108,'Overview - Section A'!$U$37:$U$44,0)),""),"d-mmm-yy")</f>
        <v>1-Jul-19 to 31-Dec-19</v>
      </c>
      <c r="E108" s="466"/>
      <c r="F108" s="397"/>
      <c r="G108" s="459" t="str">
        <f t="shared" si="9"/>
        <v/>
      </c>
      <c r="H108" s="400"/>
      <c r="I108" s="448" t="str">
        <f t="shared" ca="1" si="10"/>
        <v>111-Jul-19 to 31-Dec-19</v>
      </c>
      <c r="J108" s="402" t="s">
        <v>432</v>
      </c>
      <c r="K108" s="467"/>
      <c r="L108" s="448" t="b">
        <f t="shared" si="11"/>
        <v>1</v>
      </c>
      <c r="M108" s="448" t="b">
        <f t="shared" si="12"/>
        <v>0</v>
      </c>
      <c r="N108" s="448" t="s">
        <v>908</v>
      </c>
      <c r="O108" s="51"/>
      <c r="P108" s="354"/>
      <c r="Q108" s="354"/>
      <c r="R108" s="354"/>
      <c r="S108" s="354"/>
      <c r="T108" s="354"/>
      <c r="U108" s="354"/>
      <c r="V108" s="104"/>
      <c r="W108" s="104"/>
      <c r="X108" s="183"/>
    </row>
    <row r="109" spans="1:24" ht="47.1" customHeight="1" x14ac:dyDescent="0.25">
      <c r="A109" s="117"/>
      <c r="B109" s="375">
        <v>11</v>
      </c>
      <c r="C109" s="394" t="str">
        <f t="shared" si="8"/>
        <v/>
      </c>
      <c r="D109" s="395" t="str">
        <f ca="1">TEXT(IFERROR(INDEX('Overview - Section A'!$A$37:$A$44,MATCH(J109,'Overview - Section A'!$U$37:$U$44,0)),""),"d-mmm-yy") &amp;" to " &amp; TEXT(IFERROR(INDEX('Overview - Section A'!$E$37:$E$44,MATCH(J109,'Overview - Section A'!$U$37:$U$44,0)),""),"d-mmm-yy")</f>
        <v>1-Jan-20 to 30-Jun-20</v>
      </c>
      <c r="E109" s="466"/>
      <c r="F109" s="397"/>
      <c r="G109" s="459" t="str">
        <f t="shared" si="9"/>
        <v/>
      </c>
      <c r="H109" s="400"/>
      <c r="I109" s="448" t="str">
        <f t="shared" ca="1" si="10"/>
        <v>111-Jan-20 to 30-Jun-20</v>
      </c>
      <c r="J109" s="402" t="s">
        <v>434</v>
      </c>
      <c r="K109" s="467"/>
      <c r="L109" s="448" t="b">
        <f t="shared" si="11"/>
        <v>1</v>
      </c>
      <c r="M109" s="448" t="b">
        <f t="shared" si="12"/>
        <v>0</v>
      </c>
      <c r="N109" s="448" t="s">
        <v>909</v>
      </c>
      <c r="O109" s="51"/>
      <c r="P109" s="354"/>
      <c r="Q109" s="354"/>
      <c r="R109" s="354"/>
      <c r="S109" s="354"/>
      <c r="T109" s="354"/>
      <c r="U109" s="354"/>
      <c r="V109" s="104"/>
      <c r="W109" s="104"/>
      <c r="X109" s="183"/>
    </row>
    <row r="110" spans="1:24" ht="47.1" customHeight="1" x14ac:dyDescent="0.25">
      <c r="A110" s="117"/>
      <c r="B110" s="375">
        <v>11</v>
      </c>
      <c r="C110" s="394" t="str">
        <f t="shared" ref="C110:C173" si="13">IF(B110=B109,"",VLOOKUP(B110,$A$10:$AA$42,27,FALSE))</f>
        <v/>
      </c>
      <c r="D110" s="395" t="str">
        <f ca="1">TEXT(IFERROR(INDEX('Overview - Section A'!$A$37:$A$44,MATCH(J110,'Overview - Section A'!$U$37:$U$44,0)),""),"d-mmm-yy") &amp;" to " &amp; TEXT(IFERROR(INDEX('Overview - Section A'!$E$37:$E$44,MATCH(J110,'Overview - Section A'!$U$37:$U$44,0)),""),"d-mmm-yy")</f>
        <v>1-Jul-20 to 31-Dec-20</v>
      </c>
      <c r="E110" s="466"/>
      <c r="F110" s="397"/>
      <c r="G110" s="459" t="str">
        <f t="shared" ref="G110:G173" si="14">IF(IF(AND(E110="",F110=""),K110,IFERROR((E110/F110)*100,""))=0,"",IF(AND(E110="",F110=""),K110,IFERROR((E110/F110)*100,"")))</f>
        <v/>
      </c>
      <c r="H110" s="400"/>
      <c r="I110" s="448" t="str">
        <f t="shared" ref="I110:I173" ca="1" si="15">CONCATENATE(B110,D110)</f>
        <v>111-Jul-20 to 31-Dec-20</v>
      </c>
      <c r="J110" s="402" t="s">
        <v>436</v>
      </c>
      <c r="K110" s="467"/>
      <c r="L110" s="448" t="b">
        <f t="shared" ref="L110:L173" si="16">IFERROR(TRUE,FALSE)</f>
        <v>1</v>
      </c>
      <c r="M110" s="448" t="b">
        <f t="shared" ref="M110:M173" si="17">IFERROR(IF(OR(E110&lt;&gt;"",F110&lt;&gt;"",G110&lt;&gt;"",H110&lt;&gt;""),TRUE,FALSE),FALSE)</f>
        <v>0</v>
      </c>
      <c r="N110" s="448" t="s">
        <v>910</v>
      </c>
      <c r="O110" s="51"/>
      <c r="P110" s="354"/>
      <c r="Q110" s="354"/>
      <c r="R110" s="354"/>
      <c r="S110" s="354"/>
      <c r="T110" s="354"/>
      <c r="U110" s="354"/>
      <c r="V110" s="104"/>
      <c r="W110" s="104"/>
      <c r="X110" s="183"/>
    </row>
    <row r="111" spans="1:24" ht="47.1" customHeight="1" x14ac:dyDescent="0.25">
      <c r="A111" s="117"/>
      <c r="B111" s="375">
        <v>11</v>
      </c>
      <c r="C111" s="394" t="str">
        <f t="shared" si="13"/>
        <v/>
      </c>
      <c r="D111" s="395" t="str">
        <f ca="1">TEXT(IFERROR(INDEX('Overview - Section A'!$A$37:$A$44,MATCH(J111,'Overview - Section A'!$U$37:$U$44,0)),""),"d-mmm-yy") &amp;" to " &amp; TEXT(IFERROR(INDEX('Overview - Section A'!$E$37:$E$44,MATCH(J111,'Overview - Section A'!$U$37:$U$44,0)),""),"d-mmm-yy")</f>
        <v>1-Jan-21 to 30-Jun-21</v>
      </c>
      <c r="E111" s="466"/>
      <c r="F111" s="397"/>
      <c r="G111" s="459" t="str">
        <f t="shared" si="14"/>
        <v/>
      </c>
      <c r="H111" s="400"/>
      <c r="I111" s="448" t="str">
        <f t="shared" ca="1" si="15"/>
        <v>111-Jan-21 to 30-Jun-21</v>
      </c>
      <c r="J111" s="402" t="s">
        <v>438</v>
      </c>
      <c r="K111" s="467"/>
      <c r="L111" s="448" t="b">
        <f t="shared" si="16"/>
        <v>1</v>
      </c>
      <c r="M111" s="448" t="b">
        <f t="shared" si="17"/>
        <v>0</v>
      </c>
      <c r="N111" s="448" t="s">
        <v>911</v>
      </c>
      <c r="O111" s="51"/>
      <c r="P111" s="354"/>
      <c r="Q111" s="354"/>
      <c r="R111" s="354"/>
      <c r="S111" s="354"/>
      <c r="T111" s="354"/>
      <c r="U111" s="354"/>
      <c r="V111" s="104"/>
      <c r="W111" s="104"/>
      <c r="X111" s="183"/>
    </row>
    <row r="112" spans="1:24" ht="47.1" customHeight="1" x14ac:dyDescent="0.25">
      <c r="A112" s="117"/>
      <c r="B112" s="375">
        <v>12</v>
      </c>
      <c r="C112" s="394" t="str">
        <f t="shared" si="13"/>
        <v/>
      </c>
      <c r="D112" s="395" t="str">
        <f ca="1">TEXT(IFERROR(INDEX('Overview - Section A'!$A$37:$A$44,MATCH(J112,'Overview - Section A'!$U$37:$U$44,0)),""),"d-mmm-yy") &amp;" to " &amp; TEXT(IFERROR(INDEX('Overview - Section A'!$E$37:$E$44,MATCH(J112,'Overview - Section A'!$U$37:$U$44,0)),""),"d-mmm-yy")</f>
        <v>1-Jul-18 to 31-Dec-18</v>
      </c>
      <c r="E112" s="466"/>
      <c r="F112" s="397"/>
      <c r="G112" s="459" t="str">
        <f t="shared" si="14"/>
        <v/>
      </c>
      <c r="H112" s="400"/>
      <c r="I112" s="448" t="str">
        <f t="shared" ca="1" si="15"/>
        <v>121-Jul-18 to 31-Dec-18</v>
      </c>
      <c r="J112" s="402" t="s">
        <v>428</v>
      </c>
      <c r="K112" s="467"/>
      <c r="L112" s="448" t="b">
        <f t="shared" si="16"/>
        <v>1</v>
      </c>
      <c r="M112" s="448" t="b">
        <f t="shared" si="17"/>
        <v>0</v>
      </c>
      <c r="N112" s="448" t="s">
        <v>912</v>
      </c>
      <c r="O112" s="51"/>
      <c r="P112" s="354"/>
      <c r="Q112" s="354"/>
      <c r="R112" s="354"/>
      <c r="S112" s="354"/>
      <c r="T112" s="354"/>
      <c r="U112" s="354"/>
      <c r="V112" s="104"/>
      <c r="W112" s="104"/>
      <c r="X112" s="183"/>
    </row>
    <row r="113" spans="1:24" ht="47.1" customHeight="1" x14ac:dyDescent="0.25">
      <c r="A113" s="117"/>
      <c r="B113" s="375">
        <v>12</v>
      </c>
      <c r="C113" s="394" t="str">
        <f t="shared" si="13"/>
        <v/>
      </c>
      <c r="D113" s="395" t="str">
        <f ca="1">TEXT(IFERROR(INDEX('Overview - Section A'!$A$37:$A$44,MATCH(J113,'Overview - Section A'!$U$37:$U$44,0)),""),"d-mmm-yy") &amp;" to " &amp; TEXT(IFERROR(INDEX('Overview - Section A'!$E$37:$E$44,MATCH(J113,'Overview - Section A'!$U$37:$U$44,0)),""),"d-mmm-yy")</f>
        <v>1-Jan-19 to 30-Jun-19</v>
      </c>
      <c r="E113" s="466"/>
      <c r="F113" s="397"/>
      <c r="G113" s="459" t="str">
        <f t="shared" si="14"/>
        <v/>
      </c>
      <c r="H113" s="400"/>
      <c r="I113" s="448" t="str">
        <f t="shared" ca="1" si="15"/>
        <v>121-Jan-19 to 30-Jun-19</v>
      </c>
      <c r="J113" s="402" t="s">
        <v>430</v>
      </c>
      <c r="K113" s="467"/>
      <c r="L113" s="448" t="b">
        <f t="shared" si="16"/>
        <v>1</v>
      </c>
      <c r="M113" s="448" t="b">
        <f t="shared" si="17"/>
        <v>0</v>
      </c>
      <c r="N113" s="448" t="s">
        <v>913</v>
      </c>
      <c r="O113" s="51"/>
      <c r="P113" s="354"/>
      <c r="Q113" s="354"/>
      <c r="R113" s="354"/>
      <c r="S113" s="354"/>
      <c r="T113" s="354"/>
      <c r="U113" s="354"/>
      <c r="V113" s="104"/>
      <c r="W113" s="104"/>
      <c r="X113" s="183"/>
    </row>
    <row r="114" spans="1:24" ht="47.1" customHeight="1" x14ac:dyDescent="0.25">
      <c r="A114" s="117"/>
      <c r="B114" s="375">
        <v>12</v>
      </c>
      <c r="C114" s="394" t="str">
        <f t="shared" si="13"/>
        <v/>
      </c>
      <c r="D114" s="395" t="str">
        <f ca="1">TEXT(IFERROR(INDEX('Overview - Section A'!$A$37:$A$44,MATCH(J114,'Overview - Section A'!$U$37:$U$44,0)),""),"d-mmm-yy") &amp;" to " &amp; TEXT(IFERROR(INDEX('Overview - Section A'!$E$37:$E$44,MATCH(J114,'Overview - Section A'!$U$37:$U$44,0)),""),"d-mmm-yy")</f>
        <v>1-Jul-19 to 31-Dec-19</v>
      </c>
      <c r="E114" s="466"/>
      <c r="F114" s="397"/>
      <c r="G114" s="459" t="str">
        <f t="shared" si="14"/>
        <v/>
      </c>
      <c r="H114" s="400"/>
      <c r="I114" s="448" t="str">
        <f t="shared" ca="1" si="15"/>
        <v>121-Jul-19 to 31-Dec-19</v>
      </c>
      <c r="J114" s="402" t="s">
        <v>432</v>
      </c>
      <c r="K114" s="467"/>
      <c r="L114" s="448" t="b">
        <f t="shared" si="16"/>
        <v>1</v>
      </c>
      <c r="M114" s="448" t="b">
        <f t="shared" si="17"/>
        <v>0</v>
      </c>
      <c r="N114" s="448" t="s">
        <v>914</v>
      </c>
      <c r="O114" s="51"/>
      <c r="P114" s="354"/>
      <c r="Q114" s="354"/>
      <c r="R114" s="354"/>
      <c r="S114" s="354"/>
      <c r="T114" s="354"/>
      <c r="U114" s="354"/>
      <c r="V114" s="104"/>
      <c r="W114" s="104"/>
      <c r="X114" s="183"/>
    </row>
    <row r="115" spans="1:24" ht="47.1" customHeight="1" x14ac:dyDescent="0.25">
      <c r="A115" s="117"/>
      <c r="B115" s="375">
        <v>12</v>
      </c>
      <c r="C115" s="394" t="str">
        <f t="shared" si="13"/>
        <v/>
      </c>
      <c r="D115" s="395" t="str">
        <f ca="1">TEXT(IFERROR(INDEX('Overview - Section A'!$A$37:$A$44,MATCH(J115,'Overview - Section A'!$U$37:$U$44,0)),""),"d-mmm-yy") &amp;" to " &amp; TEXT(IFERROR(INDEX('Overview - Section A'!$E$37:$E$44,MATCH(J115,'Overview - Section A'!$U$37:$U$44,0)),""),"d-mmm-yy")</f>
        <v>1-Jan-20 to 30-Jun-20</v>
      </c>
      <c r="E115" s="466"/>
      <c r="F115" s="397"/>
      <c r="G115" s="459" t="str">
        <f t="shared" si="14"/>
        <v/>
      </c>
      <c r="H115" s="400"/>
      <c r="I115" s="448" t="str">
        <f t="shared" ca="1" si="15"/>
        <v>121-Jan-20 to 30-Jun-20</v>
      </c>
      <c r="J115" s="402" t="s">
        <v>434</v>
      </c>
      <c r="K115" s="467"/>
      <c r="L115" s="448" t="b">
        <f t="shared" si="16"/>
        <v>1</v>
      </c>
      <c r="M115" s="448" t="b">
        <f t="shared" si="17"/>
        <v>0</v>
      </c>
      <c r="N115" s="448" t="s">
        <v>915</v>
      </c>
      <c r="O115" s="51"/>
      <c r="P115" s="354"/>
      <c r="Q115" s="354"/>
      <c r="R115" s="354"/>
      <c r="S115" s="354"/>
      <c r="T115" s="354"/>
      <c r="U115" s="354"/>
      <c r="V115" s="104"/>
      <c r="W115" s="104"/>
      <c r="X115" s="183"/>
    </row>
    <row r="116" spans="1:24" ht="47.1" customHeight="1" x14ac:dyDescent="0.25">
      <c r="A116" s="117"/>
      <c r="B116" s="375">
        <v>12</v>
      </c>
      <c r="C116" s="394" t="str">
        <f t="shared" si="13"/>
        <v/>
      </c>
      <c r="D116" s="395" t="str">
        <f ca="1">TEXT(IFERROR(INDEX('Overview - Section A'!$A$37:$A$44,MATCH(J116,'Overview - Section A'!$U$37:$U$44,0)),""),"d-mmm-yy") &amp;" to " &amp; TEXT(IFERROR(INDEX('Overview - Section A'!$E$37:$E$44,MATCH(J116,'Overview - Section A'!$U$37:$U$44,0)),""),"d-mmm-yy")</f>
        <v>1-Jul-20 to 31-Dec-20</v>
      </c>
      <c r="E116" s="466"/>
      <c r="F116" s="397"/>
      <c r="G116" s="459" t="str">
        <f t="shared" si="14"/>
        <v/>
      </c>
      <c r="H116" s="400"/>
      <c r="I116" s="448" t="str">
        <f t="shared" ca="1" si="15"/>
        <v>121-Jul-20 to 31-Dec-20</v>
      </c>
      <c r="J116" s="402" t="s">
        <v>436</v>
      </c>
      <c r="K116" s="467"/>
      <c r="L116" s="448" t="b">
        <f t="shared" si="16"/>
        <v>1</v>
      </c>
      <c r="M116" s="448" t="b">
        <f t="shared" si="17"/>
        <v>0</v>
      </c>
      <c r="N116" s="448" t="s">
        <v>916</v>
      </c>
      <c r="O116" s="51"/>
      <c r="P116" s="354"/>
      <c r="Q116" s="354"/>
      <c r="R116" s="354"/>
      <c r="S116" s="354"/>
      <c r="T116" s="354"/>
      <c r="U116" s="354"/>
      <c r="V116" s="104"/>
      <c r="W116" s="104"/>
      <c r="X116" s="183"/>
    </row>
    <row r="117" spans="1:24" ht="47.1" customHeight="1" x14ac:dyDescent="0.25">
      <c r="A117" s="117"/>
      <c r="B117" s="375">
        <v>12</v>
      </c>
      <c r="C117" s="394" t="str">
        <f t="shared" si="13"/>
        <v/>
      </c>
      <c r="D117" s="395" t="str">
        <f ca="1">TEXT(IFERROR(INDEX('Overview - Section A'!$A$37:$A$44,MATCH(J117,'Overview - Section A'!$U$37:$U$44,0)),""),"d-mmm-yy") &amp;" to " &amp; TEXT(IFERROR(INDEX('Overview - Section A'!$E$37:$E$44,MATCH(J117,'Overview - Section A'!$U$37:$U$44,0)),""),"d-mmm-yy")</f>
        <v>1-Jan-21 to 30-Jun-21</v>
      </c>
      <c r="E117" s="466"/>
      <c r="F117" s="397"/>
      <c r="G117" s="459" t="str">
        <f t="shared" si="14"/>
        <v/>
      </c>
      <c r="H117" s="400"/>
      <c r="I117" s="448" t="str">
        <f t="shared" ca="1" si="15"/>
        <v>121-Jan-21 to 30-Jun-21</v>
      </c>
      <c r="J117" s="402" t="s">
        <v>438</v>
      </c>
      <c r="K117" s="467"/>
      <c r="L117" s="448" t="b">
        <f t="shared" si="16"/>
        <v>1</v>
      </c>
      <c r="M117" s="448" t="b">
        <f t="shared" si="17"/>
        <v>0</v>
      </c>
      <c r="N117" s="448" t="s">
        <v>917</v>
      </c>
      <c r="O117" s="51"/>
      <c r="P117" s="354"/>
      <c r="Q117" s="354"/>
      <c r="R117" s="354"/>
      <c r="S117" s="354"/>
      <c r="T117" s="354"/>
      <c r="U117" s="354"/>
      <c r="V117" s="104"/>
      <c r="W117" s="104"/>
      <c r="X117" s="183"/>
    </row>
    <row r="118" spans="1:24" ht="47.1" customHeight="1" x14ac:dyDescent="0.25">
      <c r="A118" s="117"/>
      <c r="B118" s="375">
        <v>13</v>
      </c>
      <c r="C118" s="394" t="str">
        <f t="shared" si="13"/>
        <v/>
      </c>
      <c r="D118" s="395" t="str">
        <f ca="1">TEXT(IFERROR(INDEX('Overview - Section A'!$A$37:$A$44,MATCH(J118,'Overview - Section A'!$U$37:$U$44,0)),""),"d-mmm-yy") &amp;" to " &amp; TEXT(IFERROR(INDEX('Overview - Section A'!$E$37:$E$44,MATCH(J118,'Overview - Section A'!$U$37:$U$44,0)),""),"d-mmm-yy")</f>
        <v>1-Jul-18 to 31-Dec-18</v>
      </c>
      <c r="E118" s="466"/>
      <c r="F118" s="397"/>
      <c r="G118" s="459" t="str">
        <f t="shared" si="14"/>
        <v/>
      </c>
      <c r="H118" s="400"/>
      <c r="I118" s="448" t="str">
        <f t="shared" ca="1" si="15"/>
        <v>131-Jul-18 to 31-Dec-18</v>
      </c>
      <c r="J118" s="402" t="s">
        <v>428</v>
      </c>
      <c r="K118" s="467"/>
      <c r="L118" s="448" t="b">
        <f t="shared" si="16"/>
        <v>1</v>
      </c>
      <c r="M118" s="448" t="b">
        <f t="shared" si="17"/>
        <v>0</v>
      </c>
      <c r="N118" s="448" t="s">
        <v>918</v>
      </c>
      <c r="O118" s="51"/>
      <c r="P118" s="354"/>
      <c r="Q118" s="354"/>
      <c r="R118" s="354"/>
      <c r="S118" s="354"/>
      <c r="T118" s="354"/>
      <c r="U118" s="354"/>
      <c r="V118" s="104"/>
      <c r="W118" s="104"/>
      <c r="X118" s="183"/>
    </row>
    <row r="119" spans="1:24" ht="47.1" customHeight="1" x14ac:dyDescent="0.25">
      <c r="A119" s="117"/>
      <c r="B119" s="375">
        <v>13</v>
      </c>
      <c r="C119" s="394" t="str">
        <f t="shared" si="13"/>
        <v/>
      </c>
      <c r="D119" s="395" t="str">
        <f ca="1">TEXT(IFERROR(INDEX('Overview - Section A'!$A$37:$A$44,MATCH(J119,'Overview - Section A'!$U$37:$U$44,0)),""),"d-mmm-yy") &amp;" to " &amp; TEXT(IFERROR(INDEX('Overview - Section A'!$E$37:$E$44,MATCH(J119,'Overview - Section A'!$U$37:$U$44,0)),""),"d-mmm-yy")</f>
        <v>1-Jan-19 to 30-Jun-19</v>
      </c>
      <c r="E119" s="466"/>
      <c r="F119" s="397"/>
      <c r="G119" s="459" t="str">
        <f t="shared" si="14"/>
        <v/>
      </c>
      <c r="H119" s="400"/>
      <c r="I119" s="448" t="str">
        <f t="shared" ca="1" si="15"/>
        <v>131-Jan-19 to 30-Jun-19</v>
      </c>
      <c r="J119" s="402" t="s">
        <v>430</v>
      </c>
      <c r="K119" s="467"/>
      <c r="L119" s="448" t="b">
        <f t="shared" si="16"/>
        <v>1</v>
      </c>
      <c r="M119" s="448" t="b">
        <f t="shared" si="17"/>
        <v>0</v>
      </c>
      <c r="N119" s="448" t="s">
        <v>919</v>
      </c>
      <c r="O119" s="51"/>
      <c r="P119" s="354"/>
      <c r="Q119" s="354"/>
      <c r="R119" s="354"/>
      <c r="S119" s="354"/>
      <c r="T119" s="354"/>
      <c r="U119" s="354"/>
      <c r="V119" s="104"/>
      <c r="W119" s="104"/>
      <c r="X119" s="183"/>
    </row>
    <row r="120" spans="1:24" ht="47.1" customHeight="1" x14ac:dyDescent="0.25">
      <c r="A120" s="117"/>
      <c r="B120" s="375">
        <v>13</v>
      </c>
      <c r="C120" s="394" t="str">
        <f t="shared" si="13"/>
        <v/>
      </c>
      <c r="D120" s="395" t="str">
        <f ca="1">TEXT(IFERROR(INDEX('Overview - Section A'!$A$37:$A$44,MATCH(J120,'Overview - Section A'!$U$37:$U$44,0)),""),"d-mmm-yy") &amp;" to " &amp; TEXT(IFERROR(INDEX('Overview - Section A'!$E$37:$E$44,MATCH(J120,'Overview - Section A'!$U$37:$U$44,0)),""),"d-mmm-yy")</f>
        <v>1-Jul-19 to 31-Dec-19</v>
      </c>
      <c r="E120" s="466"/>
      <c r="F120" s="397"/>
      <c r="G120" s="459" t="str">
        <f t="shared" si="14"/>
        <v/>
      </c>
      <c r="H120" s="400"/>
      <c r="I120" s="448" t="str">
        <f t="shared" ca="1" si="15"/>
        <v>131-Jul-19 to 31-Dec-19</v>
      </c>
      <c r="J120" s="402" t="s">
        <v>432</v>
      </c>
      <c r="K120" s="467"/>
      <c r="L120" s="448" t="b">
        <f t="shared" si="16"/>
        <v>1</v>
      </c>
      <c r="M120" s="448" t="b">
        <f t="shared" si="17"/>
        <v>0</v>
      </c>
      <c r="N120" s="448" t="s">
        <v>920</v>
      </c>
      <c r="O120" s="51"/>
      <c r="P120" s="354"/>
      <c r="Q120" s="354"/>
      <c r="R120" s="354"/>
      <c r="S120" s="354"/>
      <c r="T120" s="354"/>
      <c r="U120" s="354"/>
      <c r="V120" s="104"/>
      <c r="W120" s="104"/>
      <c r="X120" s="183"/>
    </row>
    <row r="121" spans="1:24" ht="47.1" customHeight="1" x14ac:dyDescent="0.25">
      <c r="A121" s="117"/>
      <c r="B121" s="375">
        <v>13</v>
      </c>
      <c r="C121" s="394" t="str">
        <f t="shared" si="13"/>
        <v/>
      </c>
      <c r="D121" s="395" t="str">
        <f ca="1">TEXT(IFERROR(INDEX('Overview - Section A'!$A$37:$A$44,MATCH(J121,'Overview - Section A'!$U$37:$U$44,0)),""),"d-mmm-yy") &amp;" to " &amp; TEXT(IFERROR(INDEX('Overview - Section A'!$E$37:$E$44,MATCH(J121,'Overview - Section A'!$U$37:$U$44,0)),""),"d-mmm-yy")</f>
        <v>1-Jan-20 to 30-Jun-20</v>
      </c>
      <c r="E121" s="466"/>
      <c r="F121" s="397"/>
      <c r="G121" s="459" t="str">
        <f t="shared" si="14"/>
        <v/>
      </c>
      <c r="H121" s="400"/>
      <c r="I121" s="448" t="str">
        <f t="shared" ca="1" si="15"/>
        <v>131-Jan-20 to 30-Jun-20</v>
      </c>
      <c r="J121" s="402" t="s">
        <v>434</v>
      </c>
      <c r="K121" s="467"/>
      <c r="L121" s="448" t="b">
        <f t="shared" si="16"/>
        <v>1</v>
      </c>
      <c r="M121" s="448" t="b">
        <f t="shared" si="17"/>
        <v>0</v>
      </c>
      <c r="N121" s="448" t="s">
        <v>921</v>
      </c>
      <c r="O121" s="51"/>
      <c r="P121" s="354"/>
      <c r="Q121" s="354"/>
      <c r="R121" s="354"/>
      <c r="S121" s="354"/>
      <c r="T121" s="354"/>
      <c r="U121" s="354"/>
      <c r="V121" s="104"/>
      <c r="W121" s="104"/>
      <c r="X121" s="183"/>
    </row>
    <row r="122" spans="1:24" ht="47.1" customHeight="1" x14ac:dyDescent="0.25">
      <c r="A122" s="117"/>
      <c r="B122" s="375">
        <v>13</v>
      </c>
      <c r="C122" s="394" t="str">
        <f t="shared" si="13"/>
        <v/>
      </c>
      <c r="D122" s="395" t="str">
        <f ca="1">TEXT(IFERROR(INDEX('Overview - Section A'!$A$37:$A$44,MATCH(J122,'Overview - Section A'!$U$37:$U$44,0)),""),"d-mmm-yy") &amp;" to " &amp; TEXT(IFERROR(INDEX('Overview - Section A'!$E$37:$E$44,MATCH(J122,'Overview - Section A'!$U$37:$U$44,0)),""),"d-mmm-yy")</f>
        <v>1-Jul-20 to 31-Dec-20</v>
      </c>
      <c r="E122" s="466"/>
      <c r="F122" s="397"/>
      <c r="G122" s="459" t="str">
        <f t="shared" si="14"/>
        <v/>
      </c>
      <c r="H122" s="400"/>
      <c r="I122" s="448" t="str">
        <f t="shared" ca="1" si="15"/>
        <v>131-Jul-20 to 31-Dec-20</v>
      </c>
      <c r="J122" s="402" t="s">
        <v>436</v>
      </c>
      <c r="K122" s="467"/>
      <c r="L122" s="448" t="b">
        <f t="shared" si="16"/>
        <v>1</v>
      </c>
      <c r="M122" s="448" t="b">
        <f t="shared" si="17"/>
        <v>0</v>
      </c>
      <c r="N122" s="448" t="s">
        <v>922</v>
      </c>
      <c r="O122" s="51"/>
      <c r="P122" s="354"/>
      <c r="Q122" s="354"/>
      <c r="R122" s="354"/>
      <c r="S122" s="354"/>
      <c r="T122" s="354"/>
      <c r="U122" s="354"/>
      <c r="V122" s="104"/>
      <c r="W122" s="104"/>
      <c r="X122" s="183"/>
    </row>
    <row r="123" spans="1:24" ht="47.1" customHeight="1" x14ac:dyDescent="0.25">
      <c r="A123" s="117"/>
      <c r="B123" s="375">
        <v>13</v>
      </c>
      <c r="C123" s="394" t="str">
        <f t="shared" si="13"/>
        <v/>
      </c>
      <c r="D123" s="395" t="str">
        <f ca="1">TEXT(IFERROR(INDEX('Overview - Section A'!$A$37:$A$44,MATCH(J123,'Overview - Section A'!$U$37:$U$44,0)),""),"d-mmm-yy") &amp;" to " &amp; TEXT(IFERROR(INDEX('Overview - Section A'!$E$37:$E$44,MATCH(J123,'Overview - Section A'!$U$37:$U$44,0)),""),"d-mmm-yy")</f>
        <v>1-Jan-21 to 30-Jun-21</v>
      </c>
      <c r="E123" s="466"/>
      <c r="F123" s="397"/>
      <c r="G123" s="459" t="str">
        <f t="shared" si="14"/>
        <v/>
      </c>
      <c r="H123" s="400"/>
      <c r="I123" s="448" t="str">
        <f t="shared" ca="1" si="15"/>
        <v>131-Jan-21 to 30-Jun-21</v>
      </c>
      <c r="J123" s="402" t="s">
        <v>438</v>
      </c>
      <c r="K123" s="467"/>
      <c r="L123" s="448" t="b">
        <f t="shared" si="16"/>
        <v>1</v>
      </c>
      <c r="M123" s="448" t="b">
        <f t="shared" si="17"/>
        <v>0</v>
      </c>
      <c r="N123" s="448" t="s">
        <v>923</v>
      </c>
      <c r="O123" s="51"/>
      <c r="P123" s="354"/>
      <c r="Q123" s="354"/>
      <c r="R123" s="354"/>
      <c r="S123" s="354"/>
      <c r="T123" s="354"/>
      <c r="U123" s="354"/>
      <c r="V123" s="104"/>
      <c r="W123" s="104"/>
      <c r="X123" s="183"/>
    </row>
    <row r="124" spans="1:24" ht="47.1" customHeight="1" x14ac:dyDescent="0.25">
      <c r="A124" s="117"/>
      <c r="B124" s="375">
        <v>14</v>
      </c>
      <c r="C124" s="394" t="str">
        <f t="shared" si="13"/>
        <v/>
      </c>
      <c r="D124" s="395" t="str">
        <f ca="1">TEXT(IFERROR(INDEX('Overview - Section A'!$A$37:$A$44,MATCH(J124,'Overview - Section A'!$U$37:$U$44,0)),""),"d-mmm-yy") &amp;" to " &amp; TEXT(IFERROR(INDEX('Overview - Section A'!$E$37:$E$44,MATCH(J124,'Overview - Section A'!$U$37:$U$44,0)),""),"d-mmm-yy")</f>
        <v>1-Jul-18 to 31-Dec-18</v>
      </c>
      <c r="E124" s="466"/>
      <c r="F124" s="397"/>
      <c r="G124" s="459" t="str">
        <f t="shared" si="14"/>
        <v/>
      </c>
      <c r="H124" s="400"/>
      <c r="I124" s="448" t="str">
        <f t="shared" ca="1" si="15"/>
        <v>141-Jul-18 to 31-Dec-18</v>
      </c>
      <c r="J124" s="402" t="s">
        <v>428</v>
      </c>
      <c r="K124" s="467"/>
      <c r="L124" s="448" t="b">
        <f t="shared" si="16"/>
        <v>1</v>
      </c>
      <c r="M124" s="448" t="b">
        <f t="shared" si="17"/>
        <v>0</v>
      </c>
      <c r="N124" s="448" t="s">
        <v>924</v>
      </c>
      <c r="O124" s="51"/>
      <c r="P124" s="354"/>
      <c r="Q124" s="354"/>
      <c r="R124" s="354"/>
      <c r="S124" s="354"/>
      <c r="T124" s="354"/>
      <c r="U124" s="354"/>
      <c r="V124" s="104"/>
      <c r="W124" s="104"/>
      <c r="X124" s="183"/>
    </row>
    <row r="125" spans="1:24" ht="47.1" customHeight="1" x14ac:dyDescent="0.25">
      <c r="A125" s="117"/>
      <c r="B125" s="375">
        <v>14</v>
      </c>
      <c r="C125" s="394" t="str">
        <f t="shared" si="13"/>
        <v/>
      </c>
      <c r="D125" s="395" t="str">
        <f ca="1">TEXT(IFERROR(INDEX('Overview - Section A'!$A$37:$A$44,MATCH(J125,'Overview - Section A'!$U$37:$U$44,0)),""),"d-mmm-yy") &amp;" to " &amp; TEXT(IFERROR(INDEX('Overview - Section A'!$E$37:$E$44,MATCH(J125,'Overview - Section A'!$U$37:$U$44,0)),""),"d-mmm-yy")</f>
        <v>1-Jan-19 to 30-Jun-19</v>
      </c>
      <c r="E125" s="466"/>
      <c r="F125" s="397"/>
      <c r="G125" s="459" t="str">
        <f t="shared" si="14"/>
        <v/>
      </c>
      <c r="H125" s="400"/>
      <c r="I125" s="448" t="str">
        <f t="shared" ca="1" si="15"/>
        <v>141-Jan-19 to 30-Jun-19</v>
      </c>
      <c r="J125" s="402" t="s">
        <v>430</v>
      </c>
      <c r="K125" s="467"/>
      <c r="L125" s="448" t="b">
        <f t="shared" si="16"/>
        <v>1</v>
      </c>
      <c r="M125" s="448" t="b">
        <f t="shared" si="17"/>
        <v>0</v>
      </c>
      <c r="N125" s="448" t="s">
        <v>925</v>
      </c>
      <c r="O125" s="51"/>
      <c r="P125" s="354"/>
      <c r="Q125" s="354"/>
      <c r="R125" s="354"/>
      <c r="S125" s="354"/>
      <c r="T125" s="354"/>
      <c r="U125" s="354"/>
      <c r="V125" s="104"/>
      <c r="W125" s="104"/>
      <c r="X125" s="183"/>
    </row>
    <row r="126" spans="1:24" ht="47.1" customHeight="1" x14ac:dyDescent="0.25">
      <c r="A126" s="117"/>
      <c r="B126" s="375">
        <v>14</v>
      </c>
      <c r="C126" s="394" t="str">
        <f t="shared" si="13"/>
        <v/>
      </c>
      <c r="D126" s="395" t="str">
        <f ca="1">TEXT(IFERROR(INDEX('Overview - Section A'!$A$37:$A$44,MATCH(J126,'Overview - Section A'!$U$37:$U$44,0)),""),"d-mmm-yy") &amp;" to " &amp; TEXT(IFERROR(INDEX('Overview - Section A'!$E$37:$E$44,MATCH(J126,'Overview - Section A'!$U$37:$U$44,0)),""),"d-mmm-yy")</f>
        <v>1-Jul-19 to 31-Dec-19</v>
      </c>
      <c r="E126" s="466"/>
      <c r="F126" s="397"/>
      <c r="G126" s="459" t="str">
        <f t="shared" si="14"/>
        <v/>
      </c>
      <c r="H126" s="400"/>
      <c r="I126" s="448" t="str">
        <f t="shared" ca="1" si="15"/>
        <v>141-Jul-19 to 31-Dec-19</v>
      </c>
      <c r="J126" s="402" t="s">
        <v>432</v>
      </c>
      <c r="K126" s="467"/>
      <c r="L126" s="448" t="b">
        <f t="shared" si="16"/>
        <v>1</v>
      </c>
      <c r="M126" s="448" t="b">
        <f t="shared" si="17"/>
        <v>0</v>
      </c>
      <c r="N126" s="448" t="s">
        <v>926</v>
      </c>
      <c r="O126" s="51"/>
      <c r="P126" s="354"/>
      <c r="Q126" s="354"/>
      <c r="R126" s="354"/>
      <c r="S126" s="354"/>
      <c r="T126" s="354"/>
      <c r="U126" s="354"/>
      <c r="V126" s="104"/>
      <c r="W126" s="104"/>
      <c r="X126" s="183"/>
    </row>
    <row r="127" spans="1:24" ht="47.1" customHeight="1" x14ac:dyDescent="0.25">
      <c r="A127" s="117"/>
      <c r="B127" s="375">
        <v>14</v>
      </c>
      <c r="C127" s="394" t="str">
        <f t="shared" si="13"/>
        <v/>
      </c>
      <c r="D127" s="395" t="str">
        <f ca="1">TEXT(IFERROR(INDEX('Overview - Section A'!$A$37:$A$44,MATCH(J127,'Overview - Section A'!$U$37:$U$44,0)),""),"d-mmm-yy") &amp;" to " &amp; TEXT(IFERROR(INDEX('Overview - Section A'!$E$37:$E$44,MATCH(J127,'Overview - Section A'!$U$37:$U$44,0)),""),"d-mmm-yy")</f>
        <v>1-Jan-20 to 30-Jun-20</v>
      </c>
      <c r="E127" s="466"/>
      <c r="F127" s="397"/>
      <c r="G127" s="459" t="str">
        <f t="shared" si="14"/>
        <v/>
      </c>
      <c r="H127" s="400"/>
      <c r="I127" s="448" t="str">
        <f t="shared" ca="1" si="15"/>
        <v>141-Jan-20 to 30-Jun-20</v>
      </c>
      <c r="J127" s="402" t="s">
        <v>434</v>
      </c>
      <c r="K127" s="467"/>
      <c r="L127" s="448" t="b">
        <f t="shared" si="16"/>
        <v>1</v>
      </c>
      <c r="M127" s="448" t="b">
        <f t="shared" si="17"/>
        <v>0</v>
      </c>
      <c r="N127" s="448" t="s">
        <v>927</v>
      </c>
      <c r="O127" s="51"/>
      <c r="P127" s="354"/>
      <c r="Q127" s="354"/>
      <c r="R127" s="354"/>
      <c r="S127" s="354"/>
      <c r="T127" s="354"/>
      <c r="U127" s="354"/>
      <c r="V127" s="104"/>
      <c r="W127" s="104"/>
      <c r="X127" s="183"/>
    </row>
    <row r="128" spans="1:24" ht="47.1" customHeight="1" x14ac:dyDescent="0.25">
      <c r="A128" s="117"/>
      <c r="B128" s="375">
        <v>14</v>
      </c>
      <c r="C128" s="394" t="str">
        <f t="shared" si="13"/>
        <v/>
      </c>
      <c r="D128" s="395" t="str">
        <f ca="1">TEXT(IFERROR(INDEX('Overview - Section A'!$A$37:$A$44,MATCH(J128,'Overview - Section A'!$U$37:$U$44,0)),""),"d-mmm-yy") &amp;" to " &amp; TEXT(IFERROR(INDEX('Overview - Section A'!$E$37:$E$44,MATCH(J128,'Overview - Section A'!$U$37:$U$44,0)),""),"d-mmm-yy")</f>
        <v>1-Jul-20 to 31-Dec-20</v>
      </c>
      <c r="E128" s="466"/>
      <c r="F128" s="397"/>
      <c r="G128" s="459" t="str">
        <f t="shared" si="14"/>
        <v/>
      </c>
      <c r="H128" s="400"/>
      <c r="I128" s="448" t="str">
        <f t="shared" ca="1" si="15"/>
        <v>141-Jul-20 to 31-Dec-20</v>
      </c>
      <c r="J128" s="402" t="s">
        <v>436</v>
      </c>
      <c r="K128" s="467"/>
      <c r="L128" s="448" t="b">
        <f t="shared" si="16"/>
        <v>1</v>
      </c>
      <c r="M128" s="448" t="b">
        <f t="shared" si="17"/>
        <v>0</v>
      </c>
      <c r="N128" s="448" t="s">
        <v>928</v>
      </c>
      <c r="O128" s="51"/>
      <c r="P128" s="354"/>
      <c r="Q128" s="354"/>
      <c r="R128" s="354"/>
      <c r="S128" s="354"/>
      <c r="T128" s="354"/>
      <c r="U128" s="354"/>
      <c r="V128" s="104"/>
      <c r="W128" s="104"/>
      <c r="X128" s="183"/>
    </row>
    <row r="129" spans="1:24" ht="47.1" customHeight="1" x14ac:dyDescent="0.25">
      <c r="A129" s="117"/>
      <c r="B129" s="375">
        <v>14</v>
      </c>
      <c r="C129" s="394" t="str">
        <f t="shared" si="13"/>
        <v/>
      </c>
      <c r="D129" s="395" t="str">
        <f ca="1">TEXT(IFERROR(INDEX('Overview - Section A'!$A$37:$A$44,MATCH(J129,'Overview - Section A'!$U$37:$U$44,0)),""),"d-mmm-yy") &amp;" to " &amp; TEXT(IFERROR(INDEX('Overview - Section A'!$E$37:$E$44,MATCH(J129,'Overview - Section A'!$U$37:$U$44,0)),""),"d-mmm-yy")</f>
        <v>1-Jan-21 to 30-Jun-21</v>
      </c>
      <c r="E129" s="466"/>
      <c r="F129" s="397"/>
      <c r="G129" s="459" t="str">
        <f t="shared" si="14"/>
        <v/>
      </c>
      <c r="H129" s="400"/>
      <c r="I129" s="448" t="str">
        <f t="shared" ca="1" si="15"/>
        <v>141-Jan-21 to 30-Jun-21</v>
      </c>
      <c r="J129" s="402" t="s">
        <v>438</v>
      </c>
      <c r="K129" s="467"/>
      <c r="L129" s="448" t="b">
        <f t="shared" si="16"/>
        <v>1</v>
      </c>
      <c r="M129" s="448" t="b">
        <f t="shared" si="17"/>
        <v>0</v>
      </c>
      <c r="N129" s="448" t="s">
        <v>929</v>
      </c>
      <c r="O129" s="51"/>
      <c r="P129" s="354"/>
      <c r="Q129" s="354"/>
      <c r="R129" s="354"/>
      <c r="S129" s="354"/>
      <c r="T129" s="354"/>
      <c r="U129" s="354"/>
      <c r="V129" s="104"/>
      <c r="W129" s="104"/>
      <c r="X129" s="183"/>
    </row>
    <row r="130" spans="1:24" ht="47.1" customHeight="1" x14ac:dyDescent="0.25">
      <c r="A130" s="117"/>
      <c r="B130" s="375">
        <v>15</v>
      </c>
      <c r="C130" s="394" t="str">
        <f t="shared" si="13"/>
        <v/>
      </c>
      <c r="D130" s="395" t="str">
        <f ca="1">TEXT(IFERROR(INDEX('Overview - Section A'!$A$37:$A$44,MATCH(J130,'Overview - Section A'!$U$37:$U$44,0)),""),"d-mmm-yy") &amp;" to " &amp; TEXT(IFERROR(INDEX('Overview - Section A'!$E$37:$E$44,MATCH(J130,'Overview - Section A'!$U$37:$U$44,0)),""),"d-mmm-yy")</f>
        <v>1-Jul-18 to 31-Dec-18</v>
      </c>
      <c r="E130" s="466"/>
      <c r="F130" s="397"/>
      <c r="G130" s="459" t="str">
        <f t="shared" si="14"/>
        <v/>
      </c>
      <c r="H130" s="400"/>
      <c r="I130" s="448" t="str">
        <f t="shared" ca="1" si="15"/>
        <v>151-Jul-18 to 31-Dec-18</v>
      </c>
      <c r="J130" s="402" t="s">
        <v>428</v>
      </c>
      <c r="K130" s="467"/>
      <c r="L130" s="448" t="b">
        <f t="shared" si="16"/>
        <v>1</v>
      </c>
      <c r="M130" s="448" t="b">
        <f t="shared" si="17"/>
        <v>0</v>
      </c>
      <c r="N130" s="448" t="s">
        <v>930</v>
      </c>
      <c r="O130" s="51"/>
      <c r="P130" s="354"/>
      <c r="Q130" s="354"/>
      <c r="R130" s="354"/>
      <c r="S130" s="354"/>
      <c r="T130" s="354"/>
      <c r="U130" s="354"/>
      <c r="V130" s="104"/>
      <c r="W130" s="104"/>
      <c r="X130" s="183"/>
    </row>
    <row r="131" spans="1:24" ht="47.1" customHeight="1" x14ac:dyDescent="0.25">
      <c r="A131" s="117"/>
      <c r="B131" s="375">
        <v>15</v>
      </c>
      <c r="C131" s="394" t="str">
        <f t="shared" si="13"/>
        <v/>
      </c>
      <c r="D131" s="395" t="str">
        <f ca="1">TEXT(IFERROR(INDEX('Overview - Section A'!$A$37:$A$44,MATCH(J131,'Overview - Section A'!$U$37:$U$44,0)),""),"d-mmm-yy") &amp;" to " &amp; TEXT(IFERROR(INDEX('Overview - Section A'!$E$37:$E$44,MATCH(J131,'Overview - Section A'!$U$37:$U$44,0)),""),"d-mmm-yy")</f>
        <v>1-Jan-19 to 30-Jun-19</v>
      </c>
      <c r="E131" s="466"/>
      <c r="F131" s="397"/>
      <c r="G131" s="459" t="str">
        <f t="shared" si="14"/>
        <v/>
      </c>
      <c r="H131" s="400"/>
      <c r="I131" s="448" t="str">
        <f t="shared" ca="1" si="15"/>
        <v>151-Jan-19 to 30-Jun-19</v>
      </c>
      <c r="J131" s="402" t="s">
        <v>430</v>
      </c>
      <c r="K131" s="467"/>
      <c r="L131" s="448" t="b">
        <f t="shared" si="16"/>
        <v>1</v>
      </c>
      <c r="M131" s="448" t="b">
        <f t="shared" si="17"/>
        <v>0</v>
      </c>
      <c r="N131" s="448" t="s">
        <v>931</v>
      </c>
      <c r="O131" s="51"/>
      <c r="P131" s="354"/>
      <c r="Q131" s="354"/>
      <c r="R131" s="354"/>
      <c r="S131" s="354"/>
      <c r="T131" s="354"/>
      <c r="U131" s="354"/>
      <c r="V131" s="104"/>
      <c r="W131" s="104"/>
      <c r="X131" s="183"/>
    </row>
    <row r="132" spans="1:24" ht="47.1" customHeight="1" x14ac:dyDescent="0.25">
      <c r="A132" s="117"/>
      <c r="B132" s="375">
        <v>15</v>
      </c>
      <c r="C132" s="394" t="str">
        <f t="shared" si="13"/>
        <v/>
      </c>
      <c r="D132" s="395" t="str">
        <f ca="1">TEXT(IFERROR(INDEX('Overview - Section A'!$A$37:$A$44,MATCH(J132,'Overview - Section A'!$U$37:$U$44,0)),""),"d-mmm-yy") &amp;" to " &amp; TEXT(IFERROR(INDEX('Overview - Section A'!$E$37:$E$44,MATCH(J132,'Overview - Section A'!$U$37:$U$44,0)),""),"d-mmm-yy")</f>
        <v>1-Jul-19 to 31-Dec-19</v>
      </c>
      <c r="E132" s="466"/>
      <c r="F132" s="397"/>
      <c r="G132" s="459" t="str">
        <f t="shared" si="14"/>
        <v/>
      </c>
      <c r="H132" s="400"/>
      <c r="I132" s="448" t="str">
        <f t="shared" ca="1" si="15"/>
        <v>151-Jul-19 to 31-Dec-19</v>
      </c>
      <c r="J132" s="402" t="s">
        <v>432</v>
      </c>
      <c r="K132" s="467"/>
      <c r="L132" s="448" t="b">
        <f t="shared" si="16"/>
        <v>1</v>
      </c>
      <c r="M132" s="448" t="b">
        <f t="shared" si="17"/>
        <v>0</v>
      </c>
      <c r="N132" s="448" t="s">
        <v>932</v>
      </c>
      <c r="O132" s="51"/>
      <c r="P132" s="354"/>
      <c r="Q132" s="354"/>
      <c r="R132" s="354"/>
      <c r="S132" s="354"/>
      <c r="T132" s="354"/>
      <c r="U132" s="354"/>
      <c r="V132" s="104"/>
      <c r="W132" s="104"/>
      <c r="X132" s="183"/>
    </row>
    <row r="133" spans="1:24" ht="47.1" customHeight="1" x14ac:dyDescent="0.25">
      <c r="A133" s="117"/>
      <c r="B133" s="375">
        <v>15</v>
      </c>
      <c r="C133" s="394" t="str">
        <f t="shared" si="13"/>
        <v/>
      </c>
      <c r="D133" s="395" t="str">
        <f ca="1">TEXT(IFERROR(INDEX('Overview - Section A'!$A$37:$A$44,MATCH(J133,'Overview - Section A'!$U$37:$U$44,0)),""),"d-mmm-yy") &amp;" to " &amp; TEXT(IFERROR(INDEX('Overview - Section A'!$E$37:$E$44,MATCH(J133,'Overview - Section A'!$U$37:$U$44,0)),""),"d-mmm-yy")</f>
        <v>1-Jan-20 to 30-Jun-20</v>
      </c>
      <c r="E133" s="466"/>
      <c r="F133" s="397"/>
      <c r="G133" s="459" t="str">
        <f t="shared" si="14"/>
        <v/>
      </c>
      <c r="H133" s="400"/>
      <c r="I133" s="448" t="str">
        <f t="shared" ca="1" si="15"/>
        <v>151-Jan-20 to 30-Jun-20</v>
      </c>
      <c r="J133" s="402" t="s">
        <v>434</v>
      </c>
      <c r="K133" s="467"/>
      <c r="L133" s="448" t="b">
        <f t="shared" si="16"/>
        <v>1</v>
      </c>
      <c r="M133" s="448" t="b">
        <f t="shared" si="17"/>
        <v>0</v>
      </c>
      <c r="N133" s="448" t="s">
        <v>933</v>
      </c>
      <c r="O133" s="51"/>
      <c r="P133" s="354"/>
      <c r="Q133" s="354"/>
      <c r="R133" s="354"/>
      <c r="S133" s="354"/>
      <c r="T133" s="354"/>
      <c r="U133" s="354"/>
      <c r="V133" s="104"/>
      <c r="W133" s="104"/>
      <c r="X133" s="183"/>
    </row>
    <row r="134" spans="1:24" ht="47.1" customHeight="1" x14ac:dyDescent="0.25">
      <c r="A134" s="117"/>
      <c r="B134" s="375">
        <v>15</v>
      </c>
      <c r="C134" s="394" t="str">
        <f t="shared" si="13"/>
        <v/>
      </c>
      <c r="D134" s="395" t="str">
        <f ca="1">TEXT(IFERROR(INDEX('Overview - Section A'!$A$37:$A$44,MATCH(J134,'Overview - Section A'!$U$37:$U$44,0)),""),"d-mmm-yy") &amp;" to " &amp; TEXT(IFERROR(INDEX('Overview - Section A'!$E$37:$E$44,MATCH(J134,'Overview - Section A'!$U$37:$U$44,0)),""),"d-mmm-yy")</f>
        <v>1-Jul-20 to 31-Dec-20</v>
      </c>
      <c r="E134" s="466"/>
      <c r="F134" s="397"/>
      <c r="G134" s="459" t="str">
        <f t="shared" si="14"/>
        <v/>
      </c>
      <c r="H134" s="400"/>
      <c r="I134" s="448" t="str">
        <f t="shared" ca="1" si="15"/>
        <v>151-Jul-20 to 31-Dec-20</v>
      </c>
      <c r="J134" s="402" t="s">
        <v>436</v>
      </c>
      <c r="K134" s="467"/>
      <c r="L134" s="448" t="b">
        <f t="shared" si="16"/>
        <v>1</v>
      </c>
      <c r="M134" s="448" t="b">
        <f t="shared" si="17"/>
        <v>0</v>
      </c>
      <c r="N134" s="448" t="s">
        <v>934</v>
      </c>
      <c r="O134" s="51"/>
      <c r="P134" s="354"/>
      <c r="Q134" s="354"/>
      <c r="R134" s="354"/>
      <c r="S134" s="354"/>
      <c r="T134" s="354"/>
      <c r="U134" s="354"/>
      <c r="V134" s="104"/>
      <c r="W134" s="104"/>
      <c r="X134" s="183"/>
    </row>
    <row r="135" spans="1:24" ht="47.1" customHeight="1" x14ac:dyDescent="0.25">
      <c r="A135" s="117"/>
      <c r="B135" s="375">
        <v>15</v>
      </c>
      <c r="C135" s="394" t="str">
        <f t="shared" si="13"/>
        <v/>
      </c>
      <c r="D135" s="395" t="str">
        <f ca="1">TEXT(IFERROR(INDEX('Overview - Section A'!$A$37:$A$44,MATCH(J135,'Overview - Section A'!$U$37:$U$44,0)),""),"d-mmm-yy") &amp;" to " &amp; TEXT(IFERROR(INDEX('Overview - Section A'!$E$37:$E$44,MATCH(J135,'Overview - Section A'!$U$37:$U$44,0)),""),"d-mmm-yy")</f>
        <v>1-Jan-21 to 30-Jun-21</v>
      </c>
      <c r="E135" s="466"/>
      <c r="F135" s="397"/>
      <c r="G135" s="459" t="str">
        <f t="shared" si="14"/>
        <v/>
      </c>
      <c r="H135" s="400"/>
      <c r="I135" s="448" t="str">
        <f t="shared" ca="1" si="15"/>
        <v>151-Jan-21 to 30-Jun-21</v>
      </c>
      <c r="J135" s="402" t="s">
        <v>438</v>
      </c>
      <c r="K135" s="467"/>
      <c r="L135" s="448" t="b">
        <f t="shared" si="16"/>
        <v>1</v>
      </c>
      <c r="M135" s="448" t="b">
        <f t="shared" si="17"/>
        <v>0</v>
      </c>
      <c r="N135" s="448" t="s">
        <v>935</v>
      </c>
      <c r="O135" s="51"/>
      <c r="P135" s="354"/>
      <c r="Q135" s="354"/>
      <c r="R135" s="354"/>
      <c r="S135" s="354"/>
      <c r="T135" s="354"/>
      <c r="U135" s="354"/>
      <c r="V135" s="104"/>
      <c r="W135" s="104"/>
      <c r="X135" s="183"/>
    </row>
    <row r="136" spans="1:24" ht="47.1" customHeight="1" x14ac:dyDescent="0.25">
      <c r="A136" s="117"/>
      <c r="B136" s="375">
        <v>16</v>
      </c>
      <c r="C136" s="394" t="str">
        <f t="shared" si="13"/>
        <v/>
      </c>
      <c r="D136" s="395" t="str">
        <f ca="1">TEXT(IFERROR(INDEX('Overview - Section A'!$A$37:$A$44,MATCH(J136,'Overview - Section A'!$U$37:$U$44,0)),""),"d-mmm-yy") &amp;" to " &amp; TEXT(IFERROR(INDEX('Overview - Section A'!$E$37:$E$44,MATCH(J136,'Overview - Section A'!$U$37:$U$44,0)),""),"d-mmm-yy")</f>
        <v>1-Jul-18 to 31-Dec-18</v>
      </c>
      <c r="E136" s="466"/>
      <c r="F136" s="397"/>
      <c r="G136" s="459" t="str">
        <f t="shared" si="14"/>
        <v/>
      </c>
      <c r="H136" s="400"/>
      <c r="I136" s="448" t="str">
        <f t="shared" ca="1" si="15"/>
        <v>161-Jul-18 to 31-Dec-18</v>
      </c>
      <c r="J136" s="402" t="s">
        <v>428</v>
      </c>
      <c r="K136" s="467"/>
      <c r="L136" s="448" t="b">
        <f t="shared" si="16"/>
        <v>1</v>
      </c>
      <c r="M136" s="448" t="b">
        <f t="shared" si="17"/>
        <v>0</v>
      </c>
      <c r="N136" s="448" t="s">
        <v>936</v>
      </c>
      <c r="O136" s="51"/>
      <c r="P136" s="354"/>
      <c r="Q136" s="354"/>
      <c r="R136" s="354"/>
      <c r="S136" s="354"/>
      <c r="T136" s="354"/>
      <c r="U136" s="354"/>
      <c r="V136" s="104"/>
      <c r="W136" s="104"/>
      <c r="X136" s="183"/>
    </row>
    <row r="137" spans="1:24" ht="47.1" customHeight="1" x14ac:dyDescent="0.25">
      <c r="A137" s="117"/>
      <c r="B137" s="375">
        <v>16</v>
      </c>
      <c r="C137" s="394" t="str">
        <f t="shared" si="13"/>
        <v/>
      </c>
      <c r="D137" s="395" t="str">
        <f ca="1">TEXT(IFERROR(INDEX('Overview - Section A'!$A$37:$A$44,MATCH(J137,'Overview - Section A'!$U$37:$U$44,0)),""),"d-mmm-yy") &amp;" to " &amp; TEXT(IFERROR(INDEX('Overview - Section A'!$E$37:$E$44,MATCH(J137,'Overview - Section A'!$U$37:$U$44,0)),""),"d-mmm-yy")</f>
        <v>1-Jan-19 to 30-Jun-19</v>
      </c>
      <c r="E137" s="466"/>
      <c r="F137" s="397"/>
      <c r="G137" s="459" t="str">
        <f t="shared" si="14"/>
        <v/>
      </c>
      <c r="H137" s="400"/>
      <c r="I137" s="448" t="str">
        <f t="shared" ca="1" si="15"/>
        <v>161-Jan-19 to 30-Jun-19</v>
      </c>
      <c r="J137" s="402" t="s">
        <v>430</v>
      </c>
      <c r="K137" s="467"/>
      <c r="L137" s="448" t="b">
        <f t="shared" si="16"/>
        <v>1</v>
      </c>
      <c r="M137" s="448" t="b">
        <f t="shared" si="17"/>
        <v>0</v>
      </c>
      <c r="N137" s="448" t="s">
        <v>937</v>
      </c>
      <c r="O137" s="51"/>
      <c r="P137" s="354"/>
      <c r="Q137" s="354"/>
      <c r="R137" s="354"/>
      <c r="S137" s="354"/>
      <c r="T137" s="354"/>
      <c r="U137" s="354"/>
      <c r="V137" s="104"/>
      <c r="W137" s="104"/>
      <c r="X137" s="183"/>
    </row>
    <row r="138" spans="1:24" ht="47.1" customHeight="1" x14ac:dyDescent="0.25">
      <c r="A138" s="117"/>
      <c r="B138" s="375">
        <v>16</v>
      </c>
      <c r="C138" s="394" t="str">
        <f t="shared" si="13"/>
        <v/>
      </c>
      <c r="D138" s="395" t="str">
        <f ca="1">TEXT(IFERROR(INDEX('Overview - Section A'!$A$37:$A$44,MATCH(J138,'Overview - Section A'!$U$37:$U$44,0)),""),"d-mmm-yy") &amp;" to " &amp; TEXT(IFERROR(INDEX('Overview - Section A'!$E$37:$E$44,MATCH(J138,'Overview - Section A'!$U$37:$U$44,0)),""),"d-mmm-yy")</f>
        <v>1-Jul-19 to 31-Dec-19</v>
      </c>
      <c r="E138" s="466"/>
      <c r="F138" s="397"/>
      <c r="G138" s="459" t="str">
        <f t="shared" si="14"/>
        <v/>
      </c>
      <c r="H138" s="400"/>
      <c r="I138" s="448" t="str">
        <f t="shared" ca="1" si="15"/>
        <v>161-Jul-19 to 31-Dec-19</v>
      </c>
      <c r="J138" s="402" t="s">
        <v>432</v>
      </c>
      <c r="K138" s="467"/>
      <c r="L138" s="448" t="b">
        <f t="shared" si="16"/>
        <v>1</v>
      </c>
      <c r="M138" s="448" t="b">
        <f t="shared" si="17"/>
        <v>0</v>
      </c>
      <c r="N138" s="448" t="s">
        <v>938</v>
      </c>
      <c r="O138" s="51"/>
      <c r="P138" s="354"/>
      <c r="Q138" s="354"/>
      <c r="R138" s="354"/>
      <c r="S138" s="354"/>
      <c r="T138" s="354"/>
      <c r="U138" s="354"/>
      <c r="V138" s="104"/>
      <c r="W138" s="104"/>
      <c r="X138" s="183"/>
    </row>
    <row r="139" spans="1:24" ht="47.1" customHeight="1" x14ac:dyDescent="0.25">
      <c r="A139" s="117"/>
      <c r="B139" s="375">
        <v>16</v>
      </c>
      <c r="C139" s="394" t="str">
        <f t="shared" si="13"/>
        <v/>
      </c>
      <c r="D139" s="395" t="str">
        <f ca="1">TEXT(IFERROR(INDEX('Overview - Section A'!$A$37:$A$44,MATCH(J139,'Overview - Section A'!$U$37:$U$44,0)),""),"d-mmm-yy") &amp;" to " &amp; TEXT(IFERROR(INDEX('Overview - Section A'!$E$37:$E$44,MATCH(J139,'Overview - Section A'!$U$37:$U$44,0)),""),"d-mmm-yy")</f>
        <v>1-Jan-20 to 30-Jun-20</v>
      </c>
      <c r="E139" s="466"/>
      <c r="F139" s="397"/>
      <c r="G139" s="459" t="str">
        <f t="shared" si="14"/>
        <v/>
      </c>
      <c r="H139" s="400"/>
      <c r="I139" s="448" t="str">
        <f t="shared" ca="1" si="15"/>
        <v>161-Jan-20 to 30-Jun-20</v>
      </c>
      <c r="J139" s="402" t="s">
        <v>434</v>
      </c>
      <c r="K139" s="467"/>
      <c r="L139" s="448" t="b">
        <f t="shared" si="16"/>
        <v>1</v>
      </c>
      <c r="M139" s="448" t="b">
        <f t="shared" si="17"/>
        <v>0</v>
      </c>
      <c r="N139" s="448" t="s">
        <v>939</v>
      </c>
      <c r="O139" s="51"/>
      <c r="P139" s="354"/>
      <c r="Q139" s="354"/>
      <c r="R139" s="354"/>
      <c r="S139" s="354"/>
      <c r="T139" s="354"/>
      <c r="U139" s="354"/>
      <c r="V139" s="104"/>
      <c r="W139" s="104"/>
      <c r="X139" s="183"/>
    </row>
    <row r="140" spans="1:24" ht="47.1" customHeight="1" x14ac:dyDescent="0.25">
      <c r="A140" s="117"/>
      <c r="B140" s="375">
        <v>16</v>
      </c>
      <c r="C140" s="394" t="str">
        <f t="shared" si="13"/>
        <v/>
      </c>
      <c r="D140" s="395" t="str">
        <f ca="1">TEXT(IFERROR(INDEX('Overview - Section A'!$A$37:$A$44,MATCH(J140,'Overview - Section A'!$U$37:$U$44,0)),""),"d-mmm-yy") &amp;" to " &amp; TEXT(IFERROR(INDEX('Overview - Section A'!$E$37:$E$44,MATCH(J140,'Overview - Section A'!$U$37:$U$44,0)),""),"d-mmm-yy")</f>
        <v>1-Jul-20 to 31-Dec-20</v>
      </c>
      <c r="E140" s="466"/>
      <c r="F140" s="397"/>
      <c r="G140" s="459" t="str">
        <f t="shared" si="14"/>
        <v/>
      </c>
      <c r="H140" s="400"/>
      <c r="I140" s="448" t="str">
        <f t="shared" ca="1" si="15"/>
        <v>161-Jul-20 to 31-Dec-20</v>
      </c>
      <c r="J140" s="402" t="s">
        <v>436</v>
      </c>
      <c r="K140" s="467"/>
      <c r="L140" s="448" t="b">
        <f t="shared" si="16"/>
        <v>1</v>
      </c>
      <c r="M140" s="448" t="b">
        <f t="shared" si="17"/>
        <v>0</v>
      </c>
      <c r="N140" s="448" t="s">
        <v>940</v>
      </c>
      <c r="O140" s="51"/>
      <c r="P140" s="354"/>
      <c r="Q140" s="354"/>
      <c r="R140" s="354"/>
      <c r="S140" s="354"/>
      <c r="T140" s="354"/>
      <c r="U140" s="354"/>
      <c r="V140" s="104"/>
      <c r="W140" s="104"/>
      <c r="X140" s="183"/>
    </row>
    <row r="141" spans="1:24" ht="47.1" customHeight="1" x14ac:dyDescent="0.25">
      <c r="A141" s="117"/>
      <c r="B141" s="375">
        <v>16</v>
      </c>
      <c r="C141" s="394" t="str">
        <f t="shared" si="13"/>
        <v/>
      </c>
      <c r="D141" s="395" t="str">
        <f ca="1">TEXT(IFERROR(INDEX('Overview - Section A'!$A$37:$A$44,MATCH(J141,'Overview - Section A'!$U$37:$U$44,0)),""),"d-mmm-yy") &amp;" to " &amp; TEXT(IFERROR(INDEX('Overview - Section A'!$E$37:$E$44,MATCH(J141,'Overview - Section A'!$U$37:$U$44,0)),""),"d-mmm-yy")</f>
        <v>1-Jan-21 to 30-Jun-21</v>
      </c>
      <c r="E141" s="466"/>
      <c r="F141" s="397"/>
      <c r="G141" s="459" t="str">
        <f t="shared" si="14"/>
        <v/>
      </c>
      <c r="H141" s="400"/>
      <c r="I141" s="448" t="str">
        <f t="shared" ca="1" si="15"/>
        <v>161-Jan-21 to 30-Jun-21</v>
      </c>
      <c r="J141" s="402" t="s">
        <v>438</v>
      </c>
      <c r="K141" s="467"/>
      <c r="L141" s="448" t="b">
        <f t="shared" si="16"/>
        <v>1</v>
      </c>
      <c r="M141" s="448" t="b">
        <f t="shared" si="17"/>
        <v>0</v>
      </c>
      <c r="N141" s="448" t="s">
        <v>941</v>
      </c>
      <c r="O141" s="51"/>
      <c r="P141" s="354"/>
      <c r="Q141" s="354"/>
      <c r="R141" s="354"/>
      <c r="S141" s="354"/>
      <c r="T141" s="354"/>
      <c r="U141" s="354"/>
      <c r="V141" s="104"/>
      <c r="W141" s="104"/>
      <c r="X141" s="183"/>
    </row>
    <row r="142" spans="1:24" ht="47.1" customHeight="1" x14ac:dyDescent="0.25">
      <c r="A142" s="117"/>
      <c r="B142" s="375">
        <v>17</v>
      </c>
      <c r="C142" s="394" t="str">
        <f t="shared" si="13"/>
        <v/>
      </c>
      <c r="D142" s="395" t="str">
        <f ca="1">TEXT(IFERROR(INDEX('Overview - Section A'!$A$37:$A$44,MATCH(J142,'Overview - Section A'!$U$37:$U$44,0)),""),"d-mmm-yy") &amp;" to " &amp; TEXT(IFERROR(INDEX('Overview - Section A'!$E$37:$E$44,MATCH(J142,'Overview - Section A'!$U$37:$U$44,0)),""),"d-mmm-yy")</f>
        <v>1-Jul-18 to 31-Dec-18</v>
      </c>
      <c r="E142" s="466"/>
      <c r="F142" s="397"/>
      <c r="G142" s="459" t="str">
        <f t="shared" si="14"/>
        <v/>
      </c>
      <c r="H142" s="400"/>
      <c r="I142" s="448" t="str">
        <f t="shared" ca="1" si="15"/>
        <v>171-Jul-18 to 31-Dec-18</v>
      </c>
      <c r="J142" s="402" t="s">
        <v>428</v>
      </c>
      <c r="K142" s="467"/>
      <c r="L142" s="448" t="b">
        <f t="shared" si="16"/>
        <v>1</v>
      </c>
      <c r="M142" s="448" t="b">
        <f t="shared" si="17"/>
        <v>0</v>
      </c>
      <c r="N142" s="448" t="s">
        <v>942</v>
      </c>
      <c r="O142" s="51"/>
      <c r="P142" s="354"/>
      <c r="Q142" s="354"/>
      <c r="R142" s="354"/>
      <c r="S142" s="354"/>
      <c r="T142" s="354"/>
      <c r="U142" s="354"/>
      <c r="V142" s="104"/>
      <c r="W142" s="104"/>
      <c r="X142" s="183"/>
    </row>
    <row r="143" spans="1:24" ht="47.1" customHeight="1" x14ac:dyDescent="0.25">
      <c r="A143" s="117"/>
      <c r="B143" s="375">
        <v>17</v>
      </c>
      <c r="C143" s="394" t="str">
        <f t="shared" si="13"/>
        <v/>
      </c>
      <c r="D143" s="395" t="str">
        <f ca="1">TEXT(IFERROR(INDEX('Overview - Section A'!$A$37:$A$44,MATCH(J143,'Overview - Section A'!$U$37:$U$44,0)),""),"d-mmm-yy") &amp;" to " &amp; TEXT(IFERROR(INDEX('Overview - Section A'!$E$37:$E$44,MATCH(J143,'Overview - Section A'!$U$37:$U$44,0)),""),"d-mmm-yy")</f>
        <v>1-Jan-19 to 30-Jun-19</v>
      </c>
      <c r="E143" s="466"/>
      <c r="F143" s="397"/>
      <c r="G143" s="459" t="str">
        <f t="shared" si="14"/>
        <v/>
      </c>
      <c r="H143" s="400"/>
      <c r="I143" s="448" t="str">
        <f t="shared" ca="1" si="15"/>
        <v>171-Jan-19 to 30-Jun-19</v>
      </c>
      <c r="J143" s="402" t="s">
        <v>430</v>
      </c>
      <c r="K143" s="467"/>
      <c r="L143" s="448" t="b">
        <f t="shared" si="16"/>
        <v>1</v>
      </c>
      <c r="M143" s="448" t="b">
        <f t="shared" si="17"/>
        <v>0</v>
      </c>
      <c r="N143" s="448" t="s">
        <v>943</v>
      </c>
      <c r="O143" s="51"/>
      <c r="P143" s="354"/>
      <c r="Q143" s="354"/>
      <c r="R143" s="354"/>
      <c r="S143" s="354"/>
      <c r="T143" s="354"/>
      <c r="U143" s="354"/>
      <c r="V143" s="104"/>
      <c r="W143" s="104"/>
      <c r="X143" s="183"/>
    </row>
    <row r="144" spans="1:24" ht="47.1" customHeight="1" x14ac:dyDescent="0.25">
      <c r="A144" s="117"/>
      <c r="B144" s="375">
        <v>17</v>
      </c>
      <c r="C144" s="394" t="str">
        <f t="shared" si="13"/>
        <v/>
      </c>
      <c r="D144" s="395" t="str">
        <f ca="1">TEXT(IFERROR(INDEX('Overview - Section A'!$A$37:$A$44,MATCH(J144,'Overview - Section A'!$U$37:$U$44,0)),""),"d-mmm-yy") &amp;" to " &amp; TEXT(IFERROR(INDEX('Overview - Section A'!$E$37:$E$44,MATCH(J144,'Overview - Section A'!$U$37:$U$44,0)),""),"d-mmm-yy")</f>
        <v>1-Jul-19 to 31-Dec-19</v>
      </c>
      <c r="E144" s="466"/>
      <c r="F144" s="397"/>
      <c r="G144" s="459" t="str">
        <f t="shared" si="14"/>
        <v/>
      </c>
      <c r="H144" s="400"/>
      <c r="I144" s="448" t="str">
        <f t="shared" ca="1" si="15"/>
        <v>171-Jul-19 to 31-Dec-19</v>
      </c>
      <c r="J144" s="402" t="s">
        <v>432</v>
      </c>
      <c r="K144" s="467"/>
      <c r="L144" s="448" t="b">
        <f t="shared" si="16"/>
        <v>1</v>
      </c>
      <c r="M144" s="448" t="b">
        <f t="shared" si="17"/>
        <v>0</v>
      </c>
      <c r="N144" s="448" t="s">
        <v>944</v>
      </c>
      <c r="O144" s="51"/>
      <c r="P144" s="354"/>
      <c r="Q144" s="354"/>
      <c r="R144" s="354"/>
      <c r="S144" s="354"/>
      <c r="T144" s="354"/>
      <c r="U144" s="354"/>
      <c r="V144" s="104"/>
      <c r="W144" s="104"/>
      <c r="X144" s="183"/>
    </row>
    <row r="145" spans="1:24" ht="47.1" customHeight="1" x14ac:dyDescent="0.25">
      <c r="A145" s="117"/>
      <c r="B145" s="375">
        <v>17</v>
      </c>
      <c r="C145" s="394" t="str">
        <f t="shared" si="13"/>
        <v/>
      </c>
      <c r="D145" s="395" t="str">
        <f ca="1">TEXT(IFERROR(INDEX('Overview - Section A'!$A$37:$A$44,MATCH(J145,'Overview - Section A'!$U$37:$U$44,0)),""),"d-mmm-yy") &amp;" to " &amp; TEXT(IFERROR(INDEX('Overview - Section A'!$E$37:$E$44,MATCH(J145,'Overview - Section A'!$U$37:$U$44,0)),""),"d-mmm-yy")</f>
        <v>1-Jan-20 to 30-Jun-20</v>
      </c>
      <c r="E145" s="466"/>
      <c r="F145" s="397"/>
      <c r="G145" s="459" t="str">
        <f t="shared" si="14"/>
        <v/>
      </c>
      <c r="H145" s="400"/>
      <c r="I145" s="448" t="str">
        <f t="shared" ca="1" si="15"/>
        <v>171-Jan-20 to 30-Jun-20</v>
      </c>
      <c r="J145" s="402" t="s">
        <v>434</v>
      </c>
      <c r="K145" s="467"/>
      <c r="L145" s="448" t="b">
        <f t="shared" si="16"/>
        <v>1</v>
      </c>
      <c r="M145" s="448" t="b">
        <f t="shared" si="17"/>
        <v>0</v>
      </c>
      <c r="N145" s="448" t="s">
        <v>945</v>
      </c>
      <c r="O145" s="51"/>
      <c r="P145" s="354"/>
      <c r="Q145" s="354"/>
      <c r="R145" s="354"/>
      <c r="S145" s="354"/>
      <c r="T145" s="354"/>
      <c r="U145" s="354"/>
      <c r="V145" s="104"/>
      <c r="W145" s="104"/>
      <c r="X145" s="183"/>
    </row>
    <row r="146" spans="1:24" ht="47.1" customHeight="1" x14ac:dyDescent="0.25">
      <c r="A146" s="117"/>
      <c r="B146" s="375">
        <v>17</v>
      </c>
      <c r="C146" s="394" t="str">
        <f t="shared" si="13"/>
        <v/>
      </c>
      <c r="D146" s="395" t="str">
        <f ca="1">TEXT(IFERROR(INDEX('Overview - Section A'!$A$37:$A$44,MATCH(J146,'Overview - Section A'!$U$37:$U$44,0)),""),"d-mmm-yy") &amp;" to " &amp; TEXT(IFERROR(INDEX('Overview - Section A'!$E$37:$E$44,MATCH(J146,'Overview - Section A'!$U$37:$U$44,0)),""),"d-mmm-yy")</f>
        <v>1-Jul-20 to 31-Dec-20</v>
      </c>
      <c r="E146" s="466"/>
      <c r="F146" s="397"/>
      <c r="G146" s="459" t="str">
        <f t="shared" si="14"/>
        <v/>
      </c>
      <c r="H146" s="400"/>
      <c r="I146" s="448" t="str">
        <f t="shared" ca="1" si="15"/>
        <v>171-Jul-20 to 31-Dec-20</v>
      </c>
      <c r="J146" s="402" t="s">
        <v>436</v>
      </c>
      <c r="K146" s="467"/>
      <c r="L146" s="448" t="b">
        <f t="shared" si="16"/>
        <v>1</v>
      </c>
      <c r="M146" s="448" t="b">
        <f t="shared" si="17"/>
        <v>0</v>
      </c>
      <c r="N146" s="448" t="s">
        <v>946</v>
      </c>
      <c r="O146" s="51"/>
      <c r="P146" s="354"/>
      <c r="Q146" s="354"/>
      <c r="R146" s="354"/>
      <c r="S146" s="354"/>
      <c r="T146" s="354"/>
      <c r="U146" s="354"/>
      <c r="V146" s="104"/>
      <c r="W146" s="104"/>
      <c r="X146" s="183"/>
    </row>
    <row r="147" spans="1:24" ht="47.1" customHeight="1" x14ac:dyDescent="0.25">
      <c r="A147" s="117"/>
      <c r="B147" s="375">
        <v>17</v>
      </c>
      <c r="C147" s="394" t="str">
        <f t="shared" si="13"/>
        <v/>
      </c>
      <c r="D147" s="395" t="str">
        <f ca="1">TEXT(IFERROR(INDEX('Overview - Section A'!$A$37:$A$44,MATCH(J147,'Overview - Section A'!$U$37:$U$44,0)),""),"d-mmm-yy") &amp;" to " &amp; TEXT(IFERROR(INDEX('Overview - Section A'!$E$37:$E$44,MATCH(J147,'Overview - Section A'!$U$37:$U$44,0)),""),"d-mmm-yy")</f>
        <v>1-Jan-21 to 30-Jun-21</v>
      </c>
      <c r="E147" s="466"/>
      <c r="F147" s="397"/>
      <c r="G147" s="459" t="str">
        <f t="shared" si="14"/>
        <v/>
      </c>
      <c r="H147" s="400"/>
      <c r="I147" s="448" t="str">
        <f t="shared" ca="1" si="15"/>
        <v>171-Jan-21 to 30-Jun-21</v>
      </c>
      <c r="J147" s="402" t="s">
        <v>438</v>
      </c>
      <c r="K147" s="467"/>
      <c r="L147" s="448" t="b">
        <f t="shared" si="16"/>
        <v>1</v>
      </c>
      <c r="M147" s="448" t="b">
        <f t="shared" si="17"/>
        <v>0</v>
      </c>
      <c r="N147" s="448" t="s">
        <v>947</v>
      </c>
      <c r="O147" s="51"/>
      <c r="P147" s="354"/>
      <c r="Q147" s="354"/>
      <c r="R147" s="354"/>
      <c r="S147" s="354"/>
      <c r="T147" s="354"/>
      <c r="U147" s="354"/>
      <c r="V147" s="104"/>
      <c r="W147" s="104"/>
      <c r="X147" s="183"/>
    </row>
    <row r="148" spans="1:24" ht="47.1" customHeight="1" x14ac:dyDescent="0.25">
      <c r="A148" s="117"/>
      <c r="B148" s="375">
        <v>18</v>
      </c>
      <c r="C148" s="394" t="str">
        <f t="shared" si="13"/>
        <v/>
      </c>
      <c r="D148" s="395" t="str">
        <f ca="1">TEXT(IFERROR(INDEX('Overview - Section A'!$A$37:$A$44,MATCH(J148,'Overview - Section A'!$U$37:$U$44,0)),""),"d-mmm-yy") &amp;" to " &amp; TEXT(IFERROR(INDEX('Overview - Section A'!$E$37:$E$44,MATCH(J148,'Overview - Section A'!$U$37:$U$44,0)),""),"d-mmm-yy")</f>
        <v>1-Jul-18 to 31-Dec-18</v>
      </c>
      <c r="E148" s="466"/>
      <c r="F148" s="397"/>
      <c r="G148" s="459" t="str">
        <f t="shared" si="14"/>
        <v/>
      </c>
      <c r="H148" s="400"/>
      <c r="I148" s="448" t="str">
        <f t="shared" ca="1" si="15"/>
        <v>181-Jul-18 to 31-Dec-18</v>
      </c>
      <c r="J148" s="402" t="s">
        <v>428</v>
      </c>
      <c r="K148" s="467"/>
      <c r="L148" s="448" t="b">
        <f t="shared" si="16"/>
        <v>1</v>
      </c>
      <c r="M148" s="448" t="b">
        <f t="shared" si="17"/>
        <v>0</v>
      </c>
      <c r="N148" s="448" t="s">
        <v>948</v>
      </c>
      <c r="O148" s="51"/>
      <c r="P148" s="354"/>
      <c r="Q148" s="354"/>
      <c r="R148" s="354"/>
      <c r="S148" s="354"/>
      <c r="T148" s="354"/>
      <c r="U148" s="354"/>
      <c r="V148" s="104"/>
      <c r="W148" s="104"/>
      <c r="X148" s="183"/>
    </row>
    <row r="149" spans="1:24" ht="47.1" customHeight="1" x14ac:dyDescent="0.25">
      <c r="A149" s="117"/>
      <c r="B149" s="375">
        <v>18</v>
      </c>
      <c r="C149" s="394" t="str">
        <f t="shared" si="13"/>
        <v/>
      </c>
      <c r="D149" s="395" t="str">
        <f ca="1">TEXT(IFERROR(INDEX('Overview - Section A'!$A$37:$A$44,MATCH(J149,'Overview - Section A'!$U$37:$U$44,0)),""),"d-mmm-yy") &amp;" to " &amp; TEXT(IFERROR(INDEX('Overview - Section A'!$E$37:$E$44,MATCH(J149,'Overview - Section A'!$U$37:$U$44,0)),""),"d-mmm-yy")</f>
        <v>1-Jan-19 to 30-Jun-19</v>
      </c>
      <c r="E149" s="466"/>
      <c r="F149" s="397"/>
      <c r="G149" s="459" t="str">
        <f t="shared" si="14"/>
        <v/>
      </c>
      <c r="H149" s="400"/>
      <c r="I149" s="448" t="str">
        <f t="shared" ca="1" si="15"/>
        <v>181-Jan-19 to 30-Jun-19</v>
      </c>
      <c r="J149" s="402" t="s">
        <v>430</v>
      </c>
      <c r="K149" s="467"/>
      <c r="L149" s="448" t="b">
        <f t="shared" si="16"/>
        <v>1</v>
      </c>
      <c r="M149" s="448" t="b">
        <f t="shared" si="17"/>
        <v>0</v>
      </c>
      <c r="N149" s="448" t="s">
        <v>949</v>
      </c>
      <c r="O149" s="51"/>
      <c r="P149" s="354"/>
      <c r="Q149" s="354"/>
      <c r="R149" s="354"/>
      <c r="S149" s="354"/>
      <c r="T149" s="354"/>
      <c r="U149" s="354"/>
      <c r="V149" s="104"/>
      <c r="W149" s="104"/>
      <c r="X149" s="183"/>
    </row>
    <row r="150" spans="1:24" ht="47.1" customHeight="1" x14ac:dyDescent="0.25">
      <c r="A150" s="117"/>
      <c r="B150" s="375">
        <v>18</v>
      </c>
      <c r="C150" s="394" t="str">
        <f t="shared" si="13"/>
        <v/>
      </c>
      <c r="D150" s="395" t="str">
        <f ca="1">TEXT(IFERROR(INDEX('Overview - Section A'!$A$37:$A$44,MATCH(J150,'Overview - Section A'!$U$37:$U$44,0)),""),"d-mmm-yy") &amp;" to " &amp; TEXT(IFERROR(INDEX('Overview - Section A'!$E$37:$E$44,MATCH(J150,'Overview - Section A'!$U$37:$U$44,0)),""),"d-mmm-yy")</f>
        <v>1-Jul-19 to 31-Dec-19</v>
      </c>
      <c r="E150" s="466"/>
      <c r="F150" s="397"/>
      <c r="G150" s="459" t="str">
        <f t="shared" si="14"/>
        <v/>
      </c>
      <c r="H150" s="400"/>
      <c r="I150" s="448" t="str">
        <f t="shared" ca="1" si="15"/>
        <v>181-Jul-19 to 31-Dec-19</v>
      </c>
      <c r="J150" s="402" t="s">
        <v>432</v>
      </c>
      <c r="K150" s="467"/>
      <c r="L150" s="448" t="b">
        <f t="shared" si="16"/>
        <v>1</v>
      </c>
      <c r="M150" s="448" t="b">
        <f t="shared" si="17"/>
        <v>0</v>
      </c>
      <c r="N150" s="448" t="s">
        <v>950</v>
      </c>
      <c r="O150" s="51"/>
      <c r="P150" s="354"/>
      <c r="Q150" s="354"/>
      <c r="R150" s="354"/>
      <c r="S150" s="354"/>
      <c r="T150" s="354"/>
      <c r="U150" s="354"/>
      <c r="V150" s="104"/>
      <c r="W150" s="104"/>
      <c r="X150" s="183"/>
    </row>
    <row r="151" spans="1:24" ht="47.1" customHeight="1" x14ac:dyDescent="0.25">
      <c r="A151" s="117"/>
      <c r="B151" s="375">
        <v>18</v>
      </c>
      <c r="C151" s="394" t="str">
        <f t="shared" si="13"/>
        <v/>
      </c>
      <c r="D151" s="395" t="str">
        <f ca="1">TEXT(IFERROR(INDEX('Overview - Section A'!$A$37:$A$44,MATCH(J151,'Overview - Section A'!$U$37:$U$44,0)),""),"d-mmm-yy") &amp;" to " &amp; TEXT(IFERROR(INDEX('Overview - Section A'!$E$37:$E$44,MATCH(J151,'Overview - Section A'!$U$37:$U$44,0)),""),"d-mmm-yy")</f>
        <v>1-Jan-20 to 30-Jun-20</v>
      </c>
      <c r="E151" s="466"/>
      <c r="F151" s="397"/>
      <c r="G151" s="459" t="str">
        <f t="shared" si="14"/>
        <v/>
      </c>
      <c r="H151" s="400"/>
      <c r="I151" s="448" t="str">
        <f t="shared" ca="1" si="15"/>
        <v>181-Jan-20 to 30-Jun-20</v>
      </c>
      <c r="J151" s="402" t="s">
        <v>434</v>
      </c>
      <c r="K151" s="467"/>
      <c r="L151" s="448" t="b">
        <f t="shared" si="16"/>
        <v>1</v>
      </c>
      <c r="M151" s="448" t="b">
        <f t="shared" si="17"/>
        <v>0</v>
      </c>
      <c r="N151" s="448" t="s">
        <v>951</v>
      </c>
      <c r="O151" s="51"/>
      <c r="P151" s="354"/>
      <c r="Q151" s="354"/>
      <c r="R151" s="354"/>
      <c r="S151" s="354"/>
      <c r="T151" s="354"/>
      <c r="U151" s="354"/>
      <c r="V151" s="104"/>
      <c r="W151" s="104"/>
      <c r="X151" s="183"/>
    </row>
    <row r="152" spans="1:24" ht="47.1" customHeight="1" x14ac:dyDescent="0.25">
      <c r="A152" s="117"/>
      <c r="B152" s="375">
        <v>18</v>
      </c>
      <c r="C152" s="394" t="str">
        <f t="shared" si="13"/>
        <v/>
      </c>
      <c r="D152" s="395" t="str">
        <f ca="1">TEXT(IFERROR(INDEX('Overview - Section A'!$A$37:$A$44,MATCH(J152,'Overview - Section A'!$U$37:$U$44,0)),""),"d-mmm-yy") &amp;" to " &amp; TEXT(IFERROR(INDEX('Overview - Section A'!$E$37:$E$44,MATCH(J152,'Overview - Section A'!$U$37:$U$44,0)),""),"d-mmm-yy")</f>
        <v>1-Jul-20 to 31-Dec-20</v>
      </c>
      <c r="E152" s="466"/>
      <c r="F152" s="397"/>
      <c r="G152" s="459" t="str">
        <f t="shared" si="14"/>
        <v/>
      </c>
      <c r="H152" s="400"/>
      <c r="I152" s="448" t="str">
        <f t="shared" ca="1" si="15"/>
        <v>181-Jul-20 to 31-Dec-20</v>
      </c>
      <c r="J152" s="402" t="s">
        <v>436</v>
      </c>
      <c r="K152" s="467"/>
      <c r="L152" s="448" t="b">
        <f t="shared" si="16"/>
        <v>1</v>
      </c>
      <c r="M152" s="448" t="b">
        <f t="shared" si="17"/>
        <v>0</v>
      </c>
      <c r="N152" s="448" t="s">
        <v>952</v>
      </c>
      <c r="O152" s="51"/>
      <c r="P152" s="354"/>
      <c r="Q152" s="354"/>
      <c r="R152" s="354"/>
      <c r="S152" s="354"/>
      <c r="T152" s="354"/>
      <c r="U152" s="354"/>
      <c r="V152" s="104"/>
      <c r="W152" s="104"/>
      <c r="X152" s="183"/>
    </row>
    <row r="153" spans="1:24" ht="47.1" customHeight="1" x14ac:dyDescent="0.25">
      <c r="A153" s="117"/>
      <c r="B153" s="375">
        <v>18</v>
      </c>
      <c r="C153" s="394" t="str">
        <f t="shared" si="13"/>
        <v/>
      </c>
      <c r="D153" s="395" t="str">
        <f ca="1">TEXT(IFERROR(INDEX('Overview - Section A'!$A$37:$A$44,MATCH(J153,'Overview - Section A'!$U$37:$U$44,0)),""),"d-mmm-yy") &amp;" to " &amp; TEXT(IFERROR(INDEX('Overview - Section A'!$E$37:$E$44,MATCH(J153,'Overview - Section A'!$U$37:$U$44,0)),""),"d-mmm-yy")</f>
        <v>1-Jan-21 to 30-Jun-21</v>
      </c>
      <c r="E153" s="466"/>
      <c r="F153" s="397"/>
      <c r="G153" s="459" t="str">
        <f t="shared" si="14"/>
        <v/>
      </c>
      <c r="H153" s="400"/>
      <c r="I153" s="448" t="str">
        <f t="shared" ca="1" si="15"/>
        <v>181-Jan-21 to 30-Jun-21</v>
      </c>
      <c r="J153" s="402" t="s">
        <v>438</v>
      </c>
      <c r="K153" s="467"/>
      <c r="L153" s="448" t="b">
        <f t="shared" si="16"/>
        <v>1</v>
      </c>
      <c r="M153" s="448" t="b">
        <f t="shared" si="17"/>
        <v>0</v>
      </c>
      <c r="N153" s="448" t="s">
        <v>953</v>
      </c>
      <c r="O153" s="51"/>
      <c r="P153" s="354"/>
      <c r="Q153" s="354"/>
      <c r="R153" s="354"/>
      <c r="S153" s="354"/>
      <c r="T153" s="354"/>
      <c r="U153" s="354"/>
      <c r="V153" s="104"/>
      <c r="W153" s="104"/>
      <c r="X153" s="183"/>
    </row>
    <row r="154" spans="1:24" ht="47.1" customHeight="1" x14ac:dyDescent="0.25">
      <c r="A154" s="117"/>
      <c r="B154" s="375">
        <v>19</v>
      </c>
      <c r="C154" s="394" t="str">
        <f t="shared" si="13"/>
        <v/>
      </c>
      <c r="D154" s="395" t="str">
        <f ca="1">TEXT(IFERROR(INDEX('Overview - Section A'!$A$37:$A$44,MATCH(J154,'Overview - Section A'!$U$37:$U$44,0)),""),"d-mmm-yy") &amp;" to " &amp; TEXT(IFERROR(INDEX('Overview - Section A'!$E$37:$E$44,MATCH(J154,'Overview - Section A'!$U$37:$U$44,0)),""),"d-mmm-yy")</f>
        <v>1-Jul-18 to 31-Dec-18</v>
      </c>
      <c r="E154" s="466"/>
      <c r="F154" s="397"/>
      <c r="G154" s="459" t="str">
        <f t="shared" si="14"/>
        <v/>
      </c>
      <c r="H154" s="400"/>
      <c r="I154" s="448" t="str">
        <f t="shared" ca="1" si="15"/>
        <v>191-Jul-18 to 31-Dec-18</v>
      </c>
      <c r="J154" s="402" t="s">
        <v>428</v>
      </c>
      <c r="K154" s="467"/>
      <c r="L154" s="448" t="b">
        <f t="shared" si="16"/>
        <v>1</v>
      </c>
      <c r="M154" s="448" t="b">
        <f t="shared" si="17"/>
        <v>0</v>
      </c>
      <c r="N154" s="448" t="s">
        <v>954</v>
      </c>
      <c r="O154" s="51"/>
      <c r="P154" s="354"/>
      <c r="Q154" s="354"/>
      <c r="R154" s="354"/>
      <c r="S154" s="354"/>
      <c r="T154" s="354"/>
      <c r="U154" s="354"/>
      <c r="V154" s="104"/>
      <c r="W154" s="104"/>
      <c r="X154" s="183"/>
    </row>
    <row r="155" spans="1:24" ht="47.1" customHeight="1" x14ac:dyDescent="0.25">
      <c r="A155" s="117"/>
      <c r="B155" s="375">
        <v>19</v>
      </c>
      <c r="C155" s="394" t="str">
        <f t="shared" si="13"/>
        <v/>
      </c>
      <c r="D155" s="395" t="str">
        <f ca="1">TEXT(IFERROR(INDEX('Overview - Section A'!$A$37:$A$44,MATCH(J155,'Overview - Section A'!$U$37:$U$44,0)),""),"d-mmm-yy") &amp;" to " &amp; TEXT(IFERROR(INDEX('Overview - Section A'!$E$37:$E$44,MATCH(J155,'Overview - Section A'!$U$37:$U$44,0)),""),"d-mmm-yy")</f>
        <v>1-Jan-19 to 30-Jun-19</v>
      </c>
      <c r="E155" s="466"/>
      <c r="F155" s="397"/>
      <c r="G155" s="459" t="str">
        <f t="shared" si="14"/>
        <v/>
      </c>
      <c r="H155" s="400"/>
      <c r="I155" s="448" t="str">
        <f t="shared" ca="1" si="15"/>
        <v>191-Jan-19 to 30-Jun-19</v>
      </c>
      <c r="J155" s="402" t="s">
        <v>430</v>
      </c>
      <c r="K155" s="467"/>
      <c r="L155" s="448" t="b">
        <f t="shared" si="16"/>
        <v>1</v>
      </c>
      <c r="M155" s="448" t="b">
        <f t="shared" si="17"/>
        <v>0</v>
      </c>
      <c r="N155" s="448" t="s">
        <v>955</v>
      </c>
      <c r="O155" s="51"/>
      <c r="P155" s="354"/>
      <c r="Q155" s="354"/>
      <c r="R155" s="354"/>
      <c r="S155" s="354"/>
      <c r="T155" s="354"/>
      <c r="U155" s="354"/>
      <c r="V155" s="104"/>
      <c r="W155" s="104"/>
      <c r="X155" s="183"/>
    </row>
    <row r="156" spans="1:24" ht="47.1" customHeight="1" x14ac:dyDescent="0.25">
      <c r="A156" s="117"/>
      <c r="B156" s="375">
        <v>19</v>
      </c>
      <c r="C156" s="394" t="str">
        <f t="shared" si="13"/>
        <v/>
      </c>
      <c r="D156" s="395" t="str">
        <f ca="1">TEXT(IFERROR(INDEX('Overview - Section A'!$A$37:$A$44,MATCH(J156,'Overview - Section A'!$U$37:$U$44,0)),""),"d-mmm-yy") &amp;" to " &amp; TEXT(IFERROR(INDEX('Overview - Section A'!$E$37:$E$44,MATCH(J156,'Overview - Section A'!$U$37:$U$44,0)),""),"d-mmm-yy")</f>
        <v>1-Jul-19 to 31-Dec-19</v>
      </c>
      <c r="E156" s="466"/>
      <c r="F156" s="397"/>
      <c r="G156" s="459" t="str">
        <f t="shared" si="14"/>
        <v/>
      </c>
      <c r="H156" s="400"/>
      <c r="I156" s="448" t="str">
        <f t="shared" ca="1" si="15"/>
        <v>191-Jul-19 to 31-Dec-19</v>
      </c>
      <c r="J156" s="402" t="s">
        <v>432</v>
      </c>
      <c r="K156" s="467"/>
      <c r="L156" s="448" t="b">
        <f t="shared" si="16"/>
        <v>1</v>
      </c>
      <c r="M156" s="448" t="b">
        <f t="shared" si="17"/>
        <v>0</v>
      </c>
      <c r="N156" s="448" t="s">
        <v>956</v>
      </c>
      <c r="O156" s="51"/>
      <c r="P156" s="354"/>
      <c r="Q156" s="354"/>
      <c r="R156" s="354"/>
      <c r="S156" s="354"/>
      <c r="T156" s="354"/>
      <c r="U156" s="354"/>
      <c r="V156" s="104"/>
      <c r="W156" s="104"/>
      <c r="X156" s="183"/>
    </row>
    <row r="157" spans="1:24" ht="47.1" customHeight="1" x14ac:dyDescent="0.25">
      <c r="A157" s="117"/>
      <c r="B157" s="375">
        <v>19</v>
      </c>
      <c r="C157" s="394" t="str">
        <f t="shared" si="13"/>
        <v/>
      </c>
      <c r="D157" s="395" t="str">
        <f ca="1">TEXT(IFERROR(INDEX('Overview - Section A'!$A$37:$A$44,MATCH(J157,'Overview - Section A'!$U$37:$U$44,0)),""),"d-mmm-yy") &amp;" to " &amp; TEXT(IFERROR(INDEX('Overview - Section A'!$E$37:$E$44,MATCH(J157,'Overview - Section A'!$U$37:$U$44,0)),""),"d-mmm-yy")</f>
        <v>1-Jan-20 to 30-Jun-20</v>
      </c>
      <c r="E157" s="466"/>
      <c r="F157" s="397"/>
      <c r="G157" s="459" t="str">
        <f t="shared" si="14"/>
        <v/>
      </c>
      <c r="H157" s="400"/>
      <c r="I157" s="448" t="str">
        <f t="shared" ca="1" si="15"/>
        <v>191-Jan-20 to 30-Jun-20</v>
      </c>
      <c r="J157" s="402" t="s">
        <v>434</v>
      </c>
      <c r="K157" s="467"/>
      <c r="L157" s="448" t="b">
        <f t="shared" si="16"/>
        <v>1</v>
      </c>
      <c r="M157" s="448" t="b">
        <f t="shared" si="17"/>
        <v>0</v>
      </c>
      <c r="N157" s="448" t="s">
        <v>957</v>
      </c>
      <c r="O157" s="51"/>
      <c r="P157" s="354"/>
      <c r="Q157" s="354"/>
      <c r="R157" s="354"/>
      <c r="S157" s="354"/>
      <c r="T157" s="354"/>
      <c r="U157" s="354"/>
      <c r="V157" s="104"/>
      <c r="W157" s="104"/>
      <c r="X157" s="183"/>
    </row>
    <row r="158" spans="1:24" ht="47.1" customHeight="1" x14ac:dyDescent="0.25">
      <c r="A158" s="117"/>
      <c r="B158" s="375">
        <v>19</v>
      </c>
      <c r="C158" s="394" t="str">
        <f t="shared" si="13"/>
        <v/>
      </c>
      <c r="D158" s="395" t="str">
        <f ca="1">TEXT(IFERROR(INDEX('Overview - Section A'!$A$37:$A$44,MATCH(J158,'Overview - Section A'!$U$37:$U$44,0)),""),"d-mmm-yy") &amp;" to " &amp; TEXT(IFERROR(INDEX('Overview - Section A'!$E$37:$E$44,MATCH(J158,'Overview - Section A'!$U$37:$U$44,0)),""),"d-mmm-yy")</f>
        <v>1-Jul-20 to 31-Dec-20</v>
      </c>
      <c r="E158" s="466"/>
      <c r="F158" s="397"/>
      <c r="G158" s="459" t="str">
        <f t="shared" si="14"/>
        <v/>
      </c>
      <c r="H158" s="400"/>
      <c r="I158" s="448" t="str">
        <f t="shared" ca="1" si="15"/>
        <v>191-Jul-20 to 31-Dec-20</v>
      </c>
      <c r="J158" s="402" t="s">
        <v>436</v>
      </c>
      <c r="K158" s="467"/>
      <c r="L158" s="448" t="b">
        <f t="shared" si="16"/>
        <v>1</v>
      </c>
      <c r="M158" s="448" t="b">
        <f t="shared" si="17"/>
        <v>0</v>
      </c>
      <c r="N158" s="448" t="s">
        <v>958</v>
      </c>
      <c r="O158" s="51"/>
      <c r="P158" s="354"/>
      <c r="Q158" s="354"/>
      <c r="R158" s="354"/>
      <c r="S158" s="354"/>
      <c r="T158" s="354"/>
      <c r="U158" s="354"/>
      <c r="V158" s="104"/>
      <c r="W158" s="104"/>
      <c r="X158" s="183"/>
    </row>
    <row r="159" spans="1:24" ht="47.1" customHeight="1" x14ac:dyDescent="0.25">
      <c r="A159" s="117"/>
      <c r="B159" s="375">
        <v>19</v>
      </c>
      <c r="C159" s="394" t="str">
        <f t="shared" si="13"/>
        <v/>
      </c>
      <c r="D159" s="395" t="str">
        <f ca="1">TEXT(IFERROR(INDEX('Overview - Section A'!$A$37:$A$44,MATCH(J159,'Overview - Section A'!$U$37:$U$44,0)),""),"d-mmm-yy") &amp;" to " &amp; TEXT(IFERROR(INDEX('Overview - Section A'!$E$37:$E$44,MATCH(J159,'Overview - Section A'!$U$37:$U$44,0)),""),"d-mmm-yy")</f>
        <v>1-Jan-21 to 30-Jun-21</v>
      </c>
      <c r="E159" s="466"/>
      <c r="F159" s="397"/>
      <c r="G159" s="459" t="str">
        <f t="shared" si="14"/>
        <v/>
      </c>
      <c r="H159" s="400"/>
      <c r="I159" s="448" t="str">
        <f t="shared" ca="1" si="15"/>
        <v>191-Jan-21 to 30-Jun-21</v>
      </c>
      <c r="J159" s="402" t="s">
        <v>438</v>
      </c>
      <c r="K159" s="467"/>
      <c r="L159" s="448" t="b">
        <f t="shared" si="16"/>
        <v>1</v>
      </c>
      <c r="M159" s="448" t="b">
        <f t="shared" si="17"/>
        <v>0</v>
      </c>
      <c r="N159" s="448" t="s">
        <v>959</v>
      </c>
      <c r="O159" s="51"/>
      <c r="P159" s="354"/>
      <c r="Q159" s="354"/>
      <c r="R159" s="354"/>
      <c r="S159" s="354"/>
      <c r="T159" s="354"/>
      <c r="U159" s="354"/>
      <c r="V159" s="104"/>
      <c r="W159" s="104"/>
      <c r="X159" s="183"/>
    </row>
    <row r="160" spans="1:24" ht="47.1" customHeight="1" x14ac:dyDescent="0.25">
      <c r="A160" s="117"/>
      <c r="B160" s="375">
        <v>20</v>
      </c>
      <c r="C160" s="394" t="str">
        <f t="shared" si="13"/>
        <v/>
      </c>
      <c r="D160" s="395" t="str">
        <f ca="1">TEXT(IFERROR(INDEX('Overview - Section A'!$A$37:$A$44,MATCH(J160,'Overview - Section A'!$U$37:$U$44,0)),""),"d-mmm-yy") &amp;" to " &amp; TEXT(IFERROR(INDEX('Overview - Section A'!$E$37:$E$44,MATCH(J160,'Overview - Section A'!$U$37:$U$44,0)),""),"d-mmm-yy")</f>
        <v>1-Jul-18 to 31-Dec-18</v>
      </c>
      <c r="E160" s="466"/>
      <c r="F160" s="397"/>
      <c r="G160" s="459" t="str">
        <f t="shared" si="14"/>
        <v/>
      </c>
      <c r="H160" s="400"/>
      <c r="I160" s="448" t="str">
        <f t="shared" ca="1" si="15"/>
        <v>201-Jul-18 to 31-Dec-18</v>
      </c>
      <c r="J160" s="402" t="s">
        <v>428</v>
      </c>
      <c r="K160" s="467"/>
      <c r="L160" s="448" t="b">
        <f t="shared" si="16"/>
        <v>1</v>
      </c>
      <c r="M160" s="448" t="b">
        <f t="shared" si="17"/>
        <v>0</v>
      </c>
      <c r="N160" s="448" t="s">
        <v>960</v>
      </c>
      <c r="O160" s="51"/>
      <c r="P160" s="354"/>
      <c r="Q160" s="354"/>
      <c r="R160" s="354"/>
      <c r="S160" s="354"/>
      <c r="T160" s="354"/>
      <c r="U160" s="354"/>
      <c r="V160" s="104"/>
      <c r="W160" s="104"/>
      <c r="X160" s="183"/>
    </row>
    <row r="161" spans="1:24" ht="47.1" customHeight="1" x14ac:dyDescent="0.25">
      <c r="A161" s="117"/>
      <c r="B161" s="375">
        <v>20</v>
      </c>
      <c r="C161" s="394" t="str">
        <f t="shared" si="13"/>
        <v/>
      </c>
      <c r="D161" s="395" t="str">
        <f ca="1">TEXT(IFERROR(INDEX('Overview - Section A'!$A$37:$A$44,MATCH(J161,'Overview - Section A'!$U$37:$U$44,0)),""),"d-mmm-yy") &amp;" to " &amp; TEXT(IFERROR(INDEX('Overview - Section A'!$E$37:$E$44,MATCH(J161,'Overview - Section A'!$U$37:$U$44,0)),""),"d-mmm-yy")</f>
        <v>1-Jan-19 to 30-Jun-19</v>
      </c>
      <c r="E161" s="466"/>
      <c r="F161" s="397"/>
      <c r="G161" s="459" t="str">
        <f t="shared" si="14"/>
        <v/>
      </c>
      <c r="H161" s="400"/>
      <c r="I161" s="448" t="str">
        <f t="shared" ca="1" si="15"/>
        <v>201-Jan-19 to 30-Jun-19</v>
      </c>
      <c r="J161" s="402" t="s">
        <v>430</v>
      </c>
      <c r="K161" s="467"/>
      <c r="L161" s="448" t="b">
        <f t="shared" si="16"/>
        <v>1</v>
      </c>
      <c r="M161" s="448" t="b">
        <f t="shared" si="17"/>
        <v>0</v>
      </c>
      <c r="N161" s="448" t="s">
        <v>961</v>
      </c>
      <c r="O161" s="51"/>
      <c r="P161" s="354"/>
      <c r="Q161" s="354"/>
      <c r="R161" s="354"/>
      <c r="S161" s="354"/>
      <c r="T161" s="354"/>
      <c r="U161" s="354"/>
      <c r="V161" s="104"/>
      <c r="W161" s="104"/>
      <c r="X161" s="183"/>
    </row>
    <row r="162" spans="1:24" ht="47.1" customHeight="1" x14ac:dyDescent="0.25">
      <c r="A162" s="117"/>
      <c r="B162" s="375">
        <v>20</v>
      </c>
      <c r="C162" s="394" t="str">
        <f t="shared" si="13"/>
        <v/>
      </c>
      <c r="D162" s="395" t="str">
        <f ca="1">TEXT(IFERROR(INDEX('Overview - Section A'!$A$37:$A$44,MATCH(J162,'Overview - Section A'!$U$37:$U$44,0)),""),"d-mmm-yy") &amp;" to " &amp; TEXT(IFERROR(INDEX('Overview - Section A'!$E$37:$E$44,MATCH(J162,'Overview - Section A'!$U$37:$U$44,0)),""),"d-mmm-yy")</f>
        <v>1-Jul-19 to 31-Dec-19</v>
      </c>
      <c r="E162" s="466"/>
      <c r="F162" s="397"/>
      <c r="G162" s="459" t="str">
        <f t="shared" si="14"/>
        <v/>
      </c>
      <c r="H162" s="400"/>
      <c r="I162" s="448" t="str">
        <f t="shared" ca="1" si="15"/>
        <v>201-Jul-19 to 31-Dec-19</v>
      </c>
      <c r="J162" s="402" t="s">
        <v>432</v>
      </c>
      <c r="K162" s="467"/>
      <c r="L162" s="448" t="b">
        <f t="shared" si="16"/>
        <v>1</v>
      </c>
      <c r="M162" s="448" t="b">
        <f t="shared" si="17"/>
        <v>0</v>
      </c>
      <c r="N162" s="448" t="s">
        <v>962</v>
      </c>
      <c r="O162" s="51"/>
      <c r="P162" s="354"/>
      <c r="Q162" s="354"/>
      <c r="R162" s="354"/>
      <c r="S162" s="354"/>
      <c r="T162" s="354"/>
      <c r="U162" s="354"/>
      <c r="V162" s="104"/>
      <c r="W162" s="104"/>
      <c r="X162" s="183"/>
    </row>
    <row r="163" spans="1:24" ht="47.1" customHeight="1" x14ac:dyDescent="0.25">
      <c r="A163" s="117"/>
      <c r="B163" s="375">
        <v>20</v>
      </c>
      <c r="C163" s="394" t="str">
        <f t="shared" si="13"/>
        <v/>
      </c>
      <c r="D163" s="395" t="str">
        <f ca="1">TEXT(IFERROR(INDEX('Overview - Section A'!$A$37:$A$44,MATCH(J163,'Overview - Section A'!$U$37:$U$44,0)),""),"d-mmm-yy") &amp;" to " &amp; TEXT(IFERROR(INDEX('Overview - Section A'!$E$37:$E$44,MATCH(J163,'Overview - Section A'!$U$37:$U$44,0)),""),"d-mmm-yy")</f>
        <v>1-Jan-20 to 30-Jun-20</v>
      </c>
      <c r="E163" s="466"/>
      <c r="F163" s="397"/>
      <c r="G163" s="459" t="str">
        <f t="shared" si="14"/>
        <v/>
      </c>
      <c r="H163" s="400"/>
      <c r="I163" s="448" t="str">
        <f t="shared" ca="1" si="15"/>
        <v>201-Jan-20 to 30-Jun-20</v>
      </c>
      <c r="J163" s="402" t="s">
        <v>434</v>
      </c>
      <c r="K163" s="467"/>
      <c r="L163" s="448" t="b">
        <f t="shared" si="16"/>
        <v>1</v>
      </c>
      <c r="M163" s="448" t="b">
        <f t="shared" si="17"/>
        <v>0</v>
      </c>
      <c r="N163" s="448" t="s">
        <v>963</v>
      </c>
      <c r="O163" s="51"/>
      <c r="P163" s="354"/>
      <c r="Q163" s="354"/>
      <c r="R163" s="354"/>
      <c r="S163" s="354"/>
      <c r="T163" s="354"/>
      <c r="U163" s="354"/>
      <c r="V163" s="104"/>
      <c r="W163" s="104"/>
      <c r="X163" s="183"/>
    </row>
    <row r="164" spans="1:24" ht="47.1" customHeight="1" x14ac:dyDescent="0.25">
      <c r="A164" s="117"/>
      <c r="B164" s="375">
        <v>20</v>
      </c>
      <c r="C164" s="394" t="str">
        <f t="shared" si="13"/>
        <v/>
      </c>
      <c r="D164" s="395" t="str">
        <f ca="1">TEXT(IFERROR(INDEX('Overview - Section A'!$A$37:$A$44,MATCH(J164,'Overview - Section A'!$U$37:$U$44,0)),""),"d-mmm-yy") &amp;" to " &amp; TEXT(IFERROR(INDEX('Overview - Section A'!$E$37:$E$44,MATCH(J164,'Overview - Section A'!$U$37:$U$44,0)),""),"d-mmm-yy")</f>
        <v>1-Jul-20 to 31-Dec-20</v>
      </c>
      <c r="E164" s="466"/>
      <c r="F164" s="397"/>
      <c r="G164" s="459" t="str">
        <f t="shared" si="14"/>
        <v/>
      </c>
      <c r="H164" s="400"/>
      <c r="I164" s="448" t="str">
        <f t="shared" ca="1" si="15"/>
        <v>201-Jul-20 to 31-Dec-20</v>
      </c>
      <c r="J164" s="402" t="s">
        <v>436</v>
      </c>
      <c r="K164" s="467"/>
      <c r="L164" s="448" t="b">
        <f t="shared" si="16"/>
        <v>1</v>
      </c>
      <c r="M164" s="448" t="b">
        <f t="shared" si="17"/>
        <v>0</v>
      </c>
      <c r="N164" s="448" t="s">
        <v>964</v>
      </c>
      <c r="O164" s="51"/>
      <c r="P164" s="354"/>
      <c r="Q164" s="354"/>
      <c r="R164" s="354"/>
      <c r="S164" s="354"/>
      <c r="T164" s="354"/>
      <c r="U164" s="354"/>
      <c r="V164" s="104"/>
      <c r="W164" s="104"/>
      <c r="X164" s="183"/>
    </row>
    <row r="165" spans="1:24" ht="47.1" customHeight="1" x14ac:dyDescent="0.25">
      <c r="A165" s="117"/>
      <c r="B165" s="375">
        <v>20</v>
      </c>
      <c r="C165" s="394" t="str">
        <f t="shared" si="13"/>
        <v/>
      </c>
      <c r="D165" s="395" t="str">
        <f ca="1">TEXT(IFERROR(INDEX('Overview - Section A'!$A$37:$A$44,MATCH(J165,'Overview - Section A'!$U$37:$U$44,0)),""),"d-mmm-yy") &amp;" to " &amp; TEXT(IFERROR(INDEX('Overview - Section A'!$E$37:$E$44,MATCH(J165,'Overview - Section A'!$U$37:$U$44,0)),""),"d-mmm-yy")</f>
        <v>1-Jan-21 to 30-Jun-21</v>
      </c>
      <c r="E165" s="466"/>
      <c r="F165" s="397"/>
      <c r="G165" s="459" t="str">
        <f t="shared" si="14"/>
        <v/>
      </c>
      <c r="H165" s="400"/>
      <c r="I165" s="448" t="str">
        <f t="shared" ca="1" si="15"/>
        <v>201-Jan-21 to 30-Jun-21</v>
      </c>
      <c r="J165" s="402" t="s">
        <v>438</v>
      </c>
      <c r="K165" s="467"/>
      <c r="L165" s="448" t="b">
        <f t="shared" si="16"/>
        <v>1</v>
      </c>
      <c r="M165" s="448" t="b">
        <f t="shared" si="17"/>
        <v>0</v>
      </c>
      <c r="N165" s="448" t="s">
        <v>965</v>
      </c>
      <c r="O165" s="51"/>
      <c r="P165" s="354"/>
      <c r="Q165" s="354"/>
      <c r="R165" s="354"/>
      <c r="S165" s="354"/>
      <c r="T165" s="354"/>
      <c r="U165" s="354"/>
      <c r="V165" s="104"/>
      <c r="W165" s="104"/>
      <c r="X165" s="183"/>
    </row>
    <row r="166" spans="1:24" ht="47.1" customHeight="1" x14ac:dyDescent="0.25">
      <c r="A166" s="117"/>
      <c r="B166" s="375">
        <v>21</v>
      </c>
      <c r="C166" s="394" t="str">
        <f t="shared" si="13"/>
        <v/>
      </c>
      <c r="D166" s="395" t="str">
        <f ca="1">TEXT(IFERROR(INDEX('Overview - Section A'!$A$37:$A$44,MATCH(J166,'Overview - Section A'!$U$37:$U$44,0)),""),"d-mmm-yy") &amp;" to " &amp; TEXT(IFERROR(INDEX('Overview - Section A'!$E$37:$E$44,MATCH(J166,'Overview - Section A'!$U$37:$U$44,0)),""),"d-mmm-yy")</f>
        <v>1-Jul-18 to 31-Dec-18</v>
      </c>
      <c r="E166" s="466"/>
      <c r="F166" s="397"/>
      <c r="G166" s="459" t="str">
        <f t="shared" si="14"/>
        <v/>
      </c>
      <c r="H166" s="400"/>
      <c r="I166" s="448" t="str">
        <f t="shared" ca="1" si="15"/>
        <v>211-Jul-18 to 31-Dec-18</v>
      </c>
      <c r="J166" s="402" t="s">
        <v>428</v>
      </c>
      <c r="K166" s="467"/>
      <c r="L166" s="448" t="b">
        <f t="shared" si="16"/>
        <v>1</v>
      </c>
      <c r="M166" s="448" t="b">
        <f t="shared" si="17"/>
        <v>0</v>
      </c>
      <c r="N166" s="448" t="s">
        <v>966</v>
      </c>
      <c r="O166" s="51"/>
      <c r="P166" s="354"/>
      <c r="Q166" s="354"/>
      <c r="R166" s="354"/>
      <c r="S166" s="354"/>
      <c r="T166" s="354"/>
      <c r="U166" s="354"/>
      <c r="V166" s="104"/>
      <c r="W166" s="104"/>
      <c r="X166" s="183"/>
    </row>
    <row r="167" spans="1:24" ht="47.1" customHeight="1" x14ac:dyDescent="0.25">
      <c r="A167" s="117"/>
      <c r="B167" s="375">
        <v>21</v>
      </c>
      <c r="C167" s="394" t="str">
        <f t="shared" si="13"/>
        <v/>
      </c>
      <c r="D167" s="395" t="str">
        <f ca="1">TEXT(IFERROR(INDEX('Overview - Section A'!$A$37:$A$44,MATCH(J167,'Overview - Section A'!$U$37:$U$44,0)),""),"d-mmm-yy") &amp;" to " &amp; TEXT(IFERROR(INDEX('Overview - Section A'!$E$37:$E$44,MATCH(J167,'Overview - Section A'!$U$37:$U$44,0)),""),"d-mmm-yy")</f>
        <v>1-Jan-19 to 30-Jun-19</v>
      </c>
      <c r="E167" s="466"/>
      <c r="F167" s="397"/>
      <c r="G167" s="459" t="str">
        <f t="shared" si="14"/>
        <v/>
      </c>
      <c r="H167" s="400"/>
      <c r="I167" s="448" t="str">
        <f t="shared" ca="1" si="15"/>
        <v>211-Jan-19 to 30-Jun-19</v>
      </c>
      <c r="J167" s="402" t="s">
        <v>430</v>
      </c>
      <c r="K167" s="467"/>
      <c r="L167" s="448" t="b">
        <f t="shared" si="16"/>
        <v>1</v>
      </c>
      <c r="M167" s="448" t="b">
        <f t="shared" si="17"/>
        <v>0</v>
      </c>
      <c r="N167" s="448" t="s">
        <v>967</v>
      </c>
      <c r="O167" s="51"/>
      <c r="P167" s="354"/>
      <c r="Q167" s="354"/>
      <c r="R167" s="354"/>
      <c r="S167" s="354"/>
      <c r="T167" s="354"/>
      <c r="U167" s="354"/>
      <c r="V167" s="104"/>
      <c r="W167" s="104"/>
      <c r="X167" s="183"/>
    </row>
    <row r="168" spans="1:24" ht="47.1" customHeight="1" x14ac:dyDescent="0.25">
      <c r="A168" s="117"/>
      <c r="B168" s="375">
        <v>21</v>
      </c>
      <c r="C168" s="394" t="str">
        <f t="shared" si="13"/>
        <v/>
      </c>
      <c r="D168" s="395" t="str">
        <f ca="1">TEXT(IFERROR(INDEX('Overview - Section A'!$A$37:$A$44,MATCH(J168,'Overview - Section A'!$U$37:$U$44,0)),""),"d-mmm-yy") &amp;" to " &amp; TEXT(IFERROR(INDEX('Overview - Section A'!$E$37:$E$44,MATCH(J168,'Overview - Section A'!$U$37:$U$44,0)),""),"d-mmm-yy")</f>
        <v>1-Jul-19 to 31-Dec-19</v>
      </c>
      <c r="E168" s="466"/>
      <c r="F168" s="397"/>
      <c r="G168" s="459" t="str">
        <f t="shared" si="14"/>
        <v/>
      </c>
      <c r="H168" s="400"/>
      <c r="I168" s="448" t="str">
        <f t="shared" ca="1" si="15"/>
        <v>211-Jul-19 to 31-Dec-19</v>
      </c>
      <c r="J168" s="402" t="s">
        <v>432</v>
      </c>
      <c r="K168" s="467"/>
      <c r="L168" s="448" t="b">
        <f t="shared" si="16"/>
        <v>1</v>
      </c>
      <c r="M168" s="448" t="b">
        <f t="shared" si="17"/>
        <v>0</v>
      </c>
      <c r="N168" s="448" t="s">
        <v>968</v>
      </c>
      <c r="O168" s="51"/>
      <c r="P168" s="354"/>
      <c r="Q168" s="354"/>
      <c r="R168" s="354"/>
      <c r="S168" s="354"/>
      <c r="T168" s="354"/>
      <c r="U168" s="354"/>
      <c r="V168" s="104"/>
      <c r="W168" s="104"/>
      <c r="X168" s="183"/>
    </row>
    <row r="169" spans="1:24" ht="47.1" customHeight="1" x14ac:dyDescent="0.25">
      <c r="A169" s="117"/>
      <c r="B169" s="375">
        <v>21</v>
      </c>
      <c r="C169" s="394" t="str">
        <f t="shared" si="13"/>
        <v/>
      </c>
      <c r="D169" s="395" t="str">
        <f ca="1">TEXT(IFERROR(INDEX('Overview - Section A'!$A$37:$A$44,MATCH(J169,'Overview - Section A'!$U$37:$U$44,0)),""),"d-mmm-yy") &amp;" to " &amp; TEXT(IFERROR(INDEX('Overview - Section A'!$E$37:$E$44,MATCH(J169,'Overview - Section A'!$U$37:$U$44,0)),""),"d-mmm-yy")</f>
        <v>1-Jan-20 to 30-Jun-20</v>
      </c>
      <c r="E169" s="466"/>
      <c r="F169" s="397"/>
      <c r="G169" s="459" t="str">
        <f t="shared" si="14"/>
        <v/>
      </c>
      <c r="H169" s="400"/>
      <c r="I169" s="448" t="str">
        <f t="shared" ca="1" si="15"/>
        <v>211-Jan-20 to 30-Jun-20</v>
      </c>
      <c r="J169" s="402" t="s">
        <v>434</v>
      </c>
      <c r="K169" s="467"/>
      <c r="L169" s="448" t="b">
        <f t="shared" si="16"/>
        <v>1</v>
      </c>
      <c r="M169" s="448" t="b">
        <f t="shared" si="17"/>
        <v>0</v>
      </c>
      <c r="N169" s="448" t="s">
        <v>969</v>
      </c>
      <c r="O169" s="51"/>
      <c r="P169" s="354"/>
      <c r="Q169" s="354"/>
      <c r="R169" s="354"/>
      <c r="S169" s="354"/>
      <c r="T169" s="354"/>
      <c r="U169" s="354"/>
      <c r="V169" s="104"/>
      <c r="W169" s="104"/>
      <c r="X169" s="183"/>
    </row>
    <row r="170" spans="1:24" ht="47.1" customHeight="1" x14ac:dyDescent="0.25">
      <c r="A170" s="117"/>
      <c r="B170" s="375">
        <v>21</v>
      </c>
      <c r="C170" s="394" t="str">
        <f t="shared" si="13"/>
        <v/>
      </c>
      <c r="D170" s="395" t="str">
        <f ca="1">TEXT(IFERROR(INDEX('Overview - Section A'!$A$37:$A$44,MATCH(J170,'Overview - Section A'!$U$37:$U$44,0)),""),"d-mmm-yy") &amp;" to " &amp; TEXT(IFERROR(INDEX('Overview - Section A'!$E$37:$E$44,MATCH(J170,'Overview - Section A'!$U$37:$U$44,0)),""),"d-mmm-yy")</f>
        <v>1-Jul-20 to 31-Dec-20</v>
      </c>
      <c r="E170" s="466"/>
      <c r="F170" s="397"/>
      <c r="G170" s="459" t="str">
        <f t="shared" si="14"/>
        <v/>
      </c>
      <c r="H170" s="400"/>
      <c r="I170" s="448" t="str">
        <f t="shared" ca="1" si="15"/>
        <v>211-Jul-20 to 31-Dec-20</v>
      </c>
      <c r="J170" s="402" t="s">
        <v>436</v>
      </c>
      <c r="K170" s="467"/>
      <c r="L170" s="448" t="b">
        <f t="shared" si="16"/>
        <v>1</v>
      </c>
      <c r="M170" s="448" t="b">
        <f t="shared" si="17"/>
        <v>0</v>
      </c>
      <c r="N170" s="448" t="s">
        <v>970</v>
      </c>
      <c r="O170" s="51"/>
      <c r="P170" s="354"/>
      <c r="Q170" s="354"/>
      <c r="R170" s="354"/>
      <c r="S170" s="354"/>
      <c r="T170" s="354"/>
      <c r="U170" s="354"/>
      <c r="V170" s="104"/>
      <c r="W170" s="104"/>
      <c r="X170" s="183"/>
    </row>
    <row r="171" spans="1:24" ht="47.1" customHeight="1" x14ac:dyDescent="0.25">
      <c r="A171" s="117"/>
      <c r="B171" s="375">
        <v>21</v>
      </c>
      <c r="C171" s="394" t="str">
        <f t="shared" si="13"/>
        <v/>
      </c>
      <c r="D171" s="395" t="str">
        <f ca="1">TEXT(IFERROR(INDEX('Overview - Section A'!$A$37:$A$44,MATCH(J171,'Overview - Section A'!$U$37:$U$44,0)),""),"d-mmm-yy") &amp;" to " &amp; TEXT(IFERROR(INDEX('Overview - Section A'!$E$37:$E$44,MATCH(J171,'Overview - Section A'!$U$37:$U$44,0)),""),"d-mmm-yy")</f>
        <v>1-Jan-21 to 30-Jun-21</v>
      </c>
      <c r="E171" s="466"/>
      <c r="F171" s="397"/>
      <c r="G171" s="459" t="str">
        <f t="shared" si="14"/>
        <v/>
      </c>
      <c r="H171" s="400"/>
      <c r="I171" s="448" t="str">
        <f t="shared" ca="1" si="15"/>
        <v>211-Jan-21 to 30-Jun-21</v>
      </c>
      <c r="J171" s="402" t="s">
        <v>438</v>
      </c>
      <c r="K171" s="467"/>
      <c r="L171" s="448" t="b">
        <f t="shared" si="16"/>
        <v>1</v>
      </c>
      <c r="M171" s="448" t="b">
        <f t="shared" si="17"/>
        <v>0</v>
      </c>
      <c r="N171" s="448" t="s">
        <v>971</v>
      </c>
      <c r="O171" s="51"/>
      <c r="P171" s="354"/>
      <c r="Q171" s="354"/>
      <c r="R171" s="354"/>
      <c r="S171" s="354"/>
      <c r="T171" s="354"/>
      <c r="U171" s="354"/>
      <c r="V171" s="104"/>
      <c r="W171" s="104"/>
      <c r="X171" s="183"/>
    </row>
    <row r="172" spans="1:24" ht="47.1" customHeight="1" x14ac:dyDescent="0.25">
      <c r="A172" s="117"/>
      <c r="B172" s="375">
        <v>22</v>
      </c>
      <c r="C172" s="394" t="str">
        <f t="shared" si="13"/>
        <v/>
      </c>
      <c r="D172" s="395" t="str">
        <f ca="1">TEXT(IFERROR(INDEX('Overview - Section A'!$A$37:$A$44,MATCH(J172,'Overview - Section A'!$U$37:$U$44,0)),""),"d-mmm-yy") &amp;" to " &amp; TEXT(IFERROR(INDEX('Overview - Section A'!$E$37:$E$44,MATCH(J172,'Overview - Section A'!$U$37:$U$44,0)),""),"d-mmm-yy")</f>
        <v>1-Jul-18 to 31-Dec-18</v>
      </c>
      <c r="E172" s="466"/>
      <c r="F172" s="397"/>
      <c r="G172" s="459" t="str">
        <f t="shared" si="14"/>
        <v/>
      </c>
      <c r="H172" s="400"/>
      <c r="I172" s="448" t="str">
        <f t="shared" ca="1" si="15"/>
        <v>221-Jul-18 to 31-Dec-18</v>
      </c>
      <c r="J172" s="402" t="s">
        <v>428</v>
      </c>
      <c r="K172" s="467"/>
      <c r="L172" s="448" t="b">
        <f t="shared" si="16"/>
        <v>1</v>
      </c>
      <c r="M172" s="448" t="b">
        <f t="shared" si="17"/>
        <v>0</v>
      </c>
      <c r="N172" s="448" t="s">
        <v>972</v>
      </c>
      <c r="O172" s="51"/>
      <c r="P172" s="354"/>
      <c r="Q172" s="354"/>
      <c r="R172" s="354"/>
      <c r="S172" s="354"/>
      <c r="T172" s="354"/>
      <c r="U172" s="354"/>
      <c r="V172" s="104"/>
      <c r="W172" s="104"/>
      <c r="X172" s="183"/>
    </row>
    <row r="173" spans="1:24" ht="47.1" customHeight="1" x14ac:dyDescent="0.25">
      <c r="A173" s="117"/>
      <c r="B173" s="375">
        <v>22</v>
      </c>
      <c r="C173" s="394" t="str">
        <f t="shared" si="13"/>
        <v/>
      </c>
      <c r="D173" s="395" t="str">
        <f ca="1">TEXT(IFERROR(INDEX('Overview - Section A'!$A$37:$A$44,MATCH(J173,'Overview - Section A'!$U$37:$U$44,0)),""),"d-mmm-yy") &amp;" to " &amp; TEXT(IFERROR(INDEX('Overview - Section A'!$E$37:$E$44,MATCH(J173,'Overview - Section A'!$U$37:$U$44,0)),""),"d-mmm-yy")</f>
        <v>1-Jan-19 to 30-Jun-19</v>
      </c>
      <c r="E173" s="466"/>
      <c r="F173" s="397"/>
      <c r="G173" s="459" t="str">
        <f t="shared" si="14"/>
        <v/>
      </c>
      <c r="H173" s="400"/>
      <c r="I173" s="448" t="str">
        <f t="shared" ca="1" si="15"/>
        <v>221-Jan-19 to 30-Jun-19</v>
      </c>
      <c r="J173" s="402" t="s">
        <v>430</v>
      </c>
      <c r="K173" s="467"/>
      <c r="L173" s="448" t="b">
        <f t="shared" si="16"/>
        <v>1</v>
      </c>
      <c r="M173" s="448" t="b">
        <f t="shared" si="17"/>
        <v>0</v>
      </c>
      <c r="N173" s="448" t="s">
        <v>973</v>
      </c>
      <c r="O173" s="51"/>
      <c r="P173" s="354"/>
      <c r="Q173" s="354"/>
      <c r="R173" s="354"/>
      <c r="S173" s="354"/>
      <c r="T173" s="354"/>
      <c r="U173" s="354"/>
      <c r="V173" s="104"/>
      <c r="W173" s="104"/>
      <c r="X173" s="183"/>
    </row>
    <row r="174" spans="1:24" ht="47.1" customHeight="1" x14ac:dyDescent="0.25">
      <c r="A174" s="117"/>
      <c r="B174" s="375">
        <v>22</v>
      </c>
      <c r="C174" s="394" t="str">
        <f t="shared" ref="C174:C225" si="18">IF(B174=B173,"",VLOOKUP(B174,$A$10:$AA$42,27,FALSE))</f>
        <v/>
      </c>
      <c r="D174" s="395" t="str">
        <f ca="1">TEXT(IFERROR(INDEX('Overview - Section A'!$A$37:$A$44,MATCH(J174,'Overview - Section A'!$U$37:$U$44,0)),""),"d-mmm-yy") &amp;" to " &amp; TEXT(IFERROR(INDEX('Overview - Section A'!$E$37:$E$44,MATCH(J174,'Overview - Section A'!$U$37:$U$44,0)),""),"d-mmm-yy")</f>
        <v>1-Jul-19 to 31-Dec-19</v>
      </c>
      <c r="E174" s="466"/>
      <c r="F174" s="397"/>
      <c r="G174" s="459" t="str">
        <f t="shared" ref="G174:G225" si="19">IF(IF(AND(E174="",F174=""),K174,IFERROR((E174/F174)*100,""))=0,"",IF(AND(E174="",F174=""),K174,IFERROR((E174/F174)*100,"")))</f>
        <v/>
      </c>
      <c r="H174" s="400"/>
      <c r="I174" s="448" t="str">
        <f t="shared" ref="I174:I225" ca="1" si="20">CONCATENATE(B174,D174)</f>
        <v>221-Jul-19 to 31-Dec-19</v>
      </c>
      <c r="J174" s="402" t="s">
        <v>432</v>
      </c>
      <c r="K174" s="467"/>
      <c r="L174" s="448" t="b">
        <f t="shared" ref="L174:L225" si="21">IFERROR(TRUE,FALSE)</f>
        <v>1</v>
      </c>
      <c r="M174" s="448" t="b">
        <f t="shared" ref="M174:M225" si="22">IFERROR(IF(OR(E174&lt;&gt;"",F174&lt;&gt;"",G174&lt;&gt;"",H174&lt;&gt;""),TRUE,FALSE),FALSE)</f>
        <v>0</v>
      </c>
      <c r="N174" s="448" t="s">
        <v>974</v>
      </c>
      <c r="O174" s="51"/>
      <c r="P174" s="354"/>
      <c r="Q174" s="354"/>
      <c r="R174" s="354"/>
      <c r="S174" s="354"/>
      <c r="T174" s="354"/>
      <c r="U174" s="354"/>
      <c r="V174" s="104"/>
      <c r="W174" s="104"/>
      <c r="X174" s="183"/>
    </row>
    <row r="175" spans="1:24" ht="47.1" customHeight="1" x14ac:dyDescent="0.25">
      <c r="A175" s="117"/>
      <c r="B175" s="375">
        <v>22</v>
      </c>
      <c r="C175" s="394" t="str">
        <f t="shared" si="18"/>
        <v/>
      </c>
      <c r="D175" s="395" t="str">
        <f ca="1">TEXT(IFERROR(INDEX('Overview - Section A'!$A$37:$A$44,MATCH(J175,'Overview - Section A'!$U$37:$U$44,0)),""),"d-mmm-yy") &amp;" to " &amp; TEXT(IFERROR(INDEX('Overview - Section A'!$E$37:$E$44,MATCH(J175,'Overview - Section A'!$U$37:$U$44,0)),""),"d-mmm-yy")</f>
        <v>1-Jan-20 to 30-Jun-20</v>
      </c>
      <c r="E175" s="466"/>
      <c r="F175" s="397"/>
      <c r="G175" s="459" t="str">
        <f t="shared" si="19"/>
        <v/>
      </c>
      <c r="H175" s="400"/>
      <c r="I175" s="448" t="str">
        <f t="shared" ca="1" si="20"/>
        <v>221-Jan-20 to 30-Jun-20</v>
      </c>
      <c r="J175" s="402" t="s">
        <v>434</v>
      </c>
      <c r="K175" s="467"/>
      <c r="L175" s="448" t="b">
        <f t="shared" si="21"/>
        <v>1</v>
      </c>
      <c r="M175" s="448" t="b">
        <f t="shared" si="22"/>
        <v>0</v>
      </c>
      <c r="N175" s="448" t="s">
        <v>975</v>
      </c>
      <c r="O175" s="51"/>
      <c r="P175" s="354"/>
      <c r="Q175" s="354"/>
      <c r="R175" s="354"/>
      <c r="S175" s="354"/>
      <c r="T175" s="354"/>
      <c r="U175" s="354"/>
      <c r="V175" s="104"/>
      <c r="W175" s="104"/>
      <c r="X175" s="183"/>
    </row>
    <row r="176" spans="1:24" ht="47.1" customHeight="1" x14ac:dyDescent="0.25">
      <c r="A176" s="117"/>
      <c r="B176" s="375">
        <v>22</v>
      </c>
      <c r="C176" s="394" t="str">
        <f t="shared" si="18"/>
        <v/>
      </c>
      <c r="D176" s="395" t="str">
        <f ca="1">TEXT(IFERROR(INDEX('Overview - Section A'!$A$37:$A$44,MATCH(J176,'Overview - Section A'!$U$37:$U$44,0)),""),"d-mmm-yy") &amp;" to " &amp; TEXT(IFERROR(INDEX('Overview - Section A'!$E$37:$E$44,MATCH(J176,'Overview - Section A'!$U$37:$U$44,0)),""),"d-mmm-yy")</f>
        <v>1-Jul-20 to 31-Dec-20</v>
      </c>
      <c r="E176" s="466"/>
      <c r="F176" s="397"/>
      <c r="G176" s="459" t="str">
        <f t="shared" si="19"/>
        <v/>
      </c>
      <c r="H176" s="400"/>
      <c r="I176" s="448" t="str">
        <f t="shared" ca="1" si="20"/>
        <v>221-Jul-20 to 31-Dec-20</v>
      </c>
      <c r="J176" s="402" t="s">
        <v>436</v>
      </c>
      <c r="K176" s="467"/>
      <c r="L176" s="448" t="b">
        <f t="shared" si="21"/>
        <v>1</v>
      </c>
      <c r="M176" s="448" t="b">
        <f t="shared" si="22"/>
        <v>0</v>
      </c>
      <c r="N176" s="448" t="s">
        <v>976</v>
      </c>
      <c r="O176" s="51"/>
      <c r="P176" s="354"/>
      <c r="Q176" s="354"/>
      <c r="R176" s="354"/>
      <c r="S176" s="354"/>
      <c r="T176" s="354"/>
      <c r="U176" s="354"/>
      <c r="V176" s="104"/>
      <c r="W176" s="104"/>
      <c r="X176" s="183"/>
    </row>
    <row r="177" spans="1:24" ht="47.1" customHeight="1" x14ac:dyDescent="0.25">
      <c r="A177" s="117"/>
      <c r="B177" s="375">
        <v>22</v>
      </c>
      <c r="C177" s="394" t="str">
        <f t="shared" si="18"/>
        <v/>
      </c>
      <c r="D177" s="395" t="str">
        <f ca="1">TEXT(IFERROR(INDEX('Overview - Section A'!$A$37:$A$44,MATCH(J177,'Overview - Section A'!$U$37:$U$44,0)),""),"d-mmm-yy") &amp;" to " &amp; TEXT(IFERROR(INDEX('Overview - Section A'!$E$37:$E$44,MATCH(J177,'Overview - Section A'!$U$37:$U$44,0)),""),"d-mmm-yy")</f>
        <v>1-Jan-21 to 30-Jun-21</v>
      </c>
      <c r="E177" s="466"/>
      <c r="F177" s="397"/>
      <c r="G177" s="459" t="str">
        <f t="shared" si="19"/>
        <v/>
      </c>
      <c r="H177" s="400"/>
      <c r="I177" s="448" t="str">
        <f t="shared" ca="1" si="20"/>
        <v>221-Jan-21 to 30-Jun-21</v>
      </c>
      <c r="J177" s="402" t="s">
        <v>438</v>
      </c>
      <c r="K177" s="467"/>
      <c r="L177" s="448" t="b">
        <f t="shared" si="21"/>
        <v>1</v>
      </c>
      <c r="M177" s="448" t="b">
        <f t="shared" si="22"/>
        <v>0</v>
      </c>
      <c r="N177" s="448" t="s">
        <v>977</v>
      </c>
      <c r="O177" s="51"/>
      <c r="P177" s="354"/>
      <c r="Q177" s="354"/>
      <c r="R177" s="354"/>
      <c r="S177" s="354"/>
      <c r="T177" s="354"/>
      <c r="U177" s="354"/>
      <c r="V177" s="104"/>
      <c r="W177" s="104"/>
      <c r="X177" s="183"/>
    </row>
    <row r="178" spans="1:24" ht="47.1" customHeight="1" x14ac:dyDescent="0.25">
      <c r="A178" s="117"/>
      <c r="B178" s="375">
        <v>23</v>
      </c>
      <c r="C178" s="394" t="str">
        <f t="shared" si="18"/>
        <v/>
      </c>
      <c r="D178" s="395" t="str">
        <f ca="1">TEXT(IFERROR(INDEX('Overview - Section A'!$A$37:$A$44,MATCH(J178,'Overview - Section A'!$U$37:$U$44,0)),""),"d-mmm-yy") &amp;" to " &amp; TEXT(IFERROR(INDEX('Overview - Section A'!$E$37:$E$44,MATCH(J178,'Overview - Section A'!$U$37:$U$44,0)),""),"d-mmm-yy")</f>
        <v>1-Jul-18 to 31-Dec-18</v>
      </c>
      <c r="E178" s="466"/>
      <c r="F178" s="397"/>
      <c r="G178" s="459" t="str">
        <f t="shared" si="19"/>
        <v/>
      </c>
      <c r="H178" s="400"/>
      <c r="I178" s="448" t="str">
        <f t="shared" ca="1" si="20"/>
        <v>231-Jul-18 to 31-Dec-18</v>
      </c>
      <c r="J178" s="402" t="s">
        <v>428</v>
      </c>
      <c r="K178" s="467"/>
      <c r="L178" s="448" t="b">
        <f t="shared" si="21"/>
        <v>1</v>
      </c>
      <c r="M178" s="448" t="b">
        <f t="shared" si="22"/>
        <v>0</v>
      </c>
      <c r="N178" s="448" t="s">
        <v>978</v>
      </c>
      <c r="O178" s="51"/>
      <c r="P178" s="354"/>
      <c r="Q178" s="354"/>
      <c r="R178" s="354"/>
      <c r="S178" s="354"/>
      <c r="T178" s="354"/>
      <c r="U178" s="354"/>
      <c r="V178" s="104"/>
      <c r="W178" s="104"/>
      <c r="X178" s="183"/>
    </row>
    <row r="179" spans="1:24" ht="47.1" customHeight="1" x14ac:dyDescent="0.25">
      <c r="A179" s="117"/>
      <c r="B179" s="375">
        <v>23</v>
      </c>
      <c r="C179" s="394" t="str">
        <f t="shared" si="18"/>
        <v/>
      </c>
      <c r="D179" s="395" t="str">
        <f ca="1">TEXT(IFERROR(INDEX('Overview - Section A'!$A$37:$A$44,MATCH(J179,'Overview - Section A'!$U$37:$U$44,0)),""),"d-mmm-yy") &amp;" to " &amp; TEXT(IFERROR(INDEX('Overview - Section A'!$E$37:$E$44,MATCH(J179,'Overview - Section A'!$U$37:$U$44,0)),""),"d-mmm-yy")</f>
        <v>1-Jan-19 to 30-Jun-19</v>
      </c>
      <c r="E179" s="466"/>
      <c r="F179" s="397"/>
      <c r="G179" s="459" t="str">
        <f t="shared" si="19"/>
        <v/>
      </c>
      <c r="H179" s="400"/>
      <c r="I179" s="448" t="str">
        <f t="shared" ca="1" si="20"/>
        <v>231-Jan-19 to 30-Jun-19</v>
      </c>
      <c r="J179" s="402" t="s">
        <v>430</v>
      </c>
      <c r="K179" s="467"/>
      <c r="L179" s="448" t="b">
        <f t="shared" si="21"/>
        <v>1</v>
      </c>
      <c r="M179" s="448" t="b">
        <f t="shared" si="22"/>
        <v>0</v>
      </c>
      <c r="N179" s="448" t="s">
        <v>979</v>
      </c>
      <c r="O179" s="51"/>
      <c r="P179" s="354"/>
      <c r="Q179" s="354"/>
      <c r="R179" s="354"/>
      <c r="S179" s="354"/>
      <c r="T179" s="354"/>
      <c r="U179" s="354"/>
      <c r="V179" s="104"/>
      <c r="W179" s="104"/>
      <c r="X179" s="183"/>
    </row>
    <row r="180" spans="1:24" ht="47.1" customHeight="1" x14ac:dyDescent="0.25">
      <c r="A180" s="117"/>
      <c r="B180" s="375">
        <v>23</v>
      </c>
      <c r="C180" s="394" t="str">
        <f t="shared" si="18"/>
        <v/>
      </c>
      <c r="D180" s="395" t="str">
        <f ca="1">TEXT(IFERROR(INDEX('Overview - Section A'!$A$37:$A$44,MATCH(J180,'Overview - Section A'!$U$37:$U$44,0)),""),"d-mmm-yy") &amp;" to " &amp; TEXT(IFERROR(INDEX('Overview - Section A'!$E$37:$E$44,MATCH(J180,'Overview - Section A'!$U$37:$U$44,0)),""),"d-mmm-yy")</f>
        <v>1-Jul-19 to 31-Dec-19</v>
      </c>
      <c r="E180" s="466"/>
      <c r="F180" s="397"/>
      <c r="G180" s="459" t="str">
        <f t="shared" si="19"/>
        <v/>
      </c>
      <c r="H180" s="400"/>
      <c r="I180" s="448" t="str">
        <f t="shared" ca="1" si="20"/>
        <v>231-Jul-19 to 31-Dec-19</v>
      </c>
      <c r="J180" s="402" t="s">
        <v>432</v>
      </c>
      <c r="K180" s="467"/>
      <c r="L180" s="448" t="b">
        <f t="shared" si="21"/>
        <v>1</v>
      </c>
      <c r="M180" s="448" t="b">
        <f t="shared" si="22"/>
        <v>0</v>
      </c>
      <c r="N180" s="448" t="s">
        <v>980</v>
      </c>
      <c r="O180" s="51"/>
      <c r="P180" s="354"/>
      <c r="Q180" s="354"/>
      <c r="R180" s="354"/>
      <c r="S180" s="354"/>
      <c r="T180" s="354"/>
      <c r="U180" s="354"/>
      <c r="V180" s="104"/>
      <c r="W180" s="104"/>
      <c r="X180" s="183"/>
    </row>
    <row r="181" spans="1:24" ht="47.1" customHeight="1" x14ac:dyDescent="0.25">
      <c r="A181" s="117"/>
      <c r="B181" s="375">
        <v>23</v>
      </c>
      <c r="C181" s="394" t="str">
        <f t="shared" si="18"/>
        <v/>
      </c>
      <c r="D181" s="395" t="str">
        <f ca="1">TEXT(IFERROR(INDEX('Overview - Section A'!$A$37:$A$44,MATCH(J181,'Overview - Section A'!$U$37:$U$44,0)),""),"d-mmm-yy") &amp;" to " &amp; TEXT(IFERROR(INDEX('Overview - Section A'!$E$37:$E$44,MATCH(J181,'Overview - Section A'!$U$37:$U$44,0)),""),"d-mmm-yy")</f>
        <v>1-Jan-20 to 30-Jun-20</v>
      </c>
      <c r="E181" s="466"/>
      <c r="F181" s="397"/>
      <c r="G181" s="459" t="str">
        <f t="shared" si="19"/>
        <v/>
      </c>
      <c r="H181" s="400"/>
      <c r="I181" s="448" t="str">
        <f t="shared" ca="1" si="20"/>
        <v>231-Jan-20 to 30-Jun-20</v>
      </c>
      <c r="J181" s="402" t="s">
        <v>434</v>
      </c>
      <c r="K181" s="467"/>
      <c r="L181" s="448" t="b">
        <f t="shared" si="21"/>
        <v>1</v>
      </c>
      <c r="M181" s="448" t="b">
        <f t="shared" si="22"/>
        <v>0</v>
      </c>
      <c r="N181" s="448" t="s">
        <v>981</v>
      </c>
      <c r="O181" s="51"/>
      <c r="P181" s="354"/>
      <c r="Q181" s="354"/>
      <c r="R181" s="354"/>
      <c r="S181" s="354"/>
      <c r="T181" s="354"/>
      <c r="U181" s="354"/>
      <c r="V181" s="104"/>
      <c r="W181" s="104"/>
      <c r="X181" s="183"/>
    </row>
    <row r="182" spans="1:24" ht="47.1" customHeight="1" x14ac:dyDescent="0.25">
      <c r="A182" s="117"/>
      <c r="B182" s="375">
        <v>23</v>
      </c>
      <c r="C182" s="394" t="str">
        <f t="shared" si="18"/>
        <v/>
      </c>
      <c r="D182" s="395" t="str">
        <f ca="1">TEXT(IFERROR(INDEX('Overview - Section A'!$A$37:$A$44,MATCH(J182,'Overview - Section A'!$U$37:$U$44,0)),""),"d-mmm-yy") &amp;" to " &amp; TEXT(IFERROR(INDEX('Overview - Section A'!$E$37:$E$44,MATCH(J182,'Overview - Section A'!$U$37:$U$44,0)),""),"d-mmm-yy")</f>
        <v>1-Jul-20 to 31-Dec-20</v>
      </c>
      <c r="E182" s="466"/>
      <c r="F182" s="397"/>
      <c r="G182" s="459" t="str">
        <f t="shared" si="19"/>
        <v/>
      </c>
      <c r="H182" s="400"/>
      <c r="I182" s="448" t="str">
        <f t="shared" ca="1" si="20"/>
        <v>231-Jul-20 to 31-Dec-20</v>
      </c>
      <c r="J182" s="402" t="s">
        <v>436</v>
      </c>
      <c r="K182" s="467"/>
      <c r="L182" s="448" t="b">
        <f t="shared" si="21"/>
        <v>1</v>
      </c>
      <c r="M182" s="448" t="b">
        <f t="shared" si="22"/>
        <v>0</v>
      </c>
      <c r="N182" s="448" t="s">
        <v>982</v>
      </c>
      <c r="O182" s="51"/>
      <c r="P182" s="354"/>
      <c r="Q182" s="354"/>
      <c r="R182" s="354"/>
      <c r="S182" s="354"/>
      <c r="T182" s="354"/>
      <c r="U182" s="354"/>
      <c r="V182" s="104"/>
      <c r="W182" s="104"/>
      <c r="X182" s="183"/>
    </row>
    <row r="183" spans="1:24" ht="47.1" customHeight="1" x14ac:dyDescent="0.25">
      <c r="A183" s="117"/>
      <c r="B183" s="375">
        <v>23</v>
      </c>
      <c r="C183" s="394" t="str">
        <f t="shared" si="18"/>
        <v/>
      </c>
      <c r="D183" s="395" t="str">
        <f ca="1">TEXT(IFERROR(INDEX('Overview - Section A'!$A$37:$A$44,MATCH(J183,'Overview - Section A'!$U$37:$U$44,0)),""),"d-mmm-yy") &amp;" to " &amp; TEXT(IFERROR(INDEX('Overview - Section A'!$E$37:$E$44,MATCH(J183,'Overview - Section A'!$U$37:$U$44,0)),""),"d-mmm-yy")</f>
        <v>1-Jan-21 to 30-Jun-21</v>
      </c>
      <c r="E183" s="466"/>
      <c r="F183" s="397"/>
      <c r="G183" s="459" t="str">
        <f t="shared" si="19"/>
        <v/>
      </c>
      <c r="H183" s="400"/>
      <c r="I183" s="448" t="str">
        <f t="shared" ca="1" si="20"/>
        <v>231-Jan-21 to 30-Jun-21</v>
      </c>
      <c r="J183" s="402" t="s">
        <v>438</v>
      </c>
      <c r="K183" s="467"/>
      <c r="L183" s="448" t="b">
        <f t="shared" si="21"/>
        <v>1</v>
      </c>
      <c r="M183" s="448" t="b">
        <f t="shared" si="22"/>
        <v>0</v>
      </c>
      <c r="N183" s="448" t="s">
        <v>983</v>
      </c>
      <c r="O183" s="51"/>
      <c r="P183" s="354"/>
      <c r="Q183" s="354"/>
      <c r="R183" s="354"/>
      <c r="S183" s="354"/>
      <c r="T183" s="354"/>
      <c r="U183" s="354"/>
      <c r="V183" s="104"/>
      <c r="W183" s="104"/>
      <c r="X183" s="183"/>
    </row>
    <row r="184" spans="1:24" ht="47.1" customHeight="1" x14ac:dyDescent="0.25">
      <c r="A184" s="117"/>
      <c r="B184" s="375">
        <v>24</v>
      </c>
      <c r="C184" s="394" t="str">
        <f t="shared" si="18"/>
        <v/>
      </c>
      <c r="D184" s="395" t="str">
        <f ca="1">TEXT(IFERROR(INDEX('Overview - Section A'!$A$37:$A$44,MATCH(J184,'Overview - Section A'!$U$37:$U$44,0)),""),"d-mmm-yy") &amp;" to " &amp; TEXT(IFERROR(INDEX('Overview - Section A'!$E$37:$E$44,MATCH(J184,'Overview - Section A'!$U$37:$U$44,0)),""),"d-mmm-yy")</f>
        <v>1-Jul-18 to 31-Dec-18</v>
      </c>
      <c r="E184" s="466"/>
      <c r="F184" s="397"/>
      <c r="G184" s="459" t="str">
        <f t="shared" si="19"/>
        <v/>
      </c>
      <c r="H184" s="400"/>
      <c r="I184" s="448" t="str">
        <f t="shared" ca="1" si="20"/>
        <v>241-Jul-18 to 31-Dec-18</v>
      </c>
      <c r="J184" s="402" t="s">
        <v>428</v>
      </c>
      <c r="K184" s="467"/>
      <c r="L184" s="448" t="b">
        <f t="shared" si="21"/>
        <v>1</v>
      </c>
      <c r="M184" s="448" t="b">
        <f t="shared" si="22"/>
        <v>0</v>
      </c>
      <c r="N184" s="448" t="s">
        <v>984</v>
      </c>
      <c r="O184" s="51"/>
      <c r="P184" s="354"/>
      <c r="Q184" s="354"/>
      <c r="R184" s="354"/>
      <c r="S184" s="354"/>
      <c r="T184" s="354"/>
      <c r="U184" s="354"/>
      <c r="V184" s="104"/>
      <c r="W184" s="104"/>
      <c r="X184" s="183"/>
    </row>
    <row r="185" spans="1:24" ht="47.1" customHeight="1" x14ac:dyDescent="0.25">
      <c r="A185" s="117"/>
      <c r="B185" s="375">
        <v>24</v>
      </c>
      <c r="C185" s="394" t="str">
        <f t="shared" si="18"/>
        <v/>
      </c>
      <c r="D185" s="395" t="str">
        <f ca="1">TEXT(IFERROR(INDEX('Overview - Section A'!$A$37:$A$44,MATCH(J185,'Overview - Section A'!$U$37:$U$44,0)),""),"d-mmm-yy") &amp;" to " &amp; TEXT(IFERROR(INDEX('Overview - Section A'!$E$37:$E$44,MATCH(J185,'Overview - Section A'!$U$37:$U$44,0)),""),"d-mmm-yy")</f>
        <v>1-Jan-19 to 30-Jun-19</v>
      </c>
      <c r="E185" s="466"/>
      <c r="F185" s="397"/>
      <c r="G185" s="459" t="str">
        <f t="shared" si="19"/>
        <v/>
      </c>
      <c r="H185" s="400"/>
      <c r="I185" s="448" t="str">
        <f t="shared" ca="1" si="20"/>
        <v>241-Jan-19 to 30-Jun-19</v>
      </c>
      <c r="J185" s="402" t="s">
        <v>430</v>
      </c>
      <c r="K185" s="467"/>
      <c r="L185" s="448" t="b">
        <f t="shared" si="21"/>
        <v>1</v>
      </c>
      <c r="M185" s="448" t="b">
        <f t="shared" si="22"/>
        <v>0</v>
      </c>
      <c r="N185" s="448" t="s">
        <v>985</v>
      </c>
      <c r="O185" s="51"/>
      <c r="P185" s="354"/>
      <c r="Q185" s="354"/>
      <c r="R185" s="354"/>
      <c r="S185" s="354"/>
      <c r="T185" s="354"/>
      <c r="U185" s="354"/>
      <c r="V185" s="104"/>
      <c r="W185" s="104"/>
      <c r="X185" s="183"/>
    </row>
    <row r="186" spans="1:24" ht="47.1" customHeight="1" x14ac:dyDescent="0.25">
      <c r="A186" s="117"/>
      <c r="B186" s="375">
        <v>24</v>
      </c>
      <c r="C186" s="394" t="str">
        <f t="shared" si="18"/>
        <v/>
      </c>
      <c r="D186" s="395" t="str">
        <f ca="1">TEXT(IFERROR(INDEX('Overview - Section A'!$A$37:$A$44,MATCH(J186,'Overview - Section A'!$U$37:$U$44,0)),""),"d-mmm-yy") &amp;" to " &amp; TEXT(IFERROR(INDEX('Overview - Section A'!$E$37:$E$44,MATCH(J186,'Overview - Section A'!$U$37:$U$44,0)),""),"d-mmm-yy")</f>
        <v>1-Jul-19 to 31-Dec-19</v>
      </c>
      <c r="E186" s="466"/>
      <c r="F186" s="397"/>
      <c r="G186" s="459" t="str">
        <f t="shared" si="19"/>
        <v/>
      </c>
      <c r="H186" s="400"/>
      <c r="I186" s="448" t="str">
        <f t="shared" ca="1" si="20"/>
        <v>241-Jul-19 to 31-Dec-19</v>
      </c>
      <c r="J186" s="402" t="s">
        <v>432</v>
      </c>
      <c r="K186" s="467"/>
      <c r="L186" s="448" t="b">
        <f t="shared" si="21"/>
        <v>1</v>
      </c>
      <c r="M186" s="448" t="b">
        <f t="shared" si="22"/>
        <v>0</v>
      </c>
      <c r="N186" s="448" t="s">
        <v>986</v>
      </c>
      <c r="O186" s="51"/>
      <c r="P186" s="354"/>
      <c r="Q186" s="354"/>
      <c r="R186" s="354"/>
      <c r="S186" s="354"/>
      <c r="T186" s="354"/>
      <c r="U186" s="354"/>
      <c r="V186" s="104"/>
      <c r="W186" s="104"/>
      <c r="X186" s="183"/>
    </row>
    <row r="187" spans="1:24" ht="47.1" customHeight="1" x14ac:dyDescent="0.25">
      <c r="A187" s="117"/>
      <c r="B187" s="375">
        <v>24</v>
      </c>
      <c r="C187" s="394" t="str">
        <f t="shared" si="18"/>
        <v/>
      </c>
      <c r="D187" s="395" t="str">
        <f ca="1">TEXT(IFERROR(INDEX('Overview - Section A'!$A$37:$A$44,MATCH(J187,'Overview - Section A'!$U$37:$U$44,0)),""),"d-mmm-yy") &amp;" to " &amp; TEXT(IFERROR(INDEX('Overview - Section A'!$E$37:$E$44,MATCH(J187,'Overview - Section A'!$U$37:$U$44,0)),""),"d-mmm-yy")</f>
        <v>1-Jan-20 to 30-Jun-20</v>
      </c>
      <c r="E187" s="466"/>
      <c r="F187" s="397"/>
      <c r="G187" s="459" t="str">
        <f t="shared" si="19"/>
        <v/>
      </c>
      <c r="H187" s="400"/>
      <c r="I187" s="448" t="str">
        <f t="shared" ca="1" si="20"/>
        <v>241-Jan-20 to 30-Jun-20</v>
      </c>
      <c r="J187" s="402" t="s">
        <v>434</v>
      </c>
      <c r="K187" s="467"/>
      <c r="L187" s="448" t="b">
        <f t="shared" si="21"/>
        <v>1</v>
      </c>
      <c r="M187" s="448" t="b">
        <f t="shared" si="22"/>
        <v>0</v>
      </c>
      <c r="N187" s="448" t="s">
        <v>987</v>
      </c>
      <c r="O187" s="51"/>
      <c r="P187" s="354"/>
      <c r="Q187" s="354"/>
      <c r="R187" s="354"/>
      <c r="S187" s="354"/>
      <c r="T187" s="354"/>
      <c r="U187" s="354"/>
      <c r="V187" s="104"/>
      <c r="W187" s="104"/>
      <c r="X187" s="183"/>
    </row>
    <row r="188" spans="1:24" ht="47.1" customHeight="1" x14ac:dyDescent="0.25">
      <c r="A188" s="117"/>
      <c r="B188" s="375">
        <v>24</v>
      </c>
      <c r="C188" s="394" t="str">
        <f t="shared" si="18"/>
        <v/>
      </c>
      <c r="D188" s="395" t="str">
        <f ca="1">TEXT(IFERROR(INDEX('Overview - Section A'!$A$37:$A$44,MATCH(J188,'Overview - Section A'!$U$37:$U$44,0)),""),"d-mmm-yy") &amp;" to " &amp; TEXT(IFERROR(INDEX('Overview - Section A'!$E$37:$E$44,MATCH(J188,'Overview - Section A'!$U$37:$U$44,0)),""),"d-mmm-yy")</f>
        <v>1-Jul-20 to 31-Dec-20</v>
      </c>
      <c r="E188" s="466"/>
      <c r="F188" s="397"/>
      <c r="G188" s="459" t="str">
        <f t="shared" si="19"/>
        <v/>
      </c>
      <c r="H188" s="400"/>
      <c r="I188" s="448" t="str">
        <f t="shared" ca="1" si="20"/>
        <v>241-Jul-20 to 31-Dec-20</v>
      </c>
      <c r="J188" s="402" t="s">
        <v>436</v>
      </c>
      <c r="K188" s="467"/>
      <c r="L188" s="448" t="b">
        <f t="shared" si="21"/>
        <v>1</v>
      </c>
      <c r="M188" s="448" t="b">
        <f t="shared" si="22"/>
        <v>0</v>
      </c>
      <c r="N188" s="448" t="s">
        <v>988</v>
      </c>
      <c r="O188" s="51"/>
      <c r="P188" s="354"/>
      <c r="Q188" s="354"/>
      <c r="R188" s="354"/>
      <c r="S188" s="354"/>
      <c r="T188" s="354"/>
      <c r="U188" s="354"/>
      <c r="V188" s="104"/>
      <c r="W188" s="104"/>
      <c r="X188" s="183"/>
    </row>
    <row r="189" spans="1:24" ht="47.1" customHeight="1" x14ac:dyDescent="0.25">
      <c r="A189" s="117"/>
      <c r="B189" s="375">
        <v>24</v>
      </c>
      <c r="C189" s="394" t="str">
        <f t="shared" si="18"/>
        <v/>
      </c>
      <c r="D189" s="395" t="str">
        <f ca="1">TEXT(IFERROR(INDEX('Overview - Section A'!$A$37:$A$44,MATCH(J189,'Overview - Section A'!$U$37:$U$44,0)),""),"d-mmm-yy") &amp;" to " &amp; TEXT(IFERROR(INDEX('Overview - Section A'!$E$37:$E$44,MATCH(J189,'Overview - Section A'!$U$37:$U$44,0)),""),"d-mmm-yy")</f>
        <v>1-Jan-21 to 30-Jun-21</v>
      </c>
      <c r="E189" s="466"/>
      <c r="F189" s="397"/>
      <c r="G189" s="459" t="str">
        <f t="shared" si="19"/>
        <v/>
      </c>
      <c r="H189" s="400"/>
      <c r="I189" s="448" t="str">
        <f t="shared" ca="1" si="20"/>
        <v>241-Jan-21 to 30-Jun-21</v>
      </c>
      <c r="J189" s="402" t="s">
        <v>438</v>
      </c>
      <c r="K189" s="467"/>
      <c r="L189" s="448" t="b">
        <f t="shared" si="21"/>
        <v>1</v>
      </c>
      <c r="M189" s="448" t="b">
        <f t="shared" si="22"/>
        <v>0</v>
      </c>
      <c r="N189" s="448" t="s">
        <v>989</v>
      </c>
      <c r="O189" s="51"/>
      <c r="P189" s="354"/>
      <c r="Q189" s="354"/>
      <c r="R189" s="354"/>
      <c r="S189" s="354"/>
      <c r="T189" s="354"/>
      <c r="U189" s="354"/>
      <c r="V189" s="104"/>
      <c r="W189" s="104"/>
      <c r="X189" s="183"/>
    </row>
    <row r="190" spans="1:24" ht="47.1" customHeight="1" x14ac:dyDescent="0.25">
      <c r="A190" s="117"/>
      <c r="B190" s="375">
        <v>25</v>
      </c>
      <c r="C190" s="394" t="str">
        <f t="shared" si="18"/>
        <v/>
      </c>
      <c r="D190" s="395" t="str">
        <f ca="1">TEXT(IFERROR(INDEX('Overview - Section A'!$A$37:$A$44,MATCH(J190,'Overview - Section A'!$U$37:$U$44,0)),""),"d-mmm-yy") &amp;" to " &amp; TEXT(IFERROR(INDEX('Overview - Section A'!$E$37:$E$44,MATCH(J190,'Overview - Section A'!$U$37:$U$44,0)),""),"d-mmm-yy")</f>
        <v>1-Jul-18 to 31-Dec-18</v>
      </c>
      <c r="E190" s="466"/>
      <c r="F190" s="397"/>
      <c r="G190" s="459" t="str">
        <f t="shared" si="19"/>
        <v/>
      </c>
      <c r="H190" s="400"/>
      <c r="I190" s="448" t="str">
        <f t="shared" ca="1" si="20"/>
        <v>251-Jul-18 to 31-Dec-18</v>
      </c>
      <c r="J190" s="402" t="s">
        <v>428</v>
      </c>
      <c r="K190" s="467"/>
      <c r="L190" s="448" t="b">
        <f t="shared" si="21"/>
        <v>1</v>
      </c>
      <c r="M190" s="448" t="b">
        <f t="shared" si="22"/>
        <v>0</v>
      </c>
      <c r="N190" s="448" t="s">
        <v>990</v>
      </c>
      <c r="O190" s="51"/>
      <c r="P190" s="354"/>
      <c r="Q190" s="354"/>
      <c r="R190" s="354"/>
      <c r="S190" s="354"/>
      <c r="T190" s="354"/>
      <c r="U190" s="354"/>
      <c r="V190" s="104"/>
      <c r="W190" s="104"/>
      <c r="X190" s="183"/>
    </row>
    <row r="191" spans="1:24" ht="47.1" customHeight="1" x14ac:dyDescent="0.25">
      <c r="A191" s="117"/>
      <c r="B191" s="375">
        <v>25</v>
      </c>
      <c r="C191" s="394" t="str">
        <f t="shared" si="18"/>
        <v/>
      </c>
      <c r="D191" s="395" t="str">
        <f ca="1">TEXT(IFERROR(INDEX('Overview - Section A'!$A$37:$A$44,MATCH(J191,'Overview - Section A'!$U$37:$U$44,0)),""),"d-mmm-yy") &amp;" to " &amp; TEXT(IFERROR(INDEX('Overview - Section A'!$E$37:$E$44,MATCH(J191,'Overview - Section A'!$U$37:$U$44,0)),""),"d-mmm-yy")</f>
        <v>1-Jan-19 to 30-Jun-19</v>
      </c>
      <c r="E191" s="466"/>
      <c r="F191" s="397"/>
      <c r="G191" s="459" t="str">
        <f t="shared" si="19"/>
        <v/>
      </c>
      <c r="H191" s="400"/>
      <c r="I191" s="448" t="str">
        <f t="shared" ca="1" si="20"/>
        <v>251-Jan-19 to 30-Jun-19</v>
      </c>
      <c r="J191" s="402" t="s">
        <v>430</v>
      </c>
      <c r="K191" s="467"/>
      <c r="L191" s="448" t="b">
        <f t="shared" si="21"/>
        <v>1</v>
      </c>
      <c r="M191" s="448" t="b">
        <f t="shared" si="22"/>
        <v>0</v>
      </c>
      <c r="N191" s="448" t="s">
        <v>991</v>
      </c>
      <c r="O191" s="51"/>
      <c r="P191" s="354"/>
      <c r="Q191" s="354"/>
      <c r="R191" s="354"/>
      <c r="S191" s="354"/>
      <c r="T191" s="354"/>
      <c r="U191" s="354"/>
      <c r="V191" s="104"/>
      <c r="W191" s="104"/>
      <c r="X191" s="183"/>
    </row>
    <row r="192" spans="1:24" ht="47.1" customHeight="1" x14ac:dyDescent="0.25">
      <c r="A192" s="117"/>
      <c r="B192" s="375">
        <v>25</v>
      </c>
      <c r="C192" s="394" t="str">
        <f t="shared" si="18"/>
        <v/>
      </c>
      <c r="D192" s="395" t="str">
        <f ca="1">TEXT(IFERROR(INDEX('Overview - Section A'!$A$37:$A$44,MATCH(J192,'Overview - Section A'!$U$37:$U$44,0)),""),"d-mmm-yy") &amp;" to " &amp; TEXT(IFERROR(INDEX('Overview - Section A'!$E$37:$E$44,MATCH(J192,'Overview - Section A'!$U$37:$U$44,0)),""),"d-mmm-yy")</f>
        <v>1-Jul-19 to 31-Dec-19</v>
      </c>
      <c r="E192" s="466"/>
      <c r="F192" s="397"/>
      <c r="G192" s="459" t="str">
        <f t="shared" si="19"/>
        <v/>
      </c>
      <c r="H192" s="400"/>
      <c r="I192" s="448" t="str">
        <f t="shared" ca="1" si="20"/>
        <v>251-Jul-19 to 31-Dec-19</v>
      </c>
      <c r="J192" s="402" t="s">
        <v>432</v>
      </c>
      <c r="K192" s="467"/>
      <c r="L192" s="448" t="b">
        <f t="shared" si="21"/>
        <v>1</v>
      </c>
      <c r="M192" s="448" t="b">
        <f t="shared" si="22"/>
        <v>0</v>
      </c>
      <c r="N192" s="448" t="s">
        <v>992</v>
      </c>
      <c r="O192" s="51"/>
      <c r="P192" s="354"/>
      <c r="Q192" s="354"/>
      <c r="R192" s="354"/>
      <c r="S192" s="354"/>
      <c r="T192" s="354"/>
      <c r="U192" s="354"/>
      <c r="V192" s="104"/>
      <c r="W192" s="104"/>
      <c r="X192" s="183"/>
    </row>
    <row r="193" spans="1:24" ht="47.1" customHeight="1" x14ac:dyDescent="0.25">
      <c r="A193" s="117"/>
      <c r="B193" s="375">
        <v>25</v>
      </c>
      <c r="C193" s="394" t="str">
        <f t="shared" si="18"/>
        <v/>
      </c>
      <c r="D193" s="395" t="str">
        <f ca="1">TEXT(IFERROR(INDEX('Overview - Section A'!$A$37:$A$44,MATCH(J193,'Overview - Section A'!$U$37:$U$44,0)),""),"d-mmm-yy") &amp;" to " &amp; TEXT(IFERROR(INDEX('Overview - Section A'!$E$37:$E$44,MATCH(J193,'Overview - Section A'!$U$37:$U$44,0)),""),"d-mmm-yy")</f>
        <v>1-Jan-20 to 30-Jun-20</v>
      </c>
      <c r="E193" s="466"/>
      <c r="F193" s="397"/>
      <c r="G193" s="459" t="str">
        <f t="shared" si="19"/>
        <v/>
      </c>
      <c r="H193" s="400"/>
      <c r="I193" s="448" t="str">
        <f t="shared" ca="1" si="20"/>
        <v>251-Jan-20 to 30-Jun-20</v>
      </c>
      <c r="J193" s="402" t="s">
        <v>434</v>
      </c>
      <c r="K193" s="467"/>
      <c r="L193" s="448" t="b">
        <f t="shared" si="21"/>
        <v>1</v>
      </c>
      <c r="M193" s="448" t="b">
        <f t="shared" si="22"/>
        <v>0</v>
      </c>
      <c r="N193" s="448" t="s">
        <v>993</v>
      </c>
      <c r="O193" s="51"/>
      <c r="P193" s="354"/>
      <c r="Q193" s="354"/>
      <c r="R193" s="354"/>
      <c r="S193" s="354"/>
      <c r="T193" s="354"/>
      <c r="U193" s="354"/>
      <c r="V193" s="104"/>
      <c r="W193" s="104"/>
      <c r="X193" s="183"/>
    </row>
    <row r="194" spans="1:24" ht="47.1" customHeight="1" x14ac:dyDescent="0.25">
      <c r="A194" s="117"/>
      <c r="B194" s="375">
        <v>25</v>
      </c>
      <c r="C194" s="394" t="str">
        <f t="shared" si="18"/>
        <v/>
      </c>
      <c r="D194" s="395" t="str">
        <f ca="1">TEXT(IFERROR(INDEX('Overview - Section A'!$A$37:$A$44,MATCH(J194,'Overview - Section A'!$U$37:$U$44,0)),""),"d-mmm-yy") &amp;" to " &amp; TEXT(IFERROR(INDEX('Overview - Section A'!$E$37:$E$44,MATCH(J194,'Overview - Section A'!$U$37:$U$44,0)),""),"d-mmm-yy")</f>
        <v>1-Jul-20 to 31-Dec-20</v>
      </c>
      <c r="E194" s="466"/>
      <c r="F194" s="397"/>
      <c r="G194" s="459" t="str">
        <f t="shared" si="19"/>
        <v/>
      </c>
      <c r="H194" s="400"/>
      <c r="I194" s="448" t="str">
        <f t="shared" ca="1" si="20"/>
        <v>251-Jul-20 to 31-Dec-20</v>
      </c>
      <c r="J194" s="402" t="s">
        <v>436</v>
      </c>
      <c r="K194" s="467"/>
      <c r="L194" s="448" t="b">
        <f t="shared" si="21"/>
        <v>1</v>
      </c>
      <c r="M194" s="448" t="b">
        <f t="shared" si="22"/>
        <v>0</v>
      </c>
      <c r="N194" s="448" t="s">
        <v>994</v>
      </c>
      <c r="O194" s="51"/>
      <c r="P194" s="354"/>
      <c r="Q194" s="354"/>
      <c r="R194" s="354"/>
      <c r="S194" s="354"/>
      <c r="T194" s="354"/>
      <c r="U194" s="354"/>
      <c r="V194" s="104"/>
      <c r="W194" s="104"/>
      <c r="X194" s="183"/>
    </row>
    <row r="195" spans="1:24" ht="47.1" customHeight="1" x14ac:dyDescent="0.25">
      <c r="A195" s="117"/>
      <c r="B195" s="375">
        <v>25</v>
      </c>
      <c r="C195" s="394" t="str">
        <f t="shared" si="18"/>
        <v/>
      </c>
      <c r="D195" s="395" t="str">
        <f ca="1">TEXT(IFERROR(INDEX('Overview - Section A'!$A$37:$A$44,MATCH(J195,'Overview - Section A'!$U$37:$U$44,0)),""),"d-mmm-yy") &amp;" to " &amp; TEXT(IFERROR(INDEX('Overview - Section A'!$E$37:$E$44,MATCH(J195,'Overview - Section A'!$U$37:$U$44,0)),""),"d-mmm-yy")</f>
        <v>1-Jan-21 to 30-Jun-21</v>
      </c>
      <c r="E195" s="466"/>
      <c r="F195" s="397"/>
      <c r="G195" s="459" t="str">
        <f t="shared" si="19"/>
        <v/>
      </c>
      <c r="H195" s="400"/>
      <c r="I195" s="448" t="str">
        <f t="shared" ca="1" si="20"/>
        <v>251-Jan-21 to 30-Jun-21</v>
      </c>
      <c r="J195" s="402" t="s">
        <v>438</v>
      </c>
      <c r="K195" s="467"/>
      <c r="L195" s="448" t="b">
        <f t="shared" si="21"/>
        <v>1</v>
      </c>
      <c r="M195" s="448" t="b">
        <f t="shared" si="22"/>
        <v>0</v>
      </c>
      <c r="N195" s="448" t="s">
        <v>995</v>
      </c>
      <c r="O195" s="51"/>
      <c r="P195" s="354"/>
      <c r="Q195" s="354"/>
      <c r="R195" s="354"/>
      <c r="S195" s="354"/>
      <c r="T195" s="354"/>
      <c r="U195" s="354"/>
      <c r="V195" s="104"/>
      <c r="W195" s="104"/>
      <c r="X195" s="183"/>
    </row>
    <row r="196" spans="1:24" ht="47.1" customHeight="1" x14ac:dyDescent="0.25">
      <c r="A196" s="117"/>
      <c r="B196" s="375">
        <v>26</v>
      </c>
      <c r="C196" s="394" t="str">
        <f t="shared" si="18"/>
        <v/>
      </c>
      <c r="D196" s="395" t="str">
        <f ca="1">TEXT(IFERROR(INDEX('Overview - Section A'!$A$37:$A$44,MATCH(J196,'Overview - Section A'!$U$37:$U$44,0)),""),"d-mmm-yy") &amp;" to " &amp; TEXT(IFERROR(INDEX('Overview - Section A'!$E$37:$E$44,MATCH(J196,'Overview - Section A'!$U$37:$U$44,0)),""),"d-mmm-yy")</f>
        <v>1-Jul-18 to 31-Dec-18</v>
      </c>
      <c r="E196" s="466"/>
      <c r="F196" s="397"/>
      <c r="G196" s="459" t="str">
        <f t="shared" si="19"/>
        <v/>
      </c>
      <c r="H196" s="400"/>
      <c r="I196" s="448" t="str">
        <f t="shared" ca="1" si="20"/>
        <v>261-Jul-18 to 31-Dec-18</v>
      </c>
      <c r="J196" s="402" t="s">
        <v>428</v>
      </c>
      <c r="K196" s="467"/>
      <c r="L196" s="448" t="b">
        <f t="shared" si="21"/>
        <v>1</v>
      </c>
      <c r="M196" s="448" t="b">
        <f t="shared" si="22"/>
        <v>0</v>
      </c>
      <c r="N196" s="448" t="s">
        <v>996</v>
      </c>
      <c r="O196" s="51"/>
      <c r="P196" s="354"/>
      <c r="Q196" s="354"/>
      <c r="R196" s="354"/>
      <c r="S196" s="354"/>
      <c r="T196" s="354"/>
      <c r="U196" s="354"/>
      <c r="V196" s="104"/>
      <c r="W196" s="104"/>
      <c r="X196" s="183"/>
    </row>
    <row r="197" spans="1:24" ht="47.1" customHeight="1" x14ac:dyDescent="0.25">
      <c r="A197" s="117"/>
      <c r="B197" s="375">
        <v>26</v>
      </c>
      <c r="C197" s="394" t="str">
        <f t="shared" si="18"/>
        <v/>
      </c>
      <c r="D197" s="395" t="str">
        <f ca="1">TEXT(IFERROR(INDEX('Overview - Section A'!$A$37:$A$44,MATCH(J197,'Overview - Section A'!$U$37:$U$44,0)),""),"d-mmm-yy") &amp;" to " &amp; TEXT(IFERROR(INDEX('Overview - Section A'!$E$37:$E$44,MATCH(J197,'Overview - Section A'!$U$37:$U$44,0)),""),"d-mmm-yy")</f>
        <v>1-Jan-19 to 30-Jun-19</v>
      </c>
      <c r="E197" s="466"/>
      <c r="F197" s="397"/>
      <c r="G197" s="459" t="str">
        <f t="shared" si="19"/>
        <v/>
      </c>
      <c r="H197" s="400"/>
      <c r="I197" s="448" t="str">
        <f t="shared" ca="1" si="20"/>
        <v>261-Jan-19 to 30-Jun-19</v>
      </c>
      <c r="J197" s="402" t="s">
        <v>430</v>
      </c>
      <c r="K197" s="467"/>
      <c r="L197" s="448" t="b">
        <f t="shared" si="21"/>
        <v>1</v>
      </c>
      <c r="M197" s="448" t="b">
        <f t="shared" si="22"/>
        <v>0</v>
      </c>
      <c r="N197" s="448" t="s">
        <v>997</v>
      </c>
      <c r="O197" s="51"/>
      <c r="P197" s="354"/>
      <c r="Q197" s="354"/>
      <c r="R197" s="354"/>
      <c r="S197" s="354"/>
      <c r="T197" s="354"/>
      <c r="U197" s="354"/>
      <c r="V197" s="104"/>
      <c r="W197" s="104"/>
      <c r="X197" s="183"/>
    </row>
    <row r="198" spans="1:24" ht="47.1" customHeight="1" x14ac:dyDescent="0.25">
      <c r="A198" s="117"/>
      <c r="B198" s="375">
        <v>26</v>
      </c>
      <c r="C198" s="394" t="str">
        <f t="shared" si="18"/>
        <v/>
      </c>
      <c r="D198" s="395" t="str">
        <f ca="1">TEXT(IFERROR(INDEX('Overview - Section A'!$A$37:$A$44,MATCH(J198,'Overview - Section A'!$U$37:$U$44,0)),""),"d-mmm-yy") &amp;" to " &amp; TEXT(IFERROR(INDEX('Overview - Section A'!$E$37:$E$44,MATCH(J198,'Overview - Section A'!$U$37:$U$44,0)),""),"d-mmm-yy")</f>
        <v>1-Jul-19 to 31-Dec-19</v>
      </c>
      <c r="E198" s="466"/>
      <c r="F198" s="397"/>
      <c r="G198" s="459" t="str">
        <f t="shared" si="19"/>
        <v/>
      </c>
      <c r="H198" s="400"/>
      <c r="I198" s="448" t="str">
        <f t="shared" ca="1" si="20"/>
        <v>261-Jul-19 to 31-Dec-19</v>
      </c>
      <c r="J198" s="402" t="s">
        <v>432</v>
      </c>
      <c r="K198" s="467"/>
      <c r="L198" s="448" t="b">
        <f t="shared" si="21"/>
        <v>1</v>
      </c>
      <c r="M198" s="448" t="b">
        <f t="shared" si="22"/>
        <v>0</v>
      </c>
      <c r="N198" s="448" t="s">
        <v>998</v>
      </c>
      <c r="O198" s="51"/>
      <c r="P198" s="354"/>
      <c r="Q198" s="354"/>
      <c r="R198" s="354"/>
      <c r="S198" s="354"/>
      <c r="T198" s="354"/>
      <c r="U198" s="354"/>
      <c r="V198" s="104"/>
      <c r="W198" s="104"/>
      <c r="X198" s="183"/>
    </row>
    <row r="199" spans="1:24" ht="47.1" customHeight="1" x14ac:dyDescent="0.25">
      <c r="A199" s="117"/>
      <c r="B199" s="375">
        <v>26</v>
      </c>
      <c r="C199" s="394" t="str">
        <f t="shared" si="18"/>
        <v/>
      </c>
      <c r="D199" s="395" t="str">
        <f ca="1">TEXT(IFERROR(INDEX('Overview - Section A'!$A$37:$A$44,MATCH(J199,'Overview - Section A'!$U$37:$U$44,0)),""),"d-mmm-yy") &amp;" to " &amp; TEXT(IFERROR(INDEX('Overview - Section A'!$E$37:$E$44,MATCH(J199,'Overview - Section A'!$U$37:$U$44,0)),""),"d-mmm-yy")</f>
        <v>1-Jan-20 to 30-Jun-20</v>
      </c>
      <c r="E199" s="466"/>
      <c r="F199" s="397"/>
      <c r="G199" s="459" t="str">
        <f t="shared" si="19"/>
        <v/>
      </c>
      <c r="H199" s="400"/>
      <c r="I199" s="448" t="str">
        <f t="shared" ca="1" si="20"/>
        <v>261-Jan-20 to 30-Jun-20</v>
      </c>
      <c r="J199" s="402" t="s">
        <v>434</v>
      </c>
      <c r="K199" s="467"/>
      <c r="L199" s="448" t="b">
        <f t="shared" si="21"/>
        <v>1</v>
      </c>
      <c r="M199" s="448" t="b">
        <f t="shared" si="22"/>
        <v>0</v>
      </c>
      <c r="N199" s="448" t="s">
        <v>999</v>
      </c>
      <c r="O199" s="51"/>
      <c r="P199" s="354"/>
      <c r="Q199" s="354"/>
      <c r="R199" s="354"/>
      <c r="S199" s="354"/>
      <c r="T199" s="354"/>
      <c r="U199" s="354"/>
      <c r="V199" s="104"/>
      <c r="W199" s="104"/>
      <c r="X199" s="183"/>
    </row>
    <row r="200" spans="1:24" ht="47.1" customHeight="1" x14ac:dyDescent="0.25">
      <c r="A200" s="117"/>
      <c r="B200" s="375">
        <v>26</v>
      </c>
      <c r="C200" s="394" t="str">
        <f t="shared" si="18"/>
        <v/>
      </c>
      <c r="D200" s="395" t="str">
        <f ca="1">TEXT(IFERROR(INDEX('Overview - Section A'!$A$37:$A$44,MATCH(J200,'Overview - Section A'!$U$37:$U$44,0)),""),"d-mmm-yy") &amp;" to " &amp; TEXT(IFERROR(INDEX('Overview - Section A'!$E$37:$E$44,MATCH(J200,'Overview - Section A'!$U$37:$U$44,0)),""),"d-mmm-yy")</f>
        <v>1-Jul-20 to 31-Dec-20</v>
      </c>
      <c r="E200" s="466"/>
      <c r="F200" s="397"/>
      <c r="G200" s="459" t="str">
        <f t="shared" si="19"/>
        <v/>
      </c>
      <c r="H200" s="400"/>
      <c r="I200" s="448" t="str">
        <f t="shared" ca="1" si="20"/>
        <v>261-Jul-20 to 31-Dec-20</v>
      </c>
      <c r="J200" s="402" t="s">
        <v>436</v>
      </c>
      <c r="K200" s="467"/>
      <c r="L200" s="448" t="b">
        <f t="shared" si="21"/>
        <v>1</v>
      </c>
      <c r="M200" s="448" t="b">
        <f t="shared" si="22"/>
        <v>0</v>
      </c>
      <c r="N200" s="448" t="s">
        <v>1000</v>
      </c>
      <c r="O200" s="51"/>
      <c r="P200" s="354"/>
      <c r="Q200" s="354"/>
      <c r="R200" s="354"/>
      <c r="S200" s="354"/>
      <c r="T200" s="354"/>
      <c r="U200" s="354"/>
      <c r="V200" s="104"/>
      <c r="W200" s="104"/>
      <c r="X200" s="183"/>
    </row>
    <row r="201" spans="1:24" ht="47.1" customHeight="1" x14ac:dyDescent="0.25">
      <c r="A201" s="117"/>
      <c r="B201" s="375">
        <v>26</v>
      </c>
      <c r="C201" s="394" t="str">
        <f t="shared" si="18"/>
        <v/>
      </c>
      <c r="D201" s="395" t="str">
        <f ca="1">TEXT(IFERROR(INDEX('Overview - Section A'!$A$37:$A$44,MATCH(J201,'Overview - Section A'!$U$37:$U$44,0)),""),"d-mmm-yy") &amp;" to " &amp; TEXT(IFERROR(INDEX('Overview - Section A'!$E$37:$E$44,MATCH(J201,'Overview - Section A'!$U$37:$U$44,0)),""),"d-mmm-yy")</f>
        <v>1-Jan-21 to 30-Jun-21</v>
      </c>
      <c r="E201" s="466"/>
      <c r="F201" s="397"/>
      <c r="G201" s="459" t="str">
        <f t="shared" si="19"/>
        <v/>
      </c>
      <c r="H201" s="400"/>
      <c r="I201" s="448" t="str">
        <f t="shared" ca="1" si="20"/>
        <v>261-Jan-21 to 30-Jun-21</v>
      </c>
      <c r="J201" s="402" t="s">
        <v>438</v>
      </c>
      <c r="K201" s="467"/>
      <c r="L201" s="448" t="b">
        <f t="shared" si="21"/>
        <v>1</v>
      </c>
      <c r="M201" s="448" t="b">
        <f t="shared" si="22"/>
        <v>0</v>
      </c>
      <c r="N201" s="448" t="s">
        <v>1001</v>
      </c>
      <c r="O201" s="51"/>
      <c r="P201" s="354"/>
      <c r="Q201" s="354"/>
      <c r="R201" s="354"/>
      <c r="S201" s="354"/>
      <c r="T201" s="354"/>
      <c r="U201" s="354"/>
      <c r="V201" s="104"/>
      <c r="W201" s="104"/>
      <c r="X201" s="183"/>
    </row>
    <row r="202" spans="1:24" ht="47.1" customHeight="1" x14ac:dyDescent="0.25">
      <c r="A202" s="117"/>
      <c r="B202" s="375">
        <v>27</v>
      </c>
      <c r="C202" s="394" t="str">
        <f t="shared" si="18"/>
        <v/>
      </c>
      <c r="D202" s="395" t="str">
        <f ca="1">TEXT(IFERROR(INDEX('Overview - Section A'!$A$37:$A$44,MATCH(J202,'Overview - Section A'!$U$37:$U$44,0)),""),"d-mmm-yy") &amp;" to " &amp; TEXT(IFERROR(INDEX('Overview - Section A'!$E$37:$E$44,MATCH(J202,'Overview - Section A'!$U$37:$U$44,0)),""),"d-mmm-yy")</f>
        <v>1-Jul-18 to 31-Dec-18</v>
      </c>
      <c r="E202" s="466"/>
      <c r="F202" s="397"/>
      <c r="G202" s="459" t="str">
        <f t="shared" si="19"/>
        <v/>
      </c>
      <c r="H202" s="400"/>
      <c r="I202" s="448" t="str">
        <f t="shared" ca="1" si="20"/>
        <v>271-Jul-18 to 31-Dec-18</v>
      </c>
      <c r="J202" s="402" t="s">
        <v>428</v>
      </c>
      <c r="K202" s="467"/>
      <c r="L202" s="448" t="b">
        <f t="shared" si="21"/>
        <v>1</v>
      </c>
      <c r="M202" s="448" t="b">
        <f t="shared" si="22"/>
        <v>0</v>
      </c>
      <c r="N202" s="448" t="s">
        <v>1002</v>
      </c>
      <c r="O202" s="51"/>
      <c r="P202" s="354"/>
      <c r="Q202" s="354"/>
      <c r="R202" s="354"/>
      <c r="S202" s="354"/>
      <c r="T202" s="354"/>
      <c r="U202" s="354"/>
      <c r="V202" s="104"/>
      <c r="W202" s="104"/>
      <c r="X202" s="183"/>
    </row>
    <row r="203" spans="1:24" ht="47.1" customHeight="1" x14ac:dyDescent="0.25">
      <c r="A203" s="117"/>
      <c r="B203" s="375">
        <v>27</v>
      </c>
      <c r="C203" s="394" t="str">
        <f t="shared" si="18"/>
        <v/>
      </c>
      <c r="D203" s="395" t="str">
        <f ca="1">TEXT(IFERROR(INDEX('Overview - Section A'!$A$37:$A$44,MATCH(J203,'Overview - Section A'!$U$37:$U$44,0)),""),"d-mmm-yy") &amp;" to " &amp; TEXT(IFERROR(INDEX('Overview - Section A'!$E$37:$E$44,MATCH(J203,'Overview - Section A'!$U$37:$U$44,0)),""),"d-mmm-yy")</f>
        <v>1-Jan-19 to 30-Jun-19</v>
      </c>
      <c r="E203" s="466"/>
      <c r="F203" s="397"/>
      <c r="G203" s="459" t="str">
        <f t="shared" si="19"/>
        <v/>
      </c>
      <c r="H203" s="400"/>
      <c r="I203" s="448" t="str">
        <f t="shared" ca="1" si="20"/>
        <v>271-Jan-19 to 30-Jun-19</v>
      </c>
      <c r="J203" s="402" t="s">
        <v>430</v>
      </c>
      <c r="K203" s="467"/>
      <c r="L203" s="448" t="b">
        <f t="shared" si="21"/>
        <v>1</v>
      </c>
      <c r="M203" s="448" t="b">
        <f t="shared" si="22"/>
        <v>0</v>
      </c>
      <c r="N203" s="448" t="s">
        <v>1003</v>
      </c>
      <c r="O203" s="51"/>
      <c r="P203" s="354"/>
      <c r="Q203" s="354"/>
      <c r="R203" s="354"/>
      <c r="S203" s="354"/>
      <c r="T203" s="354"/>
      <c r="U203" s="354"/>
      <c r="V203" s="104"/>
      <c r="W203" s="104"/>
      <c r="X203" s="183"/>
    </row>
    <row r="204" spans="1:24" ht="47.1" customHeight="1" x14ac:dyDescent="0.25">
      <c r="A204" s="117"/>
      <c r="B204" s="375">
        <v>27</v>
      </c>
      <c r="C204" s="394" t="str">
        <f t="shared" si="18"/>
        <v/>
      </c>
      <c r="D204" s="395" t="str">
        <f ca="1">TEXT(IFERROR(INDEX('Overview - Section A'!$A$37:$A$44,MATCH(J204,'Overview - Section A'!$U$37:$U$44,0)),""),"d-mmm-yy") &amp;" to " &amp; TEXT(IFERROR(INDEX('Overview - Section A'!$E$37:$E$44,MATCH(J204,'Overview - Section A'!$U$37:$U$44,0)),""),"d-mmm-yy")</f>
        <v>1-Jul-19 to 31-Dec-19</v>
      </c>
      <c r="E204" s="466"/>
      <c r="F204" s="397"/>
      <c r="G204" s="459" t="str">
        <f t="shared" si="19"/>
        <v/>
      </c>
      <c r="H204" s="400"/>
      <c r="I204" s="448" t="str">
        <f t="shared" ca="1" si="20"/>
        <v>271-Jul-19 to 31-Dec-19</v>
      </c>
      <c r="J204" s="402" t="s">
        <v>432</v>
      </c>
      <c r="K204" s="467"/>
      <c r="L204" s="448" t="b">
        <f t="shared" si="21"/>
        <v>1</v>
      </c>
      <c r="M204" s="448" t="b">
        <f t="shared" si="22"/>
        <v>0</v>
      </c>
      <c r="N204" s="448" t="s">
        <v>1004</v>
      </c>
      <c r="O204" s="51"/>
      <c r="P204" s="354"/>
      <c r="Q204" s="354"/>
      <c r="R204" s="354"/>
      <c r="S204" s="354"/>
      <c r="T204" s="354"/>
      <c r="U204" s="354"/>
      <c r="V204" s="104"/>
      <c r="W204" s="104"/>
      <c r="X204" s="183"/>
    </row>
    <row r="205" spans="1:24" ht="47.1" customHeight="1" x14ac:dyDescent="0.25">
      <c r="A205" s="117"/>
      <c r="B205" s="375">
        <v>27</v>
      </c>
      <c r="C205" s="394" t="str">
        <f t="shared" si="18"/>
        <v/>
      </c>
      <c r="D205" s="395" t="str">
        <f ca="1">TEXT(IFERROR(INDEX('Overview - Section A'!$A$37:$A$44,MATCH(J205,'Overview - Section A'!$U$37:$U$44,0)),""),"d-mmm-yy") &amp;" to " &amp; TEXT(IFERROR(INDEX('Overview - Section A'!$E$37:$E$44,MATCH(J205,'Overview - Section A'!$U$37:$U$44,0)),""),"d-mmm-yy")</f>
        <v>1-Jan-20 to 30-Jun-20</v>
      </c>
      <c r="E205" s="466"/>
      <c r="F205" s="397"/>
      <c r="G205" s="459" t="str">
        <f t="shared" si="19"/>
        <v/>
      </c>
      <c r="H205" s="400"/>
      <c r="I205" s="448" t="str">
        <f t="shared" ca="1" si="20"/>
        <v>271-Jan-20 to 30-Jun-20</v>
      </c>
      <c r="J205" s="402" t="s">
        <v>434</v>
      </c>
      <c r="K205" s="467"/>
      <c r="L205" s="448" t="b">
        <f t="shared" si="21"/>
        <v>1</v>
      </c>
      <c r="M205" s="448" t="b">
        <f t="shared" si="22"/>
        <v>0</v>
      </c>
      <c r="N205" s="448" t="s">
        <v>1005</v>
      </c>
      <c r="O205" s="51"/>
      <c r="P205" s="354"/>
      <c r="Q205" s="354"/>
      <c r="R205" s="354"/>
      <c r="S205" s="354"/>
      <c r="T205" s="354"/>
      <c r="U205" s="354"/>
      <c r="V205" s="104"/>
      <c r="W205" s="104"/>
      <c r="X205" s="183"/>
    </row>
    <row r="206" spans="1:24" ht="47.1" customHeight="1" x14ac:dyDescent="0.25">
      <c r="A206" s="117"/>
      <c r="B206" s="375">
        <v>27</v>
      </c>
      <c r="C206" s="394" t="str">
        <f t="shared" si="18"/>
        <v/>
      </c>
      <c r="D206" s="395" t="str">
        <f ca="1">TEXT(IFERROR(INDEX('Overview - Section A'!$A$37:$A$44,MATCH(J206,'Overview - Section A'!$U$37:$U$44,0)),""),"d-mmm-yy") &amp;" to " &amp; TEXT(IFERROR(INDEX('Overview - Section A'!$E$37:$E$44,MATCH(J206,'Overview - Section A'!$U$37:$U$44,0)),""),"d-mmm-yy")</f>
        <v>1-Jul-20 to 31-Dec-20</v>
      </c>
      <c r="E206" s="466"/>
      <c r="F206" s="397"/>
      <c r="G206" s="459" t="str">
        <f t="shared" si="19"/>
        <v/>
      </c>
      <c r="H206" s="400"/>
      <c r="I206" s="448" t="str">
        <f t="shared" ca="1" si="20"/>
        <v>271-Jul-20 to 31-Dec-20</v>
      </c>
      <c r="J206" s="402" t="s">
        <v>436</v>
      </c>
      <c r="K206" s="467"/>
      <c r="L206" s="448" t="b">
        <f t="shared" si="21"/>
        <v>1</v>
      </c>
      <c r="M206" s="448" t="b">
        <f t="shared" si="22"/>
        <v>0</v>
      </c>
      <c r="N206" s="448" t="s">
        <v>1006</v>
      </c>
      <c r="O206" s="51"/>
      <c r="P206" s="354"/>
      <c r="Q206" s="354"/>
      <c r="R206" s="354"/>
      <c r="S206" s="354"/>
      <c r="T206" s="354"/>
      <c r="U206" s="354"/>
      <c r="V206" s="104"/>
      <c r="W206" s="104"/>
      <c r="X206" s="183"/>
    </row>
    <row r="207" spans="1:24" ht="47.1" customHeight="1" x14ac:dyDescent="0.25">
      <c r="A207" s="117"/>
      <c r="B207" s="375">
        <v>27</v>
      </c>
      <c r="C207" s="394" t="str">
        <f t="shared" si="18"/>
        <v/>
      </c>
      <c r="D207" s="395" t="str">
        <f ca="1">TEXT(IFERROR(INDEX('Overview - Section A'!$A$37:$A$44,MATCH(J207,'Overview - Section A'!$U$37:$U$44,0)),""),"d-mmm-yy") &amp;" to " &amp; TEXT(IFERROR(INDEX('Overview - Section A'!$E$37:$E$44,MATCH(J207,'Overview - Section A'!$U$37:$U$44,0)),""),"d-mmm-yy")</f>
        <v>1-Jan-21 to 30-Jun-21</v>
      </c>
      <c r="E207" s="466"/>
      <c r="F207" s="397"/>
      <c r="G207" s="459" t="str">
        <f t="shared" si="19"/>
        <v/>
      </c>
      <c r="H207" s="400"/>
      <c r="I207" s="448" t="str">
        <f t="shared" ca="1" si="20"/>
        <v>271-Jan-21 to 30-Jun-21</v>
      </c>
      <c r="J207" s="402" t="s">
        <v>438</v>
      </c>
      <c r="K207" s="467"/>
      <c r="L207" s="448" t="b">
        <f t="shared" si="21"/>
        <v>1</v>
      </c>
      <c r="M207" s="448" t="b">
        <f t="shared" si="22"/>
        <v>0</v>
      </c>
      <c r="N207" s="448" t="s">
        <v>1007</v>
      </c>
      <c r="O207" s="51"/>
      <c r="P207" s="354"/>
      <c r="Q207" s="354"/>
      <c r="R207" s="354"/>
      <c r="S207" s="354"/>
      <c r="T207" s="354"/>
      <c r="U207" s="354"/>
      <c r="V207" s="104"/>
      <c r="W207" s="104"/>
      <c r="X207" s="183"/>
    </row>
    <row r="208" spans="1:24" ht="47.1" customHeight="1" x14ac:dyDescent="0.25">
      <c r="A208" s="117"/>
      <c r="B208" s="375">
        <v>28</v>
      </c>
      <c r="C208" s="394" t="str">
        <f t="shared" si="18"/>
        <v/>
      </c>
      <c r="D208" s="395" t="str">
        <f ca="1">TEXT(IFERROR(INDEX('Overview - Section A'!$A$37:$A$44,MATCH(J208,'Overview - Section A'!$U$37:$U$44,0)),""),"d-mmm-yy") &amp;" to " &amp; TEXT(IFERROR(INDEX('Overview - Section A'!$E$37:$E$44,MATCH(J208,'Overview - Section A'!$U$37:$U$44,0)),""),"d-mmm-yy")</f>
        <v>1-Jul-18 to 31-Dec-18</v>
      </c>
      <c r="E208" s="466"/>
      <c r="F208" s="397"/>
      <c r="G208" s="459" t="str">
        <f t="shared" si="19"/>
        <v/>
      </c>
      <c r="H208" s="400"/>
      <c r="I208" s="448" t="str">
        <f t="shared" ca="1" si="20"/>
        <v>281-Jul-18 to 31-Dec-18</v>
      </c>
      <c r="J208" s="402" t="s">
        <v>428</v>
      </c>
      <c r="K208" s="467"/>
      <c r="L208" s="448" t="b">
        <f t="shared" si="21"/>
        <v>1</v>
      </c>
      <c r="M208" s="448" t="b">
        <f t="shared" si="22"/>
        <v>0</v>
      </c>
      <c r="N208" s="448" t="s">
        <v>1008</v>
      </c>
      <c r="O208" s="51"/>
      <c r="P208" s="354"/>
      <c r="Q208" s="354"/>
      <c r="R208" s="354"/>
      <c r="S208" s="354"/>
      <c r="T208" s="354"/>
      <c r="U208" s="354"/>
      <c r="V208" s="104"/>
      <c r="W208" s="104"/>
      <c r="X208" s="183"/>
    </row>
    <row r="209" spans="1:24" ht="47.1" customHeight="1" x14ac:dyDescent="0.25">
      <c r="A209" s="117"/>
      <c r="B209" s="375">
        <v>28</v>
      </c>
      <c r="C209" s="394" t="str">
        <f t="shared" si="18"/>
        <v/>
      </c>
      <c r="D209" s="395" t="str">
        <f ca="1">TEXT(IFERROR(INDEX('Overview - Section A'!$A$37:$A$44,MATCH(J209,'Overview - Section A'!$U$37:$U$44,0)),""),"d-mmm-yy") &amp;" to " &amp; TEXT(IFERROR(INDEX('Overview - Section A'!$E$37:$E$44,MATCH(J209,'Overview - Section A'!$U$37:$U$44,0)),""),"d-mmm-yy")</f>
        <v>1-Jan-19 to 30-Jun-19</v>
      </c>
      <c r="E209" s="466"/>
      <c r="F209" s="397"/>
      <c r="G209" s="459" t="str">
        <f t="shared" si="19"/>
        <v/>
      </c>
      <c r="H209" s="400"/>
      <c r="I209" s="448" t="str">
        <f t="shared" ca="1" si="20"/>
        <v>281-Jan-19 to 30-Jun-19</v>
      </c>
      <c r="J209" s="402" t="s">
        <v>430</v>
      </c>
      <c r="K209" s="467"/>
      <c r="L209" s="448" t="b">
        <f t="shared" si="21"/>
        <v>1</v>
      </c>
      <c r="M209" s="448" t="b">
        <f t="shared" si="22"/>
        <v>0</v>
      </c>
      <c r="N209" s="448" t="s">
        <v>1009</v>
      </c>
      <c r="O209" s="51"/>
      <c r="P209" s="354"/>
      <c r="Q209" s="354"/>
      <c r="R209" s="354"/>
      <c r="S209" s="354"/>
      <c r="T209" s="354"/>
      <c r="U209" s="354"/>
      <c r="V209" s="104"/>
      <c r="W209" s="104"/>
      <c r="X209" s="183"/>
    </row>
    <row r="210" spans="1:24" ht="47.1" customHeight="1" x14ac:dyDescent="0.25">
      <c r="A210" s="117"/>
      <c r="B210" s="375">
        <v>28</v>
      </c>
      <c r="C210" s="394" t="str">
        <f t="shared" si="18"/>
        <v/>
      </c>
      <c r="D210" s="395" t="str">
        <f ca="1">TEXT(IFERROR(INDEX('Overview - Section A'!$A$37:$A$44,MATCH(J210,'Overview - Section A'!$U$37:$U$44,0)),""),"d-mmm-yy") &amp;" to " &amp; TEXT(IFERROR(INDEX('Overview - Section A'!$E$37:$E$44,MATCH(J210,'Overview - Section A'!$U$37:$U$44,0)),""),"d-mmm-yy")</f>
        <v>1-Jul-19 to 31-Dec-19</v>
      </c>
      <c r="E210" s="466"/>
      <c r="F210" s="397"/>
      <c r="G210" s="459" t="str">
        <f t="shared" si="19"/>
        <v/>
      </c>
      <c r="H210" s="400"/>
      <c r="I210" s="448" t="str">
        <f t="shared" ca="1" si="20"/>
        <v>281-Jul-19 to 31-Dec-19</v>
      </c>
      <c r="J210" s="402" t="s">
        <v>432</v>
      </c>
      <c r="K210" s="467"/>
      <c r="L210" s="448" t="b">
        <f t="shared" si="21"/>
        <v>1</v>
      </c>
      <c r="M210" s="448" t="b">
        <f t="shared" si="22"/>
        <v>0</v>
      </c>
      <c r="N210" s="448" t="s">
        <v>1010</v>
      </c>
      <c r="O210" s="51"/>
      <c r="P210" s="354"/>
      <c r="Q210" s="354"/>
      <c r="R210" s="354"/>
      <c r="S210" s="354"/>
      <c r="T210" s="354"/>
      <c r="U210" s="354"/>
      <c r="V210" s="104"/>
      <c r="W210" s="104"/>
      <c r="X210" s="183"/>
    </row>
    <row r="211" spans="1:24" ht="47.1" customHeight="1" x14ac:dyDescent="0.25">
      <c r="A211" s="117"/>
      <c r="B211" s="375">
        <v>28</v>
      </c>
      <c r="C211" s="394" t="str">
        <f t="shared" si="18"/>
        <v/>
      </c>
      <c r="D211" s="395" t="str">
        <f ca="1">TEXT(IFERROR(INDEX('Overview - Section A'!$A$37:$A$44,MATCH(J211,'Overview - Section A'!$U$37:$U$44,0)),""),"d-mmm-yy") &amp;" to " &amp; TEXT(IFERROR(INDEX('Overview - Section A'!$E$37:$E$44,MATCH(J211,'Overview - Section A'!$U$37:$U$44,0)),""),"d-mmm-yy")</f>
        <v>1-Jan-20 to 30-Jun-20</v>
      </c>
      <c r="E211" s="466"/>
      <c r="F211" s="397"/>
      <c r="G211" s="459" t="str">
        <f t="shared" si="19"/>
        <v/>
      </c>
      <c r="H211" s="400"/>
      <c r="I211" s="448" t="str">
        <f t="shared" ca="1" si="20"/>
        <v>281-Jan-20 to 30-Jun-20</v>
      </c>
      <c r="J211" s="402" t="s">
        <v>434</v>
      </c>
      <c r="K211" s="467"/>
      <c r="L211" s="448" t="b">
        <f t="shared" si="21"/>
        <v>1</v>
      </c>
      <c r="M211" s="448" t="b">
        <f t="shared" si="22"/>
        <v>0</v>
      </c>
      <c r="N211" s="448" t="s">
        <v>1011</v>
      </c>
      <c r="O211" s="51"/>
      <c r="P211" s="354"/>
      <c r="Q211" s="354"/>
      <c r="R211" s="354"/>
      <c r="S211" s="354"/>
      <c r="T211" s="354"/>
      <c r="U211" s="354"/>
      <c r="V211" s="104"/>
      <c r="W211" s="104"/>
      <c r="X211" s="183"/>
    </row>
    <row r="212" spans="1:24" ht="47.1" customHeight="1" x14ac:dyDescent="0.25">
      <c r="A212" s="117"/>
      <c r="B212" s="375">
        <v>28</v>
      </c>
      <c r="C212" s="394" t="str">
        <f t="shared" si="18"/>
        <v/>
      </c>
      <c r="D212" s="395" t="str">
        <f ca="1">TEXT(IFERROR(INDEX('Overview - Section A'!$A$37:$A$44,MATCH(J212,'Overview - Section A'!$U$37:$U$44,0)),""),"d-mmm-yy") &amp;" to " &amp; TEXT(IFERROR(INDEX('Overview - Section A'!$E$37:$E$44,MATCH(J212,'Overview - Section A'!$U$37:$U$44,0)),""),"d-mmm-yy")</f>
        <v>1-Jul-20 to 31-Dec-20</v>
      </c>
      <c r="E212" s="466"/>
      <c r="F212" s="397"/>
      <c r="G212" s="459" t="str">
        <f t="shared" si="19"/>
        <v/>
      </c>
      <c r="H212" s="400"/>
      <c r="I212" s="448" t="str">
        <f t="shared" ca="1" si="20"/>
        <v>281-Jul-20 to 31-Dec-20</v>
      </c>
      <c r="J212" s="402" t="s">
        <v>436</v>
      </c>
      <c r="K212" s="467"/>
      <c r="L212" s="448" t="b">
        <f t="shared" si="21"/>
        <v>1</v>
      </c>
      <c r="M212" s="448" t="b">
        <f t="shared" si="22"/>
        <v>0</v>
      </c>
      <c r="N212" s="448" t="s">
        <v>1012</v>
      </c>
      <c r="O212" s="51"/>
      <c r="P212" s="354"/>
      <c r="Q212" s="354"/>
      <c r="R212" s="354"/>
      <c r="S212" s="354"/>
      <c r="T212" s="354"/>
      <c r="U212" s="354"/>
      <c r="V212" s="104"/>
      <c r="W212" s="104"/>
      <c r="X212" s="183"/>
    </row>
    <row r="213" spans="1:24" ht="47.1" customHeight="1" x14ac:dyDescent="0.25">
      <c r="A213" s="117"/>
      <c r="B213" s="375">
        <v>28</v>
      </c>
      <c r="C213" s="394" t="str">
        <f t="shared" si="18"/>
        <v/>
      </c>
      <c r="D213" s="395" t="str">
        <f ca="1">TEXT(IFERROR(INDEX('Overview - Section A'!$A$37:$A$44,MATCH(J213,'Overview - Section A'!$U$37:$U$44,0)),""),"d-mmm-yy") &amp;" to " &amp; TEXT(IFERROR(INDEX('Overview - Section A'!$E$37:$E$44,MATCH(J213,'Overview - Section A'!$U$37:$U$44,0)),""),"d-mmm-yy")</f>
        <v>1-Jan-21 to 30-Jun-21</v>
      </c>
      <c r="E213" s="466"/>
      <c r="F213" s="397"/>
      <c r="G213" s="459" t="str">
        <f t="shared" si="19"/>
        <v/>
      </c>
      <c r="H213" s="400"/>
      <c r="I213" s="448" t="str">
        <f t="shared" ca="1" si="20"/>
        <v>281-Jan-21 to 30-Jun-21</v>
      </c>
      <c r="J213" s="402" t="s">
        <v>438</v>
      </c>
      <c r="K213" s="467"/>
      <c r="L213" s="448" t="b">
        <f t="shared" si="21"/>
        <v>1</v>
      </c>
      <c r="M213" s="448" t="b">
        <f t="shared" si="22"/>
        <v>0</v>
      </c>
      <c r="N213" s="448" t="s">
        <v>1013</v>
      </c>
      <c r="O213" s="51"/>
      <c r="P213" s="354"/>
      <c r="Q213" s="354"/>
      <c r="R213" s="354"/>
      <c r="S213" s="354"/>
      <c r="T213" s="354"/>
      <c r="U213" s="354"/>
      <c r="V213" s="104"/>
      <c r="W213" s="104"/>
      <c r="X213" s="183"/>
    </row>
    <row r="214" spans="1:24" ht="47.1" customHeight="1" x14ac:dyDescent="0.25">
      <c r="A214" s="117"/>
      <c r="B214" s="375">
        <v>29</v>
      </c>
      <c r="C214" s="394" t="str">
        <f t="shared" si="18"/>
        <v/>
      </c>
      <c r="D214" s="395" t="str">
        <f ca="1">TEXT(IFERROR(INDEX('Overview - Section A'!$A$37:$A$44,MATCH(J214,'Overview - Section A'!$U$37:$U$44,0)),""),"d-mmm-yy") &amp;" to " &amp; TEXT(IFERROR(INDEX('Overview - Section A'!$E$37:$E$44,MATCH(J214,'Overview - Section A'!$U$37:$U$44,0)),""),"d-mmm-yy")</f>
        <v>1-Jul-18 to 31-Dec-18</v>
      </c>
      <c r="E214" s="466"/>
      <c r="F214" s="397"/>
      <c r="G214" s="459" t="str">
        <f t="shared" si="19"/>
        <v/>
      </c>
      <c r="H214" s="400"/>
      <c r="I214" s="448" t="str">
        <f t="shared" ca="1" si="20"/>
        <v>291-Jul-18 to 31-Dec-18</v>
      </c>
      <c r="J214" s="402" t="s">
        <v>428</v>
      </c>
      <c r="K214" s="467"/>
      <c r="L214" s="448" t="b">
        <f t="shared" si="21"/>
        <v>1</v>
      </c>
      <c r="M214" s="448" t="b">
        <f t="shared" si="22"/>
        <v>0</v>
      </c>
      <c r="N214" s="448" t="s">
        <v>1014</v>
      </c>
      <c r="O214" s="51"/>
      <c r="P214" s="354"/>
      <c r="Q214" s="354"/>
      <c r="R214" s="354"/>
      <c r="S214" s="354"/>
      <c r="T214" s="354"/>
      <c r="U214" s="354"/>
      <c r="V214" s="104"/>
      <c r="W214" s="104"/>
      <c r="X214" s="183"/>
    </row>
    <row r="215" spans="1:24" ht="47.1" customHeight="1" x14ac:dyDescent="0.25">
      <c r="A215" s="117"/>
      <c r="B215" s="375">
        <v>29</v>
      </c>
      <c r="C215" s="394" t="str">
        <f t="shared" si="18"/>
        <v/>
      </c>
      <c r="D215" s="395" t="str">
        <f ca="1">TEXT(IFERROR(INDEX('Overview - Section A'!$A$37:$A$44,MATCH(J215,'Overview - Section A'!$U$37:$U$44,0)),""),"d-mmm-yy") &amp;" to " &amp; TEXT(IFERROR(INDEX('Overview - Section A'!$E$37:$E$44,MATCH(J215,'Overview - Section A'!$U$37:$U$44,0)),""),"d-mmm-yy")</f>
        <v>1-Jan-19 to 30-Jun-19</v>
      </c>
      <c r="E215" s="466"/>
      <c r="F215" s="397"/>
      <c r="G215" s="459" t="str">
        <f t="shared" si="19"/>
        <v/>
      </c>
      <c r="H215" s="400"/>
      <c r="I215" s="448" t="str">
        <f t="shared" ca="1" si="20"/>
        <v>291-Jan-19 to 30-Jun-19</v>
      </c>
      <c r="J215" s="402" t="s">
        <v>430</v>
      </c>
      <c r="K215" s="467"/>
      <c r="L215" s="448" t="b">
        <f t="shared" si="21"/>
        <v>1</v>
      </c>
      <c r="M215" s="448" t="b">
        <f t="shared" si="22"/>
        <v>0</v>
      </c>
      <c r="N215" s="448" t="s">
        <v>1015</v>
      </c>
      <c r="O215" s="51"/>
      <c r="P215" s="354"/>
      <c r="Q215" s="354"/>
      <c r="R215" s="354"/>
      <c r="S215" s="354"/>
      <c r="T215" s="354"/>
      <c r="U215" s="354"/>
      <c r="V215" s="104"/>
      <c r="W215" s="104"/>
      <c r="X215" s="183"/>
    </row>
    <row r="216" spans="1:24" ht="47.1" customHeight="1" x14ac:dyDescent="0.25">
      <c r="A216" s="117"/>
      <c r="B216" s="375">
        <v>29</v>
      </c>
      <c r="C216" s="394" t="str">
        <f t="shared" si="18"/>
        <v/>
      </c>
      <c r="D216" s="395" t="str">
        <f ca="1">TEXT(IFERROR(INDEX('Overview - Section A'!$A$37:$A$44,MATCH(J216,'Overview - Section A'!$U$37:$U$44,0)),""),"d-mmm-yy") &amp;" to " &amp; TEXT(IFERROR(INDEX('Overview - Section A'!$E$37:$E$44,MATCH(J216,'Overview - Section A'!$U$37:$U$44,0)),""),"d-mmm-yy")</f>
        <v>1-Jul-19 to 31-Dec-19</v>
      </c>
      <c r="E216" s="466"/>
      <c r="F216" s="397"/>
      <c r="G216" s="459" t="str">
        <f t="shared" si="19"/>
        <v/>
      </c>
      <c r="H216" s="400"/>
      <c r="I216" s="448" t="str">
        <f t="shared" ca="1" si="20"/>
        <v>291-Jul-19 to 31-Dec-19</v>
      </c>
      <c r="J216" s="402" t="s">
        <v>432</v>
      </c>
      <c r="K216" s="467"/>
      <c r="L216" s="448" t="b">
        <f t="shared" si="21"/>
        <v>1</v>
      </c>
      <c r="M216" s="448" t="b">
        <f t="shared" si="22"/>
        <v>0</v>
      </c>
      <c r="N216" s="448" t="s">
        <v>1016</v>
      </c>
      <c r="O216" s="51"/>
      <c r="P216" s="354"/>
      <c r="Q216" s="354"/>
      <c r="R216" s="354"/>
      <c r="S216" s="354"/>
      <c r="T216" s="354"/>
      <c r="U216" s="354"/>
      <c r="V216" s="104"/>
      <c r="W216" s="104"/>
      <c r="X216" s="183"/>
    </row>
    <row r="217" spans="1:24" ht="47.1" customHeight="1" x14ac:dyDescent="0.25">
      <c r="A217" s="117"/>
      <c r="B217" s="375">
        <v>29</v>
      </c>
      <c r="C217" s="394" t="str">
        <f t="shared" si="18"/>
        <v/>
      </c>
      <c r="D217" s="395" t="str">
        <f ca="1">TEXT(IFERROR(INDEX('Overview - Section A'!$A$37:$A$44,MATCH(J217,'Overview - Section A'!$U$37:$U$44,0)),""),"d-mmm-yy") &amp;" to " &amp; TEXT(IFERROR(INDEX('Overview - Section A'!$E$37:$E$44,MATCH(J217,'Overview - Section A'!$U$37:$U$44,0)),""),"d-mmm-yy")</f>
        <v>1-Jan-20 to 30-Jun-20</v>
      </c>
      <c r="E217" s="466"/>
      <c r="F217" s="397"/>
      <c r="G217" s="459" t="str">
        <f t="shared" si="19"/>
        <v/>
      </c>
      <c r="H217" s="400"/>
      <c r="I217" s="448" t="str">
        <f t="shared" ca="1" si="20"/>
        <v>291-Jan-20 to 30-Jun-20</v>
      </c>
      <c r="J217" s="402" t="s">
        <v>434</v>
      </c>
      <c r="K217" s="467"/>
      <c r="L217" s="448" t="b">
        <f t="shared" si="21"/>
        <v>1</v>
      </c>
      <c r="M217" s="448" t="b">
        <f t="shared" si="22"/>
        <v>0</v>
      </c>
      <c r="N217" s="448" t="s">
        <v>1017</v>
      </c>
      <c r="O217" s="51"/>
      <c r="P217" s="354"/>
      <c r="Q217" s="354"/>
      <c r="R217" s="354"/>
      <c r="S217" s="354"/>
      <c r="T217" s="354"/>
      <c r="U217" s="354"/>
      <c r="V217" s="104"/>
      <c r="W217" s="104"/>
      <c r="X217" s="183"/>
    </row>
    <row r="218" spans="1:24" ht="47.1" customHeight="1" x14ac:dyDescent="0.25">
      <c r="A218" s="117"/>
      <c r="B218" s="375">
        <v>29</v>
      </c>
      <c r="C218" s="394" t="str">
        <f t="shared" si="18"/>
        <v/>
      </c>
      <c r="D218" s="395" t="str">
        <f ca="1">TEXT(IFERROR(INDEX('Overview - Section A'!$A$37:$A$44,MATCH(J218,'Overview - Section A'!$U$37:$U$44,0)),""),"d-mmm-yy") &amp;" to " &amp; TEXT(IFERROR(INDEX('Overview - Section A'!$E$37:$E$44,MATCH(J218,'Overview - Section A'!$U$37:$U$44,0)),""),"d-mmm-yy")</f>
        <v>1-Jul-20 to 31-Dec-20</v>
      </c>
      <c r="E218" s="466"/>
      <c r="F218" s="397"/>
      <c r="G218" s="459" t="str">
        <f t="shared" si="19"/>
        <v/>
      </c>
      <c r="H218" s="400"/>
      <c r="I218" s="448" t="str">
        <f t="shared" ca="1" si="20"/>
        <v>291-Jul-20 to 31-Dec-20</v>
      </c>
      <c r="J218" s="402" t="s">
        <v>436</v>
      </c>
      <c r="K218" s="467"/>
      <c r="L218" s="448" t="b">
        <f t="shared" si="21"/>
        <v>1</v>
      </c>
      <c r="M218" s="448" t="b">
        <f t="shared" si="22"/>
        <v>0</v>
      </c>
      <c r="N218" s="448" t="s">
        <v>1018</v>
      </c>
      <c r="O218" s="51"/>
      <c r="P218" s="354"/>
      <c r="Q218" s="354"/>
      <c r="R218" s="354"/>
      <c r="S218" s="354"/>
      <c r="T218" s="354"/>
      <c r="U218" s="354"/>
      <c r="V218" s="104"/>
      <c r="W218" s="104"/>
      <c r="X218" s="183"/>
    </row>
    <row r="219" spans="1:24" ht="47.1" customHeight="1" x14ac:dyDescent="0.25">
      <c r="A219" s="117"/>
      <c r="B219" s="375">
        <v>29</v>
      </c>
      <c r="C219" s="394" t="str">
        <f t="shared" si="18"/>
        <v/>
      </c>
      <c r="D219" s="395" t="str">
        <f ca="1">TEXT(IFERROR(INDEX('Overview - Section A'!$A$37:$A$44,MATCH(J219,'Overview - Section A'!$U$37:$U$44,0)),""),"d-mmm-yy") &amp;" to " &amp; TEXT(IFERROR(INDEX('Overview - Section A'!$E$37:$E$44,MATCH(J219,'Overview - Section A'!$U$37:$U$44,0)),""),"d-mmm-yy")</f>
        <v>1-Jan-21 to 30-Jun-21</v>
      </c>
      <c r="E219" s="466"/>
      <c r="F219" s="397"/>
      <c r="G219" s="459" t="str">
        <f t="shared" si="19"/>
        <v/>
      </c>
      <c r="H219" s="400"/>
      <c r="I219" s="448" t="str">
        <f t="shared" ca="1" si="20"/>
        <v>291-Jan-21 to 30-Jun-21</v>
      </c>
      <c r="J219" s="402" t="s">
        <v>438</v>
      </c>
      <c r="K219" s="467"/>
      <c r="L219" s="448" t="b">
        <f t="shared" si="21"/>
        <v>1</v>
      </c>
      <c r="M219" s="448" t="b">
        <f t="shared" si="22"/>
        <v>0</v>
      </c>
      <c r="N219" s="448" t="s">
        <v>1019</v>
      </c>
      <c r="O219" s="51"/>
      <c r="P219" s="354"/>
      <c r="Q219" s="354"/>
      <c r="R219" s="354"/>
      <c r="S219" s="354"/>
      <c r="T219" s="354"/>
      <c r="U219" s="354"/>
      <c r="V219" s="104"/>
      <c r="W219" s="104"/>
      <c r="X219" s="183"/>
    </row>
    <row r="220" spans="1:24" ht="47.1" customHeight="1" x14ac:dyDescent="0.25">
      <c r="A220" s="117"/>
      <c r="B220" s="375">
        <v>30</v>
      </c>
      <c r="C220" s="394" t="str">
        <f t="shared" si="18"/>
        <v/>
      </c>
      <c r="D220" s="395" t="str">
        <f ca="1">TEXT(IFERROR(INDEX('Overview - Section A'!$A$37:$A$44,MATCH(J220,'Overview - Section A'!$U$37:$U$44,0)),""),"d-mmm-yy") &amp;" to " &amp; TEXT(IFERROR(INDEX('Overview - Section A'!$E$37:$E$44,MATCH(J220,'Overview - Section A'!$U$37:$U$44,0)),""),"d-mmm-yy")</f>
        <v>1-Jul-18 to 31-Dec-18</v>
      </c>
      <c r="E220" s="466"/>
      <c r="F220" s="397"/>
      <c r="G220" s="459" t="str">
        <f t="shared" si="19"/>
        <v/>
      </c>
      <c r="H220" s="400"/>
      <c r="I220" s="448" t="str">
        <f t="shared" ca="1" si="20"/>
        <v>301-Jul-18 to 31-Dec-18</v>
      </c>
      <c r="J220" s="402" t="s">
        <v>428</v>
      </c>
      <c r="K220" s="467"/>
      <c r="L220" s="448" t="b">
        <f t="shared" si="21"/>
        <v>1</v>
      </c>
      <c r="M220" s="448" t="b">
        <f t="shared" si="22"/>
        <v>0</v>
      </c>
      <c r="N220" s="448" t="s">
        <v>1020</v>
      </c>
      <c r="O220" s="51"/>
      <c r="P220" s="354"/>
      <c r="Q220" s="354"/>
      <c r="R220" s="354"/>
      <c r="S220" s="354"/>
      <c r="T220" s="354"/>
      <c r="U220" s="354"/>
      <c r="V220" s="104"/>
      <c r="W220" s="104"/>
      <c r="X220" s="183"/>
    </row>
    <row r="221" spans="1:24" ht="47.1" customHeight="1" x14ac:dyDescent="0.25">
      <c r="A221" s="117"/>
      <c r="B221" s="375">
        <v>30</v>
      </c>
      <c r="C221" s="394" t="str">
        <f t="shared" si="18"/>
        <v/>
      </c>
      <c r="D221" s="395" t="str">
        <f ca="1">TEXT(IFERROR(INDEX('Overview - Section A'!$A$37:$A$44,MATCH(J221,'Overview - Section A'!$U$37:$U$44,0)),""),"d-mmm-yy") &amp;" to " &amp; TEXT(IFERROR(INDEX('Overview - Section A'!$E$37:$E$44,MATCH(J221,'Overview - Section A'!$U$37:$U$44,0)),""),"d-mmm-yy")</f>
        <v>1-Jan-19 to 30-Jun-19</v>
      </c>
      <c r="E221" s="466"/>
      <c r="F221" s="397"/>
      <c r="G221" s="459" t="str">
        <f t="shared" si="19"/>
        <v/>
      </c>
      <c r="H221" s="400"/>
      <c r="I221" s="448" t="str">
        <f t="shared" ca="1" si="20"/>
        <v>301-Jan-19 to 30-Jun-19</v>
      </c>
      <c r="J221" s="402" t="s">
        <v>430</v>
      </c>
      <c r="K221" s="467"/>
      <c r="L221" s="448" t="b">
        <f t="shared" si="21"/>
        <v>1</v>
      </c>
      <c r="M221" s="448" t="b">
        <f t="shared" si="22"/>
        <v>0</v>
      </c>
      <c r="N221" s="448" t="s">
        <v>1021</v>
      </c>
      <c r="O221" s="51"/>
      <c r="P221" s="354"/>
      <c r="Q221" s="354"/>
      <c r="R221" s="354"/>
      <c r="S221" s="354"/>
      <c r="T221" s="354"/>
      <c r="U221" s="354"/>
      <c r="V221" s="104"/>
      <c r="W221" s="104"/>
      <c r="X221" s="183"/>
    </row>
    <row r="222" spans="1:24" ht="47.1" customHeight="1" x14ac:dyDescent="0.25">
      <c r="A222" s="117"/>
      <c r="B222" s="375">
        <v>30</v>
      </c>
      <c r="C222" s="394" t="str">
        <f t="shared" si="18"/>
        <v/>
      </c>
      <c r="D222" s="395" t="str">
        <f ca="1">TEXT(IFERROR(INDEX('Overview - Section A'!$A$37:$A$44,MATCH(J222,'Overview - Section A'!$U$37:$U$44,0)),""),"d-mmm-yy") &amp;" to " &amp; TEXT(IFERROR(INDEX('Overview - Section A'!$E$37:$E$44,MATCH(J222,'Overview - Section A'!$U$37:$U$44,0)),""),"d-mmm-yy")</f>
        <v>1-Jul-19 to 31-Dec-19</v>
      </c>
      <c r="E222" s="466"/>
      <c r="F222" s="397"/>
      <c r="G222" s="459" t="str">
        <f t="shared" si="19"/>
        <v/>
      </c>
      <c r="H222" s="400"/>
      <c r="I222" s="448" t="str">
        <f t="shared" ca="1" si="20"/>
        <v>301-Jul-19 to 31-Dec-19</v>
      </c>
      <c r="J222" s="402" t="s">
        <v>432</v>
      </c>
      <c r="K222" s="467"/>
      <c r="L222" s="448" t="b">
        <f t="shared" si="21"/>
        <v>1</v>
      </c>
      <c r="M222" s="448" t="b">
        <f t="shared" si="22"/>
        <v>0</v>
      </c>
      <c r="N222" s="448" t="s">
        <v>1022</v>
      </c>
      <c r="O222" s="51"/>
      <c r="P222" s="354"/>
      <c r="Q222" s="354"/>
      <c r="R222" s="354"/>
      <c r="S222" s="354"/>
      <c r="T222" s="354"/>
      <c r="U222" s="354"/>
      <c r="V222" s="104"/>
      <c r="W222" s="104"/>
      <c r="X222" s="183"/>
    </row>
    <row r="223" spans="1:24" ht="47.1" customHeight="1" x14ac:dyDescent="0.25">
      <c r="A223" s="117"/>
      <c r="B223" s="375">
        <v>30</v>
      </c>
      <c r="C223" s="394" t="str">
        <f t="shared" si="18"/>
        <v/>
      </c>
      <c r="D223" s="395" t="str">
        <f ca="1">TEXT(IFERROR(INDEX('Overview - Section A'!$A$37:$A$44,MATCH(J223,'Overview - Section A'!$U$37:$U$44,0)),""),"d-mmm-yy") &amp;" to " &amp; TEXT(IFERROR(INDEX('Overview - Section A'!$E$37:$E$44,MATCH(J223,'Overview - Section A'!$U$37:$U$44,0)),""),"d-mmm-yy")</f>
        <v>1-Jan-20 to 30-Jun-20</v>
      </c>
      <c r="E223" s="466"/>
      <c r="F223" s="397"/>
      <c r="G223" s="459" t="str">
        <f t="shared" si="19"/>
        <v/>
      </c>
      <c r="H223" s="400"/>
      <c r="I223" s="448" t="str">
        <f t="shared" ca="1" si="20"/>
        <v>301-Jan-20 to 30-Jun-20</v>
      </c>
      <c r="J223" s="402" t="s">
        <v>434</v>
      </c>
      <c r="K223" s="467"/>
      <c r="L223" s="448" t="b">
        <f t="shared" si="21"/>
        <v>1</v>
      </c>
      <c r="M223" s="448" t="b">
        <f t="shared" si="22"/>
        <v>0</v>
      </c>
      <c r="N223" s="448" t="s">
        <v>1023</v>
      </c>
      <c r="O223" s="51"/>
      <c r="P223" s="354"/>
      <c r="Q223" s="354"/>
      <c r="R223" s="354"/>
      <c r="S223" s="354"/>
      <c r="T223" s="354"/>
      <c r="U223" s="354"/>
      <c r="V223" s="104"/>
      <c r="W223" s="104"/>
      <c r="X223" s="183"/>
    </row>
    <row r="224" spans="1:24" ht="47.1" customHeight="1" x14ac:dyDescent="0.25">
      <c r="A224" s="117"/>
      <c r="B224" s="375">
        <v>30</v>
      </c>
      <c r="C224" s="394" t="str">
        <f t="shared" si="18"/>
        <v/>
      </c>
      <c r="D224" s="395" t="str">
        <f ca="1">TEXT(IFERROR(INDEX('Overview - Section A'!$A$37:$A$44,MATCH(J224,'Overview - Section A'!$U$37:$U$44,0)),""),"d-mmm-yy") &amp;" to " &amp; TEXT(IFERROR(INDEX('Overview - Section A'!$E$37:$E$44,MATCH(J224,'Overview - Section A'!$U$37:$U$44,0)),""),"d-mmm-yy")</f>
        <v>1-Jul-20 to 31-Dec-20</v>
      </c>
      <c r="E224" s="466"/>
      <c r="F224" s="397"/>
      <c r="G224" s="459" t="str">
        <f t="shared" si="19"/>
        <v/>
      </c>
      <c r="H224" s="400"/>
      <c r="I224" s="448" t="str">
        <f t="shared" ca="1" si="20"/>
        <v>301-Jul-20 to 31-Dec-20</v>
      </c>
      <c r="J224" s="402" t="s">
        <v>436</v>
      </c>
      <c r="K224" s="467"/>
      <c r="L224" s="448" t="b">
        <f t="shared" si="21"/>
        <v>1</v>
      </c>
      <c r="M224" s="448" t="b">
        <f t="shared" si="22"/>
        <v>0</v>
      </c>
      <c r="N224" s="448" t="s">
        <v>1024</v>
      </c>
      <c r="O224" s="51"/>
      <c r="P224" s="354"/>
      <c r="Q224" s="354"/>
      <c r="R224" s="354"/>
      <c r="S224" s="354"/>
      <c r="T224" s="354"/>
      <c r="U224" s="354"/>
      <c r="V224" s="104"/>
      <c r="W224" s="104"/>
      <c r="X224" s="183"/>
    </row>
    <row r="225" spans="1:24" ht="47.1" customHeight="1" x14ac:dyDescent="0.25">
      <c r="A225" s="117"/>
      <c r="B225" s="375">
        <v>30</v>
      </c>
      <c r="C225" s="394" t="str">
        <f t="shared" si="18"/>
        <v/>
      </c>
      <c r="D225" s="395" t="str">
        <f ca="1">TEXT(IFERROR(INDEX('Overview - Section A'!$A$37:$A$44,MATCH(J225,'Overview - Section A'!$U$37:$U$44,0)),""),"d-mmm-yy") &amp;" to " &amp; TEXT(IFERROR(INDEX('Overview - Section A'!$E$37:$E$44,MATCH(J225,'Overview - Section A'!$U$37:$U$44,0)),""),"d-mmm-yy")</f>
        <v>1-Jan-21 to 30-Jun-21</v>
      </c>
      <c r="E225" s="466"/>
      <c r="F225" s="397"/>
      <c r="G225" s="459" t="str">
        <f t="shared" si="19"/>
        <v/>
      </c>
      <c r="H225" s="400"/>
      <c r="I225" s="448" t="str">
        <f t="shared" ca="1" si="20"/>
        <v>301-Jan-21 to 30-Jun-21</v>
      </c>
      <c r="J225" s="402" t="s">
        <v>438</v>
      </c>
      <c r="K225" s="467"/>
      <c r="L225" s="448" t="b">
        <f t="shared" si="21"/>
        <v>1</v>
      </c>
      <c r="M225" s="448" t="b">
        <f t="shared" si="22"/>
        <v>0</v>
      </c>
      <c r="N225" s="448" t="s">
        <v>1025</v>
      </c>
      <c r="O225" s="51"/>
      <c r="P225" s="354"/>
      <c r="Q225" s="354"/>
      <c r="R225" s="354"/>
      <c r="S225" s="354"/>
      <c r="T225" s="354"/>
      <c r="U225" s="354"/>
      <c r="V225" s="104"/>
      <c r="W225" s="104"/>
      <c r="X225" s="183"/>
    </row>
    <row r="226" spans="1:24" ht="2.1" customHeight="1" thickBot="1" x14ac:dyDescent="0.3">
      <c r="B226" s="66"/>
      <c r="C226" s="67"/>
      <c r="D226" s="67"/>
      <c r="E226" s="67"/>
      <c r="F226" s="67"/>
      <c r="G226" s="67"/>
      <c r="H226" s="67"/>
      <c r="I226" s="290"/>
      <c r="J226" s="290"/>
      <c r="K226" s="290"/>
      <c r="L226" s="290"/>
      <c r="M226" s="290"/>
      <c r="N226" s="67"/>
      <c r="O226" s="61"/>
      <c r="P226" s="134"/>
      <c r="Q226" s="133"/>
      <c r="T226" s="104"/>
      <c r="U226" s="104"/>
      <c r="V226" s="104"/>
      <c r="W226" s="104"/>
      <c r="X226" s="183"/>
    </row>
    <row r="227" spans="1:24" x14ac:dyDescent="0.25">
      <c r="P227" s="133"/>
      <c r="Q227" s="133"/>
      <c r="T227" s="162"/>
      <c r="U227" s="126"/>
      <c r="V227" s="126"/>
      <c r="W227" s="126"/>
      <c r="X227" s="183"/>
    </row>
    <row r="228" spans="1:24" x14ac:dyDescent="0.25">
      <c r="P228" s="133"/>
      <c r="Q228" s="133"/>
      <c r="T228" s="104"/>
      <c r="U228" s="104"/>
      <c r="V228" s="104"/>
      <c r="W228" s="104"/>
      <c r="X228" s="183"/>
    </row>
    <row r="229" spans="1:24" x14ac:dyDescent="0.25">
      <c r="T229" s="104"/>
      <c r="U229" s="104"/>
      <c r="V229" s="104"/>
      <c r="W229" s="104"/>
      <c r="X229" s="183"/>
    </row>
    <row r="230" spans="1:24" x14ac:dyDescent="0.25">
      <c r="T230" s="104"/>
      <c r="U230" s="104"/>
      <c r="V230" s="104"/>
      <c r="W230" s="104"/>
      <c r="X230" s="183"/>
    </row>
    <row r="231" spans="1:24" x14ac:dyDescent="0.25">
      <c r="T231" s="104"/>
      <c r="U231" s="104"/>
      <c r="V231" s="104"/>
      <c r="W231" s="104"/>
      <c r="X231" s="183"/>
    </row>
    <row r="234" spans="1:24" x14ac:dyDescent="0.25">
      <c r="A234" s="68" t="s">
        <v>86</v>
      </c>
    </row>
  </sheetData>
  <sheetProtection algorithmName="SHA-512" hashValue="JfDWID1LurqiMKlqj771TG6D7/I5z6cS2rj0bx0QnpgT77lhncX1dJ1LQRJD7v0ADPuHWn1saxxUVXbrkATtyw==" saltValue="1xsBVt5zi7iCcEETSMAjvw==" spinCount="100000" sheet="1" objects="1" scenarios="1" formatCells="0" formatRows="0" sort="0" autoFilter="0"/>
  <dataConsolidate/>
  <mergeCells count="9">
    <mergeCell ref="A1:V2"/>
    <mergeCell ref="P44:Q44"/>
    <mergeCell ref="R44:S44"/>
    <mergeCell ref="T44:U44"/>
    <mergeCell ref="P45:Q45"/>
    <mergeCell ref="R45:S45"/>
    <mergeCell ref="T45:U45"/>
    <mergeCell ref="B43:H43"/>
    <mergeCell ref="A8:AO8"/>
  </mergeCells>
  <conditionalFormatting sqref="B45:D225">
    <cfRule type="expression" dxfId="110" priority="51">
      <formula>MOD($B45,2)=0</formula>
    </cfRule>
    <cfRule type="expression" dxfId="109" priority="52">
      <formula>MOD($B45,2)=1</formula>
    </cfRule>
  </conditionalFormatting>
  <conditionalFormatting sqref="C10:D14 C16:D40 C15">
    <cfRule type="expression" dxfId="108" priority="49">
      <formula>AND($D10&lt;&gt;"",$C10&lt;&gt;"")</formula>
    </cfRule>
  </conditionalFormatting>
  <conditionalFormatting sqref="E45:H225">
    <cfRule type="expression" dxfId="107" priority="44">
      <formula>AND(INDEX($AO$10:$AO$10,MATCH($A45,$A$10:$A$10,0))="Deactivate")</formula>
    </cfRule>
  </conditionalFormatting>
  <conditionalFormatting sqref="E10:W10 E17:W40 I11:O14 Q11:V14 I15:V15 E16:V16">
    <cfRule type="expression" dxfId="106" priority="43">
      <formula>$AO$8="Deactivate"</formula>
    </cfRule>
  </conditionalFormatting>
  <conditionalFormatting sqref="AP10:AP14 A10:AN10 A11:D14 X11:AN14 I11:O14 Q11:V14">
    <cfRule type="expression" dxfId="105" priority="42">
      <formula>$AF10:$AF41="[Record ID]"</formula>
    </cfRule>
  </conditionalFormatting>
  <conditionalFormatting sqref="B45:U225">
    <cfRule type="expression" dxfId="104" priority="41">
      <formula>$N45:$N226="[Record ID]"</formula>
    </cfRule>
  </conditionalFormatting>
  <conditionalFormatting sqref="A41:AP41 AP10:AP40 A10:AN10 A17:AN40 A15:C15 I15:V15 A11:D14 I11:O14 Q11:V14 A16:V16 X11:AN16">
    <cfRule type="expression" dxfId="103" priority="31">
      <formula>$J10="Yes"</formula>
    </cfRule>
  </conditionalFormatting>
  <conditionalFormatting sqref="AP15:AP40 A17:AN40 A15:C15 I15:V15 A16:V16 X15:AN16">
    <cfRule type="expression" dxfId="102" priority="75">
      <formula>$AF15:$AF226="[Record ID]"</formula>
    </cfRule>
  </conditionalFormatting>
  <conditionalFormatting sqref="D15">
    <cfRule type="expression" dxfId="101" priority="23">
      <formula>AND($D15&lt;&gt;"",$C15&lt;&gt;"")</formula>
    </cfRule>
  </conditionalFormatting>
  <conditionalFormatting sqref="D15">
    <cfRule type="expression" dxfId="100" priority="22">
      <formula>$J15="Yes"</formula>
    </cfRule>
  </conditionalFormatting>
  <conditionalFormatting sqref="D15">
    <cfRule type="expression" dxfId="99" priority="24">
      <formula>$AF15:$AF226="[Record ID]"</formula>
    </cfRule>
  </conditionalFormatting>
  <conditionalFormatting sqref="W11:W14">
    <cfRule type="expression" dxfId="98" priority="20">
      <formula>$AO$8="Deactivate"</formula>
    </cfRule>
  </conditionalFormatting>
  <conditionalFormatting sqref="W11:W14">
    <cfRule type="expression" dxfId="97" priority="19">
      <formula>$J11="Yes"</formula>
    </cfRule>
  </conditionalFormatting>
  <conditionalFormatting sqref="W11:W14">
    <cfRule type="expression" dxfId="96" priority="21">
      <formula>$AF11:$AF222="[Record ID]"</formula>
    </cfRule>
  </conditionalFormatting>
  <conditionalFormatting sqref="E11:F14 H11:H14">
    <cfRule type="expression" dxfId="95" priority="17">
      <formula>$AO$8="Deactivate"</formula>
    </cfRule>
  </conditionalFormatting>
  <conditionalFormatting sqref="E11:F14 H11:H14">
    <cfRule type="expression" dxfId="94" priority="16">
      <formula>$J11="Yes"</formula>
    </cfRule>
  </conditionalFormatting>
  <conditionalFormatting sqref="E11:F14 H11:H14">
    <cfRule type="expression" dxfId="93" priority="18">
      <formula>$AF11:$AF222="[Record ID]"</formula>
    </cfRule>
  </conditionalFormatting>
  <conditionalFormatting sqref="G11:G14">
    <cfRule type="expression" dxfId="92" priority="14">
      <formula>AND(INDEX($AO$10:$AO$10,MATCH($A11,$A$10:$A$10,0))="Deactivate")</formula>
    </cfRule>
  </conditionalFormatting>
  <conditionalFormatting sqref="G11:G14">
    <cfRule type="expression" dxfId="91" priority="13">
      <formula>$N11:$N192="[Record ID]"</formula>
    </cfRule>
  </conditionalFormatting>
  <conditionalFormatting sqref="P11:P14">
    <cfRule type="expression" dxfId="90" priority="11">
      <formula>$AO$8="Deactivate"</formula>
    </cfRule>
  </conditionalFormatting>
  <conditionalFormatting sqref="P11:P14">
    <cfRule type="expression" dxfId="89" priority="10">
      <formula>$J11="Yes"</formula>
    </cfRule>
  </conditionalFormatting>
  <conditionalFormatting sqref="P11:P14">
    <cfRule type="expression" dxfId="88" priority="12">
      <formula>$AF11:$AF222="[Record ID]"</formula>
    </cfRule>
  </conditionalFormatting>
  <conditionalFormatting sqref="E15:F15 H15">
    <cfRule type="expression" dxfId="87" priority="8">
      <formula>$AO$8="Deactivate"</formula>
    </cfRule>
  </conditionalFormatting>
  <conditionalFormatting sqref="E15:F15 H15">
    <cfRule type="expression" dxfId="86" priority="7">
      <formula>$J15="Yes"</formula>
    </cfRule>
  </conditionalFormatting>
  <conditionalFormatting sqref="E15:F15 H15">
    <cfRule type="expression" dxfId="85" priority="9">
      <formula>$AF15:$AF226="[Record ID]"</formula>
    </cfRule>
  </conditionalFormatting>
  <conditionalFormatting sqref="G15">
    <cfRule type="expression" dxfId="84" priority="5">
      <formula>AND(INDEX($AO$10:$AO$10,MATCH($A15,$A$10:$A$10,0))="Deactivate")</formula>
    </cfRule>
  </conditionalFormatting>
  <conditionalFormatting sqref="G15">
    <cfRule type="expression" dxfId="83" priority="4">
      <formula>$N15:$N196="[Record ID]"</formula>
    </cfRule>
  </conditionalFormatting>
  <conditionalFormatting sqref="W15:W16">
    <cfRule type="expression" dxfId="82" priority="2">
      <formula>$AO$8="Deactivate"</formula>
    </cfRule>
  </conditionalFormatting>
  <conditionalFormatting sqref="W15:W16">
    <cfRule type="expression" dxfId="81" priority="1">
      <formula>$J15="Yes"</formula>
    </cfRule>
  </conditionalFormatting>
  <conditionalFormatting sqref="W15:W16">
    <cfRule type="expression" dxfId="80" priority="3">
      <formula>$AF15:$AF226="[Record ID]"</formula>
    </cfRule>
  </conditionalFormatting>
  <dataValidations count="19">
    <dataValidation type="list" allowBlank="1" showInputMessage="1" showErrorMessage="1" sqref="R10:R40">
      <formula1>Subset</formula1>
    </dataValidation>
    <dataValidation type="custom" allowBlank="1" showInputMessage="1" showErrorMessage="1" errorTitle="Coverage Indicators" error="Cannot have a Standard Indicator and Custom Indicator on same line" sqref="D10:D40">
      <formula1>C10=""</formula1>
    </dataValidation>
    <dataValidation type="list" allowBlank="1" showInputMessage="1" showErrorMessage="1" sqref="B10:B40">
      <formula1>Coverage_Module</formula1>
    </dataValidation>
    <dataValidation type="list" allowBlank="1" showInputMessage="1" showErrorMessage="1" sqref="C10:C40">
      <formula1>OFFSET(CoverageStart,MATCH(X10,CoverageColumn,0)-1,2,COUNTIF(CoverageColumn,X10),1)</formula1>
    </dataValidation>
    <dataValidation type="list" allowBlank="1" showInputMessage="1" showErrorMessage="1" sqref="S10:S40">
      <formula1>ResponsiblePR</formula1>
    </dataValidation>
    <dataValidation type="list" allowBlank="1" showInputMessage="1" showErrorMessage="1" sqref="T10:T40">
      <formula1>Country</formula1>
    </dataValidation>
    <dataValidation type="textLength" allowBlank="1" showInputMessage="1" showErrorMessage="1" errorTitle="Entered information is too long" error="Information entered here is limited to 4000 characters. Please capture further details in Comments." sqref="P10:P40">
      <formula1>0</formula1>
      <formula2>4000</formula2>
    </dataValidation>
    <dataValidation allowBlank="1" showInputMessage="1" showErrorMessage="1" prompt="To ensure data consistency please ensure that all thousands are separated with a comma and all decimals are separated with a decimal. (e.g. 1,000,000.96)" sqref="E10:G40 E45:G225"/>
    <dataValidation type="decimal" allowBlank="1" showInputMessage="1" showErrorMessage="1" errorTitle="X-Author for Excel" error="Please enter a valid numeric value. Valid range for Coverage Indicator Number is -1E+18 to 1E+18." promptTitle="X-Author for Excel" sqref="A10:A40 B45:B225">
      <formula1>-1000000000000000000</formula1>
      <formula2>1000000000000000000</formula2>
    </dataValidation>
    <dataValidation type="list" allowBlank="1" showInputMessage="1" showErrorMessage="1" errorTitle="X-Author for Excel" error="Please select a value from the drop-down." promptTitle="X-Author for Excel" sqref="H10:H40">
      <formula1>IF(IFERROR(ROWS(INDIRECT(SUBSTITUTE("AIM_Coverage_Indicator__c.AIM_Year__c"," ","_"))),-1) &lt; 0, XAuthorInvalidPicklistData,INDIRECT(SUBSTITUTE("AIM_Coverage_Indicator__c.AIM_Year__c"," ","_")))</formula1>
    </dataValidation>
    <dataValidation type="list" allowBlank="1" showInputMessage="1" showErrorMessage="1" errorTitle="X-Author for Excel" error="Please select a value from the drop-down." promptTitle="X-Author for Excel" sqref="U10:U40">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V10:V40">
      <formula1>IF(IFERROR(ROWS(INDIRECT(SUBSTITUTE("AIM_Coverage_Indicator__c.AIM_Rating_Cumulation_Type__c"," ","_"))),-1) &lt; 0, XAuthorInvalidPicklistData,INDIRECT(SUBSTITUTE("AIM_Coverage_Indicator__c.AIM_Rating_Cumulation_Type__c"," ","_")))</formula1>
    </dataValidation>
    <dataValidation type="list" allowBlank="1" showInputMessage="1" showErrorMessage="1" errorTitle="X-Author for Excel" error="Please select either TRUE or FALSE from the dropdown." promptTitle="X-Author for Excel" sqref="AC10:AC40 L45:M225">
      <formula1>"TRUE,FALSE"</formula1>
    </dataValidation>
    <dataValidation type="custom" allowBlank="1" showInputMessage="1" showErrorMessage="1" errorTitle="X-Author for Excel" error="Id and Lookup fields are not editable." promptTitle="X-Author for Excel" sqref="AN10:AN40 AE10:AH40 N45:N225 J45:J225">
      <formula1>""</formula1>
    </dataValidation>
    <dataValidation type="decimal" allowBlank="1" showInputMessage="1" showErrorMessage="1" errorTitle="X-Author for Excel" error="Please enter a valid numeric value. Valid range for Baseline % is -99999.99 to 99999.99." promptTitle="X-Author for Excel" sqref="AL10:AL40">
      <formula1>-99999.99</formula1>
      <formula2>99999.99</formula2>
    </dataValidation>
    <dataValidation type="list" allowBlank="1" showInputMessage="1" showErrorMessage="1" errorTitle="X-Author for Excel" error="Please select a value from the drop-down." promptTitle="X-Author for Excel" sqref="AP10:AP40">
      <formula1>IF(IFERROR(ROWS(INDIRECT(SUBSTITUTE("AIM_Coverage_Indicator__c.AIM_Deactivate_Indicator__c"," ","_"))),-1) &lt; 0, XAuthorInvalidPicklistData,INDIRECT(SUBSTITUTE("AIM_Coverage_Indicator__c.AIM_Deactivate_Indicator__c"," ","_")))</formula1>
    </dataValidation>
    <dataValidation type="list" allowBlank="1" showInputMessage="1" showErrorMessage="1" errorTitle="X-Author for Excel" error="Please select a value from the drop-down." promptTitle="X-Author for Excel" sqref="H45:H225">
      <formula1>IF(IFERROR(ROWS(INDIRECT(SUBSTITUTE("AIM_Coverage_Indicator_Targets_Results__c.AIM_Mark_if_target_is_TBD__c"," ","_"))),-1) &lt; 0, XAuthorInvalidPicklistData,INDIRECT(SUBSTITUTE("AIM_Coverage_Indicator_Targets_Results__c.AIM_Mark_if_target_is_TBD__c"," ","_")))</formula1>
    </dataValidation>
    <dataValidation type="decimal" allowBlank="1" showInputMessage="1" showErrorMessage="1" errorTitle="X-Author for Excel" error="Please enter a valid numeric value. Valid range for Target % is -99999.9 to 99999.9." promptTitle="X-Author for Excel" sqref="K45:K225">
      <formula1>-99999.9</formula1>
      <formula2>99999.9</formula2>
    </dataValidation>
    <dataValidation type="custom" errorStyle="warning" allowBlank="1" error="Please include the geographic area in the comments box" prompt="Please include the geographic area in the comments box" sqref="W10:W40">
      <formula1>U42&lt;&gt;""</formula1>
    </dataValidation>
  </dataValidations>
  <hyperlinks>
    <hyperlink ref="B4" location="_fba43122_7879_4bc6_ab59_ece879d4dafd" display="Coverage Indicators"/>
    <hyperlink ref="C4" location="_779b0207_1267_4760_b2e2_850e0608884a" display="Coverage Indicator Targets"/>
    <hyperlink ref="A234" location="'Coverage Indicators - Section D'!A4" display="'Coverage Indicators - Section D'!A4"/>
  </hyperlinks>
  <pageMargins left="0.7" right="0.7" top="0.75" bottom="0.75" header="0.3" footer="0.3"/>
  <pageSetup paperSize="8" scale="32" fitToHeight="0" orientation="landscape" r:id="rId1"/>
  <colBreaks count="1" manualBreakCount="1">
    <brk id="25" max="1048575" man="1"/>
  </colBreaks>
  <extLst>
    <ext xmlns:x14="http://schemas.microsoft.com/office/spreadsheetml/2009/9/main" uri="{78C0D931-6437-407d-A8EE-F0AAD7539E65}">
      <x14:conditionalFormattings>
        <x14:conditionalFormatting xmlns:xm="http://schemas.microsoft.com/office/excel/2006/main">
          <x14:cfRule type="expression" priority="50" id="{0B2CCBC0-1F1D-4D86-B497-1C748EC8E20D}">
            <xm:f>INDEX('Overview - Section A'!$E$37:$E$45,MATCH($J45,'Overview - Section A'!$U$37:$U$45,0))&gt;'Overview - Section A'!$E$8</xm:f>
            <x14:dxf>
              <font>
                <color theme="4" tint="0.79998168889431442"/>
              </font>
              <fill>
                <patternFill patternType="solid">
                  <fgColor theme="1" tint="0.499984740745262"/>
                  <bgColor rgb="FFDAEEF3"/>
                </patternFill>
              </fill>
            </x14:dxf>
          </x14:cfRule>
          <xm:sqref>B45:U225</xm:sqref>
        </x14:conditionalFormatting>
        <x14:conditionalFormatting xmlns:xm="http://schemas.microsoft.com/office/excel/2006/main">
          <x14:cfRule type="expression" priority="46" id="{04AAFA15-D3CA-41BE-98A9-8DA47183B4D4}">
            <xm:f>OR('Overview - Section A'!$AN$5="Grant Making", 'Overview - Section A'!$AN$5="Grant Revision")</xm:f>
            <x14:dxf>
              <font>
                <color theme="4" tint="0.79998168889431442"/>
              </font>
              <fill>
                <patternFill patternType="solid">
                  <fgColor theme="1" tint="0.499984740745262"/>
                  <bgColor rgb="FFDAEEF3"/>
                </patternFill>
              </fill>
              <border>
                <left/>
                <right/>
                <top/>
                <bottom/>
              </border>
            </x14:dxf>
          </x14:cfRule>
          <xm:sqref>S10:S40</xm:sqref>
        </x14:conditionalFormatting>
        <x14:conditionalFormatting xmlns:xm="http://schemas.microsoft.com/office/excel/2006/main">
          <x14:cfRule type="expression" priority="45" id="{6B7042EF-54D9-4958-97C7-2B9275BAFDB4}">
            <xm:f>OR('Overview - Section A'!$AN$5="Grant Making", 'Overview - Section A'!$AN$5="Funding Request")</xm:f>
            <x14:dxf>
              <font>
                <color theme="4" tint="0.79998168889431442"/>
              </font>
              <fill>
                <patternFill patternType="solid">
                  <fgColor theme="1" tint="0.499984740745262"/>
                  <bgColor rgb="FFDAEEF3"/>
                </patternFill>
              </fill>
            </x14:dxf>
          </x14:cfRule>
          <xm:sqref>AP10:AP40</xm:sqref>
        </x14:conditionalFormatting>
        <x14:conditionalFormatting xmlns:xm="http://schemas.microsoft.com/office/excel/2006/main">
          <x14:cfRule type="expression" priority="33" id="{6F9F2360-5BFC-47B3-9140-0C0DBFFEA243}">
            <xm:f>OR('Overview - Section A'!$AN$5="Grant Making", 'Overview - Section A'!$AN$5="Grant Revision")</xm:f>
            <x14:dxf>
              <font>
                <color rgb="FF8DB4E2"/>
              </font>
              <fill>
                <patternFill>
                  <bgColor rgb="FF8DB4E2"/>
                </patternFill>
              </fill>
            </x14:dxf>
          </x14:cfRule>
          <x14:cfRule type="expression" priority="40" id="{D8DFA6BC-34C5-41C8-B20E-29ADBEA51CB5}">
            <xm:f>OR('Overview - Section A'!$AN$5="Grant Making", 'Overview - Section A'!$AN$5="Grant Revision")</xm:f>
            <x14:dxf>
              <font>
                <color rgb="FFDAEEF3"/>
              </font>
              <fill>
                <patternFill>
                  <bgColor rgb="FFDAEEF3"/>
                </patternFill>
              </fill>
            </x14:dxf>
          </x14:cfRule>
          <xm:sqref>S9</xm:sqref>
        </x14:conditionalFormatting>
        <x14:conditionalFormatting xmlns:xm="http://schemas.microsoft.com/office/excel/2006/main">
          <x14:cfRule type="expression" priority="15" id="{3FA4E8EF-092A-49A7-8D95-878099A71CC7}">
            <xm:f>INDEX('[AGO-H-UNDP_PF_29Mar18-Final-Correct template.xlsx]Overview - Section A'!#REF!,MATCH($J11,'[AGO-H-UNDP_PF_29Mar18-Final-Correct template.xlsx]Overview - Section A'!#REF!,0))&gt;'[AGO-H-UNDP_PF_29Mar18-Final-Correct template.xlsx]Overview - Section A'!#REF!</xm:f>
            <x14:dxf>
              <font>
                <color theme="4" tint="0.79998168889431442"/>
              </font>
              <fill>
                <patternFill patternType="solid">
                  <fgColor theme="1" tint="0.499984740745262"/>
                  <bgColor rgb="FFDAEEF3"/>
                </patternFill>
              </fill>
            </x14:dxf>
          </x14:cfRule>
          <xm:sqref>G11:G14</xm:sqref>
        </x14:conditionalFormatting>
        <x14:conditionalFormatting xmlns:xm="http://schemas.microsoft.com/office/excel/2006/main">
          <x14:cfRule type="expression" priority="6" id="{85F1DC6C-97C9-4E82-8C20-44988868B08D}">
            <xm:f>INDEX('[AGO-H-UNDP_PF_29Mar18-Final-Correct template.xlsx]Overview - Section A'!#REF!,MATCH($J15,'[AGO-H-UNDP_PF_29Mar18-Final-Correct template.xlsx]Overview - Section A'!#REF!,0))&gt;'[AGO-H-UNDP_PF_29Mar18-Final-Correct template.xlsx]Overview - Section A'!#REF!</xm:f>
            <x14:dxf>
              <font>
                <color theme="4" tint="0.79998168889431442"/>
              </font>
              <fill>
                <patternFill patternType="solid">
                  <fgColor theme="1" tint="0.499984740745262"/>
                  <bgColor rgb="FFDAEEF3"/>
                </patternFill>
              </fill>
            </x14:dxf>
          </x14:cfRule>
          <xm:sqref>G15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R631"/>
  <sheetViews>
    <sheetView showGridLines="0" view="pageBreakPreview" topLeftCell="A17" zoomScale="110" zoomScaleNormal="50" zoomScaleSheetLayoutView="110" workbookViewId="0">
      <selection activeCell="F23" sqref="F23"/>
    </sheetView>
  </sheetViews>
  <sheetFormatPr defaultColWidth="11" defaultRowHeight="15.75" x14ac:dyDescent="0.25"/>
  <cols>
    <col min="1" max="1" width="16.125" style="6" customWidth="1"/>
    <col min="2" max="2" width="30.625" style="6" customWidth="1"/>
    <col min="3" max="4" width="20.625" style="6" customWidth="1"/>
    <col min="5" max="6" width="12.125" style="6" customWidth="1"/>
    <col min="7" max="7" width="20.625" style="6" customWidth="1"/>
    <col min="8" max="8" width="56.125" style="6" customWidth="1"/>
    <col min="9" max="9" width="26.625" style="6" hidden="1" customWidth="1"/>
    <col min="10" max="11" width="31.125" style="6" hidden="1" customWidth="1"/>
    <col min="12" max="12" width="21.625" style="6" hidden="1" customWidth="1"/>
    <col min="13" max="13" width="22.125" style="6" hidden="1" customWidth="1"/>
    <col min="14" max="14" width="10.625" style="6" hidden="1" customWidth="1"/>
    <col min="15" max="15" width="8.125" style="6" hidden="1" customWidth="1"/>
    <col min="16" max="17" width="0.125" style="6" customWidth="1"/>
    <col min="18" max="18" width="24.625" style="6" hidden="1" customWidth="1"/>
    <col min="19" max="19" width="26.625" style="6" hidden="1" customWidth="1"/>
    <col min="20" max="20" width="11.125" style="6" hidden="1" customWidth="1"/>
    <col min="21" max="21" width="32.125" style="6" customWidth="1"/>
    <col min="22" max="22" width="56.125" style="6" customWidth="1"/>
    <col min="23" max="30" width="19.625" style="6" hidden="1" customWidth="1"/>
    <col min="31" max="31" width="22.125" style="6" hidden="1" customWidth="1"/>
    <col min="32" max="32" width="27.5" style="247" customWidth="1"/>
    <col min="33" max="33" width="88.625" style="247" customWidth="1"/>
    <col min="34" max="34" width="26.625" style="247" customWidth="1"/>
    <col min="35" max="35" width="20.125" style="247" customWidth="1"/>
    <col min="36" max="36" width="10.125" style="247" customWidth="1"/>
    <col min="37" max="37" width="4" style="247" customWidth="1"/>
    <col min="38" max="38" width="11" style="247" customWidth="1"/>
    <col min="39" max="39" width="28.625" style="247" customWidth="1"/>
    <col min="40" max="42" width="11" style="247"/>
    <col min="43" max="44" width="11" style="9"/>
    <col min="45" max="16384" width="11" style="6"/>
  </cols>
  <sheetData>
    <row r="1" spans="1:39" ht="21.75" thickBot="1" x14ac:dyDescent="0.3">
      <c r="A1" s="553" t="s">
        <v>180</v>
      </c>
      <c r="B1" s="554"/>
      <c r="C1" s="554"/>
      <c r="D1" s="554"/>
      <c r="E1" s="554"/>
      <c r="F1" s="554"/>
      <c r="G1" s="554"/>
      <c r="H1" s="555"/>
      <c r="W1" s="171"/>
      <c r="X1" s="171"/>
      <c r="Y1" s="171"/>
      <c r="Z1" s="171"/>
      <c r="AA1" s="171"/>
      <c r="AB1" s="171"/>
      <c r="AC1" s="173"/>
      <c r="AD1" s="214"/>
    </row>
    <row r="2" spans="1:39" ht="21.75" thickBot="1" x14ac:dyDescent="0.4">
      <c r="A2" s="556"/>
      <c r="B2" s="557"/>
      <c r="C2" s="557"/>
      <c r="D2" s="557"/>
      <c r="E2" s="557"/>
      <c r="F2" s="557"/>
      <c r="G2" s="557"/>
      <c r="H2" s="558"/>
      <c r="I2" s="240"/>
      <c r="J2" s="240"/>
      <c r="K2" s="240"/>
      <c r="L2" s="240"/>
      <c r="M2" s="240"/>
      <c r="N2" s="240"/>
      <c r="O2" s="240"/>
      <c r="P2" s="240"/>
      <c r="R2" s="125"/>
      <c r="S2" s="125"/>
      <c r="T2" s="125"/>
      <c r="U2" s="125"/>
      <c r="V2" s="125"/>
      <c r="W2" s="125"/>
      <c r="X2" s="125"/>
      <c r="Y2" s="125"/>
      <c r="Z2" s="125"/>
      <c r="AA2" s="125"/>
      <c r="AB2" s="125"/>
      <c r="AC2" s="125"/>
      <c r="AD2" s="125"/>
    </row>
    <row r="3" spans="1:39" ht="16.5" thickBot="1" x14ac:dyDescent="0.3"/>
    <row r="4" spans="1:39" ht="44.25" customHeight="1" thickBot="1" x14ac:dyDescent="0.3">
      <c r="A4" s="43" t="s">
        <v>37</v>
      </c>
      <c r="B4" s="33" t="s">
        <v>34</v>
      </c>
      <c r="C4" s="33" t="s">
        <v>35</v>
      </c>
      <c r="D4" s="33" t="s">
        <v>36</v>
      </c>
    </row>
    <row r="5" spans="1:39" ht="35.25" customHeight="1" thickBot="1" x14ac:dyDescent="0.3"/>
    <row r="6" spans="1:39" ht="30.75" customHeight="1" thickBot="1" x14ac:dyDescent="0.3">
      <c r="A6" s="566" t="s">
        <v>28</v>
      </c>
      <c r="B6" s="567"/>
      <c r="C6" s="567"/>
      <c r="D6" s="567"/>
      <c r="E6" s="567"/>
      <c r="F6" s="567"/>
      <c r="G6" s="567"/>
      <c r="H6" s="567"/>
      <c r="I6" s="118"/>
      <c r="J6" s="118"/>
      <c r="K6" s="118"/>
      <c r="L6" s="118"/>
      <c r="M6" s="118"/>
      <c r="N6" s="118"/>
      <c r="O6" s="108"/>
      <c r="P6" s="174"/>
      <c r="Q6" s="175"/>
    </row>
    <row r="7" spans="1:39" ht="49.5" customHeight="1" x14ac:dyDescent="0.25">
      <c r="A7" s="439" t="s">
        <v>21</v>
      </c>
      <c r="B7" s="439" t="s">
        <v>124</v>
      </c>
      <c r="C7" s="439" t="s">
        <v>41</v>
      </c>
      <c r="D7" s="439" t="s">
        <v>31</v>
      </c>
      <c r="E7" s="439" t="s">
        <v>32</v>
      </c>
      <c r="F7" s="439" t="s">
        <v>33</v>
      </c>
      <c r="G7" s="439" t="s">
        <v>18</v>
      </c>
      <c r="H7" s="439" t="s">
        <v>9</v>
      </c>
      <c r="I7" s="393" t="s">
        <v>237</v>
      </c>
      <c r="J7" s="393" t="s">
        <v>275</v>
      </c>
      <c r="K7" s="489">
        <v>0</v>
      </c>
      <c r="L7" s="489" t="s">
        <v>110</v>
      </c>
      <c r="M7" s="393" t="s">
        <v>217</v>
      </c>
      <c r="N7" s="393" t="s">
        <v>60</v>
      </c>
      <c r="O7" s="393" t="s">
        <v>62</v>
      </c>
      <c r="P7" s="120"/>
      <c r="Q7" s="243"/>
      <c r="U7" s="119" t="s">
        <v>301</v>
      </c>
      <c r="V7" s="119" t="s">
        <v>302</v>
      </c>
      <c r="AM7" s="286"/>
    </row>
    <row r="8" spans="1:39" ht="37.5" hidden="1" customHeight="1" x14ac:dyDescent="0.25">
      <c r="A8" s="375" t="s">
        <v>82</v>
      </c>
      <c r="B8" s="394" t="str">
        <f>IFERROR(VLOOKUP(A8,'Impact Indicators - Section B'!$A$9:$S$27,19,FALSE),"")</f>
        <v/>
      </c>
      <c r="C8" s="490" t="str">
        <f t="array" ref="C8">IFERROR(IF(INDEX('Disaggregation Records'!$E$3:$E$56,MATCH(RIGHT(L8,255),RIGHT('Disaggregation Records'!$D$3:$D$56,255),0))=0,"",INDEX('Disaggregation Records'!$E$3:$E$56,MATCH(RIGHT(L8,255),RIGHT('Disaggregation Records'!$D$3:$D$56,255),0))),"")</f>
        <v/>
      </c>
      <c r="D8" s="490" t="str">
        <f t="array" ref="D8">IFERROR(IF(INDEX('Disaggregation Records'!$F$3:$F$56,MATCH(RIGHT(L8,255),RIGHT('Disaggregation Records'!$D$3:$D$56,255),0))=0,"",INDEX('Disaggregation Records'!$F$3:$F$56,MATCH(RIGHT(L8,255),RIGHT('Disaggregation Records'!$D$3:$D$56,255),0))),"")</f>
        <v/>
      </c>
      <c r="E8" s="378" t="str">
        <f t="array" ref="E8">IFERROR(IF(INDEX('Disaggregation Data'!$K$3:$K$154,MATCH(RIGHT(M8,255),RIGHT('Disaggregation Data'!$J$3:$J$154,255),0))=0,"",INDEX('Disaggregation Data'!$K$3:$K$154,MATCH(RIGHT(M8,255),RIGHT('Disaggregation Data'!$J$3:$J$154,255),0))),"")</f>
        <v/>
      </c>
      <c r="F8" s="378" t="str">
        <f t="array" ref="F8">IFERROR(IF(INDEX('Disaggregation Data'!$L$3:$L$154,MATCH(RIGHT(M8,255),RIGHT('Disaggregation Data'!$J$3:$J$154,255),0))=0,"",INDEX('Disaggregation Data'!$L$3:$L$154,MATCH(RIGHT(M8,255),RIGHT('Disaggregation Data'!$J$3:$J$154,255),0))),"")</f>
        <v/>
      </c>
      <c r="G8" s="378" t="str">
        <f t="array" ref="G8">IFERROR(IF(INDEX('Disaggregation Data'!$M$3:$M$154,MATCH(RIGHT(M8,255),RIGHT('Disaggregation Data'!$J$3:$J$154,255),0))=0,"",INDEX('Disaggregation Data'!$M$3:$M$154,MATCH(RIGHT(M8,255),RIGHT('Disaggregation Data'!$J$3:$J$154,255),0))),"")</f>
        <v/>
      </c>
      <c r="H8" s="377" t="str">
        <f t="array" ref="H8">IFERROR(IF(INDEX('Disaggregation Data'!$N$3:$N$154,MATCH(RIGHT(M8,255),RIGHT('Disaggregation Data'!$J$3:$J$154,255),0))=0,"",INDEX('Disaggregation Data'!$N$3:$N$154,MATCH(RIGHT(M8,255),RIGHT('Disaggregation Data'!$J$3:$J$154,255),0))),"")</f>
        <v/>
      </c>
      <c r="I8" s="491" t="str">
        <f t="array" ref="I8">IFERROR(IF(INDEX('Disaggregation Records'!$G$3:$G$56,MATCH(LEFT(L8,255),LEFT('Disaggregation Records'!$D$3:$D$56,255),0))=0,"",INDEX('Disaggregation Records'!$G$3:$G$56,MATCH(LEFT(L8,255),LEFT('Disaggregation Records'!$D$3:$D$56,255),0))),"")</f>
        <v/>
      </c>
      <c r="J8" s="491" t="s">
        <v>61</v>
      </c>
      <c r="K8" s="491">
        <f>IF(B8=B7,K7+1,0)</f>
        <v>0</v>
      </c>
      <c r="L8" s="491" t="str">
        <f>IF(B8&lt;&gt;"",B8&amp;"-"&amp;K8,"")</f>
        <v/>
      </c>
      <c r="M8" s="491" t="str">
        <f>IF(B8&lt;&gt;"",B8&amp;C8&amp;D8,"")</f>
        <v/>
      </c>
      <c r="N8" s="448" t="b">
        <f>IFERROR(IF(B8&lt;&gt;"",TRUE,FALSE),"")</f>
        <v>0</v>
      </c>
      <c r="O8" s="452" t="s">
        <v>61</v>
      </c>
      <c r="P8" s="244"/>
      <c r="Q8" s="243"/>
      <c r="U8" s="121"/>
      <c r="V8" s="121"/>
    </row>
    <row r="9" spans="1:39" ht="37.5" customHeight="1" x14ac:dyDescent="0.25">
      <c r="A9" s="375">
        <v>1</v>
      </c>
      <c r="B9" s="394" t="str">
        <f>IFERROR(VLOOKUP(A9,'Impact Indicators - Section B'!$A$9:$S$27,19,FALSE),"")</f>
        <v/>
      </c>
      <c r="C9" s="490" t="str">
        <f t="array" ref="C9">IFERROR(IF(INDEX('Disaggregation Records'!$E$3:$E$56,MATCH(RIGHT(L9,255),RIGHT('Disaggregation Records'!$D$3:$D$56,255),0))=0,"",INDEX('Disaggregation Records'!$E$3:$E$56,MATCH(RIGHT(L9,255),RIGHT('Disaggregation Records'!$D$3:$D$56,255),0))),"")</f>
        <v/>
      </c>
      <c r="D9" s="490" t="str">
        <f t="array" ref="D9">IFERROR(IF(INDEX('Disaggregation Records'!$F$3:$F$56,MATCH(RIGHT(L9,255),RIGHT('Disaggregation Records'!$D$3:$D$56,255),0))=0,"",INDEX('Disaggregation Records'!$F$3:$F$56,MATCH(RIGHT(L9,255),RIGHT('Disaggregation Records'!$D$3:$D$56,255),0))),"")</f>
        <v/>
      </c>
      <c r="E9" s="378" t="str">
        <f t="array" ref="E9">IFERROR(IF(INDEX('Disaggregation Data'!$K$3:$K$154,MATCH(RIGHT(M9,255),RIGHT('Disaggregation Data'!$J$3:$J$154,255),0))=0,"",INDEX('Disaggregation Data'!$K$3:$K$154,MATCH(RIGHT(M9,255),RIGHT('Disaggregation Data'!$J$3:$J$154,255),0))),"")</f>
        <v/>
      </c>
      <c r="F9" s="378" t="str">
        <f t="array" ref="F9">IFERROR(IF(INDEX('Disaggregation Data'!$L$3:$L$154,MATCH(RIGHT(M9,255),RIGHT('Disaggregation Data'!$J$3:$J$154,255),0))=0,"",INDEX('Disaggregation Data'!$L$3:$L$154,MATCH(RIGHT(M9,255),RIGHT('Disaggregation Data'!$J$3:$J$154,255),0))),"")</f>
        <v/>
      </c>
      <c r="G9" s="378" t="str">
        <f t="array" ref="G9">IFERROR(IF(INDEX('Disaggregation Data'!$M$3:$M$154,MATCH(RIGHT(M9,255),RIGHT('Disaggregation Data'!$J$3:$J$154,255),0))=0,"",INDEX('Disaggregation Data'!$M$3:$M$154,MATCH(RIGHT(M9,255),RIGHT('Disaggregation Data'!$J$3:$J$154,255),0))),"")</f>
        <v/>
      </c>
      <c r="H9" s="377" t="str">
        <f t="array" ref="H9">IFERROR(IF(INDEX('Disaggregation Data'!$N$3:$N$154,MATCH(RIGHT(M9,255),RIGHT('Disaggregation Data'!$J$3:$J$154,255),0))=0,"",INDEX('Disaggregation Data'!$N$3:$N$154,MATCH(RIGHT(M9,255),RIGHT('Disaggregation Data'!$J$3:$J$154,255),0))),"")</f>
        <v/>
      </c>
      <c r="I9" s="491" t="str">
        <f t="array" ref="I9">IFERROR(IF(INDEX('Disaggregation Records'!$G$3:$G$56,MATCH(LEFT(L9,255),LEFT('Disaggregation Records'!$D$3:$D$56,255),0))=0,"",INDEX('Disaggregation Records'!$G$3:$G$56,MATCH(LEFT(L9,255),LEFT('Disaggregation Records'!$D$3:$D$56,255),0))),"")</f>
        <v/>
      </c>
      <c r="J9" s="491" t="s">
        <v>405</v>
      </c>
      <c r="K9" s="491">
        <f t="shared" ref="K9:K72" si="0">IF(B9=B8,K8+1,0)</f>
        <v>1</v>
      </c>
      <c r="L9" s="491" t="str">
        <f t="shared" ref="L9:L72" si="1">IF(B9&lt;&gt;"",B9&amp;"-"&amp;K9,"")</f>
        <v/>
      </c>
      <c r="M9" s="491" t="str">
        <f t="shared" ref="M9:M72" si="2">IF(B9&lt;&gt;"",B9&amp;C9&amp;D9,"")</f>
        <v/>
      </c>
      <c r="N9" s="448" t="b">
        <f t="shared" ref="N9:N72" si="3">IFERROR(IF(B9&lt;&gt;"",TRUE,FALSE),"")</f>
        <v>0</v>
      </c>
      <c r="O9" s="452" t="s">
        <v>1586</v>
      </c>
      <c r="P9" s="244"/>
      <c r="Q9" s="243"/>
      <c r="U9" s="415"/>
      <c r="V9" s="415"/>
    </row>
    <row r="10" spans="1:39" ht="37.5" customHeight="1" x14ac:dyDescent="0.25">
      <c r="A10" s="375">
        <v>1</v>
      </c>
      <c r="B10" s="394" t="str">
        <f>IFERROR(VLOOKUP(A10,'Impact Indicators - Section B'!$A$9:$S$27,19,FALSE),"")</f>
        <v/>
      </c>
      <c r="C10" s="490" t="str">
        <f t="array" ref="C10">IFERROR(IF(INDEX('Disaggregation Records'!$E$3:$E$56,MATCH(RIGHT(L10,255),RIGHT('Disaggregation Records'!$D$3:$D$56,255),0))=0,"",INDEX('Disaggregation Records'!$E$3:$E$56,MATCH(RIGHT(L10,255),RIGHT('Disaggregation Records'!$D$3:$D$56,255),0))),"")</f>
        <v/>
      </c>
      <c r="D10" s="490" t="str">
        <f t="array" ref="D10">IFERROR(IF(INDEX('Disaggregation Records'!$F$3:$F$56,MATCH(RIGHT(L10,255),RIGHT('Disaggregation Records'!$D$3:$D$56,255),0))=0,"",INDEX('Disaggregation Records'!$F$3:$F$56,MATCH(RIGHT(L10,255),RIGHT('Disaggregation Records'!$D$3:$D$56,255),0))),"")</f>
        <v/>
      </c>
      <c r="E10" s="378" t="str">
        <f t="array" ref="E10">IFERROR(IF(INDEX('Disaggregation Data'!$K$3:$K$154,MATCH(RIGHT(M10,255),RIGHT('Disaggregation Data'!$J$3:$J$154,255),0))=0,"",INDEX('Disaggregation Data'!$K$3:$K$154,MATCH(RIGHT(M10,255),RIGHT('Disaggregation Data'!$J$3:$J$154,255),0))),"")</f>
        <v/>
      </c>
      <c r="F10" s="378" t="str">
        <f t="array" ref="F10">IFERROR(IF(INDEX('Disaggregation Data'!$L$3:$L$154,MATCH(RIGHT(M10,255),RIGHT('Disaggregation Data'!$J$3:$J$154,255),0))=0,"",INDEX('Disaggregation Data'!$L$3:$L$154,MATCH(RIGHT(M10,255),RIGHT('Disaggregation Data'!$J$3:$J$154,255),0))),"")</f>
        <v/>
      </c>
      <c r="G10" s="378" t="str">
        <f t="array" ref="G10">IFERROR(IF(INDEX('Disaggregation Data'!$M$3:$M$154,MATCH(RIGHT(M10,255),RIGHT('Disaggregation Data'!$J$3:$J$154,255),0))=0,"",INDEX('Disaggregation Data'!$M$3:$M$154,MATCH(RIGHT(M10,255),RIGHT('Disaggregation Data'!$J$3:$J$154,255),0))),"")</f>
        <v/>
      </c>
      <c r="H10" s="377" t="str">
        <f t="array" ref="H10">IFERROR(IF(INDEX('Disaggregation Data'!$N$3:$N$154,MATCH(RIGHT(M10,255),RIGHT('Disaggregation Data'!$J$3:$J$154,255),0))=0,"",INDEX('Disaggregation Data'!$N$3:$N$154,MATCH(RIGHT(M10,255),RIGHT('Disaggregation Data'!$J$3:$J$154,255),0))),"")</f>
        <v/>
      </c>
      <c r="I10" s="491" t="str">
        <f t="array" ref="I10">IFERROR(IF(INDEX('Disaggregation Records'!$G$3:$G$56,MATCH(LEFT(L10,255),LEFT('Disaggregation Records'!$D$3:$D$56,255),0))=0,"",INDEX('Disaggregation Records'!$G$3:$G$56,MATCH(LEFT(L10,255),LEFT('Disaggregation Records'!$D$3:$D$56,255),0))),"")</f>
        <v/>
      </c>
      <c r="J10" s="491" t="s">
        <v>405</v>
      </c>
      <c r="K10" s="491">
        <f t="shared" si="0"/>
        <v>2</v>
      </c>
      <c r="L10" s="491" t="str">
        <f t="shared" si="1"/>
        <v/>
      </c>
      <c r="M10" s="491" t="str">
        <f t="shared" si="2"/>
        <v/>
      </c>
      <c r="N10" s="448" t="b">
        <f t="shared" si="3"/>
        <v>0</v>
      </c>
      <c r="O10" s="452" t="s">
        <v>1587</v>
      </c>
      <c r="P10" s="244"/>
      <c r="Q10" s="243"/>
      <c r="U10" s="415"/>
      <c r="V10" s="415"/>
    </row>
    <row r="11" spans="1:39" ht="37.5" customHeight="1" x14ac:dyDescent="0.25">
      <c r="A11" s="375">
        <v>1</v>
      </c>
      <c r="B11" s="394" t="str">
        <f>IFERROR(VLOOKUP(A11,'Impact Indicators - Section B'!$A$9:$S$27,19,FALSE),"")</f>
        <v/>
      </c>
      <c r="C11" s="490" t="str">
        <f t="array" ref="C11">IFERROR(IF(INDEX('Disaggregation Records'!$E$3:$E$56,MATCH(RIGHT(L11,255),RIGHT('Disaggregation Records'!$D$3:$D$56,255),0))=0,"",INDEX('Disaggregation Records'!$E$3:$E$56,MATCH(RIGHT(L11,255),RIGHT('Disaggregation Records'!$D$3:$D$56,255),0))),"")</f>
        <v/>
      </c>
      <c r="D11" s="490" t="str">
        <f t="array" ref="D11">IFERROR(IF(INDEX('Disaggregation Records'!$F$3:$F$56,MATCH(RIGHT(L11,255),RIGHT('Disaggregation Records'!$D$3:$D$56,255),0))=0,"",INDEX('Disaggregation Records'!$F$3:$F$56,MATCH(RIGHT(L11,255),RIGHT('Disaggregation Records'!$D$3:$D$56,255),0))),"")</f>
        <v/>
      </c>
      <c r="E11" s="378" t="str">
        <f t="array" ref="E11">IFERROR(IF(INDEX('Disaggregation Data'!$K$3:$K$154,MATCH(RIGHT(M11,255),RIGHT('Disaggregation Data'!$J$3:$J$154,255),0))=0,"",INDEX('Disaggregation Data'!$K$3:$K$154,MATCH(RIGHT(M11,255),RIGHT('Disaggregation Data'!$J$3:$J$154,255),0))),"")</f>
        <v/>
      </c>
      <c r="F11" s="378" t="str">
        <f t="array" ref="F11">IFERROR(IF(INDEX('Disaggregation Data'!$L$3:$L$154,MATCH(RIGHT(M11,255),RIGHT('Disaggregation Data'!$J$3:$J$154,255),0))=0,"",INDEX('Disaggregation Data'!$L$3:$L$154,MATCH(RIGHT(M11,255),RIGHT('Disaggregation Data'!$J$3:$J$154,255),0))),"")</f>
        <v/>
      </c>
      <c r="G11" s="378" t="str">
        <f t="array" ref="G11">IFERROR(IF(INDEX('Disaggregation Data'!$M$3:$M$154,MATCH(RIGHT(M11,255),RIGHT('Disaggregation Data'!$J$3:$J$154,255),0))=0,"",INDEX('Disaggregation Data'!$M$3:$M$154,MATCH(RIGHT(M11,255),RIGHT('Disaggregation Data'!$J$3:$J$154,255),0))),"")</f>
        <v/>
      </c>
      <c r="H11" s="377" t="str">
        <f t="array" ref="H11">IFERROR(IF(INDEX('Disaggregation Data'!$N$3:$N$154,MATCH(RIGHT(M11,255),RIGHT('Disaggregation Data'!$J$3:$J$154,255),0))=0,"",INDEX('Disaggregation Data'!$N$3:$N$154,MATCH(RIGHT(M11,255),RIGHT('Disaggregation Data'!$J$3:$J$154,255),0))),"")</f>
        <v/>
      </c>
      <c r="I11" s="491" t="str">
        <f t="array" ref="I11">IFERROR(IF(INDEX('Disaggregation Records'!$G$3:$G$56,MATCH(LEFT(L11,255),LEFT('Disaggregation Records'!$D$3:$D$56,255),0))=0,"",INDEX('Disaggregation Records'!$G$3:$G$56,MATCH(LEFT(L11,255),LEFT('Disaggregation Records'!$D$3:$D$56,255),0))),"")</f>
        <v/>
      </c>
      <c r="J11" s="491" t="s">
        <v>405</v>
      </c>
      <c r="K11" s="491">
        <f t="shared" si="0"/>
        <v>3</v>
      </c>
      <c r="L11" s="491" t="str">
        <f t="shared" si="1"/>
        <v/>
      </c>
      <c r="M11" s="491" t="str">
        <f t="shared" si="2"/>
        <v/>
      </c>
      <c r="N11" s="448" t="b">
        <f t="shared" si="3"/>
        <v>0</v>
      </c>
      <c r="O11" s="452" t="s">
        <v>1588</v>
      </c>
      <c r="P11" s="244"/>
      <c r="Q11" s="243"/>
      <c r="U11" s="415"/>
      <c r="V11" s="415"/>
    </row>
    <row r="12" spans="1:39" ht="37.5" customHeight="1" x14ac:dyDescent="0.25">
      <c r="A12" s="375">
        <v>1</v>
      </c>
      <c r="B12" s="394" t="str">
        <f>IFERROR(VLOOKUP(A12,'Impact Indicators - Section B'!$A$9:$S$27,19,FALSE),"")</f>
        <v/>
      </c>
      <c r="C12" s="490" t="str">
        <f t="array" ref="C12">IFERROR(IF(INDEX('Disaggregation Records'!$E$3:$E$56,MATCH(RIGHT(L12,255),RIGHT('Disaggregation Records'!$D$3:$D$56,255),0))=0,"",INDEX('Disaggregation Records'!$E$3:$E$56,MATCH(RIGHT(L12,255),RIGHT('Disaggregation Records'!$D$3:$D$56,255),0))),"")</f>
        <v/>
      </c>
      <c r="D12" s="490" t="str">
        <f t="array" ref="D12">IFERROR(IF(INDEX('Disaggregation Records'!$F$3:$F$56,MATCH(RIGHT(L12,255),RIGHT('Disaggregation Records'!$D$3:$D$56,255),0))=0,"",INDEX('Disaggregation Records'!$F$3:$F$56,MATCH(RIGHT(L12,255),RIGHT('Disaggregation Records'!$D$3:$D$56,255),0))),"")</f>
        <v/>
      </c>
      <c r="E12" s="378" t="str">
        <f t="array" ref="E12">IFERROR(IF(INDEX('Disaggregation Data'!$K$3:$K$154,MATCH(RIGHT(M12,255),RIGHT('Disaggregation Data'!$J$3:$J$154,255),0))=0,"",INDEX('Disaggregation Data'!$K$3:$K$154,MATCH(RIGHT(M12,255),RIGHT('Disaggregation Data'!$J$3:$J$154,255),0))),"")</f>
        <v/>
      </c>
      <c r="F12" s="378" t="str">
        <f t="array" ref="F12">IFERROR(IF(INDEX('Disaggregation Data'!$L$3:$L$154,MATCH(RIGHT(M12,255),RIGHT('Disaggregation Data'!$J$3:$J$154,255),0))=0,"",INDEX('Disaggregation Data'!$L$3:$L$154,MATCH(RIGHT(M12,255),RIGHT('Disaggregation Data'!$J$3:$J$154,255),0))),"")</f>
        <v/>
      </c>
      <c r="G12" s="378" t="str">
        <f t="array" ref="G12">IFERROR(IF(INDEX('Disaggregation Data'!$M$3:$M$154,MATCH(RIGHT(M12,255),RIGHT('Disaggregation Data'!$J$3:$J$154,255),0))=0,"",INDEX('Disaggregation Data'!$M$3:$M$154,MATCH(RIGHT(M12,255),RIGHT('Disaggregation Data'!$J$3:$J$154,255),0))),"")</f>
        <v/>
      </c>
      <c r="H12" s="377" t="str">
        <f t="array" ref="H12">IFERROR(IF(INDEX('Disaggregation Data'!$N$3:$N$154,MATCH(RIGHT(M12,255),RIGHT('Disaggregation Data'!$J$3:$J$154,255),0))=0,"",INDEX('Disaggregation Data'!$N$3:$N$154,MATCH(RIGHT(M12,255),RIGHT('Disaggregation Data'!$J$3:$J$154,255),0))),"")</f>
        <v/>
      </c>
      <c r="I12" s="491" t="str">
        <f t="array" ref="I12">IFERROR(IF(INDEX('Disaggregation Records'!$G$3:$G$56,MATCH(LEFT(L12,255),LEFT('Disaggregation Records'!$D$3:$D$56,255),0))=0,"",INDEX('Disaggregation Records'!$G$3:$G$56,MATCH(LEFT(L12,255),LEFT('Disaggregation Records'!$D$3:$D$56,255),0))),"")</f>
        <v/>
      </c>
      <c r="J12" s="491" t="s">
        <v>405</v>
      </c>
      <c r="K12" s="491">
        <f t="shared" si="0"/>
        <v>4</v>
      </c>
      <c r="L12" s="491" t="str">
        <f t="shared" si="1"/>
        <v/>
      </c>
      <c r="M12" s="491" t="str">
        <f t="shared" si="2"/>
        <v/>
      </c>
      <c r="N12" s="448" t="b">
        <f t="shared" si="3"/>
        <v>0</v>
      </c>
      <c r="O12" s="452" t="s">
        <v>1589</v>
      </c>
      <c r="P12" s="244"/>
      <c r="Q12" s="243"/>
      <c r="U12" s="415"/>
      <c r="V12" s="415"/>
    </row>
    <row r="13" spans="1:39" ht="37.5" customHeight="1" x14ac:dyDescent="0.25">
      <c r="A13" s="375">
        <v>1</v>
      </c>
      <c r="B13" s="394" t="str">
        <f>IFERROR(VLOOKUP(A13,'Impact Indicators - Section B'!$A$9:$S$27,19,FALSE),"")</f>
        <v/>
      </c>
      <c r="C13" s="490" t="str">
        <f t="array" ref="C13">IFERROR(IF(INDEX('Disaggregation Records'!$E$3:$E$56,MATCH(RIGHT(L13,255),RIGHT('Disaggregation Records'!$D$3:$D$56,255),0))=0,"",INDEX('Disaggregation Records'!$E$3:$E$56,MATCH(RIGHT(L13,255),RIGHT('Disaggregation Records'!$D$3:$D$56,255),0))),"")</f>
        <v/>
      </c>
      <c r="D13" s="490" t="str">
        <f t="array" ref="D13">IFERROR(IF(INDEX('Disaggregation Records'!$F$3:$F$56,MATCH(RIGHT(L13,255),RIGHT('Disaggregation Records'!$D$3:$D$56,255),0))=0,"",INDEX('Disaggregation Records'!$F$3:$F$56,MATCH(RIGHT(L13,255),RIGHT('Disaggregation Records'!$D$3:$D$56,255),0))),"")</f>
        <v/>
      </c>
      <c r="E13" s="378" t="str">
        <f t="array" ref="E13">IFERROR(IF(INDEX('Disaggregation Data'!$K$3:$K$154,MATCH(RIGHT(M13,255),RIGHT('Disaggregation Data'!$J$3:$J$154,255),0))=0,"",INDEX('Disaggregation Data'!$K$3:$K$154,MATCH(RIGHT(M13,255),RIGHT('Disaggregation Data'!$J$3:$J$154,255),0))),"")</f>
        <v/>
      </c>
      <c r="F13" s="378" t="str">
        <f t="array" ref="F13">IFERROR(IF(INDEX('Disaggregation Data'!$L$3:$L$154,MATCH(RIGHT(M13,255),RIGHT('Disaggregation Data'!$J$3:$J$154,255),0))=0,"",INDEX('Disaggregation Data'!$L$3:$L$154,MATCH(RIGHT(M13,255),RIGHT('Disaggregation Data'!$J$3:$J$154,255),0))),"")</f>
        <v/>
      </c>
      <c r="G13" s="378" t="str">
        <f t="array" ref="G13">IFERROR(IF(INDEX('Disaggregation Data'!$M$3:$M$154,MATCH(RIGHT(M13,255),RIGHT('Disaggregation Data'!$J$3:$J$154,255),0))=0,"",INDEX('Disaggregation Data'!$M$3:$M$154,MATCH(RIGHT(M13,255),RIGHT('Disaggregation Data'!$J$3:$J$154,255),0))),"")</f>
        <v/>
      </c>
      <c r="H13" s="377" t="str">
        <f t="array" ref="H13">IFERROR(IF(INDEX('Disaggregation Data'!$N$3:$N$154,MATCH(RIGHT(M13,255),RIGHT('Disaggregation Data'!$J$3:$J$154,255),0))=0,"",INDEX('Disaggregation Data'!$N$3:$N$154,MATCH(RIGHT(M13,255),RIGHT('Disaggregation Data'!$J$3:$J$154,255),0))),"")</f>
        <v/>
      </c>
      <c r="I13" s="491" t="str">
        <f t="array" ref="I13">IFERROR(IF(INDEX('Disaggregation Records'!$G$3:$G$56,MATCH(LEFT(L13,255),LEFT('Disaggregation Records'!$D$3:$D$56,255),0))=0,"",INDEX('Disaggregation Records'!$G$3:$G$56,MATCH(LEFT(L13,255),LEFT('Disaggregation Records'!$D$3:$D$56,255),0))),"")</f>
        <v/>
      </c>
      <c r="J13" s="491" t="s">
        <v>405</v>
      </c>
      <c r="K13" s="491">
        <f t="shared" si="0"/>
        <v>5</v>
      </c>
      <c r="L13" s="491" t="str">
        <f t="shared" si="1"/>
        <v/>
      </c>
      <c r="M13" s="491" t="str">
        <f t="shared" si="2"/>
        <v/>
      </c>
      <c r="N13" s="448" t="b">
        <f t="shared" si="3"/>
        <v>0</v>
      </c>
      <c r="O13" s="452" t="s">
        <v>1590</v>
      </c>
      <c r="P13" s="244"/>
      <c r="Q13" s="243"/>
      <c r="U13" s="415"/>
      <c r="V13" s="415"/>
    </row>
    <row r="14" spans="1:39" ht="37.5" customHeight="1" x14ac:dyDescent="0.25">
      <c r="A14" s="375">
        <v>1</v>
      </c>
      <c r="B14" s="394" t="str">
        <f>IFERROR(VLOOKUP(A14,'Impact Indicators - Section B'!$A$9:$S$27,19,FALSE),"")</f>
        <v/>
      </c>
      <c r="C14" s="490" t="str">
        <f t="array" ref="C14">IFERROR(IF(INDEX('Disaggregation Records'!$E$3:$E$56,MATCH(RIGHT(L14,255),RIGHT('Disaggregation Records'!$D$3:$D$56,255),0))=0,"",INDEX('Disaggregation Records'!$E$3:$E$56,MATCH(RIGHT(L14,255),RIGHT('Disaggregation Records'!$D$3:$D$56,255),0))),"")</f>
        <v/>
      </c>
      <c r="D14" s="490" t="str">
        <f t="array" ref="D14">IFERROR(IF(INDEX('Disaggregation Records'!$F$3:$F$56,MATCH(RIGHT(L14,255),RIGHT('Disaggregation Records'!$D$3:$D$56,255),0))=0,"",INDEX('Disaggregation Records'!$F$3:$F$56,MATCH(RIGHT(L14,255),RIGHT('Disaggregation Records'!$D$3:$D$56,255),0))),"")</f>
        <v/>
      </c>
      <c r="E14" s="378" t="str">
        <f t="array" ref="E14">IFERROR(IF(INDEX('Disaggregation Data'!$K$3:$K$154,MATCH(RIGHT(M14,255),RIGHT('Disaggregation Data'!$J$3:$J$154,255),0))=0,"",INDEX('Disaggregation Data'!$K$3:$K$154,MATCH(RIGHT(M14,255),RIGHT('Disaggregation Data'!$J$3:$J$154,255),0))),"")</f>
        <v/>
      </c>
      <c r="F14" s="378" t="str">
        <f t="array" ref="F14">IFERROR(IF(INDEX('Disaggregation Data'!$L$3:$L$154,MATCH(RIGHT(M14,255),RIGHT('Disaggregation Data'!$J$3:$J$154,255),0))=0,"",INDEX('Disaggregation Data'!$L$3:$L$154,MATCH(RIGHT(M14,255),RIGHT('Disaggregation Data'!$J$3:$J$154,255),0))),"")</f>
        <v/>
      </c>
      <c r="G14" s="378" t="str">
        <f t="array" ref="G14">IFERROR(IF(INDEX('Disaggregation Data'!$M$3:$M$154,MATCH(RIGHT(M14,255),RIGHT('Disaggregation Data'!$J$3:$J$154,255),0))=0,"",INDEX('Disaggregation Data'!$M$3:$M$154,MATCH(RIGHT(M14,255),RIGHT('Disaggregation Data'!$J$3:$J$154,255),0))),"")</f>
        <v/>
      </c>
      <c r="H14" s="377" t="str">
        <f t="array" ref="H14">IFERROR(IF(INDEX('Disaggregation Data'!$N$3:$N$154,MATCH(RIGHT(M14,255),RIGHT('Disaggregation Data'!$J$3:$J$154,255),0))=0,"",INDEX('Disaggregation Data'!$N$3:$N$154,MATCH(RIGHT(M14,255),RIGHT('Disaggregation Data'!$J$3:$J$154,255),0))),"")</f>
        <v/>
      </c>
      <c r="I14" s="491" t="str">
        <f t="array" ref="I14">IFERROR(IF(INDEX('Disaggregation Records'!$G$3:$G$56,MATCH(LEFT(L14,255),LEFT('Disaggregation Records'!$D$3:$D$56,255),0))=0,"",INDEX('Disaggregation Records'!$G$3:$G$56,MATCH(LEFT(L14,255),LEFT('Disaggregation Records'!$D$3:$D$56,255),0))),"")</f>
        <v/>
      </c>
      <c r="J14" s="491" t="s">
        <v>405</v>
      </c>
      <c r="K14" s="491">
        <f t="shared" si="0"/>
        <v>6</v>
      </c>
      <c r="L14" s="491" t="str">
        <f t="shared" si="1"/>
        <v/>
      </c>
      <c r="M14" s="491" t="str">
        <f t="shared" si="2"/>
        <v/>
      </c>
      <c r="N14" s="448" t="b">
        <f t="shared" si="3"/>
        <v>0</v>
      </c>
      <c r="O14" s="452" t="s">
        <v>1591</v>
      </c>
      <c r="P14" s="244"/>
      <c r="Q14" s="243"/>
      <c r="U14" s="415"/>
      <c r="V14" s="415"/>
    </row>
    <row r="15" spans="1:39" ht="37.5" customHeight="1" x14ac:dyDescent="0.25">
      <c r="A15" s="375">
        <v>1</v>
      </c>
      <c r="B15" s="394" t="str">
        <f>IFERROR(VLOOKUP(A15,'Impact Indicators - Section B'!$A$9:$S$27,19,FALSE),"")</f>
        <v/>
      </c>
      <c r="C15" s="490" t="str">
        <f t="array" ref="C15">IFERROR(IF(INDEX('Disaggregation Records'!$E$3:$E$56,MATCH(RIGHT(L15,255),RIGHT('Disaggregation Records'!$D$3:$D$56,255),0))=0,"",INDEX('Disaggregation Records'!$E$3:$E$56,MATCH(RIGHT(L15,255),RIGHT('Disaggregation Records'!$D$3:$D$56,255),0))),"")</f>
        <v/>
      </c>
      <c r="D15" s="490" t="str">
        <f t="array" ref="D15">IFERROR(IF(INDEX('Disaggregation Records'!$F$3:$F$56,MATCH(RIGHT(L15,255),RIGHT('Disaggregation Records'!$D$3:$D$56,255),0))=0,"",INDEX('Disaggregation Records'!$F$3:$F$56,MATCH(RIGHT(L15,255),RIGHT('Disaggregation Records'!$D$3:$D$56,255),0))),"")</f>
        <v/>
      </c>
      <c r="E15" s="378" t="str">
        <f t="array" ref="E15">IFERROR(IF(INDEX('Disaggregation Data'!$K$3:$K$154,MATCH(RIGHT(M15,255),RIGHT('Disaggregation Data'!$J$3:$J$154,255),0))=0,"",INDEX('Disaggregation Data'!$K$3:$K$154,MATCH(RIGHT(M15,255),RIGHT('Disaggregation Data'!$J$3:$J$154,255),0))),"")</f>
        <v/>
      </c>
      <c r="F15" s="378" t="str">
        <f t="array" ref="F15">IFERROR(IF(INDEX('Disaggregation Data'!$L$3:$L$154,MATCH(RIGHT(M15,255),RIGHT('Disaggregation Data'!$J$3:$J$154,255),0))=0,"",INDEX('Disaggregation Data'!$L$3:$L$154,MATCH(RIGHT(M15,255),RIGHT('Disaggregation Data'!$J$3:$J$154,255),0))),"")</f>
        <v/>
      </c>
      <c r="G15" s="378" t="str">
        <f t="array" ref="G15">IFERROR(IF(INDEX('Disaggregation Data'!$M$3:$M$154,MATCH(RIGHT(M15,255),RIGHT('Disaggregation Data'!$J$3:$J$154,255),0))=0,"",INDEX('Disaggregation Data'!$M$3:$M$154,MATCH(RIGHT(M15,255),RIGHT('Disaggregation Data'!$J$3:$J$154,255),0))),"")</f>
        <v/>
      </c>
      <c r="H15" s="377" t="str">
        <f t="array" ref="H15">IFERROR(IF(INDEX('Disaggregation Data'!$N$3:$N$154,MATCH(RIGHT(M15,255),RIGHT('Disaggregation Data'!$J$3:$J$154,255),0))=0,"",INDEX('Disaggregation Data'!$N$3:$N$154,MATCH(RIGHT(M15,255),RIGHT('Disaggregation Data'!$J$3:$J$154,255),0))),"")</f>
        <v/>
      </c>
      <c r="I15" s="491" t="str">
        <f t="array" ref="I15">IFERROR(IF(INDEX('Disaggregation Records'!$G$3:$G$56,MATCH(LEFT(L15,255),LEFT('Disaggregation Records'!$D$3:$D$56,255),0))=0,"",INDEX('Disaggregation Records'!$G$3:$G$56,MATCH(LEFT(L15,255),LEFT('Disaggregation Records'!$D$3:$D$56,255),0))),"")</f>
        <v/>
      </c>
      <c r="J15" s="491" t="s">
        <v>405</v>
      </c>
      <c r="K15" s="491">
        <f t="shared" si="0"/>
        <v>7</v>
      </c>
      <c r="L15" s="491" t="str">
        <f t="shared" si="1"/>
        <v/>
      </c>
      <c r="M15" s="491" t="str">
        <f t="shared" si="2"/>
        <v/>
      </c>
      <c r="N15" s="448" t="b">
        <f t="shared" si="3"/>
        <v>0</v>
      </c>
      <c r="O15" s="452" t="s">
        <v>1592</v>
      </c>
      <c r="P15" s="244"/>
      <c r="Q15" s="243"/>
      <c r="U15" s="415"/>
      <c r="V15" s="415"/>
    </row>
    <row r="16" spans="1:39" ht="37.5" customHeight="1" x14ac:dyDescent="0.25">
      <c r="A16" s="375">
        <v>1</v>
      </c>
      <c r="B16" s="394" t="str">
        <f>IFERROR(VLOOKUP(A16,'Impact Indicators - Section B'!$A$9:$S$27,19,FALSE),"")</f>
        <v/>
      </c>
      <c r="C16" s="490" t="str">
        <f t="array" ref="C16">IFERROR(IF(INDEX('Disaggregation Records'!$E$3:$E$56,MATCH(RIGHT(L16,255),RIGHT('Disaggregation Records'!$D$3:$D$56,255),0))=0,"",INDEX('Disaggregation Records'!$E$3:$E$56,MATCH(RIGHT(L16,255),RIGHT('Disaggregation Records'!$D$3:$D$56,255),0))),"")</f>
        <v/>
      </c>
      <c r="D16" s="490" t="str">
        <f t="array" ref="D16">IFERROR(IF(INDEX('Disaggregation Records'!$F$3:$F$56,MATCH(RIGHT(L16,255),RIGHT('Disaggregation Records'!$D$3:$D$56,255),0))=0,"",INDEX('Disaggregation Records'!$F$3:$F$56,MATCH(RIGHT(L16,255),RIGHT('Disaggregation Records'!$D$3:$D$56,255),0))),"")</f>
        <v/>
      </c>
      <c r="E16" s="378" t="str">
        <f t="array" ref="E16">IFERROR(IF(INDEX('Disaggregation Data'!$K$3:$K$154,MATCH(RIGHT(M16,255),RIGHT('Disaggregation Data'!$J$3:$J$154,255),0))=0,"",INDEX('Disaggregation Data'!$K$3:$K$154,MATCH(RIGHT(M16,255),RIGHT('Disaggregation Data'!$J$3:$J$154,255),0))),"")</f>
        <v/>
      </c>
      <c r="F16" s="378" t="str">
        <f t="array" ref="F16">IFERROR(IF(INDEX('Disaggregation Data'!$L$3:$L$154,MATCH(RIGHT(M16,255),RIGHT('Disaggregation Data'!$J$3:$J$154,255),0))=0,"",INDEX('Disaggregation Data'!$L$3:$L$154,MATCH(RIGHT(M16,255),RIGHT('Disaggregation Data'!$J$3:$J$154,255),0))),"")</f>
        <v/>
      </c>
      <c r="G16" s="378" t="str">
        <f t="array" ref="G16">IFERROR(IF(INDEX('Disaggregation Data'!$M$3:$M$154,MATCH(RIGHT(M16,255),RIGHT('Disaggregation Data'!$J$3:$J$154,255),0))=0,"",INDEX('Disaggregation Data'!$M$3:$M$154,MATCH(RIGHT(M16,255),RIGHT('Disaggregation Data'!$J$3:$J$154,255),0))),"")</f>
        <v/>
      </c>
      <c r="H16" s="377" t="str">
        <f t="array" ref="H16">IFERROR(IF(INDEX('Disaggregation Data'!$N$3:$N$154,MATCH(RIGHT(M16,255),RIGHT('Disaggregation Data'!$J$3:$J$154,255),0))=0,"",INDEX('Disaggregation Data'!$N$3:$N$154,MATCH(RIGHT(M16,255),RIGHT('Disaggregation Data'!$J$3:$J$154,255),0))),"")</f>
        <v/>
      </c>
      <c r="I16" s="491" t="str">
        <f t="array" ref="I16">IFERROR(IF(INDEX('Disaggregation Records'!$G$3:$G$56,MATCH(LEFT(L16,255),LEFT('Disaggregation Records'!$D$3:$D$56,255),0))=0,"",INDEX('Disaggregation Records'!$G$3:$G$56,MATCH(LEFT(L16,255),LEFT('Disaggregation Records'!$D$3:$D$56,255),0))),"")</f>
        <v/>
      </c>
      <c r="J16" s="491" t="s">
        <v>405</v>
      </c>
      <c r="K16" s="491">
        <f t="shared" si="0"/>
        <v>8</v>
      </c>
      <c r="L16" s="491" t="str">
        <f t="shared" si="1"/>
        <v/>
      </c>
      <c r="M16" s="491" t="str">
        <f t="shared" si="2"/>
        <v/>
      </c>
      <c r="N16" s="448" t="b">
        <f t="shared" si="3"/>
        <v>0</v>
      </c>
      <c r="O16" s="452" t="s">
        <v>1593</v>
      </c>
      <c r="P16" s="244"/>
      <c r="Q16" s="243"/>
      <c r="U16" s="415"/>
      <c r="V16" s="415"/>
    </row>
    <row r="17" spans="1:22" ht="37.5" customHeight="1" x14ac:dyDescent="0.25">
      <c r="A17" s="375">
        <v>1</v>
      </c>
      <c r="B17" s="394" t="str">
        <f>IFERROR(VLOOKUP(A17,'Impact Indicators - Section B'!$A$9:$S$27,19,FALSE),"")</f>
        <v/>
      </c>
      <c r="C17" s="490" t="str">
        <f t="array" ref="C17">IFERROR(IF(INDEX('Disaggregation Records'!$E$3:$E$56,MATCH(RIGHT(L17,255),RIGHT('Disaggregation Records'!$D$3:$D$56,255),0))=0,"",INDEX('Disaggregation Records'!$E$3:$E$56,MATCH(RIGHT(L17,255),RIGHT('Disaggregation Records'!$D$3:$D$56,255),0))),"")</f>
        <v/>
      </c>
      <c r="D17" s="490" t="str">
        <f t="array" ref="D17">IFERROR(IF(INDEX('Disaggregation Records'!$F$3:$F$56,MATCH(RIGHT(L17,255),RIGHT('Disaggregation Records'!$D$3:$D$56,255),0))=0,"",INDEX('Disaggregation Records'!$F$3:$F$56,MATCH(RIGHT(L17,255),RIGHT('Disaggregation Records'!$D$3:$D$56,255),0))),"")</f>
        <v/>
      </c>
      <c r="E17" s="378" t="str">
        <f t="array" ref="E17">IFERROR(IF(INDEX('Disaggregation Data'!$K$3:$K$154,MATCH(RIGHT(M17,255),RIGHT('Disaggregation Data'!$J$3:$J$154,255),0))=0,"",INDEX('Disaggregation Data'!$K$3:$K$154,MATCH(RIGHT(M17,255),RIGHT('Disaggregation Data'!$J$3:$J$154,255),0))),"")</f>
        <v/>
      </c>
      <c r="F17" s="378" t="str">
        <f t="array" ref="F17">IFERROR(IF(INDEX('Disaggregation Data'!$L$3:$L$154,MATCH(RIGHT(M17,255),RIGHT('Disaggregation Data'!$J$3:$J$154,255),0))=0,"",INDEX('Disaggregation Data'!$L$3:$L$154,MATCH(RIGHT(M17,255),RIGHT('Disaggregation Data'!$J$3:$J$154,255),0))),"")</f>
        <v/>
      </c>
      <c r="G17" s="378" t="str">
        <f t="array" ref="G17">IFERROR(IF(INDEX('Disaggregation Data'!$M$3:$M$154,MATCH(RIGHT(M17,255),RIGHT('Disaggregation Data'!$J$3:$J$154,255),0))=0,"",INDEX('Disaggregation Data'!$M$3:$M$154,MATCH(RIGHT(M17,255),RIGHT('Disaggregation Data'!$J$3:$J$154,255),0))),"")</f>
        <v/>
      </c>
      <c r="H17" s="377" t="str">
        <f t="array" ref="H17">IFERROR(IF(INDEX('Disaggregation Data'!$N$3:$N$154,MATCH(RIGHT(M17,255),RIGHT('Disaggregation Data'!$J$3:$J$154,255),0))=0,"",INDEX('Disaggregation Data'!$N$3:$N$154,MATCH(RIGHT(M17,255),RIGHT('Disaggregation Data'!$J$3:$J$154,255),0))),"")</f>
        <v/>
      </c>
      <c r="I17" s="491" t="str">
        <f t="array" ref="I17">IFERROR(IF(INDEX('Disaggregation Records'!$G$3:$G$56,MATCH(LEFT(L17,255),LEFT('Disaggregation Records'!$D$3:$D$56,255),0))=0,"",INDEX('Disaggregation Records'!$G$3:$G$56,MATCH(LEFT(L17,255),LEFT('Disaggregation Records'!$D$3:$D$56,255),0))),"")</f>
        <v/>
      </c>
      <c r="J17" s="491" t="s">
        <v>405</v>
      </c>
      <c r="K17" s="491">
        <f t="shared" si="0"/>
        <v>9</v>
      </c>
      <c r="L17" s="491" t="str">
        <f t="shared" si="1"/>
        <v/>
      </c>
      <c r="M17" s="491" t="str">
        <f t="shared" si="2"/>
        <v/>
      </c>
      <c r="N17" s="448" t="b">
        <f t="shared" si="3"/>
        <v>0</v>
      </c>
      <c r="O17" s="452" t="s">
        <v>1594</v>
      </c>
      <c r="P17" s="244"/>
      <c r="Q17" s="243"/>
      <c r="U17" s="415"/>
      <c r="V17" s="415"/>
    </row>
    <row r="18" spans="1:22" ht="37.5" customHeight="1" x14ac:dyDescent="0.25">
      <c r="A18" s="375">
        <v>1</v>
      </c>
      <c r="B18" s="394" t="str">
        <f>IFERROR(VLOOKUP(A18,'Impact Indicators - Section B'!$A$9:$S$27,19,FALSE),"")</f>
        <v/>
      </c>
      <c r="C18" s="490" t="str">
        <f t="array" ref="C18">IFERROR(IF(INDEX('Disaggregation Records'!$E$3:$E$56,MATCH(RIGHT(L18,255),RIGHT('Disaggregation Records'!$D$3:$D$56,255),0))=0,"",INDEX('Disaggregation Records'!$E$3:$E$56,MATCH(RIGHT(L18,255),RIGHT('Disaggregation Records'!$D$3:$D$56,255),0))),"")</f>
        <v/>
      </c>
      <c r="D18" s="490" t="str">
        <f t="array" ref="D18">IFERROR(IF(INDEX('Disaggregation Records'!$F$3:$F$56,MATCH(RIGHT(L18,255),RIGHT('Disaggregation Records'!$D$3:$D$56,255),0))=0,"",INDEX('Disaggregation Records'!$F$3:$F$56,MATCH(RIGHT(L18,255),RIGHT('Disaggregation Records'!$D$3:$D$56,255),0))),"")</f>
        <v/>
      </c>
      <c r="E18" s="378" t="str">
        <f t="array" ref="E18">IFERROR(IF(INDEX('Disaggregation Data'!$K$3:$K$154,MATCH(RIGHT(M18,255),RIGHT('Disaggregation Data'!$J$3:$J$154,255),0))=0,"",INDEX('Disaggregation Data'!$K$3:$K$154,MATCH(RIGHT(M18,255),RIGHT('Disaggregation Data'!$J$3:$J$154,255),0))),"")</f>
        <v/>
      </c>
      <c r="F18" s="378" t="str">
        <f t="array" ref="F18">IFERROR(IF(INDEX('Disaggregation Data'!$L$3:$L$154,MATCH(RIGHT(M18,255),RIGHT('Disaggregation Data'!$J$3:$J$154,255),0))=0,"",INDEX('Disaggregation Data'!$L$3:$L$154,MATCH(RIGHT(M18,255),RIGHT('Disaggregation Data'!$J$3:$J$154,255),0))),"")</f>
        <v/>
      </c>
      <c r="G18" s="378" t="str">
        <f t="array" ref="G18">IFERROR(IF(INDEX('Disaggregation Data'!$M$3:$M$154,MATCH(RIGHT(M18,255),RIGHT('Disaggregation Data'!$J$3:$J$154,255),0))=0,"",INDEX('Disaggregation Data'!$M$3:$M$154,MATCH(RIGHT(M18,255),RIGHT('Disaggregation Data'!$J$3:$J$154,255),0))),"")</f>
        <v/>
      </c>
      <c r="H18" s="377" t="str">
        <f t="array" ref="H18">IFERROR(IF(INDEX('Disaggregation Data'!$N$3:$N$154,MATCH(RIGHT(M18,255),RIGHT('Disaggregation Data'!$J$3:$J$154,255),0))=0,"",INDEX('Disaggregation Data'!$N$3:$N$154,MATCH(RIGHT(M18,255),RIGHT('Disaggregation Data'!$J$3:$J$154,255),0))),"")</f>
        <v/>
      </c>
      <c r="I18" s="491" t="str">
        <f t="array" ref="I18">IFERROR(IF(INDEX('Disaggregation Records'!$G$3:$G$56,MATCH(LEFT(L18,255),LEFT('Disaggregation Records'!$D$3:$D$56,255),0))=0,"",INDEX('Disaggregation Records'!$G$3:$G$56,MATCH(LEFT(L18,255),LEFT('Disaggregation Records'!$D$3:$D$56,255),0))),"")</f>
        <v/>
      </c>
      <c r="J18" s="491" t="s">
        <v>405</v>
      </c>
      <c r="K18" s="491">
        <f t="shared" si="0"/>
        <v>10</v>
      </c>
      <c r="L18" s="491" t="str">
        <f t="shared" si="1"/>
        <v/>
      </c>
      <c r="M18" s="491" t="str">
        <f t="shared" si="2"/>
        <v/>
      </c>
      <c r="N18" s="448" t="b">
        <f t="shared" si="3"/>
        <v>0</v>
      </c>
      <c r="O18" s="452" t="s">
        <v>1595</v>
      </c>
      <c r="P18" s="244"/>
      <c r="Q18" s="243"/>
      <c r="U18" s="415"/>
      <c r="V18" s="415"/>
    </row>
    <row r="19" spans="1:22" ht="37.5" customHeight="1" x14ac:dyDescent="0.25">
      <c r="A19" s="375">
        <v>2</v>
      </c>
      <c r="B19" s="394" t="str">
        <f>IFERROR(VLOOKUP(A19,'Impact Indicators - Section B'!$A$9:$S$27,19,FALSE),"")</f>
        <v>HIV I-13: Number and % of people living with HIV</v>
      </c>
      <c r="C19" s="490" t="str">
        <f t="array" ref="C19">IFERROR(IF(INDEX('Disaggregation Records'!$E$3:$E$56,MATCH(RIGHT(L19,255),RIGHT('Disaggregation Records'!$D$3:$D$56,255),0))=0,"",INDEX('Disaggregation Records'!$E$3:$E$56,MATCH(RIGHT(L19,255),RIGHT('Disaggregation Records'!$D$3:$D$56,255),0))),"")</f>
        <v>Age</v>
      </c>
      <c r="D19" s="490" t="str">
        <f t="array" ref="D19">IFERROR(IF(INDEX('Disaggregation Records'!$F$3:$F$56,MATCH(RIGHT(L19,255),RIGHT('Disaggregation Records'!$D$3:$D$56,255),0))=0,"",INDEX('Disaggregation Records'!$F$3:$F$56,MATCH(RIGHT(L19,255),RIGHT('Disaggregation Records'!$D$3:$D$56,255),0))),"")</f>
        <v>U15</v>
      </c>
      <c r="E19" s="378" t="str">
        <f t="array" ref="E19">IFERROR(IF(INDEX('Disaggregation Data'!$K$3:$K$154,MATCH(RIGHT(M19,255),RIGHT('Disaggregation Data'!$J$3:$J$154,255),0))=0,"",INDEX('Disaggregation Data'!$K$3:$K$154,MATCH(RIGHT(M19,255),RIGHT('Disaggregation Data'!$J$3:$J$154,255),0))),"")</f>
        <v>23,000</v>
      </c>
      <c r="F19" s="378" t="str">
        <f t="array" ref="F19">IFERROR(IF(INDEX('Disaggregation Data'!$L$3:$L$154,MATCH(RIGHT(M19,255),RIGHT('Disaggregation Data'!$J$3:$J$154,255),0))=0,"",INDEX('Disaggregation Data'!$L$3:$L$154,MATCH(RIGHT(M19,255),RIGHT('Disaggregation Data'!$J$3:$J$154,255),0))),"")</f>
        <v>2016</v>
      </c>
      <c r="G19" s="378" t="str">
        <f t="array" ref="G19">IFERROR(IF(INDEX('Disaggregation Data'!$M$3:$M$154,MATCH(RIGHT(M19,255),RIGHT('Disaggregation Data'!$J$3:$J$154,255),0))=0,"",INDEX('Disaggregation Data'!$M$3:$M$154,MATCH(RIGHT(M19,255),RIGHT('Disaggregation Data'!$J$3:$J$154,255),0))),"")</f>
        <v>Spectrum</v>
      </c>
      <c r="H19" s="377" t="str">
        <f t="array" ref="H19">IFERROR(IF(INDEX('Disaggregation Data'!$N$3:$N$154,MATCH(RIGHT(M19,255),RIGHT('Disaggregation Data'!$J$3:$J$154,255),0))=0,"",INDEX('Disaggregation Data'!$N$3:$N$154,MATCH(RIGHT(M19,255),RIGHT('Disaggregation Data'!$J$3:$J$154,255),0))),"")</f>
        <v/>
      </c>
      <c r="I19" s="491" t="str">
        <f t="array" ref="I19">IFERROR(IF(INDEX('Disaggregation Records'!$G$3:$G$56,MATCH(LEFT(L19,255),LEFT('Disaggregation Records'!$D$3:$D$56,255),0))=0,"",INDEX('Disaggregation Records'!$G$3:$G$56,MATCH(LEFT(L19,255),LEFT('Disaggregation Records'!$D$3:$D$56,255),0))),"")</f>
        <v>a1L36000002NziqEAC</v>
      </c>
      <c r="J19" s="491" t="s">
        <v>408</v>
      </c>
      <c r="K19" s="491">
        <f t="shared" si="0"/>
        <v>0</v>
      </c>
      <c r="L19" s="491" t="str">
        <f t="shared" si="1"/>
        <v>HIV I-13: Number and % of people living with HIV-0</v>
      </c>
      <c r="M19" s="491" t="str">
        <f t="shared" si="2"/>
        <v>HIV I-13: Number and % of people living with HIVAgeU15</v>
      </c>
      <c r="N19" s="448" t="b">
        <f t="shared" si="3"/>
        <v>1</v>
      </c>
      <c r="O19" s="452" t="s">
        <v>1596</v>
      </c>
      <c r="P19" s="244"/>
      <c r="Q19" s="243"/>
      <c r="U19" s="415"/>
      <c r="V19" s="415"/>
    </row>
    <row r="20" spans="1:22" ht="37.5" customHeight="1" x14ac:dyDescent="0.25">
      <c r="A20" s="375">
        <v>2</v>
      </c>
      <c r="B20" s="394" t="str">
        <f>IFERROR(VLOOKUP(A20,'Impact Indicators - Section B'!$A$9:$S$27,19,FALSE),"")</f>
        <v>HIV I-13: Number and % of people living with HIV</v>
      </c>
      <c r="C20" s="490" t="str">
        <f t="array" ref="C20">IFERROR(IF(INDEX('Disaggregation Records'!$E$3:$E$56,MATCH(RIGHT(L20,255),RIGHT('Disaggregation Records'!$D$3:$D$56,255),0))=0,"",INDEX('Disaggregation Records'!$E$3:$E$56,MATCH(RIGHT(L20,255),RIGHT('Disaggregation Records'!$D$3:$D$56,255),0))),"")</f>
        <v>Age</v>
      </c>
      <c r="D20" s="490" t="str">
        <f t="array" ref="D20">IFERROR(IF(INDEX('Disaggregation Records'!$F$3:$F$56,MATCH(RIGHT(L20,255),RIGHT('Disaggregation Records'!$D$3:$D$56,255),0))=0,"",INDEX('Disaggregation Records'!$F$3:$F$56,MATCH(RIGHT(L20,255),RIGHT('Disaggregation Records'!$D$3:$D$56,255),0))),"")</f>
        <v>15+</v>
      </c>
      <c r="E20" s="378" t="str">
        <f t="array" ref="E20">IFERROR(IF(INDEX('Disaggregation Data'!$K$3:$K$154,MATCH(RIGHT(M20,255),RIGHT('Disaggregation Data'!$J$3:$J$154,255),0))=0,"",INDEX('Disaggregation Data'!$K$3:$K$154,MATCH(RIGHT(M20,255),RIGHT('Disaggregation Data'!$J$3:$J$154,255),0))),"")</f>
        <v>260,000</v>
      </c>
      <c r="F20" s="378" t="str">
        <f t="array" ref="F20">IFERROR(IF(INDEX('Disaggregation Data'!$L$3:$L$154,MATCH(RIGHT(M20,255),RIGHT('Disaggregation Data'!$J$3:$J$154,255),0))=0,"",INDEX('Disaggregation Data'!$L$3:$L$154,MATCH(RIGHT(M20,255),RIGHT('Disaggregation Data'!$J$3:$J$154,255),0))),"")</f>
        <v>2016</v>
      </c>
      <c r="G20" s="378" t="str">
        <f t="array" ref="G20">IFERROR(IF(INDEX('Disaggregation Data'!$M$3:$M$154,MATCH(RIGHT(M20,255),RIGHT('Disaggregation Data'!$J$3:$J$154,255),0))=0,"",INDEX('Disaggregation Data'!$M$3:$M$154,MATCH(RIGHT(M20,255),RIGHT('Disaggregation Data'!$J$3:$J$154,255),0))),"")</f>
        <v>Spectrum</v>
      </c>
      <c r="H20" s="377" t="str">
        <f t="array" ref="H20">IFERROR(IF(INDEX('Disaggregation Data'!$N$3:$N$154,MATCH(RIGHT(M20,255),RIGHT('Disaggregation Data'!$J$3:$J$154,255),0))=0,"",INDEX('Disaggregation Data'!$N$3:$N$154,MATCH(RIGHT(M20,255),RIGHT('Disaggregation Data'!$J$3:$J$154,255),0))),"")</f>
        <v/>
      </c>
      <c r="I20" s="491" t="str">
        <f t="array" ref="I20">IFERROR(IF(INDEX('Disaggregation Records'!$G$3:$G$56,MATCH(LEFT(L20,255),LEFT('Disaggregation Records'!$D$3:$D$56,255),0))=0,"",INDEX('Disaggregation Records'!$G$3:$G$56,MATCH(LEFT(L20,255),LEFT('Disaggregation Records'!$D$3:$D$56,255),0))),"")</f>
        <v>a1L36000002NzirEAC</v>
      </c>
      <c r="J20" s="491" t="s">
        <v>408</v>
      </c>
      <c r="K20" s="491">
        <f t="shared" si="0"/>
        <v>1</v>
      </c>
      <c r="L20" s="491" t="str">
        <f t="shared" si="1"/>
        <v>HIV I-13: Number and % of people living with HIV-1</v>
      </c>
      <c r="M20" s="491" t="str">
        <f t="shared" si="2"/>
        <v>HIV I-13: Number and % of people living with HIVAge15+</v>
      </c>
      <c r="N20" s="448" t="b">
        <f t="shared" si="3"/>
        <v>1</v>
      </c>
      <c r="O20" s="452" t="s">
        <v>1597</v>
      </c>
      <c r="P20" s="244"/>
      <c r="Q20" s="243"/>
      <c r="U20" s="415"/>
      <c r="V20" s="415"/>
    </row>
    <row r="21" spans="1:22" ht="37.5" customHeight="1" x14ac:dyDescent="0.25">
      <c r="A21" s="375">
        <v>2</v>
      </c>
      <c r="B21" s="394" t="str">
        <f>IFERROR(VLOOKUP(A21,'Impact Indicators - Section B'!$A$9:$S$27,19,FALSE),"")</f>
        <v>HIV I-13: Number and % of people living with HIV</v>
      </c>
      <c r="C21" s="490" t="str">
        <f t="array" ref="C21">IFERROR(IF(INDEX('Disaggregation Records'!$E$3:$E$56,MATCH(RIGHT(L21,255),RIGHT('Disaggregation Records'!$D$3:$D$56,255),0))=0,"",INDEX('Disaggregation Records'!$E$3:$E$56,MATCH(RIGHT(L21,255),RIGHT('Disaggregation Records'!$D$3:$D$56,255),0))),"")</f>
        <v>Age | Gender</v>
      </c>
      <c r="D21" s="490" t="str">
        <f t="array" ref="D21">IFERROR(IF(INDEX('Disaggregation Records'!$F$3:$F$56,MATCH(RIGHT(L21,255),RIGHT('Disaggregation Records'!$D$3:$D$56,255),0))=0,"",INDEX('Disaggregation Records'!$F$3:$F$56,MATCH(RIGHT(L21,255),RIGHT('Disaggregation Records'!$D$3:$D$56,255),0))),"")</f>
        <v>15-19 male</v>
      </c>
      <c r="E21" s="378" t="str">
        <f t="array" ref="E21">IFERROR(IF(INDEX('Disaggregation Data'!$K$3:$K$154,MATCH(RIGHT(M21,255),RIGHT('Disaggregation Data'!$J$3:$J$154,255),0))=0,"",INDEX('Disaggregation Data'!$K$3:$K$154,MATCH(RIGHT(M21,255),RIGHT('Disaggregation Data'!$J$3:$J$154,255),0))),"")</f>
        <v/>
      </c>
      <c r="F21" s="378" t="str">
        <f t="array" ref="F21">IFERROR(IF(INDEX('Disaggregation Data'!$L$3:$L$154,MATCH(RIGHT(M21,255),RIGHT('Disaggregation Data'!$J$3:$J$154,255),0))=0,"",INDEX('Disaggregation Data'!$L$3:$L$154,MATCH(RIGHT(M21,255),RIGHT('Disaggregation Data'!$J$3:$J$154,255),0))),"")</f>
        <v/>
      </c>
      <c r="G21" s="378" t="str">
        <f t="array" ref="G21">IFERROR(IF(INDEX('Disaggregation Data'!$M$3:$M$154,MATCH(RIGHT(M21,255),RIGHT('Disaggregation Data'!$J$3:$J$154,255),0))=0,"",INDEX('Disaggregation Data'!$M$3:$M$154,MATCH(RIGHT(M21,255),RIGHT('Disaggregation Data'!$J$3:$J$154,255),0))),"")</f>
        <v/>
      </c>
      <c r="H21" s="377" t="str">
        <f t="array" ref="H21">IFERROR(IF(INDEX('Disaggregation Data'!$N$3:$N$154,MATCH(RIGHT(M21,255),RIGHT('Disaggregation Data'!$J$3:$J$154,255),0))=0,"",INDEX('Disaggregation Data'!$N$3:$N$154,MATCH(RIGHT(M21,255),RIGHT('Disaggregation Data'!$J$3:$J$154,255),0))),"")</f>
        <v>The numbers and percentages of people living with HIV in the country are obtained through Spectrum estimates, which do not allow the use of the ranges requested here.</v>
      </c>
      <c r="I21" s="491" t="str">
        <f t="array" ref="I21">IFERROR(IF(INDEX('Disaggregation Records'!$G$3:$G$56,MATCH(LEFT(L21,255),LEFT('Disaggregation Records'!$D$3:$D$56,255),0))=0,"",INDEX('Disaggregation Records'!$G$3:$G$56,MATCH(LEFT(L21,255),LEFT('Disaggregation Records'!$D$3:$D$56,255),0))),"")</f>
        <v>a1L36000002NzisEAC</v>
      </c>
      <c r="J21" s="491" t="s">
        <v>408</v>
      </c>
      <c r="K21" s="491">
        <f t="shared" si="0"/>
        <v>2</v>
      </c>
      <c r="L21" s="491" t="str">
        <f t="shared" si="1"/>
        <v>HIV I-13: Number and % of people living with HIV-2</v>
      </c>
      <c r="M21" s="491" t="str">
        <f t="shared" si="2"/>
        <v>HIV I-13: Number and % of people living with HIVAge | Gender15-19 male</v>
      </c>
      <c r="N21" s="448" t="b">
        <f t="shared" si="3"/>
        <v>1</v>
      </c>
      <c r="O21" s="452" t="s">
        <v>1598</v>
      </c>
      <c r="P21" s="244"/>
      <c r="Q21" s="243"/>
      <c r="U21" s="415"/>
      <c r="V21" s="415"/>
    </row>
    <row r="22" spans="1:22" ht="37.5" customHeight="1" x14ac:dyDescent="0.25">
      <c r="A22" s="375">
        <v>2</v>
      </c>
      <c r="B22" s="394" t="str">
        <f>IFERROR(VLOOKUP(A22,'Impact Indicators - Section B'!$A$9:$S$27,19,FALSE),"")</f>
        <v>HIV I-13: Number and % of people living with HIV</v>
      </c>
      <c r="C22" s="490" t="str">
        <f t="array" ref="C22">IFERROR(IF(INDEX('Disaggregation Records'!$E$3:$E$56,MATCH(RIGHT(L22,255),RIGHT('Disaggregation Records'!$D$3:$D$56,255),0))=0,"",INDEX('Disaggregation Records'!$E$3:$E$56,MATCH(RIGHT(L22,255),RIGHT('Disaggregation Records'!$D$3:$D$56,255),0))),"")</f>
        <v>Age | Gender</v>
      </c>
      <c r="D22" s="490" t="str">
        <f t="array" ref="D22">IFERROR(IF(INDEX('Disaggregation Records'!$F$3:$F$56,MATCH(RIGHT(L22,255),RIGHT('Disaggregation Records'!$D$3:$D$56,255),0))=0,"",INDEX('Disaggregation Records'!$F$3:$F$56,MATCH(RIGHT(L22,255),RIGHT('Disaggregation Records'!$D$3:$D$56,255),0))),"")</f>
        <v>20-24 male</v>
      </c>
      <c r="E22" s="378" t="str">
        <f t="array" ref="E22">IFERROR(IF(INDEX('Disaggregation Data'!$K$3:$K$154,MATCH(RIGHT(M22,255),RIGHT('Disaggregation Data'!$J$3:$J$154,255),0))=0,"",INDEX('Disaggregation Data'!$K$3:$K$154,MATCH(RIGHT(M22,255),RIGHT('Disaggregation Data'!$J$3:$J$154,255),0))),"")</f>
        <v/>
      </c>
      <c r="F22" s="378" t="str">
        <f t="array" ref="F22">IFERROR(IF(INDEX('Disaggregation Data'!$L$3:$L$154,MATCH(RIGHT(M22,255),RIGHT('Disaggregation Data'!$J$3:$J$154,255),0))=0,"",INDEX('Disaggregation Data'!$L$3:$L$154,MATCH(RIGHT(M22,255),RIGHT('Disaggregation Data'!$J$3:$J$154,255),0))),"")</f>
        <v/>
      </c>
      <c r="G22" s="378" t="str">
        <f t="array" ref="G22">IFERROR(IF(INDEX('Disaggregation Data'!$M$3:$M$154,MATCH(RIGHT(M22,255),RIGHT('Disaggregation Data'!$J$3:$J$154,255),0))=0,"",INDEX('Disaggregation Data'!$M$3:$M$154,MATCH(RIGHT(M22,255),RIGHT('Disaggregation Data'!$J$3:$J$154,255),0))),"")</f>
        <v/>
      </c>
      <c r="H22" s="377" t="str">
        <f t="array" ref="H22">IFERROR(IF(INDEX('Disaggregation Data'!$N$3:$N$154,MATCH(RIGHT(M22,255),RIGHT('Disaggregation Data'!$J$3:$J$154,255),0))=0,"",INDEX('Disaggregation Data'!$N$3:$N$154,MATCH(RIGHT(M22,255),RIGHT('Disaggregation Data'!$J$3:$J$154,255),0))),"")</f>
        <v>The numbers and percentages of people living with HIV in the country are obtained through Spectrum estimates, which do not allow the use of the ranges requested here.</v>
      </c>
      <c r="I22" s="491" t="str">
        <f t="array" ref="I22">IFERROR(IF(INDEX('Disaggregation Records'!$G$3:$G$56,MATCH(LEFT(L22,255),LEFT('Disaggregation Records'!$D$3:$D$56,255),0))=0,"",INDEX('Disaggregation Records'!$G$3:$G$56,MATCH(LEFT(L22,255),LEFT('Disaggregation Records'!$D$3:$D$56,255),0))),"")</f>
        <v>a1L36000002NzitEAC</v>
      </c>
      <c r="J22" s="491" t="s">
        <v>408</v>
      </c>
      <c r="K22" s="491">
        <f t="shared" si="0"/>
        <v>3</v>
      </c>
      <c r="L22" s="491" t="str">
        <f t="shared" si="1"/>
        <v>HIV I-13: Number and % of people living with HIV-3</v>
      </c>
      <c r="M22" s="491" t="str">
        <f t="shared" si="2"/>
        <v>HIV I-13: Number and % of people living with HIVAge | Gender20-24 male</v>
      </c>
      <c r="N22" s="448" t="b">
        <f t="shared" si="3"/>
        <v>1</v>
      </c>
      <c r="O22" s="452" t="s">
        <v>1599</v>
      </c>
      <c r="P22" s="244"/>
      <c r="Q22" s="243"/>
      <c r="U22" s="415"/>
      <c r="V22" s="415"/>
    </row>
    <row r="23" spans="1:22" ht="37.5" customHeight="1" x14ac:dyDescent="0.25">
      <c r="A23" s="375">
        <v>2</v>
      </c>
      <c r="B23" s="394" t="str">
        <f>IFERROR(VLOOKUP(A23,'Impact Indicators - Section B'!$A$9:$S$27,19,FALSE),"")</f>
        <v>HIV I-13: Number and % of people living with HIV</v>
      </c>
      <c r="C23" s="490" t="str">
        <f t="array" ref="C23">IFERROR(IF(INDEX('Disaggregation Records'!$E$3:$E$56,MATCH(RIGHT(L23,255),RIGHT('Disaggregation Records'!$D$3:$D$56,255),0))=0,"",INDEX('Disaggregation Records'!$E$3:$E$56,MATCH(RIGHT(L23,255),RIGHT('Disaggregation Records'!$D$3:$D$56,255),0))),"")</f>
        <v>Age | Gender</v>
      </c>
      <c r="D23" s="490" t="str">
        <f t="array" ref="D23">IFERROR(IF(INDEX('Disaggregation Records'!$F$3:$F$56,MATCH(RIGHT(L23,255),RIGHT('Disaggregation Records'!$D$3:$D$56,255),0))=0,"",INDEX('Disaggregation Records'!$F$3:$F$56,MATCH(RIGHT(L23,255),RIGHT('Disaggregation Records'!$D$3:$D$56,255),0))),"")</f>
        <v>15-19 female</v>
      </c>
      <c r="E23" s="378" t="str">
        <f t="array" ref="E23">IFERROR(IF(INDEX('Disaggregation Data'!$K$3:$K$154,MATCH(RIGHT(M23,255),RIGHT('Disaggregation Data'!$J$3:$J$154,255),0))=0,"",INDEX('Disaggregation Data'!$K$3:$K$154,MATCH(RIGHT(M23,255),RIGHT('Disaggregation Data'!$J$3:$J$154,255),0))),"")</f>
        <v/>
      </c>
      <c r="F23" s="378" t="str">
        <f t="array" ref="F23">IFERROR(IF(INDEX('Disaggregation Data'!$L$3:$L$154,MATCH(RIGHT(M23,255),RIGHT('Disaggregation Data'!$J$3:$J$154,255),0))=0,"",INDEX('Disaggregation Data'!$L$3:$L$154,MATCH(RIGHT(M23,255),RIGHT('Disaggregation Data'!$J$3:$J$154,255),0))),"")</f>
        <v/>
      </c>
      <c r="G23" s="378" t="str">
        <f t="array" ref="G23">IFERROR(IF(INDEX('Disaggregation Data'!$M$3:$M$154,MATCH(RIGHT(M23,255),RIGHT('Disaggregation Data'!$J$3:$J$154,255),0))=0,"",INDEX('Disaggregation Data'!$M$3:$M$154,MATCH(RIGHT(M23,255),RIGHT('Disaggregation Data'!$J$3:$J$154,255),0))),"")</f>
        <v/>
      </c>
      <c r="H23" s="377" t="str">
        <f t="array" ref="H23">IFERROR(IF(INDEX('Disaggregation Data'!$N$3:$N$154,MATCH(RIGHT(M23,255),RIGHT('Disaggregation Data'!$J$3:$J$154,255),0))=0,"",INDEX('Disaggregation Data'!$N$3:$N$154,MATCH(RIGHT(M23,255),RIGHT('Disaggregation Data'!$J$3:$J$154,255),0))),"")</f>
        <v>The numbers and percentages of people living with HIV in the country are obtained through Spectrum estimates, which do not allow the use of the ranges requested here.</v>
      </c>
      <c r="I23" s="491" t="str">
        <f t="array" ref="I23">IFERROR(IF(INDEX('Disaggregation Records'!$G$3:$G$56,MATCH(LEFT(L23,255),LEFT('Disaggregation Records'!$D$3:$D$56,255),0))=0,"",INDEX('Disaggregation Records'!$G$3:$G$56,MATCH(LEFT(L23,255),LEFT('Disaggregation Records'!$D$3:$D$56,255),0))),"")</f>
        <v>a1L36000002NzjHEAS</v>
      </c>
      <c r="J23" s="491" t="s">
        <v>408</v>
      </c>
      <c r="K23" s="491">
        <f t="shared" si="0"/>
        <v>4</v>
      </c>
      <c r="L23" s="491" t="str">
        <f t="shared" si="1"/>
        <v>HIV I-13: Number and % of people living with HIV-4</v>
      </c>
      <c r="M23" s="491" t="str">
        <f t="shared" si="2"/>
        <v>HIV I-13: Number and % of people living with HIVAge | Gender15-19 female</v>
      </c>
      <c r="N23" s="448" t="b">
        <f t="shared" si="3"/>
        <v>1</v>
      </c>
      <c r="O23" s="452" t="s">
        <v>1600</v>
      </c>
      <c r="P23" s="244"/>
      <c r="Q23" s="243"/>
      <c r="U23" s="415"/>
      <c r="V23" s="415"/>
    </row>
    <row r="24" spans="1:22" ht="37.5" customHeight="1" x14ac:dyDescent="0.25">
      <c r="A24" s="375">
        <v>2</v>
      </c>
      <c r="B24" s="394" t="str">
        <f>IFERROR(VLOOKUP(A24,'Impact Indicators - Section B'!$A$9:$S$27,19,FALSE),"")</f>
        <v>HIV I-13: Number and % of people living with HIV</v>
      </c>
      <c r="C24" s="490" t="str">
        <f t="array" ref="C24">IFERROR(IF(INDEX('Disaggregation Records'!$E$3:$E$56,MATCH(RIGHT(L24,255),RIGHT('Disaggregation Records'!$D$3:$D$56,255),0))=0,"",INDEX('Disaggregation Records'!$E$3:$E$56,MATCH(RIGHT(L24,255),RIGHT('Disaggregation Records'!$D$3:$D$56,255),0))),"")</f>
        <v>Age | Gender</v>
      </c>
      <c r="D24" s="490" t="str">
        <f t="array" ref="D24">IFERROR(IF(INDEX('Disaggregation Records'!$F$3:$F$56,MATCH(RIGHT(L24,255),RIGHT('Disaggregation Records'!$D$3:$D$56,255),0))=0,"",INDEX('Disaggregation Records'!$F$3:$F$56,MATCH(RIGHT(L24,255),RIGHT('Disaggregation Records'!$D$3:$D$56,255),0))),"")</f>
        <v>20-24 female</v>
      </c>
      <c r="E24" s="378" t="str">
        <f t="array" ref="E24">IFERROR(IF(INDEX('Disaggregation Data'!$K$3:$K$154,MATCH(RIGHT(M24,255),RIGHT('Disaggregation Data'!$J$3:$J$154,255),0))=0,"",INDEX('Disaggregation Data'!$K$3:$K$154,MATCH(RIGHT(M24,255),RIGHT('Disaggregation Data'!$J$3:$J$154,255),0))),"")</f>
        <v/>
      </c>
      <c r="F24" s="378" t="str">
        <f t="array" ref="F24">IFERROR(IF(INDEX('Disaggregation Data'!$L$3:$L$154,MATCH(RIGHT(M24,255),RIGHT('Disaggregation Data'!$J$3:$J$154,255),0))=0,"",INDEX('Disaggregation Data'!$L$3:$L$154,MATCH(RIGHT(M24,255),RIGHT('Disaggregation Data'!$J$3:$J$154,255),0))),"")</f>
        <v/>
      </c>
      <c r="G24" s="378" t="str">
        <f t="array" ref="G24">IFERROR(IF(INDEX('Disaggregation Data'!$M$3:$M$154,MATCH(RIGHT(M24,255),RIGHT('Disaggregation Data'!$J$3:$J$154,255),0))=0,"",INDEX('Disaggregation Data'!$M$3:$M$154,MATCH(RIGHT(M24,255),RIGHT('Disaggregation Data'!$J$3:$J$154,255),0))),"")</f>
        <v/>
      </c>
      <c r="H24" s="377" t="str">
        <f t="array" ref="H24">IFERROR(IF(INDEX('Disaggregation Data'!$N$3:$N$154,MATCH(RIGHT(M24,255),RIGHT('Disaggregation Data'!$J$3:$J$154,255),0))=0,"",INDEX('Disaggregation Data'!$N$3:$N$154,MATCH(RIGHT(M24,255),RIGHT('Disaggregation Data'!$J$3:$J$154,255),0))),"")</f>
        <v>The numbers and percentages of people living with HIV in the country are obtained through Spectrum estimates, which do not allow the use of the ranges requested here.</v>
      </c>
      <c r="I24" s="491" t="str">
        <f t="array" ref="I24">IFERROR(IF(INDEX('Disaggregation Records'!$G$3:$G$56,MATCH(LEFT(L24,255),LEFT('Disaggregation Records'!$D$3:$D$56,255),0))=0,"",INDEX('Disaggregation Records'!$G$3:$G$56,MATCH(LEFT(L24,255),LEFT('Disaggregation Records'!$D$3:$D$56,255),0))),"")</f>
        <v>a1L36000002NzjIEAS</v>
      </c>
      <c r="J24" s="491" t="s">
        <v>408</v>
      </c>
      <c r="K24" s="491">
        <f t="shared" si="0"/>
        <v>5</v>
      </c>
      <c r="L24" s="491" t="str">
        <f t="shared" si="1"/>
        <v>HIV I-13: Number and % of people living with HIV-5</v>
      </c>
      <c r="M24" s="491" t="str">
        <f t="shared" si="2"/>
        <v>HIV I-13: Number and % of people living with HIVAge | Gender20-24 female</v>
      </c>
      <c r="N24" s="448" t="b">
        <f t="shared" si="3"/>
        <v>1</v>
      </c>
      <c r="O24" s="452" t="s">
        <v>1601</v>
      </c>
      <c r="P24" s="244"/>
      <c r="Q24" s="243"/>
      <c r="U24" s="415"/>
      <c r="V24" s="415"/>
    </row>
    <row r="25" spans="1:22" ht="37.5" customHeight="1" x14ac:dyDescent="0.25">
      <c r="A25" s="375">
        <v>2</v>
      </c>
      <c r="B25" s="394" t="str">
        <f>IFERROR(VLOOKUP(A25,'Impact Indicators - Section B'!$A$9:$S$27,19,FALSE),"")</f>
        <v>HIV I-13: Number and % of people living with HIV</v>
      </c>
      <c r="C25" s="490" t="str">
        <f t="array" ref="C25">IFERROR(IF(INDEX('Disaggregation Records'!$E$3:$E$56,MATCH(RIGHT(L25,255),RIGHT('Disaggregation Records'!$D$3:$D$56,255),0))=0,"",INDEX('Disaggregation Records'!$E$3:$E$56,MATCH(RIGHT(L25,255),RIGHT('Disaggregation Records'!$D$3:$D$56,255),0))),"")</f>
        <v>Gender</v>
      </c>
      <c r="D25" s="490" t="str">
        <f t="array" ref="D25">IFERROR(IF(INDEX('Disaggregation Records'!$F$3:$F$56,MATCH(RIGHT(L25,255),RIGHT('Disaggregation Records'!$D$3:$D$56,255),0))=0,"",INDEX('Disaggregation Records'!$F$3:$F$56,MATCH(RIGHT(L25,255),RIGHT('Disaggregation Records'!$D$3:$D$56,255),0))),"")</f>
        <v>Male</v>
      </c>
      <c r="E25" s="378" t="str">
        <f t="array" ref="E25">IFERROR(IF(INDEX('Disaggregation Data'!$K$3:$K$154,MATCH(RIGHT(M25,255),RIGHT('Disaggregation Data'!$J$3:$J$154,255),0))=0,"",INDEX('Disaggregation Data'!$K$3:$K$154,MATCH(RIGHT(M25,255),RIGHT('Disaggregation Data'!$J$3:$J$154,255),0))),"")</f>
        <v>100,000</v>
      </c>
      <c r="F25" s="378" t="str">
        <f t="array" ref="F25">IFERROR(IF(INDEX('Disaggregation Data'!$L$3:$L$154,MATCH(RIGHT(M25,255),RIGHT('Disaggregation Data'!$J$3:$J$154,255),0))=0,"",INDEX('Disaggregation Data'!$L$3:$L$154,MATCH(RIGHT(M25,255),RIGHT('Disaggregation Data'!$J$3:$J$154,255),0))),"")</f>
        <v>2016</v>
      </c>
      <c r="G25" s="378" t="str">
        <f t="array" ref="G25">IFERROR(IF(INDEX('Disaggregation Data'!$M$3:$M$154,MATCH(RIGHT(M25,255),RIGHT('Disaggregation Data'!$J$3:$J$154,255),0))=0,"",INDEX('Disaggregation Data'!$M$3:$M$154,MATCH(RIGHT(M25,255),RIGHT('Disaggregation Data'!$J$3:$J$154,255),0))),"")</f>
        <v>Spectrum</v>
      </c>
      <c r="H25" s="377" t="str">
        <f t="array" ref="H25">IFERROR(IF(INDEX('Disaggregation Data'!$N$3:$N$154,MATCH(RIGHT(M25,255),RIGHT('Disaggregation Data'!$J$3:$J$154,255),0))=0,"",INDEX('Disaggregation Data'!$N$3:$N$154,MATCH(RIGHT(M25,255),RIGHT('Disaggregation Data'!$J$3:$J$154,255),0))),"")</f>
        <v/>
      </c>
      <c r="I25" s="491" t="str">
        <f t="array" ref="I25">IFERROR(IF(INDEX('Disaggregation Records'!$G$3:$G$56,MATCH(LEFT(L25,255),LEFT('Disaggregation Records'!$D$3:$D$56,255),0))=0,"",INDEX('Disaggregation Records'!$G$3:$G$56,MATCH(LEFT(L25,255),LEFT('Disaggregation Records'!$D$3:$D$56,255),0))),"")</f>
        <v>a1L36000002NzioEAC</v>
      </c>
      <c r="J25" s="491" t="s">
        <v>408</v>
      </c>
      <c r="K25" s="491">
        <f t="shared" si="0"/>
        <v>6</v>
      </c>
      <c r="L25" s="491" t="str">
        <f t="shared" si="1"/>
        <v>HIV I-13: Number and % of people living with HIV-6</v>
      </c>
      <c r="M25" s="491" t="str">
        <f t="shared" si="2"/>
        <v>HIV I-13: Number and % of people living with HIVGenderMale</v>
      </c>
      <c r="N25" s="448" t="b">
        <f t="shared" si="3"/>
        <v>1</v>
      </c>
      <c r="O25" s="452" t="s">
        <v>1602</v>
      </c>
      <c r="P25" s="244"/>
      <c r="Q25" s="243"/>
      <c r="U25" s="415"/>
      <c r="V25" s="415"/>
    </row>
    <row r="26" spans="1:22" ht="37.5" customHeight="1" x14ac:dyDescent="0.25">
      <c r="A26" s="375">
        <v>2</v>
      </c>
      <c r="B26" s="394" t="str">
        <f>IFERROR(VLOOKUP(A26,'Impact Indicators - Section B'!$A$9:$S$27,19,FALSE),"")</f>
        <v>HIV I-13: Number and % of people living with HIV</v>
      </c>
      <c r="C26" s="490" t="str">
        <f t="array" ref="C26">IFERROR(IF(INDEX('Disaggregation Records'!$E$3:$E$56,MATCH(RIGHT(L26,255),RIGHT('Disaggregation Records'!$D$3:$D$56,255),0))=0,"",INDEX('Disaggregation Records'!$E$3:$E$56,MATCH(RIGHT(L26,255),RIGHT('Disaggregation Records'!$D$3:$D$56,255),0))),"")</f>
        <v>Gender</v>
      </c>
      <c r="D26" s="490" t="str">
        <f t="array" ref="D26">IFERROR(IF(INDEX('Disaggregation Records'!$F$3:$F$56,MATCH(RIGHT(L26,255),RIGHT('Disaggregation Records'!$D$3:$D$56,255),0))=0,"",INDEX('Disaggregation Records'!$F$3:$F$56,MATCH(RIGHT(L26,255),RIGHT('Disaggregation Records'!$D$3:$D$56,255),0))),"")</f>
        <v>Female</v>
      </c>
      <c r="E26" s="378" t="str">
        <f t="array" ref="E26">IFERROR(IF(INDEX('Disaggregation Data'!$K$3:$K$154,MATCH(RIGHT(M26,255),RIGHT('Disaggregation Data'!$J$3:$J$154,255),0))=0,"",INDEX('Disaggregation Data'!$K$3:$K$154,MATCH(RIGHT(M26,255),RIGHT('Disaggregation Data'!$J$3:$J$154,255),0))),"")</f>
        <v>160,000</v>
      </c>
      <c r="F26" s="378" t="str">
        <f t="array" ref="F26">IFERROR(IF(INDEX('Disaggregation Data'!$L$3:$L$154,MATCH(RIGHT(M26,255),RIGHT('Disaggregation Data'!$J$3:$J$154,255),0))=0,"",INDEX('Disaggregation Data'!$L$3:$L$154,MATCH(RIGHT(M26,255),RIGHT('Disaggregation Data'!$J$3:$J$154,255),0))),"")</f>
        <v>2016</v>
      </c>
      <c r="G26" s="378" t="str">
        <f t="array" ref="G26">IFERROR(IF(INDEX('Disaggregation Data'!$M$3:$M$154,MATCH(RIGHT(M26,255),RIGHT('Disaggregation Data'!$J$3:$J$154,255),0))=0,"",INDEX('Disaggregation Data'!$M$3:$M$154,MATCH(RIGHT(M26,255),RIGHT('Disaggregation Data'!$J$3:$J$154,255),0))),"")</f>
        <v>Spectrum</v>
      </c>
      <c r="H26" s="377" t="str">
        <f t="array" ref="H26">IFERROR(IF(INDEX('Disaggregation Data'!$N$3:$N$154,MATCH(RIGHT(M26,255),RIGHT('Disaggregation Data'!$J$3:$J$154,255),0))=0,"",INDEX('Disaggregation Data'!$N$3:$N$154,MATCH(RIGHT(M26,255),RIGHT('Disaggregation Data'!$J$3:$J$154,255),0))),"")</f>
        <v/>
      </c>
      <c r="I26" s="491" t="str">
        <f t="array" ref="I26">IFERROR(IF(INDEX('Disaggregation Records'!$G$3:$G$56,MATCH(LEFT(L26,255),LEFT('Disaggregation Records'!$D$3:$D$56,255),0))=0,"",INDEX('Disaggregation Records'!$G$3:$G$56,MATCH(LEFT(L26,255),LEFT('Disaggregation Records'!$D$3:$D$56,255),0))),"")</f>
        <v>a1L36000002NzipEAC</v>
      </c>
      <c r="J26" s="491" t="s">
        <v>408</v>
      </c>
      <c r="K26" s="491">
        <f t="shared" si="0"/>
        <v>7</v>
      </c>
      <c r="L26" s="491" t="str">
        <f t="shared" si="1"/>
        <v>HIV I-13: Number and % of people living with HIV-7</v>
      </c>
      <c r="M26" s="491" t="str">
        <f t="shared" si="2"/>
        <v>HIV I-13: Number and % of people living with HIVGenderFemale</v>
      </c>
      <c r="N26" s="448" t="b">
        <f t="shared" si="3"/>
        <v>1</v>
      </c>
      <c r="O26" s="452" t="s">
        <v>1603</v>
      </c>
      <c r="P26" s="244"/>
      <c r="Q26" s="243"/>
      <c r="U26" s="415"/>
      <c r="V26" s="415"/>
    </row>
    <row r="27" spans="1:22" ht="37.5" customHeight="1" x14ac:dyDescent="0.25">
      <c r="A27" s="375">
        <v>2</v>
      </c>
      <c r="B27" s="394" t="str">
        <f>IFERROR(VLOOKUP(A27,'Impact Indicators - Section B'!$A$9:$S$27,19,FALSE),"")</f>
        <v>HIV I-13: Number and % of people living with HIV</v>
      </c>
      <c r="C27" s="490" t="str">
        <f t="array" ref="C27">IFERROR(IF(INDEX('Disaggregation Records'!$E$3:$E$56,MATCH(RIGHT(L27,255),RIGHT('Disaggregation Records'!$D$3:$D$56,255),0))=0,"",INDEX('Disaggregation Records'!$E$3:$E$56,MATCH(RIGHT(L27,255),RIGHT('Disaggregation Records'!$D$3:$D$56,255),0))),"")</f>
        <v/>
      </c>
      <c r="D27" s="490" t="str">
        <f t="array" ref="D27">IFERROR(IF(INDEX('Disaggregation Records'!$F$3:$F$56,MATCH(RIGHT(L27,255),RIGHT('Disaggregation Records'!$D$3:$D$56,255),0))=0,"",INDEX('Disaggregation Records'!$F$3:$F$56,MATCH(RIGHT(L27,255),RIGHT('Disaggregation Records'!$D$3:$D$56,255),0))),"")</f>
        <v/>
      </c>
      <c r="E27" s="378" t="str">
        <f t="array" ref="E27">IFERROR(IF(INDEX('Disaggregation Data'!$K$3:$K$154,MATCH(RIGHT(M27,255),RIGHT('Disaggregation Data'!$J$3:$J$154,255),0))=0,"",INDEX('Disaggregation Data'!$K$3:$K$154,MATCH(RIGHT(M27,255),RIGHT('Disaggregation Data'!$J$3:$J$154,255),0))),"")</f>
        <v/>
      </c>
      <c r="F27" s="378" t="str">
        <f t="array" ref="F27">IFERROR(IF(INDEX('Disaggregation Data'!$L$3:$L$154,MATCH(RIGHT(M27,255),RIGHT('Disaggregation Data'!$J$3:$J$154,255),0))=0,"",INDEX('Disaggregation Data'!$L$3:$L$154,MATCH(RIGHT(M27,255),RIGHT('Disaggregation Data'!$J$3:$J$154,255),0))),"")</f>
        <v/>
      </c>
      <c r="G27" s="378" t="str">
        <f t="array" ref="G27">IFERROR(IF(INDEX('Disaggregation Data'!$M$3:$M$154,MATCH(RIGHT(M27,255),RIGHT('Disaggregation Data'!$J$3:$J$154,255),0))=0,"",INDEX('Disaggregation Data'!$M$3:$M$154,MATCH(RIGHT(M27,255),RIGHT('Disaggregation Data'!$J$3:$J$154,255),0))),"")</f>
        <v/>
      </c>
      <c r="H27" s="377" t="str">
        <f t="array" ref="H27">IFERROR(IF(INDEX('Disaggregation Data'!$N$3:$N$154,MATCH(RIGHT(M27,255),RIGHT('Disaggregation Data'!$J$3:$J$154,255),0))=0,"",INDEX('Disaggregation Data'!$N$3:$N$154,MATCH(RIGHT(M27,255),RIGHT('Disaggregation Data'!$J$3:$J$154,255),0))),"")</f>
        <v/>
      </c>
      <c r="I27" s="491" t="str">
        <f t="array" ref="I27">IFERROR(IF(INDEX('Disaggregation Records'!$G$3:$G$56,MATCH(LEFT(L27,255),LEFT('Disaggregation Records'!$D$3:$D$56,255),0))=0,"",INDEX('Disaggregation Records'!$G$3:$G$56,MATCH(LEFT(L27,255),LEFT('Disaggregation Records'!$D$3:$D$56,255),0))),"")</f>
        <v/>
      </c>
      <c r="J27" s="491" t="s">
        <v>408</v>
      </c>
      <c r="K27" s="491">
        <f t="shared" si="0"/>
        <v>8</v>
      </c>
      <c r="L27" s="491" t="str">
        <f t="shared" si="1"/>
        <v>HIV I-13: Number and % of people living with HIV-8</v>
      </c>
      <c r="M27" s="491" t="str">
        <f t="shared" si="2"/>
        <v>HIV I-13: Number and % of people living with HIV</v>
      </c>
      <c r="N27" s="448" t="b">
        <f t="shared" si="3"/>
        <v>1</v>
      </c>
      <c r="O27" s="452" t="s">
        <v>1604</v>
      </c>
      <c r="P27" s="244"/>
      <c r="Q27" s="243"/>
      <c r="U27" s="415"/>
      <c r="V27" s="415"/>
    </row>
    <row r="28" spans="1:22" ht="37.5" customHeight="1" x14ac:dyDescent="0.25">
      <c r="A28" s="375">
        <v>2</v>
      </c>
      <c r="B28" s="394" t="str">
        <f>IFERROR(VLOOKUP(A28,'Impact Indicators - Section B'!$A$9:$S$27,19,FALSE),"")</f>
        <v>HIV I-13: Number and % of people living with HIV</v>
      </c>
      <c r="C28" s="490" t="str">
        <f t="array" ref="C28">IFERROR(IF(INDEX('Disaggregation Records'!$E$3:$E$56,MATCH(RIGHT(L28,255),RIGHT('Disaggregation Records'!$D$3:$D$56,255),0))=0,"",INDEX('Disaggregation Records'!$E$3:$E$56,MATCH(RIGHT(L28,255),RIGHT('Disaggregation Records'!$D$3:$D$56,255),0))),"")</f>
        <v/>
      </c>
      <c r="D28" s="490" t="str">
        <f t="array" ref="D28">IFERROR(IF(INDEX('Disaggregation Records'!$F$3:$F$56,MATCH(RIGHT(L28,255),RIGHT('Disaggregation Records'!$D$3:$D$56,255),0))=0,"",INDEX('Disaggregation Records'!$F$3:$F$56,MATCH(RIGHT(L28,255),RIGHT('Disaggregation Records'!$D$3:$D$56,255),0))),"")</f>
        <v/>
      </c>
      <c r="E28" s="378" t="str">
        <f t="array" ref="E28">IFERROR(IF(INDEX('Disaggregation Data'!$K$3:$K$154,MATCH(RIGHT(M28,255),RIGHT('Disaggregation Data'!$J$3:$J$154,255),0))=0,"",INDEX('Disaggregation Data'!$K$3:$K$154,MATCH(RIGHT(M28,255),RIGHT('Disaggregation Data'!$J$3:$J$154,255),0))),"")</f>
        <v/>
      </c>
      <c r="F28" s="378" t="str">
        <f t="array" ref="F28">IFERROR(IF(INDEX('Disaggregation Data'!$L$3:$L$154,MATCH(RIGHT(M28,255),RIGHT('Disaggregation Data'!$J$3:$J$154,255),0))=0,"",INDEX('Disaggregation Data'!$L$3:$L$154,MATCH(RIGHT(M28,255),RIGHT('Disaggregation Data'!$J$3:$J$154,255),0))),"")</f>
        <v/>
      </c>
      <c r="G28" s="378" t="str">
        <f t="array" ref="G28">IFERROR(IF(INDEX('Disaggregation Data'!$M$3:$M$154,MATCH(RIGHT(M28,255),RIGHT('Disaggregation Data'!$J$3:$J$154,255),0))=0,"",INDEX('Disaggregation Data'!$M$3:$M$154,MATCH(RIGHT(M28,255),RIGHT('Disaggregation Data'!$J$3:$J$154,255),0))),"")</f>
        <v/>
      </c>
      <c r="H28" s="377" t="str">
        <f t="array" ref="H28">IFERROR(IF(INDEX('Disaggregation Data'!$N$3:$N$154,MATCH(RIGHT(M28,255),RIGHT('Disaggregation Data'!$J$3:$J$154,255),0))=0,"",INDEX('Disaggregation Data'!$N$3:$N$154,MATCH(RIGHT(M28,255),RIGHT('Disaggregation Data'!$J$3:$J$154,255),0))),"")</f>
        <v/>
      </c>
      <c r="I28" s="491" t="str">
        <f t="array" ref="I28">IFERROR(IF(INDEX('Disaggregation Records'!$G$3:$G$56,MATCH(LEFT(L28,255),LEFT('Disaggregation Records'!$D$3:$D$56,255),0))=0,"",INDEX('Disaggregation Records'!$G$3:$G$56,MATCH(LEFT(L28,255),LEFT('Disaggregation Records'!$D$3:$D$56,255),0))),"")</f>
        <v/>
      </c>
      <c r="J28" s="491" t="s">
        <v>408</v>
      </c>
      <c r="K28" s="491">
        <f t="shared" si="0"/>
        <v>9</v>
      </c>
      <c r="L28" s="491" t="str">
        <f t="shared" si="1"/>
        <v>HIV I-13: Number and % of people living with HIV-9</v>
      </c>
      <c r="M28" s="491" t="str">
        <f t="shared" si="2"/>
        <v>HIV I-13: Number and % of people living with HIV</v>
      </c>
      <c r="N28" s="448" t="b">
        <f t="shared" si="3"/>
        <v>1</v>
      </c>
      <c r="O28" s="452" t="s">
        <v>1605</v>
      </c>
      <c r="P28" s="244"/>
      <c r="Q28" s="243"/>
      <c r="U28" s="415"/>
      <c r="V28" s="415"/>
    </row>
    <row r="29" spans="1:22" ht="37.5" customHeight="1" x14ac:dyDescent="0.25">
      <c r="A29" s="375">
        <v>3</v>
      </c>
      <c r="B29" s="394" t="str">
        <f>IFERROR(VLOOKUP(A29,'Impact Indicators - Section B'!$A$9:$S$27,19,FALSE),"")</f>
        <v/>
      </c>
      <c r="C29" s="490" t="str">
        <f t="array" ref="C29">IFERROR(IF(INDEX('Disaggregation Records'!$E$3:$E$56,MATCH(RIGHT(L29,255),RIGHT('Disaggregation Records'!$D$3:$D$56,255),0))=0,"",INDEX('Disaggregation Records'!$E$3:$E$56,MATCH(RIGHT(L29,255),RIGHT('Disaggregation Records'!$D$3:$D$56,255),0))),"")</f>
        <v/>
      </c>
      <c r="D29" s="490" t="str">
        <f t="array" ref="D29">IFERROR(IF(INDEX('Disaggregation Records'!$F$3:$F$56,MATCH(RIGHT(L29,255),RIGHT('Disaggregation Records'!$D$3:$D$56,255),0))=0,"",INDEX('Disaggregation Records'!$F$3:$F$56,MATCH(RIGHT(L29,255),RIGHT('Disaggregation Records'!$D$3:$D$56,255),0))),"")</f>
        <v/>
      </c>
      <c r="E29" s="378" t="str">
        <f t="array" ref="E29">IFERROR(IF(INDEX('Disaggregation Data'!$K$3:$K$154,MATCH(RIGHT(M29,255),RIGHT('Disaggregation Data'!$J$3:$J$154,255),0))=0,"",INDEX('Disaggregation Data'!$K$3:$K$154,MATCH(RIGHT(M29,255),RIGHT('Disaggregation Data'!$J$3:$J$154,255),0))),"")</f>
        <v/>
      </c>
      <c r="F29" s="378" t="str">
        <f t="array" ref="F29">IFERROR(IF(INDEX('Disaggregation Data'!$L$3:$L$154,MATCH(RIGHT(M29,255),RIGHT('Disaggregation Data'!$J$3:$J$154,255),0))=0,"",INDEX('Disaggregation Data'!$L$3:$L$154,MATCH(RIGHT(M29,255),RIGHT('Disaggregation Data'!$J$3:$J$154,255),0))),"")</f>
        <v/>
      </c>
      <c r="G29" s="378" t="str">
        <f t="array" ref="G29">IFERROR(IF(INDEX('Disaggregation Data'!$M$3:$M$154,MATCH(RIGHT(M29,255),RIGHT('Disaggregation Data'!$J$3:$J$154,255),0))=0,"",INDEX('Disaggregation Data'!$M$3:$M$154,MATCH(RIGHT(M29,255),RIGHT('Disaggregation Data'!$J$3:$J$154,255),0))),"")</f>
        <v/>
      </c>
      <c r="H29" s="377" t="str">
        <f t="array" ref="H29">IFERROR(IF(INDEX('Disaggregation Data'!$N$3:$N$154,MATCH(RIGHT(M29,255),RIGHT('Disaggregation Data'!$J$3:$J$154,255),0))=0,"",INDEX('Disaggregation Data'!$N$3:$N$154,MATCH(RIGHT(M29,255),RIGHT('Disaggregation Data'!$J$3:$J$154,255),0))),"")</f>
        <v/>
      </c>
      <c r="I29" s="491" t="str">
        <f t="array" ref="I29">IFERROR(IF(INDEX('Disaggregation Records'!$G$3:$G$56,MATCH(LEFT(L29,255),LEFT('Disaggregation Records'!$D$3:$D$56,255),0))=0,"",INDEX('Disaggregation Records'!$G$3:$G$56,MATCH(LEFT(L29,255),LEFT('Disaggregation Records'!$D$3:$D$56,255),0))),"")</f>
        <v/>
      </c>
      <c r="J29" s="491" t="s">
        <v>411</v>
      </c>
      <c r="K29" s="491">
        <f t="shared" si="0"/>
        <v>0</v>
      </c>
      <c r="L29" s="491" t="str">
        <f t="shared" si="1"/>
        <v/>
      </c>
      <c r="M29" s="491" t="str">
        <f t="shared" si="2"/>
        <v/>
      </c>
      <c r="N29" s="448" t="b">
        <f t="shared" si="3"/>
        <v>0</v>
      </c>
      <c r="O29" s="452" t="s">
        <v>1606</v>
      </c>
      <c r="P29" s="244"/>
      <c r="Q29" s="243"/>
      <c r="U29" s="415"/>
      <c r="V29" s="415"/>
    </row>
    <row r="30" spans="1:22" ht="37.5" customHeight="1" x14ac:dyDescent="0.25">
      <c r="A30" s="375">
        <v>3</v>
      </c>
      <c r="B30" s="394" t="str">
        <f>IFERROR(VLOOKUP(A30,'Impact Indicators - Section B'!$A$9:$S$27,19,FALSE),"")</f>
        <v/>
      </c>
      <c r="C30" s="490" t="str">
        <f t="array" ref="C30">IFERROR(IF(INDEX('Disaggregation Records'!$E$3:$E$56,MATCH(RIGHT(L30,255),RIGHT('Disaggregation Records'!$D$3:$D$56,255),0))=0,"",INDEX('Disaggregation Records'!$E$3:$E$56,MATCH(RIGHT(L30,255),RIGHT('Disaggregation Records'!$D$3:$D$56,255),0))),"")</f>
        <v/>
      </c>
      <c r="D30" s="490" t="str">
        <f t="array" ref="D30">IFERROR(IF(INDEX('Disaggregation Records'!$F$3:$F$56,MATCH(RIGHT(L30,255),RIGHT('Disaggregation Records'!$D$3:$D$56,255),0))=0,"",INDEX('Disaggregation Records'!$F$3:$F$56,MATCH(RIGHT(L30,255),RIGHT('Disaggregation Records'!$D$3:$D$56,255),0))),"")</f>
        <v/>
      </c>
      <c r="E30" s="378" t="str">
        <f t="array" ref="E30">IFERROR(IF(INDEX('Disaggregation Data'!$K$3:$K$154,MATCH(RIGHT(M30,255),RIGHT('Disaggregation Data'!$J$3:$J$154,255),0))=0,"",INDEX('Disaggregation Data'!$K$3:$K$154,MATCH(RIGHT(M30,255),RIGHT('Disaggregation Data'!$J$3:$J$154,255),0))),"")</f>
        <v/>
      </c>
      <c r="F30" s="378" t="str">
        <f t="array" ref="F30">IFERROR(IF(INDEX('Disaggregation Data'!$L$3:$L$154,MATCH(RIGHT(M30,255),RIGHT('Disaggregation Data'!$J$3:$J$154,255),0))=0,"",INDEX('Disaggregation Data'!$L$3:$L$154,MATCH(RIGHT(M30,255),RIGHT('Disaggregation Data'!$J$3:$J$154,255),0))),"")</f>
        <v/>
      </c>
      <c r="G30" s="378" t="str">
        <f t="array" ref="G30">IFERROR(IF(INDEX('Disaggregation Data'!$M$3:$M$154,MATCH(RIGHT(M30,255),RIGHT('Disaggregation Data'!$J$3:$J$154,255),0))=0,"",INDEX('Disaggregation Data'!$M$3:$M$154,MATCH(RIGHT(M30,255),RIGHT('Disaggregation Data'!$J$3:$J$154,255),0))),"")</f>
        <v/>
      </c>
      <c r="H30" s="377" t="str">
        <f t="array" ref="H30">IFERROR(IF(INDEX('Disaggregation Data'!$N$3:$N$154,MATCH(RIGHT(M30,255),RIGHT('Disaggregation Data'!$J$3:$J$154,255),0))=0,"",INDEX('Disaggregation Data'!$N$3:$N$154,MATCH(RIGHT(M30,255),RIGHT('Disaggregation Data'!$J$3:$J$154,255),0))),"")</f>
        <v/>
      </c>
      <c r="I30" s="491" t="str">
        <f t="array" ref="I30">IFERROR(IF(INDEX('Disaggregation Records'!$G$3:$G$56,MATCH(LEFT(L30,255),LEFT('Disaggregation Records'!$D$3:$D$56,255),0))=0,"",INDEX('Disaggregation Records'!$G$3:$G$56,MATCH(LEFT(L30,255),LEFT('Disaggregation Records'!$D$3:$D$56,255),0))),"")</f>
        <v/>
      </c>
      <c r="J30" s="491" t="s">
        <v>411</v>
      </c>
      <c r="K30" s="491">
        <f t="shared" si="0"/>
        <v>1</v>
      </c>
      <c r="L30" s="491" t="str">
        <f t="shared" si="1"/>
        <v/>
      </c>
      <c r="M30" s="491" t="str">
        <f t="shared" si="2"/>
        <v/>
      </c>
      <c r="N30" s="448" t="b">
        <f t="shared" si="3"/>
        <v>0</v>
      </c>
      <c r="O30" s="452" t="s">
        <v>1607</v>
      </c>
      <c r="P30" s="244"/>
      <c r="Q30" s="243"/>
      <c r="U30" s="415"/>
      <c r="V30" s="415"/>
    </row>
    <row r="31" spans="1:22" ht="37.5" customHeight="1" x14ac:dyDescent="0.25">
      <c r="A31" s="375">
        <v>3</v>
      </c>
      <c r="B31" s="394" t="str">
        <f>IFERROR(VLOOKUP(A31,'Impact Indicators - Section B'!$A$9:$S$27,19,FALSE),"")</f>
        <v/>
      </c>
      <c r="C31" s="490" t="str">
        <f t="array" ref="C31">IFERROR(IF(INDEX('Disaggregation Records'!$E$3:$E$56,MATCH(RIGHT(L31,255),RIGHT('Disaggregation Records'!$D$3:$D$56,255),0))=0,"",INDEX('Disaggregation Records'!$E$3:$E$56,MATCH(RIGHT(L31,255),RIGHT('Disaggregation Records'!$D$3:$D$56,255),0))),"")</f>
        <v/>
      </c>
      <c r="D31" s="490" t="str">
        <f t="array" ref="D31">IFERROR(IF(INDEX('Disaggregation Records'!$F$3:$F$56,MATCH(RIGHT(L31,255),RIGHT('Disaggregation Records'!$D$3:$D$56,255),0))=0,"",INDEX('Disaggregation Records'!$F$3:$F$56,MATCH(RIGHT(L31,255),RIGHT('Disaggregation Records'!$D$3:$D$56,255),0))),"")</f>
        <v/>
      </c>
      <c r="E31" s="378" t="str">
        <f t="array" ref="E31">IFERROR(IF(INDEX('Disaggregation Data'!$K$3:$K$154,MATCH(RIGHT(M31,255),RIGHT('Disaggregation Data'!$J$3:$J$154,255),0))=0,"",INDEX('Disaggregation Data'!$K$3:$K$154,MATCH(RIGHT(M31,255),RIGHT('Disaggregation Data'!$J$3:$J$154,255),0))),"")</f>
        <v/>
      </c>
      <c r="F31" s="378" t="str">
        <f t="array" ref="F31">IFERROR(IF(INDEX('Disaggregation Data'!$L$3:$L$154,MATCH(RIGHT(M31,255),RIGHT('Disaggregation Data'!$J$3:$J$154,255),0))=0,"",INDEX('Disaggregation Data'!$L$3:$L$154,MATCH(RIGHT(M31,255),RIGHT('Disaggregation Data'!$J$3:$J$154,255),0))),"")</f>
        <v/>
      </c>
      <c r="G31" s="378" t="str">
        <f t="array" ref="G31">IFERROR(IF(INDEX('Disaggregation Data'!$M$3:$M$154,MATCH(RIGHT(M31,255),RIGHT('Disaggregation Data'!$J$3:$J$154,255),0))=0,"",INDEX('Disaggregation Data'!$M$3:$M$154,MATCH(RIGHT(M31,255),RIGHT('Disaggregation Data'!$J$3:$J$154,255),0))),"")</f>
        <v/>
      </c>
      <c r="H31" s="377" t="str">
        <f t="array" ref="H31">IFERROR(IF(INDEX('Disaggregation Data'!$N$3:$N$154,MATCH(RIGHT(M31,255),RIGHT('Disaggregation Data'!$J$3:$J$154,255),0))=0,"",INDEX('Disaggregation Data'!$N$3:$N$154,MATCH(RIGHT(M31,255),RIGHT('Disaggregation Data'!$J$3:$J$154,255),0))),"")</f>
        <v/>
      </c>
      <c r="I31" s="491" t="str">
        <f t="array" ref="I31">IFERROR(IF(INDEX('Disaggregation Records'!$G$3:$G$56,MATCH(LEFT(L31,255),LEFT('Disaggregation Records'!$D$3:$D$56,255),0))=0,"",INDEX('Disaggregation Records'!$G$3:$G$56,MATCH(LEFT(L31,255),LEFT('Disaggregation Records'!$D$3:$D$56,255),0))),"")</f>
        <v/>
      </c>
      <c r="J31" s="491" t="s">
        <v>411</v>
      </c>
      <c r="K31" s="491">
        <f t="shared" si="0"/>
        <v>2</v>
      </c>
      <c r="L31" s="491" t="str">
        <f t="shared" si="1"/>
        <v/>
      </c>
      <c r="M31" s="491" t="str">
        <f t="shared" si="2"/>
        <v/>
      </c>
      <c r="N31" s="448" t="b">
        <f t="shared" si="3"/>
        <v>0</v>
      </c>
      <c r="O31" s="452" t="s">
        <v>1608</v>
      </c>
      <c r="P31" s="244"/>
      <c r="Q31" s="243"/>
      <c r="U31" s="415"/>
      <c r="V31" s="415"/>
    </row>
    <row r="32" spans="1:22" ht="37.5" customHeight="1" x14ac:dyDescent="0.25">
      <c r="A32" s="375">
        <v>3</v>
      </c>
      <c r="B32" s="394" t="str">
        <f>IFERROR(VLOOKUP(A32,'Impact Indicators - Section B'!$A$9:$S$27,19,FALSE),"")</f>
        <v/>
      </c>
      <c r="C32" s="490" t="str">
        <f t="array" ref="C32">IFERROR(IF(INDEX('Disaggregation Records'!$E$3:$E$56,MATCH(RIGHT(L32,255),RIGHT('Disaggregation Records'!$D$3:$D$56,255),0))=0,"",INDEX('Disaggregation Records'!$E$3:$E$56,MATCH(RIGHT(L32,255),RIGHT('Disaggregation Records'!$D$3:$D$56,255),0))),"")</f>
        <v/>
      </c>
      <c r="D32" s="490" t="str">
        <f t="array" ref="D32">IFERROR(IF(INDEX('Disaggregation Records'!$F$3:$F$56,MATCH(RIGHT(L32,255),RIGHT('Disaggregation Records'!$D$3:$D$56,255),0))=0,"",INDEX('Disaggregation Records'!$F$3:$F$56,MATCH(RIGHT(L32,255),RIGHT('Disaggregation Records'!$D$3:$D$56,255),0))),"")</f>
        <v/>
      </c>
      <c r="E32" s="378" t="str">
        <f t="array" ref="E32">IFERROR(IF(INDEX('Disaggregation Data'!$K$3:$K$154,MATCH(RIGHT(M32,255),RIGHT('Disaggregation Data'!$J$3:$J$154,255),0))=0,"",INDEX('Disaggregation Data'!$K$3:$K$154,MATCH(RIGHT(M32,255),RIGHT('Disaggregation Data'!$J$3:$J$154,255),0))),"")</f>
        <v/>
      </c>
      <c r="F32" s="378" t="str">
        <f t="array" ref="F32">IFERROR(IF(INDEX('Disaggregation Data'!$L$3:$L$154,MATCH(RIGHT(M32,255),RIGHT('Disaggregation Data'!$J$3:$J$154,255),0))=0,"",INDEX('Disaggregation Data'!$L$3:$L$154,MATCH(RIGHT(M32,255),RIGHT('Disaggregation Data'!$J$3:$J$154,255),0))),"")</f>
        <v/>
      </c>
      <c r="G32" s="378" t="str">
        <f t="array" ref="G32">IFERROR(IF(INDEX('Disaggregation Data'!$M$3:$M$154,MATCH(RIGHT(M32,255),RIGHT('Disaggregation Data'!$J$3:$J$154,255),0))=0,"",INDEX('Disaggregation Data'!$M$3:$M$154,MATCH(RIGHT(M32,255),RIGHT('Disaggregation Data'!$J$3:$J$154,255),0))),"")</f>
        <v/>
      </c>
      <c r="H32" s="377" t="str">
        <f t="array" ref="H32">IFERROR(IF(INDEX('Disaggregation Data'!$N$3:$N$154,MATCH(RIGHT(M32,255),RIGHT('Disaggregation Data'!$J$3:$J$154,255),0))=0,"",INDEX('Disaggregation Data'!$N$3:$N$154,MATCH(RIGHT(M32,255),RIGHT('Disaggregation Data'!$J$3:$J$154,255),0))),"")</f>
        <v/>
      </c>
      <c r="I32" s="491" t="str">
        <f t="array" ref="I32">IFERROR(IF(INDEX('Disaggregation Records'!$G$3:$G$56,MATCH(LEFT(L32,255),LEFT('Disaggregation Records'!$D$3:$D$56,255),0))=0,"",INDEX('Disaggregation Records'!$G$3:$G$56,MATCH(LEFT(L32,255),LEFT('Disaggregation Records'!$D$3:$D$56,255),0))),"")</f>
        <v/>
      </c>
      <c r="J32" s="491" t="s">
        <v>411</v>
      </c>
      <c r="K32" s="491">
        <f t="shared" si="0"/>
        <v>3</v>
      </c>
      <c r="L32" s="491" t="str">
        <f t="shared" si="1"/>
        <v/>
      </c>
      <c r="M32" s="491" t="str">
        <f t="shared" si="2"/>
        <v/>
      </c>
      <c r="N32" s="448" t="b">
        <f t="shared" si="3"/>
        <v>0</v>
      </c>
      <c r="O32" s="452" t="s">
        <v>1609</v>
      </c>
      <c r="P32" s="244"/>
      <c r="Q32" s="243"/>
      <c r="U32" s="415"/>
      <c r="V32" s="415"/>
    </row>
    <row r="33" spans="1:22" ht="37.5" customHeight="1" x14ac:dyDescent="0.25">
      <c r="A33" s="375">
        <v>3</v>
      </c>
      <c r="B33" s="394" t="str">
        <f>IFERROR(VLOOKUP(A33,'Impact Indicators - Section B'!$A$9:$S$27,19,FALSE),"")</f>
        <v/>
      </c>
      <c r="C33" s="490" t="str">
        <f t="array" ref="C33">IFERROR(IF(INDEX('Disaggregation Records'!$E$3:$E$56,MATCH(RIGHT(L33,255),RIGHT('Disaggregation Records'!$D$3:$D$56,255),0))=0,"",INDEX('Disaggregation Records'!$E$3:$E$56,MATCH(RIGHT(L33,255),RIGHT('Disaggregation Records'!$D$3:$D$56,255),0))),"")</f>
        <v/>
      </c>
      <c r="D33" s="490" t="str">
        <f t="array" ref="D33">IFERROR(IF(INDEX('Disaggregation Records'!$F$3:$F$56,MATCH(RIGHT(L33,255),RIGHT('Disaggregation Records'!$D$3:$D$56,255),0))=0,"",INDEX('Disaggregation Records'!$F$3:$F$56,MATCH(RIGHT(L33,255),RIGHT('Disaggregation Records'!$D$3:$D$56,255),0))),"")</f>
        <v/>
      </c>
      <c r="E33" s="378" t="str">
        <f t="array" ref="E33">IFERROR(IF(INDEX('Disaggregation Data'!$K$3:$K$154,MATCH(RIGHT(M33,255),RIGHT('Disaggregation Data'!$J$3:$J$154,255),0))=0,"",INDEX('Disaggregation Data'!$K$3:$K$154,MATCH(RIGHT(M33,255),RIGHT('Disaggregation Data'!$J$3:$J$154,255),0))),"")</f>
        <v/>
      </c>
      <c r="F33" s="378" t="str">
        <f t="array" ref="F33">IFERROR(IF(INDEX('Disaggregation Data'!$L$3:$L$154,MATCH(RIGHT(M33,255),RIGHT('Disaggregation Data'!$J$3:$J$154,255),0))=0,"",INDEX('Disaggregation Data'!$L$3:$L$154,MATCH(RIGHT(M33,255),RIGHT('Disaggregation Data'!$J$3:$J$154,255),0))),"")</f>
        <v/>
      </c>
      <c r="G33" s="378" t="str">
        <f t="array" ref="G33">IFERROR(IF(INDEX('Disaggregation Data'!$M$3:$M$154,MATCH(RIGHT(M33,255),RIGHT('Disaggregation Data'!$J$3:$J$154,255),0))=0,"",INDEX('Disaggregation Data'!$M$3:$M$154,MATCH(RIGHT(M33,255),RIGHT('Disaggregation Data'!$J$3:$J$154,255),0))),"")</f>
        <v/>
      </c>
      <c r="H33" s="377" t="str">
        <f t="array" ref="H33">IFERROR(IF(INDEX('Disaggregation Data'!$N$3:$N$154,MATCH(RIGHT(M33,255),RIGHT('Disaggregation Data'!$J$3:$J$154,255),0))=0,"",INDEX('Disaggregation Data'!$N$3:$N$154,MATCH(RIGHT(M33,255),RIGHT('Disaggregation Data'!$J$3:$J$154,255),0))),"")</f>
        <v/>
      </c>
      <c r="I33" s="491" t="str">
        <f t="array" ref="I33">IFERROR(IF(INDEX('Disaggregation Records'!$G$3:$G$56,MATCH(LEFT(L33,255),LEFT('Disaggregation Records'!$D$3:$D$56,255),0))=0,"",INDEX('Disaggregation Records'!$G$3:$G$56,MATCH(LEFT(L33,255),LEFT('Disaggregation Records'!$D$3:$D$56,255),0))),"")</f>
        <v/>
      </c>
      <c r="J33" s="491" t="s">
        <v>411</v>
      </c>
      <c r="K33" s="491">
        <f t="shared" si="0"/>
        <v>4</v>
      </c>
      <c r="L33" s="491" t="str">
        <f t="shared" si="1"/>
        <v/>
      </c>
      <c r="M33" s="491" t="str">
        <f t="shared" si="2"/>
        <v/>
      </c>
      <c r="N33" s="448" t="b">
        <f t="shared" si="3"/>
        <v>0</v>
      </c>
      <c r="O33" s="452" t="s">
        <v>1610</v>
      </c>
      <c r="P33" s="244"/>
      <c r="Q33" s="243"/>
      <c r="U33" s="415"/>
      <c r="V33" s="415"/>
    </row>
    <row r="34" spans="1:22" ht="37.5" customHeight="1" x14ac:dyDescent="0.25">
      <c r="A34" s="375">
        <v>3</v>
      </c>
      <c r="B34" s="394" t="str">
        <f>IFERROR(VLOOKUP(A34,'Impact Indicators - Section B'!$A$9:$S$27,19,FALSE),"")</f>
        <v/>
      </c>
      <c r="C34" s="490" t="str">
        <f t="array" ref="C34">IFERROR(IF(INDEX('Disaggregation Records'!$E$3:$E$56,MATCH(RIGHT(L34,255),RIGHT('Disaggregation Records'!$D$3:$D$56,255),0))=0,"",INDEX('Disaggregation Records'!$E$3:$E$56,MATCH(RIGHT(L34,255),RIGHT('Disaggregation Records'!$D$3:$D$56,255),0))),"")</f>
        <v/>
      </c>
      <c r="D34" s="490" t="str">
        <f t="array" ref="D34">IFERROR(IF(INDEX('Disaggregation Records'!$F$3:$F$56,MATCH(RIGHT(L34,255),RIGHT('Disaggregation Records'!$D$3:$D$56,255),0))=0,"",INDEX('Disaggregation Records'!$F$3:$F$56,MATCH(RIGHT(L34,255),RIGHT('Disaggregation Records'!$D$3:$D$56,255),0))),"")</f>
        <v/>
      </c>
      <c r="E34" s="378" t="str">
        <f t="array" ref="E34">IFERROR(IF(INDEX('Disaggregation Data'!$K$3:$K$154,MATCH(RIGHT(M34,255),RIGHT('Disaggregation Data'!$J$3:$J$154,255),0))=0,"",INDEX('Disaggregation Data'!$K$3:$K$154,MATCH(RIGHT(M34,255),RIGHT('Disaggregation Data'!$J$3:$J$154,255),0))),"")</f>
        <v/>
      </c>
      <c r="F34" s="378" t="str">
        <f t="array" ref="F34">IFERROR(IF(INDEX('Disaggregation Data'!$L$3:$L$154,MATCH(RIGHT(M34,255),RIGHT('Disaggregation Data'!$J$3:$J$154,255),0))=0,"",INDEX('Disaggregation Data'!$L$3:$L$154,MATCH(RIGHT(M34,255),RIGHT('Disaggregation Data'!$J$3:$J$154,255),0))),"")</f>
        <v/>
      </c>
      <c r="G34" s="378" t="str">
        <f t="array" ref="G34">IFERROR(IF(INDEX('Disaggregation Data'!$M$3:$M$154,MATCH(RIGHT(M34,255),RIGHT('Disaggregation Data'!$J$3:$J$154,255),0))=0,"",INDEX('Disaggregation Data'!$M$3:$M$154,MATCH(RIGHT(M34,255),RIGHT('Disaggregation Data'!$J$3:$J$154,255),0))),"")</f>
        <v/>
      </c>
      <c r="H34" s="377" t="str">
        <f t="array" ref="H34">IFERROR(IF(INDEX('Disaggregation Data'!$N$3:$N$154,MATCH(RIGHT(M34,255),RIGHT('Disaggregation Data'!$J$3:$J$154,255),0))=0,"",INDEX('Disaggregation Data'!$N$3:$N$154,MATCH(RIGHT(M34,255),RIGHT('Disaggregation Data'!$J$3:$J$154,255),0))),"")</f>
        <v/>
      </c>
      <c r="I34" s="491" t="str">
        <f t="array" ref="I34">IFERROR(IF(INDEX('Disaggregation Records'!$G$3:$G$56,MATCH(LEFT(L34,255),LEFT('Disaggregation Records'!$D$3:$D$56,255),0))=0,"",INDEX('Disaggregation Records'!$G$3:$G$56,MATCH(LEFT(L34,255),LEFT('Disaggregation Records'!$D$3:$D$56,255),0))),"")</f>
        <v/>
      </c>
      <c r="J34" s="491" t="s">
        <v>411</v>
      </c>
      <c r="K34" s="491">
        <f t="shared" si="0"/>
        <v>5</v>
      </c>
      <c r="L34" s="491" t="str">
        <f t="shared" si="1"/>
        <v/>
      </c>
      <c r="M34" s="491" t="str">
        <f t="shared" si="2"/>
        <v/>
      </c>
      <c r="N34" s="448" t="b">
        <f t="shared" si="3"/>
        <v>0</v>
      </c>
      <c r="O34" s="452" t="s">
        <v>1611</v>
      </c>
      <c r="P34" s="244"/>
      <c r="Q34" s="243"/>
      <c r="U34" s="415"/>
      <c r="V34" s="415"/>
    </row>
    <row r="35" spans="1:22" ht="37.5" customHeight="1" x14ac:dyDescent="0.25">
      <c r="A35" s="375">
        <v>3</v>
      </c>
      <c r="B35" s="394" t="str">
        <f>IFERROR(VLOOKUP(A35,'Impact Indicators - Section B'!$A$9:$S$27,19,FALSE),"")</f>
        <v/>
      </c>
      <c r="C35" s="490" t="str">
        <f t="array" ref="C35">IFERROR(IF(INDEX('Disaggregation Records'!$E$3:$E$56,MATCH(RIGHT(L35,255),RIGHT('Disaggregation Records'!$D$3:$D$56,255),0))=0,"",INDEX('Disaggregation Records'!$E$3:$E$56,MATCH(RIGHT(L35,255),RIGHT('Disaggregation Records'!$D$3:$D$56,255),0))),"")</f>
        <v/>
      </c>
      <c r="D35" s="490" t="str">
        <f t="array" ref="D35">IFERROR(IF(INDEX('Disaggregation Records'!$F$3:$F$56,MATCH(RIGHT(L35,255),RIGHT('Disaggregation Records'!$D$3:$D$56,255),0))=0,"",INDEX('Disaggregation Records'!$F$3:$F$56,MATCH(RIGHT(L35,255),RIGHT('Disaggregation Records'!$D$3:$D$56,255),0))),"")</f>
        <v/>
      </c>
      <c r="E35" s="378" t="str">
        <f t="array" ref="E35">IFERROR(IF(INDEX('Disaggregation Data'!$K$3:$K$154,MATCH(RIGHT(M35,255),RIGHT('Disaggregation Data'!$J$3:$J$154,255),0))=0,"",INDEX('Disaggregation Data'!$K$3:$K$154,MATCH(RIGHT(M35,255),RIGHT('Disaggregation Data'!$J$3:$J$154,255),0))),"")</f>
        <v/>
      </c>
      <c r="F35" s="378" t="str">
        <f t="array" ref="F35">IFERROR(IF(INDEX('Disaggregation Data'!$L$3:$L$154,MATCH(RIGHT(M35,255),RIGHT('Disaggregation Data'!$J$3:$J$154,255),0))=0,"",INDEX('Disaggregation Data'!$L$3:$L$154,MATCH(RIGHT(M35,255),RIGHT('Disaggregation Data'!$J$3:$J$154,255),0))),"")</f>
        <v/>
      </c>
      <c r="G35" s="378" t="str">
        <f t="array" ref="G35">IFERROR(IF(INDEX('Disaggregation Data'!$M$3:$M$154,MATCH(RIGHT(M35,255),RIGHT('Disaggregation Data'!$J$3:$J$154,255),0))=0,"",INDEX('Disaggregation Data'!$M$3:$M$154,MATCH(RIGHT(M35,255),RIGHT('Disaggregation Data'!$J$3:$J$154,255),0))),"")</f>
        <v/>
      </c>
      <c r="H35" s="377" t="str">
        <f t="array" ref="H35">IFERROR(IF(INDEX('Disaggregation Data'!$N$3:$N$154,MATCH(RIGHT(M35,255),RIGHT('Disaggregation Data'!$J$3:$J$154,255),0))=0,"",INDEX('Disaggregation Data'!$N$3:$N$154,MATCH(RIGHT(M35,255),RIGHT('Disaggregation Data'!$J$3:$J$154,255),0))),"")</f>
        <v/>
      </c>
      <c r="I35" s="491" t="str">
        <f t="array" ref="I35">IFERROR(IF(INDEX('Disaggregation Records'!$G$3:$G$56,MATCH(LEFT(L35,255),LEFT('Disaggregation Records'!$D$3:$D$56,255),0))=0,"",INDEX('Disaggregation Records'!$G$3:$G$56,MATCH(LEFT(L35,255),LEFT('Disaggregation Records'!$D$3:$D$56,255),0))),"")</f>
        <v/>
      </c>
      <c r="J35" s="491" t="s">
        <v>411</v>
      </c>
      <c r="K35" s="491">
        <f t="shared" si="0"/>
        <v>6</v>
      </c>
      <c r="L35" s="491" t="str">
        <f t="shared" si="1"/>
        <v/>
      </c>
      <c r="M35" s="491" t="str">
        <f t="shared" si="2"/>
        <v/>
      </c>
      <c r="N35" s="448" t="b">
        <f t="shared" si="3"/>
        <v>0</v>
      </c>
      <c r="O35" s="452" t="s">
        <v>1612</v>
      </c>
      <c r="P35" s="244"/>
      <c r="Q35" s="243"/>
      <c r="U35" s="415"/>
      <c r="V35" s="415"/>
    </row>
    <row r="36" spans="1:22" ht="37.5" customHeight="1" x14ac:dyDescent="0.25">
      <c r="A36" s="375">
        <v>3</v>
      </c>
      <c r="B36" s="394" t="str">
        <f>IFERROR(VLOOKUP(A36,'Impact Indicators - Section B'!$A$9:$S$27,19,FALSE),"")</f>
        <v/>
      </c>
      <c r="C36" s="490" t="str">
        <f t="array" ref="C36">IFERROR(IF(INDEX('Disaggregation Records'!$E$3:$E$56,MATCH(RIGHT(L36,255),RIGHT('Disaggregation Records'!$D$3:$D$56,255),0))=0,"",INDEX('Disaggregation Records'!$E$3:$E$56,MATCH(RIGHT(L36,255),RIGHT('Disaggregation Records'!$D$3:$D$56,255),0))),"")</f>
        <v/>
      </c>
      <c r="D36" s="490" t="str">
        <f t="array" ref="D36">IFERROR(IF(INDEX('Disaggregation Records'!$F$3:$F$56,MATCH(RIGHT(L36,255),RIGHT('Disaggregation Records'!$D$3:$D$56,255),0))=0,"",INDEX('Disaggregation Records'!$F$3:$F$56,MATCH(RIGHT(L36,255),RIGHT('Disaggregation Records'!$D$3:$D$56,255),0))),"")</f>
        <v/>
      </c>
      <c r="E36" s="378" t="str">
        <f t="array" ref="E36">IFERROR(IF(INDEX('Disaggregation Data'!$K$3:$K$154,MATCH(RIGHT(M36,255),RIGHT('Disaggregation Data'!$J$3:$J$154,255),0))=0,"",INDEX('Disaggregation Data'!$K$3:$K$154,MATCH(RIGHT(M36,255),RIGHT('Disaggregation Data'!$J$3:$J$154,255),0))),"")</f>
        <v/>
      </c>
      <c r="F36" s="378" t="str">
        <f t="array" ref="F36">IFERROR(IF(INDEX('Disaggregation Data'!$L$3:$L$154,MATCH(RIGHT(M36,255),RIGHT('Disaggregation Data'!$J$3:$J$154,255),0))=0,"",INDEX('Disaggregation Data'!$L$3:$L$154,MATCH(RIGHT(M36,255),RIGHT('Disaggregation Data'!$J$3:$J$154,255),0))),"")</f>
        <v/>
      </c>
      <c r="G36" s="378" t="str">
        <f t="array" ref="G36">IFERROR(IF(INDEX('Disaggregation Data'!$M$3:$M$154,MATCH(RIGHT(M36,255),RIGHT('Disaggregation Data'!$J$3:$J$154,255),0))=0,"",INDEX('Disaggregation Data'!$M$3:$M$154,MATCH(RIGHT(M36,255),RIGHT('Disaggregation Data'!$J$3:$J$154,255),0))),"")</f>
        <v/>
      </c>
      <c r="H36" s="377" t="str">
        <f t="array" ref="H36">IFERROR(IF(INDEX('Disaggregation Data'!$N$3:$N$154,MATCH(RIGHT(M36,255),RIGHT('Disaggregation Data'!$J$3:$J$154,255),0))=0,"",INDEX('Disaggregation Data'!$N$3:$N$154,MATCH(RIGHT(M36,255),RIGHT('Disaggregation Data'!$J$3:$J$154,255),0))),"")</f>
        <v/>
      </c>
      <c r="I36" s="491" t="str">
        <f t="array" ref="I36">IFERROR(IF(INDEX('Disaggregation Records'!$G$3:$G$56,MATCH(LEFT(L36,255),LEFT('Disaggregation Records'!$D$3:$D$56,255),0))=0,"",INDEX('Disaggregation Records'!$G$3:$G$56,MATCH(LEFT(L36,255),LEFT('Disaggregation Records'!$D$3:$D$56,255),0))),"")</f>
        <v/>
      </c>
      <c r="J36" s="491" t="s">
        <v>411</v>
      </c>
      <c r="K36" s="491">
        <f t="shared" si="0"/>
        <v>7</v>
      </c>
      <c r="L36" s="491" t="str">
        <f t="shared" si="1"/>
        <v/>
      </c>
      <c r="M36" s="491" t="str">
        <f t="shared" si="2"/>
        <v/>
      </c>
      <c r="N36" s="448" t="b">
        <f t="shared" si="3"/>
        <v>0</v>
      </c>
      <c r="O36" s="452" t="s">
        <v>1613</v>
      </c>
      <c r="P36" s="244"/>
      <c r="Q36" s="243"/>
      <c r="U36" s="415"/>
      <c r="V36" s="415"/>
    </row>
    <row r="37" spans="1:22" ht="37.5" customHeight="1" x14ac:dyDescent="0.25">
      <c r="A37" s="375">
        <v>3</v>
      </c>
      <c r="B37" s="394" t="str">
        <f>IFERROR(VLOOKUP(A37,'Impact Indicators - Section B'!$A$9:$S$27,19,FALSE),"")</f>
        <v/>
      </c>
      <c r="C37" s="490" t="str">
        <f t="array" ref="C37">IFERROR(IF(INDEX('Disaggregation Records'!$E$3:$E$56,MATCH(RIGHT(L37,255),RIGHT('Disaggregation Records'!$D$3:$D$56,255),0))=0,"",INDEX('Disaggregation Records'!$E$3:$E$56,MATCH(RIGHT(L37,255),RIGHT('Disaggregation Records'!$D$3:$D$56,255),0))),"")</f>
        <v/>
      </c>
      <c r="D37" s="490" t="str">
        <f t="array" ref="D37">IFERROR(IF(INDEX('Disaggregation Records'!$F$3:$F$56,MATCH(RIGHT(L37,255),RIGHT('Disaggregation Records'!$D$3:$D$56,255),0))=0,"",INDEX('Disaggregation Records'!$F$3:$F$56,MATCH(RIGHT(L37,255),RIGHT('Disaggregation Records'!$D$3:$D$56,255),0))),"")</f>
        <v/>
      </c>
      <c r="E37" s="378" t="str">
        <f t="array" ref="E37">IFERROR(IF(INDEX('Disaggregation Data'!$K$3:$K$154,MATCH(RIGHT(M37,255),RIGHT('Disaggregation Data'!$J$3:$J$154,255),0))=0,"",INDEX('Disaggregation Data'!$K$3:$K$154,MATCH(RIGHT(M37,255),RIGHT('Disaggregation Data'!$J$3:$J$154,255),0))),"")</f>
        <v/>
      </c>
      <c r="F37" s="378" t="str">
        <f t="array" ref="F37">IFERROR(IF(INDEX('Disaggregation Data'!$L$3:$L$154,MATCH(RIGHT(M37,255),RIGHT('Disaggregation Data'!$J$3:$J$154,255),0))=0,"",INDEX('Disaggregation Data'!$L$3:$L$154,MATCH(RIGHT(M37,255),RIGHT('Disaggregation Data'!$J$3:$J$154,255),0))),"")</f>
        <v/>
      </c>
      <c r="G37" s="378" t="str">
        <f t="array" ref="G37">IFERROR(IF(INDEX('Disaggregation Data'!$M$3:$M$154,MATCH(RIGHT(M37,255),RIGHT('Disaggregation Data'!$J$3:$J$154,255),0))=0,"",INDEX('Disaggregation Data'!$M$3:$M$154,MATCH(RIGHT(M37,255),RIGHT('Disaggregation Data'!$J$3:$J$154,255),0))),"")</f>
        <v/>
      </c>
      <c r="H37" s="377" t="str">
        <f t="array" ref="H37">IFERROR(IF(INDEX('Disaggregation Data'!$N$3:$N$154,MATCH(RIGHT(M37,255),RIGHT('Disaggregation Data'!$J$3:$J$154,255),0))=0,"",INDEX('Disaggregation Data'!$N$3:$N$154,MATCH(RIGHT(M37,255),RIGHT('Disaggregation Data'!$J$3:$J$154,255),0))),"")</f>
        <v/>
      </c>
      <c r="I37" s="491" t="str">
        <f t="array" ref="I37">IFERROR(IF(INDEX('Disaggregation Records'!$G$3:$G$56,MATCH(LEFT(L37,255),LEFT('Disaggregation Records'!$D$3:$D$56,255),0))=0,"",INDEX('Disaggregation Records'!$G$3:$G$56,MATCH(LEFT(L37,255),LEFT('Disaggregation Records'!$D$3:$D$56,255),0))),"")</f>
        <v/>
      </c>
      <c r="J37" s="491" t="s">
        <v>411</v>
      </c>
      <c r="K37" s="491">
        <f t="shared" si="0"/>
        <v>8</v>
      </c>
      <c r="L37" s="491" t="str">
        <f t="shared" si="1"/>
        <v/>
      </c>
      <c r="M37" s="491" t="str">
        <f t="shared" si="2"/>
        <v/>
      </c>
      <c r="N37" s="448" t="b">
        <f t="shared" si="3"/>
        <v>0</v>
      </c>
      <c r="O37" s="452" t="s">
        <v>1614</v>
      </c>
      <c r="P37" s="244"/>
      <c r="Q37" s="243"/>
      <c r="U37" s="415"/>
      <c r="V37" s="415"/>
    </row>
    <row r="38" spans="1:22" ht="37.5" customHeight="1" x14ac:dyDescent="0.25">
      <c r="A38" s="375">
        <v>3</v>
      </c>
      <c r="B38" s="394" t="str">
        <f>IFERROR(VLOOKUP(A38,'Impact Indicators - Section B'!$A$9:$S$27,19,FALSE),"")</f>
        <v/>
      </c>
      <c r="C38" s="490" t="str">
        <f t="array" ref="C38">IFERROR(IF(INDEX('Disaggregation Records'!$E$3:$E$56,MATCH(RIGHT(L38,255),RIGHT('Disaggregation Records'!$D$3:$D$56,255),0))=0,"",INDEX('Disaggregation Records'!$E$3:$E$56,MATCH(RIGHT(L38,255),RIGHT('Disaggregation Records'!$D$3:$D$56,255),0))),"")</f>
        <v/>
      </c>
      <c r="D38" s="490" t="str">
        <f t="array" ref="D38">IFERROR(IF(INDEX('Disaggregation Records'!$F$3:$F$56,MATCH(RIGHT(L38,255),RIGHT('Disaggregation Records'!$D$3:$D$56,255),0))=0,"",INDEX('Disaggregation Records'!$F$3:$F$56,MATCH(RIGHT(L38,255),RIGHT('Disaggregation Records'!$D$3:$D$56,255),0))),"")</f>
        <v/>
      </c>
      <c r="E38" s="378" t="str">
        <f t="array" ref="E38">IFERROR(IF(INDEX('Disaggregation Data'!$K$3:$K$154,MATCH(RIGHT(M38,255),RIGHT('Disaggregation Data'!$J$3:$J$154,255),0))=0,"",INDEX('Disaggregation Data'!$K$3:$K$154,MATCH(RIGHT(M38,255),RIGHT('Disaggregation Data'!$J$3:$J$154,255),0))),"")</f>
        <v/>
      </c>
      <c r="F38" s="378" t="str">
        <f t="array" ref="F38">IFERROR(IF(INDEX('Disaggregation Data'!$L$3:$L$154,MATCH(RIGHT(M38,255),RIGHT('Disaggregation Data'!$J$3:$J$154,255),0))=0,"",INDEX('Disaggregation Data'!$L$3:$L$154,MATCH(RIGHT(M38,255),RIGHT('Disaggregation Data'!$J$3:$J$154,255),0))),"")</f>
        <v/>
      </c>
      <c r="G38" s="378" t="str">
        <f t="array" ref="G38">IFERROR(IF(INDEX('Disaggregation Data'!$M$3:$M$154,MATCH(RIGHT(M38,255),RIGHT('Disaggregation Data'!$J$3:$J$154,255),0))=0,"",INDEX('Disaggregation Data'!$M$3:$M$154,MATCH(RIGHT(M38,255),RIGHT('Disaggregation Data'!$J$3:$J$154,255),0))),"")</f>
        <v/>
      </c>
      <c r="H38" s="377" t="str">
        <f t="array" ref="H38">IFERROR(IF(INDEX('Disaggregation Data'!$N$3:$N$154,MATCH(RIGHT(M38,255),RIGHT('Disaggregation Data'!$J$3:$J$154,255),0))=0,"",INDEX('Disaggregation Data'!$N$3:$N$154,MATCH(RIGHT(M38,255),RIGHT('Disaggregation Data'!$J$3:$J$154,255),0))),"")</f>
        <v/>
      </c>
      <c r="I38" s="491" t="str">
        <f t="array" ref="I38">IFERROR(IF(INDEX('Disaggregation Records'!$G$3:$G$56,MATCH(LEFT(L38,255),LEFT('Disaggregation Records'!$D$3:$D$56,255),0))=0,"",INDEX('Disaggregation Records'!$G$3:$G$56,MATCH(LEFT(L38,255),LEFT('Disaggregation Records'!$D$3:$D$56,255),0))),"")</f>
        <v/>
      </c>
      <c r="J38" s="491" t="s">
        <v>411</v>
      </c>
      <c r="K38" s="491">
        <f t="shared" si="0"/>
        <v>9</v>
      </c>
      <c r="L38" s="491" t="str">
        <f t="shared" si="1"/>
        <v/>
      </c>
      <c r="M38" s="491" t="str">
        <f t="shared" si="2"/>
        <v/>
      </c>
      <c r="N38" s="448" t="b">
        <f t="shared" si="3"/>
        <v>0</v>
      </c>
      <c r="O38" s="452" t="s">
        <v>1615</v>
      </c>
      <c r="P38" s="244"/>
      <c r="Q38" s="243"/>
      <c r="U38" s="415"/>
      <c r="V38" s="415"/>
    </row>
    <row r="39" spans="1:22" ht="37.5" customHeight="1" x14ac:dyDescent="0.25">
      <c r="A39" s="375">
        <v>4</v>
      </c>
      <c r="B39" s="394" t="str">
        <f>IFERROR(VLOOKUP(A39,'Impact Indicators - Section B'!$A$9:$S$27,19,FALSE),"")</f>
        <v/>
      </c>
      <c r="C39" s="490" t="str">
        <f t="array" ref="C39">IFERROR(IF(INDEX('Disaggregation Records'!$E$3:$E$56,MATCH(RIGHT(L39,255),RIGHT('Disaggregation Records'!$D$3:$D$56,255),0))=0,"",INDEX('Disaggregation Records'!$E$3:$E$56,MATCH(RIGHT(L39,255),RIGHT('Disaggregation Records'!$D$3:$D$56,255),0))),"")</f>
        <v/>
      </c>
      <c r="D39" s="490" t="str">
        <f t="array" ref="D39">IFERROR(IF(INDEX('Disaggregation Records'!$F$3:$F$56,MATCH(RIGHT(L39,255),RIGHT('Disaggregation Records'!$D$3:$D$56,255),0))=0,"",INDEX('Disaggregation Records'!$F$3:$F$56,MATCH(RIGHT(L39,255),RIGHT('Disaggregation Records'!$D$3:$D$56,255),0))),"")</f>
        <v/>
      </c>
      <c r="E39" s="378" t="str">
        <f t="array" ref="E39">IFERROR(IF(INDEX('Disaggregation Data'!$K$3:$K$154,MATCH(RIGHT(M39,255),RIGHT('Disaggregation Data'!$J$3:$J$154,255),0))=0,"",INDEX('Disaggregation Data'!$K$3:$K$154,MATCH(RIGHT(M39,255),RIGHT('Disaggregation Data'!$J$3:$J$154,255),0))),"")</f>
        <v/>
      </c>
      <c r="F39" s="378" t="str">
        <f t="array" ref="F39">IFERROR(IF(INDEX('Disaggregation Data'!$L$3:$L$154,MATCH(RIGHT(M39,255),RIGHT('Disaggregation Data'!$J$3:$J$154,255),0))=0,"",INDEX('Disaggregation Data'!$L$3:$L$154,MATCH(RIGHT(M39,255),RIGHT('Disaggregation Data'!$J$3:$J$154,255),0))),"")</f>
        <v/>
      </c>
      <c r="G39" s="378" t="str">
        <f t="array" ref="G39">IFERROR(IF(INDEX('Disaggregation Data'!$M$3:$M$154,MATCH(RIGHT(M39,255),RIGHT('Disaggregation Data'!$J$3:$J$154,255),0))=0,"",INDEX('Disaggregation Data'!$M$3:$M$154,MATCH(RIGHT(M39,255),RIGHT('Disaggregation Data'!$J$3:$J$154,255),0))),"")</f>
        <v/>
      </c>
      <c r="H39" s="377" t="str">
        <f t="array" ref="H39">IFERROR(IF(INDEX('Disaggregation Data'!$N$3:$N$154,MATCH(RIGHT(M39,255),RIGHT('Disaggregation Data'!$J$3:$J$154,255),0))=0,"",INDEX('Disaggregation Data'!$N$3:$N$154,MATCH(RIGHT(M39,255),RIGHT('Disaggregation Data'!$J$3:$J$154,255),0))),"")</f>
        <v/>
      </c>
      <c r="I39" s="491" t="str">
        <f t="array" ref="I39">IFERROR(IF(INDEX('Disaggregation Records'!$G$3:$G$56,MATCH(LEFT(L39,255),LEFT('Disaggregation Records'!$D$3:$D$56,255),0))=0,"",INDEX('Disaggregation Records'!$G$3:$G$56,MATCH(LEFT(L39,255),LEFT('Disaggregation Records'!$D$3:$D$56,255),0))),"")</f>
        <v/>
      </c>
      <c r="J39" s="491" t="s">
        <v>414</v>
      </c>
      <c r="K39" s="491">
        <f t="shared" si="0"/>
        <v>10</v>
      </c>
      <c r="L39" s="491" t="str">
        <f t="shared" si="1"/>
        <v/>
      </c>
      <c r="M39" s="491" t="str">
        <f t="shared" si="2"/>
        <v/>
      </c>
      <c r="N39" s="448" t="b">
        <f t="shared" si="3"/>
        <v>0</v>
      </c>
      <c r="O39" s="452" t="s">
        <v>1618</v>
      </c>
      <c r="P39" s="244"/>
      <c r="Q39" s="243"/>
      <c r="U39" s="415"/>
      <c r="V39" s="415"/>
    </row>
    <row r="40" spans="1:22" ht="37.5" customHeight="1" x14ac:dyDescent="0.25">
      <c r="A40" s="375">
        <v>4</v>
      </c>
      <c r="B40" s="394" t="str">
        <f>IFERROR(VLOOKUP(A40,'Impact Indicators - Section B'!$A$9:$S$27,19,FALSE),"")</f>
        <v/>
      </c>
      <c r="C40" s="490" t="str">
        <f t="array" ref="C40">IFERROR(IF(INDEX('Disaggregation Records'!$E$3:$E$56,MATCH(RIGHT(L40,255),RIGHT('Disaggregation Records'!$D$3:$D$56,255),0))=0,"",INDEX('Disaggregation Records'!$E$3:$E$56,MATCH(RIGHT(L40,255),RIGHT('Disaggregation Records'!$D$3:$D$56,255),0))),"")</f>
        <v/>
      </c>
      <c r="D40" s="490" t="str">
        <f t="array" ref="D40">IFERROR(IF(INDEX('Disaggregation Records'!$F$3:$F$56,MATCH(RIGHT(L40,255),RIGHT('Disaggregation Records'!$D$3:$D$56,255),0))=0,"",INDEX('Disaggregation Records'!$F$3:$F$56,MATCH(RIGHT(L40,255),RIGHT('Disaggregation Records'!$D$3:$D$56,255),0))),"")</f>
        <v/>
      </c>
      <c r="E40" s="378" t="str">
        <f t="array" ref="E40">IFERROR(IF(INDEX('Disaggregation Data'!$K$3:$K$154,MATCH(RIGHT(M40,255),RIGHT('Disaggregation Data'!$J$3:$J$154,255),0))=0,"",INDEX('Disaggregation Data'!$K$3:$K$154,MATCH(RIGHT(M40,255),RIGHT('Disaggregation Data'!$J$3:$J$154,255),0))),"")</f>
        <v/>
      </c>
      <c r="F40" s="378" t="str">
        <f t="array" ref="F40">IFERROR(IF(INDEX('Disaggregation Data'!$L$3:$L$154,MATCH(RIGHT(M40,255),RIGHT('Disaggregation Data'!$J$3:$J$154,255),0))=0,"",INDEX('Disaggregation Data'!$L$3:$L$154,MATCH(RIGHT(M40,255),RIGHT('Disaggregation Data'!$J$3:$J$154,255),0))),"")</f>
        <v/>
      </c>
      <c r="G40" s="378" t="str">
        <f t="array" ref="G40">IFERROR(IF(INDEX('Disaggregation Data'!$M$3:$M$154,MATCH(RIGHT(M40,255),RIGHT('Disaggregation Data'!$J$3:$J$154,255),0))=0,"",INDEX('Disaggregation Data'!$M$3:$M$154,MATCH(RIGHT(M40,255),RIGHT('Disaggregation Data'!$J$3:$J$154,255),0))),"")</f>
        <v/>
      </c>
      <c r="H40" s="377" t="str">
        <f t="array" ref="H40">IFERROR(IF(INDEX('Disaggregation Data'!$N$3:$N$154,MATCH(RIGHT(M40,255),RIGHT('Disaggregation Data'!$J$3:$J$154,255),0))=0,"",INDEX('Disaggregation Data'!$N$3:$N$154,MATCH(RIGHT(M40,255),RIGHT('Disaggregation Data'!$J$3:$J$154,255),0))),"")</f>
        <v/>
      </c>
      <c r="I40" s="491" t="str">
        <f t="array" ref="I40">IFERROR(IF(INDEX('Disaggregation Records'!$G$3:$G$56,MATCH(LEFT(L40,255),LEFT('Disaggregation Records'!$D$3:$D$56,255),0))=0,"",INDEX('Disaggregation Records'!$G$3:$G$56,MATCH(LEFT(L40,255),LEFT('Disaggregation Records'!$D$3:$D$56,255),0))),"")</f>
        <v/>
      </c>
      <c r="J40" s="491" t="s">
        <v>414</v>
      </c>
      <c r="K40" s="491">
        <f t="shared" si="0"/>
        <v>11</v>
      </c>
      <c r="L40" s="491" t="str">
        <f t="shared" si="1"/>
        <v/>
      </c>
      <c r="M40" s="491" t="str">
        <f t="shared" si="2"/>
        <v/>
      </c>
      <c r="N40" s="448" t="b">
        <f t="shared" si="3"/>
        <v>0</v>
      </c>
      <c r="O40" s="452" t="s">
        <v>1620</v>
      </c>
      <c r="P40" s="244"/>
      <c r="Q40" s="243"/>
      <c r="U40" s="415"/>
      <c r="V40" s="415"/>
    </row>
    <row r="41" spans="1:22" ht="37.5" customHeight="1" x14ac:dyDescent="0.25">
      <c r="A41" s="375">
        <v>4</v>
      </c>
      <c r="B41" s="394" t="str">
        <f>IFERROR(VLOOKUP(A41,'Impact Indicators - Section B'!$A$9:$S$27,19,FALSE),"")</f>
        <v/>
      </c>
      <c r="C41" s="490" t="str">
        <f t="array" ref="C41">IFERROR(IF(INDEX('Disaggregation Records'!$E$3:$E$56,MATCH(RIGHT(L41,255),RIGHT('Disaggregation Records'!$D$3:$D$56,255),0))=0,"",INDEX('Disaggregation Records'!$E$3:$E$56,MATCH(RIGHT(L41,255),RIGHT('Disaggregation Records'!$D$3:$D$56,255),0))),"")</f>
        <v/>
      </c>
      <c r="D41" s="490" t="str">
        <f t="array" ref="D41">IFERROR(IF(INDEX('Disaggregation Records'!$F$3:$F$56,MATCH(RIGHT(L41,255),RIGHT('Disaggregation Records'!$D$3:$D$56,255),0))=0,"",INDEX('Disaggregation Records'!$F$3:$F$56,MATCH(RIGHT(L41,255),RIGHT('Disaggregation Records'!$D$3:$D$56,255),0))),"")</f>
        <v/>
      </c>
      <c r="E41" s="378" t="str">
        <f t="array" ref="E41">IFERROR(IF(INDEX('Disaggregation Data'!$K$3:$K$154,MATCH(RIGHT(M41,255),RIGHT('Disaggregation Data'!$J$3:$J$154,255),0))=0,"",INDEX('Disaggregation Data'!$K$3:$K$154,MATCH(RIGHT(M41,255),RIGHT('Disaggregation Data'!$J$3:$J$154,255),0))),"")</f>
        <v/>
      </c>
      <c r="F41" s="378" t="str">
        <f t="array" ref="F41">IFERROR(IF(INDEX('Disaggregation Data'!$L$3:$L$154,MATCH(RIGHT(M41,255),RIGHT('Disaggregation Data'!$J$3:$J$154,255),0))=0,"",INDEX('Disaggregation Data'!$L$3:$L$154,MATCH(RIGHT(M41,255),RIGHT('Disaggregation Data'!$J$3:$J$154,255),0))),"")</f>
        <v/>
      </c>
      <c r="G41" s="378" t="str">
        <f t="array" ref="G41">IFERROR(IF(INDEX('Disaggregation Data'!$M$3:$M$154,MATCH(RIGHT(M41,255),RIGHT('Disaggregation Data'!$J$3:$J$154,255),0))=0,"",INDEX('Disaggregation Data'!$M$3:$M$154,MATCH(RIGHT(M41,255),RIGHT('Disaggregation Data'!$J$3:$J$154,255),0))),"")</f>
        <v/>
      </c>
      <c r="H41" s="377" t="str">
        <f t="array" ref="H41">IFERROR(IF(INDEX('Disaggregation Data'!$N$3:$N$154,MATCH(RIGHT(M41,255),RIGHT('Disaggregation Data'!$J$3:$J$154,255),0))=0,"",INDEX('Disaggregation Data'!$N$3:$N$154,MATCH(RIGHT(M41,255),RIGHT('Disaggregation Data'!$J$3:$J$154,255),0))),"")</f>
        <v/>
      </c>
      <c r="I41" s="491" t="str">
        <f t="array" ref="I41">IFERROR(IF(INDEX('Disaggregation Records'!$G$3:$G$56,MATCH(LEFT(L41,255),LEFT('Disaggregation Records'!$D$3:$D$56,255),0))=0,"",INDEX('Disaggregation Records'!$G$3:$G$56,MATCH(LEFT(L41,255),LEFT('Disaggregation Records'!$D$3:$D$56,255),0))),"")</f>
        <v/>
      </c>
      <c r="J41" s="491" t="s">
        <v>414</v>
      </c>
      <c r="K41" s="491">
        <f t="shared" si="0"/>
        <v>12</v>
      </c>
      <c r="L41" s="491" t="str">
        <f t="shared" si="1"/>
        <v/>
      </c>
      <c r="M41" s="491" t="str">
        <f t="shared" si="2"/>
        <v/>
      </c>
      <c r="N41" s="448" t="b">
        <f t="shared" si="3"/>
        <v>0</v>
      </c>
      <c r="O41" s="452" t="s">
        <v>1622</v>
      </c>
      <c r="P41" s="244"/>
      <c r="Q41" s="243"/>
      <c r="U41" s="415"/>
      <c r="V41" s="415"/>
    </row>
    <row r="42" spans="1:22" ht="37.5" customHeight="1" x14ac:dyDescent="0.25">
      <c r="A42" s="375">
        <v>4</v>
      </c>
      <c r="B42" s="394" t="str">
        <f>IFERROR(VLOOKUP(A42,'Impact Indicators - Section B'!$A$9:$S$27,19,FALSE),"")</f>
        <v/>
      </c>
      <c r="C42" s="490" t="str">
        <f t="array" ref="C42">IFERROR(IF(INDEX('Disaggregation Records'!$E$3:$E$56,MATCH(RIGHT(L42,255),RIGHT('Disaggregation Records'!$D$3:$D$56,255),0))=0,"",INDEX('Disaggregation Records'!$E$3:$E$56,MATCH(RIGHT(L42,255),RIGHT('Disaggregation Records'!$D$3:$D$56,255),0))),"")</f>
        <v/>
      </c>
      <c r="D42" s="490" t="str">
        <f t="array" ref="D42">IFERROR(IF(INDEX('Disaggregation Records'!$F$3:$F$56,MATCH(RIGHT(L42,255),RIGHT('Disaggregation Records'!$D$3:$D$56,255),0))=0,"",INDEX('Disaggregation Records'!$F$3:$F$56,MATCH(RIGHT(L42,255),RIGHT('Disaggregation Records'!$D$3:$D$56,255),0))),"")</f>
        <v/>
      </c>
      <c r="E42" s="378" t="str">
        <f t="array" ref="E42">IFERROR(IF(INDEX('Disaggregation Data'!$K$3:$K$154,MATCH(RIGHT(M42,255),RIGHT('Disaggregation Data'!$J$3:$J$154,255),0))=0,"",INDEX('Disaggregation Data'!$K$3:$K$154,MATCH(RIGHT(M42,255),RIGHT('Disaggregation Data'!$J$3:$J$154,255),0))),"")</f>
        <v/>
      </c>
      <c r="F42" s="378" t="str">
        <f t="array" ref="F42">IFERROR(IF(INDEX('Disaggregation Data'!$L$3:$L$154,MATCH(RIGHT(M42,255),RIGHT('Disaggregation Data'!$J$3:$J$154,255),0))=0,"",INDEX('Disaggregation Data'!$L$3:$L$154,MATCH(RIGHT(M42,255),RIGHT('Disaggregation Data'!$J$3:$J$154,255),0))),"")</f>
        <v/>
      </c>
      <c r="G42" s="378" t="str">
        <f t="array" ref="G42">IFERROR(IF(INDEX('Disaggregation Data'!$M$3:$M$154,MATCH(RIGHT(M42,255),RIGHT('Disaggregation Data'!$J$3:$J$154,255),0))=0,"",INDEX('Disaggregation Data'!$M$3:$M$154,MATCH(RIGHT(M42,255),RIGHT('Disaggregation Data'!$J$3:$J$154,255),0))),"")</f>
        <v/>
      </c>
      <c r="H42" s="377" t="str">
        <f t="array" ref="H42">IFERROR(IF(INDEX('Disaggregation Data'!$N$3:$N$154,MATCH(RIGHT(M42,255),RIGHT('Disaggregation Data'!$J$3:$J$154,255),0))=0,"",INDEX('Disaggregation Data'!$N$3:$N$154,MATCH(RIGHT(M42,255),RIGHT('Disaggregation Data'!$J$3:$J$154,255),0))),"")</f>
        <v/>
      </c>
      <c r="I42" s="491" t="str">
        <f t="array" ref="I42">IFERROR(IF(INDEX('Disaggregation Records'!$G$3:$G$56,MATCH(LEFT(L42,255),LEFT('Disaggregation Records'!$D$3:$D$56,255),0))=0,"",INDEX('Disaggregation Records'!$G$3:$G$56,MATCH(LEFT(L42,255),LEFT('Disaggregation Records'!$D$3:$D$56,255),0))),"")</f>
        <v/>
      </c>
      <c r="J42" s="491" t="s">
        <v>414</v>
      </c>
      <c r="K42" s="491">
        <f t="shared" si="0"/>
        <v>13</v>
      </c>
      <c r="L42" s="491" t="str">
        <f t="shared" si="1"/>
        <v/>
      </c>
      <c r="M42" s="491" t="str">
        <f t="shared" si="2"/>
        <v/>
      </c>
      <c r="N42" s="448" t="b">
        <f t="shared" si="3"/>
        <v>0</v>
      </c>
      <c r="O42" s="452" t="s">
        <v>1623</v>
      </c>
      <c r="P42" s="244"/>
      <c r="Q42" s="243"/>
      <c r="U42" s="415"/>
      <c r="V42" s="415"/>
    </row>
    <row r="43" spans="1:22" ht="37.5" customHeight="1" x14ac:dyDescent="0.25">
      <c r="A43" s="375">
        <v>4</v>
      </c>
      <c r="B43" s="394" t="str">
        <f>IFERROR(VLOOKUP(A43,'Impact Indicators - Section B'!$A$9:$S$27,19,FALSE),"")</f>
        <v/>
      </c>
      <c r="C43" s="490" t="str">
        <f t="array" ref="C43">IFERROR(IF(INDEX('Disaggregation Records'!$E$3:$E$56,MATCH(RIGHT(L43,255),RIGHT('Disaggregation Records'!$D$3:$D$56,255),0))=0,"",INDEX('Disaggregation Records'!$E$3:$E$56,MATCH(RIGHT(L43,255),RIGHT('Disaggregation Records'!$D$3:$D$56,255),0))),"")</f>
        <v/>
      </c>
      <c r="D43" s="490" t="str">
        <f t="array" ref="D43">IFERROR(IF(INDEX('Disaggregation Records'!$F$3:$F$56,MATCH(RIGHT(L43,255),RIGHT('Disaggregation Records'!$D$3:$D$56,255),0))=0,"",INDEX('Disaggregation Records'!$F$3:$F$56,MATCH(RIGHT(L43,255),RIGHT('Disaggregation Records'!$D$3:$D$56,255),0))),"")</f>
        <v/>
      </c>
      <c r="E43" s="378" t="str">
        <f t="array" ref="E43">IFERROR(IF(INDEX('Disaggregation Data'!$K$3:$K$154,MATCH(RIGHT(M43,255),RIGHT('Disaggregation Data'!$J$3:$J$154,255),0))=0,"",INDEX('Disaggregation Data'!$K$3:$K$154,MATCH(RIGHT(M43,255),RIGHT('Disaggregation Data'!$J$3:$J$154,255),0))),"")</f>
        <v/>
      </c>
      <c r="F43" s="378" t="str">
        <f t="array" ref="F43">IFERROR(IF(INDEX('Disaggregation Data'!$L$3:$L$154,MATCH(RIGHT(M43,255),RIGHT('Disaggregation Data'!$J$3:$J$154,255),0))=0,"",INDEX('Disaggregation Data'!$L$3:$L$154,MATCH(RIGHT(M43,255),RIGHT('Disaggregation Data'!$J$3:$J$154,255),0))),"")</f>
        <v/>
      </c>
      <c r="G43" s="378" t="str">
        <f t="array" ref="G43">IFERROR(IF(INDEX('Disaggregation Data'!$M$3:$M$154,MATCH(RIGHT(M43,255),RIGHT('Disaggregation Data'!$J$3:$J$154,255),0))=0,"",INDEX('Disaggregation Data'!$M$3:$M$154,MATCH(RIGHT(M43,255),RIGHT('Disaggregation Data'!$J$3:$J$154,255),0))),"")</f>
        <v/>
      </c>
      <c r="H43" s="377" t="str">
        <f t="array" ref="H43">IFERROR(IF(INDEX('Disaggregation Data'!$N$3:$N$154,MATCH(RIGHT(M43,255),RIGHT('Disaggregation Data'!$J$3:$J$154,255),0))=0,"",INDEX('Disaggregation Data'!$N$3:$N$154,MATCH(RIGHT(M43,255),RIGHT('Disaggregation Data'!$J$3:$J$154,255),0))),"")</f>
        <v/>
      </c>
      <c r="I43" s="491" t="str">
        <f t="array" ref="I43">IFERROR(IF(INDEX('Disaggregation Records'!$G$3:$G$56,MATCH(LEFT(L43,255),LEFT('Disaggregation Records'!$D$3:$D$56,255),0))=0,"",INDEX('Disaggregation Records'!$G$3:$G$56,MATCH(LEFT(L43,255),LEFT('Disaggregation Records'!$D$3:$D$56,255),0))),"")</f>
        <v/>
      </c>
      <c r="J43" s="491" t="s">
        <v>414</v>
      </c>
      <c r="K43" s="491">
        <f t="shared" si="0"/>
        <v>14</v>
      </c>
      <c r="L43" s="491" t="str">
        <f t="shared" si="1"/>
        <v/>
      </c>
      <c r="M43" s="491" t="str">
        <f t="shared" si="2"/>
        <v/>
      </c>
      <c r="N43" s="448" t="b">
        <f t="shared" si="3"/>
        <v>0</v>
      </c>
      <c r="O43" s="452" t="s">
        <v>1624</v>
      </c>
      <c r="P43" s="244"/>
      <c r="Q43" s="243"/>
      <c r="U43" s="415"/>
      <c r="V43" s="415"/>
    </row>
    <row r="44" spans="1:22" ht="37.5" customHeight="1" x14ac:dyDescent="0.25">
      <c r="A44" s="375">
        <v>4</v>
      </c>
      <c r="B44" s="394" t="str">
        <f>IFERROR(VLOOKUP(A44,'Impact Indicators - Section B'!$A$9:$S$27,19,FALSE),"")</f>
        <v/>
      </c>
      <c r="C44" s="490" t="str">
        <f t="array" ref="C44">IFERROR(IF(INDEX('Disaggregation Records'!$E$3:$E$56,MATCH(RIGHT(L44,255),RIGHT('Disaggregation Records'!$D$3:$D$56,255),0))=0,"",INDEX('Disaggregation Records'!$E$3:$E$56,MATCH(RIGHT(L44,255),RIGHT('Disaggregation Records'!$D$3:$D$56,255),0))),"")</f>
        <v/>
      </c>
      <c r="D44" s="490" t="str">
        <f t="array" ref="D44">IFERROR(IF(INDEX('Disaggregation Records'!$F$3:$F$56,MATCH(RIGHT(L44,255),RIGHT('Disaggregation Records'!$D$3:$D$56,255),0))=0,"",INDEX('Disaggregation Records'!$F$3:$F$56,MATCH(RIGHT(L44,255),RIGHT('Disaggregation Records'!$D$3:$D$56,255),0))),"")</f>
        <v/>
      </c>
      <c r="E44" s="378" t="str">
        <f t="array" ref="E44">IFERROR(IF(INDEX('Disaggregation Data'!$K$3:$K$154,MATCH(RIGHT(M44,255),RIGHT('Disaggregation Data'!$J$3:$J$154,255),0))=0,"",INDEX('Disaggregation Data'!$K$3:$K$154,MATCH(RIGHT(M44,255),RIGHT('Disaggregation Data'!$J$3:$J$154,255),0))),"")</f>
        <v/>
      </c>
      <c r="F44" s="378" t="str">
        <f t="array" ref="F44">IFERROR(IF(INDEX('Disaggregation Data'!$L$3:$L$154,MATCH(RIGHT(M44,255),RIGHT('Disaggregation Data'!$J$3:$J$154,255),0))=0,"",INDEX('Disaggregation Data'!$L$3:$L$154,MATCH(RIGHT(M44,255),RIGHT('Disaggregation Data'!$J$3:$J$154,255),0))),"")</f>
        <v/>
      </c>
      <c r="G44" s="378" t="str">
        <f t="array" ref="G44">IFERROR(IF(INDEX('Disaggregation Data'!$M$3:$M$154,MATCH(RIGHT(M44,255),RIGHT('Disaggregation Data'!$J$3:$J$154,255),0))=0,"",INDEX('Disaggregation Data'!$M$3:$M$154,MATCH(RIGHT(M44,255),RIGHT('Disaggregation Data'!$J$3:$J$154,255),0))),"")</f>
        <v/>
      </c>
      <c r="H44" s="377" t="str">
        <f t="array" ref="H44">IFERROR(IF(INDEX('Disaggregation Data'!$N$3:$N$154,MATCH(RIGHT(M44,255),RIGHT('Disaggregation Data'!$J$3:$J$154,255),0))=0,"",INDEX('Disaggregation Data'!$N$3:$N$154,MATCH(RIGHT(M44,255),RIGHT('Disaggregation Data'!$J$3:$J$154,255),0))),"")</f>
        <v/>
      </c>
      <c r="I44" s="491" t="str">
        <f t="array" ref="I44">IFERROR(IF(INDEX('Disaggregation Records'!$G$3:$G$56,MATCH(LEFT(L44,255),LEFT('Disaggregation Records'!$D$3:$D$56,255),0))=0,"",INDEX('Disaggregation Records'!$G$3:$G$56,MATCH(LEFT(L44,255),LEFT('Disaggregation Records'!$D$3:$D$56,255),0))),"")</f>
        <v/>
      </c>
      <c r="J44" s="491" t="s">
        <v>414</v>
      </c>
      <c r="K44" s="491">
        <f t="shared" si="0"/>
        <v>15</v>
      </c>
      <c r="L44" s="491" t="str">
        <f t="shared" si="1"/>
        <v/>
      </c>
      <c r="M44" s="491" t="str">
        <f t="shared" si="2"/>
        <v/>
      </c>
      <c r="N44" s="448" t="b">
        <f t="shared" si="3"/>
        <v>0</v>
      </c>
      <c r="O44" s="452" t="s">
        <v>1625</v>
      </c>
      <c r="P44" s="244"/>
      <c r="Q44" s="243"/>
      <c r="U44" s="415"/>
      <c r="V44" s="415"/>
    </row>
    <row r="45" spans="1:22" ht="37.5" customHeight="1" x14ac:dyDescent="0.25">
      <c r="A45" s="375">
        <v>4</v>
      </c>
      <c r="B45" s="394" t="str">
        <f>IFERROR(VLOOKUP(A45,'Impact Indicators - Section B'!$A$9:$S$27,19,FALSE),"")</f>
        <v/>
      </c>
      <c r="C45" s="490" t="str">
        <f t="array" ref="C45">IFERROR(IF(INDEX('Disaggregation Records'!$E$3:$E$56,MATCH(RIGHT(L45,255),RIGHT('Disaggregation Records'!$D$3:$D$56,255),0))=0,"",INDEX('Disaggregation Records'!$E$3:$E$56,MATCH(RIGHT(L45,255),RIGHT('Disaggregation Records'!$D$3:$D$56,255),0))),"")</f>
        <v/>
      </c>
      <c r="D45" s="490" t="str">
        <f t="array" ref="D45">IFERROR(IF(INDEX('Disaggregation Records'!$F$3:$F$56,MATCH(RIGHT(L45,255),RIGHT('Disaggregation Records'!$D$3:$D$56,255),0))=0,"",INDEX('Disaggregation Records'!$F$3:$F$56,MATCH(RIGHT(L45,255),RIGHT('Disaggregation Records'!$D$3:$D$56,255),0))),"")</f>
        <v/>
      </c>
      <c r="E45" s="378" t="str">
        <f t="array" ref="E45">IFERROR(IF(INDEX('Disaggregation Data'!$K$3:$K$154,MATCH(RIGHT(M45,255),RIGHT('Disaggregation Data'!$J$3:$J$154,255),0))=0,"",INDEX('Disaggregation Data'!$K$3:$K$154,MATCH(RIGHT(M45,255),RIGHT('Disaggregation Data'!$J$3:$J$154,255),0))),"")</f>
        <v/>
      </c>
      <c r="F45" s="378" t="str">
        <f t="array" ref="F45">IFERROR(IF(INDEX('Disaggregation Data'!$L$3:$L$154,MATCH(RIGHT(M45,255),RIGHT('Disaggregation Data'!$J$3:$J$154,255),0))=0,"",INDEX('Disaggregation Data'!$L$3:$L$154,MATCH(RIGHT(M45,255),RIGHT('Disaggregation Data'!$J$3:$J$154,255),0))),"")</f>
        <v/>
      </c>
      <c r="G45" s="378" t="str">
        <f t="array" ref="G45">IFERROR(IF(INDEX('Disaggregation Data'!$M$3:$M$154,MATCH(RIGHT(M45,255),RIGHT('Disaggregation Data'!$J$3:$J$154,255),0))=0,"",INDEX('Disaggregation Data'!$M$3:$M$154,MATCH(RIGHT(M45,255),RIGHT('Disaggregation Data'!$J$3:$J$154,255),0))),"")</f>
        <v/>
      </c>
      <c r="H45" s="377" t="str">
        <f t="array" ref="H45">IFERROR(IF(INDEX('Disaggregation Data'!$N$3:$N$154,MATCH(RIGHT(M45,255),RIGHT('Disaggregation Data'!$J$3:$J$154,255),0))=0,"",INDEX('Disaggregation Data'!$N$3:$N$154,MATCH(RIGHT(M45,255),RIGHT('Disaggregation Data'!$J$3:$J$154,255),0))),"")</f>
        <v/>
      </c>
      <c r="I45" s="491" t="str">
        <f t="array" ref="I45">IFERROR(IF(INDEX('Disaggregation Records'!$G$3:$G$56,MATCH(LEFT(L45,255),LEFT('Disaggregation Records'!$D$3:$D$56,255),0))=0,"",INDEX('Disaggregation Records'!$G$3:$G$56,MATCH(LEFT(L45,255),LEFT('Disaggregation Records'!$D$3:$D$56,255),0))),"")</f>
        <v/>
      </c>
      <c r="J45" s="491" t="s">
        <v>414</v>
      </c>
      <c r="K45" s="491">
        <f t="shared" si="0"/>
        <v>16</v>
      </c>
      <c r="L45" s="491" t="str">
        <f t="shared" si="1"/>
        <v/>
      </c>
      <c r="M45" s="491" t="str">
        <f t="shared" si="2"/>
        <v/>
      </c>
      <c r="N45" s="448" t="b">
        <f t="shared" si="3"/>
        <v>0</v>
      </c>
      <c r="O45" s="452" t="s">
        <v>1627</v>
      </c>
      <c r="P45" s="244"/>
      <c r="Q45" s="243"/>
      <c r="U45" s="415"/>
      <c r="V45" s="415"/>
    </row>
    <row r="46" spans="1:22" ht="37.5" customHeight="1" x14ac:dyDescent="0.25">
      <c r="A46" s="375">
        <v>4</v>
      </c>
      <c r="B46" s="394" t="str">
        <f>IFERROR(VLOOKUP(A46,'Impact Indicators - Section B'!$A$9:$S$27,19,FALSE),"")</f>
        <v/>
      </c>
      <c r="C46" s="490" t="str">
        <f t="array" ref="C46">IFERROR(IF(INDEX('Disaggregation Records'!$E$3:$E$56,MATCH(RIGHT(L46,255),RIGHT('Disaggregation Records'!$D$3:$D$56,255),0))=0,"",INDEX('Disaggregation Records'!$E$3:$E$56,MATCH(RIGHT(L46,255),RIGHT('Disaggregation Records'!$D$3:$D$56,255),0))),"")</f>
        <v/>
      </c>
      <c r="D46" s="490" t="str">
        <f t="array" ref="D46">IFERROR(IF(INDEX('Disaggregation Records'!$F$3:$F$56,MATCH(RIGHT(L46,255),RIGHT('Disaggregation Records'!$D$3:$D$56,255),0))=0,"",INDEX('Disaggregation Records'!$F$3:$F$56,MATCH(RIGHT(L46,255),RIGHT('Disaggregation Records'!$D$3:$D$56,255),0))),"")</f>
        <v/>
      </c>
      <c r="E46" s="378" t="str">
        <f t="array" ref="E46">IFERROR(IF(INDEX('Disaggregation Data'!$K$3:$K$154,MATCH(RIGHT(M46,255),RIGHT('Disaggregation Data'!$J$3:$J$154,255),0))=0,"",INDEX('Disaggregation Data'!$K$3:$K$154,MATCH(RIGHT(M46,255),RIGHT('Disaggregation Data'!$J$3:$J$154,255),0))),"")</f>
        <v/>
      </c>
      <c r="F46" s="378" t="str">
        <f t="array" ref="F46">IFERROR(IF(INDEX('Disaggregation Data'!$L$3:$L$154,MATCH(RIGHT(M46,255),RIGHT('Disaggregation Data'!$J$3:$J$154,255),0))=0,"",INDEX('Disaggregation Data'!$L$3:$L$154,MATCH(RIGHT(M46,255),RIGHT('Disaggregation Data'!$J$3:$J$154,255),0))),"")</f>
        <v/>
      </c>
      <c r="G46" s="378" t="str">
        <f t="array" ref="G46">IFERROR(IF(INDEX('Disaggregation Data'!$M$3:$M$154,MATCH(RIGHT(M46,255),RIGHT('Disaggregation Data'!$J$3:$J$154,255),0))=0,"",INDEX('Disaggregation Data'!$M$3:$M$154,MATCH(RIGHT(M46,255),RIGHT('Disaggregation Data'!$J$3:$J$154,255),0))),"")</f>
        <v/>
      </c>
      <c r="H46" s="377" t="str">
        <f t="array" ref="H46">IFERROR(IF(INDEX('Disaggregation Data'!$N$3:$N$154,MATCH(RIGHT(M46,255),RIGHT('Disaggregation Data'!$J$3:$J$154,255),0))=0,"",INDEX('Disaggregation Data'!$N$3:$N$154,MATCH(RIGHT(M46,255),RIGHT('Disaggregation Data'!$J$3:$J$154,255),0))),"")</f>
        <v/>
      </c>
      <c r="I46" s="491" t="str">
        <f t="array" ref="I46">IFERROR(IF(INDEX('Disaggregation Records'!$G$3:$G$56,MATCH(LEFT(L46,255),LEFT('Disaggregation Records'!$D$3:$D$56,255),0))=0,"",INDEX('Disaggregation Records'!$G$3:$G$56,MATCH(LEFT(L46,255),LEFT('Disaggregation Records'!$D$3:$D$56,255),0))),"")</f>
        <v/>
      </c>
      <c r="J46" s="491" t="s">
        <v>414</v>
      </c>
      <c r="K46" s="491">
        <f t="shared" si="0"/>
        <v>17</v>
      </c>
      <c r="L46" s="491" t="str">
        <f t="shared" si="1"/>
        <v/>
      </c>
      <c r="M46" s="491" t="str">
        <f t="shared" si="2"/>
        <v/>
      </c>
      <c r="N46" s="448" t="b">
        <f t="shared" si="3"/>
        <v>0</v>
      </c>
      <c r="O46" s="452" t="s">
        <v>1629</v>
      </c>
      <c r="P46" s="244"/>
      <c r="Q46" s="243"/>
      <c r="U46" s="415"/>
      <c r="V46" s="415"/>
    </row>
    <row r="47" spans="1:22" ht="37.5" customHeight="1" x14ac:dyDescent="0.25">
      <c r="A47" s="375">
        <v>4</v>
      </c>
      <c r="B47" s="394" t="str">
        <f>IFERROR(VLOOKUP(A47,'Impact Indicators - Section B'!$A$9:$S$27,19,FALSE),"")</f>
        <v/>
      </c>
      <c r="C47" s="490" t="str">
        <f t="array" ref="C47">IFERROR(IF(INDEX('Disaggregation Records'!$E$3:$E$56,MATCH(RIGHT(L47,255),RIGHT('Disaggregation Records'!$D$3:$D$56,255),0))=0,"",INDEX('Disaggregation Records'!$E$3:$E$56,MATCH(RIGHT(L47,255),RIGHT('Disaggregation Records'!$D$3:$D$56,255),0))),"")</f>
        <v/>
      </c>
      <c r="D47" s="490" t="str">
        <f t="array" ref="D47">IFERROR(IF(INDEX('Disaggregation Records'!$F$3:$F$56,MATCH(RIGHT(L47,255),RIGHT('Disaggregation Records'!$D$3:$D$56,255),0))=0,"",INDEX('Disaggregation Records'!$F$3:$F$56,MATCH(RIGHT(L47,255),RIGHT('Disaggregation Records'!$D$3:$D$56,255),0))),"")</f>
        <v/>
      </c>
      <c r="E47" s="378" t="str">
        <f t="array" ref="E47">IFERROR(IF(INDEX('Disaggregation Data'!$K$3:$K$154,MATCH(RIGHT(M47,255),RIGHT('Disaggregation Data'!$J$3:$J$154,255),0))=0,"",INDEX('Disaggregation Data'!$K$3:$K$154,MATCH(RIGHT(M47,255),RIGHT('Disaggregation Data'!$J$3:$J$154,255),0))),"")</f>
        <v/>
      </c>
      <c r="F47" s="378" t="str">
        <f t="array" ref="F47">IFERROR(IF(INDEX('Disaggregation Data'!$L$3:$L$154,MATCH(RIGHT(M47,255),RIGHT('Disaggregation Data'!$J$3:$J$154,255),0))=0,"",INDEX('Disaggregation Data'!$L$3:$L$154,MATCH(RIGHT(M47,255),RIGHT('Disaggregation Data'!$J$3:$J$154,255),0))),"")</f>
        <v/>
      </c>
      <c r="G47" s="378" t="str">
        <f t="array" ref="G47">IFERROR(IF(INDEX('Disaggregation Data'!$M$3:$M$154,MATCH(RIGHT(M47,255),RIGHT('Disaggregation Data'!$J$3:$J$154,255),0))=0,"",INDEX('Disaggregation Data'!$M$3:$M$154,MATCH(RIGHT(M47,255),RIGHT('Disaggregation Data'!$J$3:$J$154,255),0))),"")</f>
        <v/>
      </c>
      <c r="H47" s="377" t="str">
        <f t="array" ref="H47">IFERROR(IF(INDEX('Disaggregation Data'!$N$3:$N$154,MATCH(RIGHT(M47,255),RIGHT('Disaggregation Data'!$J$3:$J$154,255),0))=0,"",INDEX('Disaggregation Data'!$N$3:$N$154,MATCH(RIGHT(M47,255),RIGHT('Disaggregation Data'!$J$3:$J$154,255),0))),"")</f>
        <v/>
      </c>
      <c r="I47" s="491" t="str">
        <f t="array" ref="I47">IFERROR(IF(INDEX('Disaggregation Records'!$G$3:$G$56,MATCH(LEFT(L47,255),LEFT('Disaggregation Records'!$D$3:$D$56,255),0))=0,"",INDEX('Disaggregation Records'!$G$3:$G$56,MATCH(LEFT(L47,255),LEFT('Disaggregation Records'!$D$3:$D$56,255),0))),"")</f>
        <v/>
      </c>
      <c r="J47" s="491" t="s">
        <v>414</v>
      </c>
      <c r="K47" s="491">
        <f t="shared" si="0"/>
        <v>18</v>
      </c>
      <c r="L47" s="491" t="str">
        <f t="shared" si="1"/>
        <v/>
      </c>
      <c r="M47" s="491" t="str">
        <f t="shared" si="2"/>
        <v/>
      </c>
      <c r="N47" s="448" t="b">
        <f t="shared" si="3"/>
        <v>0</v>
      </c>
      <c r="O47" s="452" t="s">
        <v>1630</v>
      </c>
      <c r="P47" s="244"/>
      <c r="Q47" s="243"/>
      <c r="U47" s="415"/>
      <c r="V47" s="415"/>
    </row>
    <row r="48" spans="1:22" ht="37.5" customHeight="1" x14ac:dyDescent="0.25">
      <c r="A48" s="375">
        <v>4</v>
      </c>
      <c r="B48" s="394" t="str">
        <f>IFERROR(VLOOKUP(A48,'Impact Indicators - Section B'!$A$9:$S$27,19,FALSE),"")</f>
        <v/>
      </c>
      <c r="C48" s="490" t="str">
        <f t="array" ref="C48">IFERROR(IF(INDEX('Disaggregation Records'!$E$3:$E$56,MATCH(RIGHT(L48,255),RIGHT('Disaggregation Records'!$D$3:$D$56,255),0))=0,"",INDEX('Disaggregation Records'!$E$3:$E$56,MATCH(RIGHT(L48,255),RIGHT('Disaggregation Records'!$D$3:$D$56,255),0))),"")</f>
        <v/>
      </c>
      <c r="D48" s="490" t="str">
        <f t="array" ref="D48">IFERROR(IF(INDEX('Disaggregation Records'!$F$3:$F$56,MATCH(RIGHT(L48,255),RIGHT('Disaggregation Records'!$D$3:$D$56,255),0))=0,"",INDEX('Disaggregation Records'!$F$3:$F$56,MATCH(RIGHT(L48,255),RIGHT('Disaggregation Records'!$D$3:$D$56,255),0))),"")</f>
        <v/>
      </c>
      <c r="E48" s="378" t="str">
        <f t="array" ref="E48">IFERROR(IF(INDEX('Disaggregation Data'!$K$3:$K$154,MATCH(RIGHT(M48,255),RIGHT('Disaggregation Data'!$J$3:$J$154,255),0))=0,"",INDEX('Disaggregation Data'!$K$3:$K$154,MATCH(RIGHT(M48,255),RIGHT('Disaggregation Data'!$J$3:$J$154,255),0))),"")</f>
        <v/>
      </c>
      <c r="F48" s="378" t="str">
        <f t="array" ref="F48">IFERROR(IF(INDEX('Disaggregation Data'!$L$3:$L$154,MATCH(RIGHT(M48,255),RIGHT('Disaggregation Data'!$J$3:$J$154,255),0))=0,"",INDEX('Disaggregation Data'!$L$3:$L$154,MATCH(RIGHT(M48,255),RIGHT('Disaggregation Data'!$J$3:$J$154,255),0))),"")</f>
        <v/>
      </c>
      <c r="G48" s="378" t="str">
        <f t="array" ref="G48">IFERROR(IF(INDEX('Disaggregation Data'!$M$3:$M$154,MATCH(RIGHT(M48,255),RIGHT('Disaggregation Data'!$J$3:$J$154,255),0))=0,"",INDEX('Disaggregation Data'!$M$3:$M$154,MATCH(RIGHT(M48,255),RIGHT('Disaggregation Data'!$J$3:$J$154,255),0))),"")</f>
        <v/>
      </c>
      <c r="H48" s="377" t="str">
        <f t="array" ref="H48">IFERROR(IF(INDEX('Disaggregation Data'!$N$3:$N$154,MATCH(RIGHT(M48,255),RIGHT('Disaggregation Data'!$J$3:$J$154,255),0))=0,"",INDEX('Disaggregation Data'!$N$3:$N$154,MATCH(RIGHT(M48,255),RIGHT('Disaggregation Data'!$J$3:$J$154,255),0))),"")</f>
        <v/>
      </c>
      <c r="I48" s="491" t="str">
        <f t="array" ref="I48">IFERROR(IF(INDEX('Disaggregation Records'!$G$3:$G$56,MATCH(LEFT(L48,255),LEFT('Disaggregation Records'!$D$3:$D$56,255),0))=0,"",INDEX('Disaggregation Records'!$G$3:$G$56,MATCH(LEFT(L48,255),LEFT('Disaggregation Records'!$D$3:$D$56,255),0))),"")</f>
        <v/>
      </c>
      <c r="J48" s="491" t="s">
        <v>414</v>
      </c>
      <c r="K48" s="491">
        <f t="shared" si="0"/>
        <v>19</v>
      </c>
      <c r="L48" s="491" t="str">
        <f t="shared" si="1"/>
        <v/>
      </c>
      <c r="M48" s="491" t="str">
        <f t="shared" si="2"/>
        <v/>
      </c>
      <c r="N48" s="448" t="b">
        <f t="shared" si="3"/>
        <v>0</v>
      </c>
      <c r="O48" s="452" t="s">
        <v>1631</v>
      </c>
      <c r="P48" s="244"/>
      <c r="Q48" s="243"/>
      <c r="U48" s="415"/>
      <c r="V48" s="415"/>
    </row>
    <row r="49" spans="1:22" ht="37.5" customHeight="1" x14ac:dyDescent="0.25">
      <c r="A49" s="375">
        <v>5</v>
      </c>
      <c r="B49" s="394" t="str">
        <f>IFERROR(VLOOKUP(A49,'Impact Indicators - Section B'!$A$9:$S$27,19,FALSE),"")</f>
        <v/>
      </c>
      <c r="C49" s="490" t="str">
        <f t="array" ref="C49">IFERROR(IF(INDEX('Disaggregation Records'!$E$3:$E$56,MATCH(RIGHT(L49,255),RIGHT('Disaggregation Records'!$D$3:$D$56,255),0))=0,"",INDEX('Disaggregation Records'!$E$3:$E$56,MATCH(RIGHT(L49,255),RIGHT('Disaggregation Records'!$D$3:$D$56,255),0))),"")</f>
        <v/>
      </c>
      <c r="D49" s="490" t="str">
        <f t="array" ref="D49">IFERROR(IF(INDEX('Disaggregation Records'!$F$3:$F$56,MATCH(RIGHT(L49,255),RIGHT('Disaggregation Records'!$D$3:$D$56,255),0))=0,"",INDEX('Disaggregation Records'!$F$3:$F$56,MATCH(RIGHT(L49,255),RIGHT('Disaggregation Records'!$D$3:$D$56,255),0))),"")</f>
        <v/>
      </c>
      <c r="E49" s="378" t="str">
        <f t="array" ref="E49">IFERROR(IF(INDEX('Disaggregation Data'!$K$3:$K$154,MATCH(RIGHT(M49,255),RIGHT('Disaggregation Data'!$J$3:$J$154,255),0))=0,"",INDEX('Disaggregation Data'!$K$3:$K$154,MATCH(RIGHT(M49,255),RIGHT('Disaggregation Data'!$J$3:$J$154,255),0))),"")</f>
        <v/>
      </c>
      <c r="F49" s="378" t="str">
        <f t="array" ref="F49">IFERROR(IF(INDEX('Disaggregation Data'!$L$3:$L$154,MATCH(RIGHT(M49,255),RIGHT('Disaggregation Data'!$J$3:$J$154,255),0))=0,"",INDEX('Disaggregation Data'!$L$3:$L$154,MATCH(RIGHT(M49,255),RIGHT('Disaggregation Data'!$J$3:$J$154,255),0))),"")</f>
        <v/>
      </c>
      <c r="G49" s="378" t="str">
        <f t="array" ref="G49">IFERROR(IF(INDEX('Disaggregation Data'!$M$3:$M$154,MATCH(RIGHT(M49,255),RIGHT('Disaggregation Data'!$J$3:$J$154,255),0))=0,"",INDEX('Disaggregation Data'!$M$3:$M$154,MATCH(RIGHT(M49,255),RIGHT('Disaggregation Data'!$J$3:$J$154,255),0))),"")</f>
        <v/>
      </c>
      <c r="H49" s="377" t="str">
        <f t="array" ref="H49">IFERROR(IF(INDEX('Disaggregation Data'!$N$3:$N$154,MATCH(RIGHT(M49,255),RIGHT('Disaggregation Data'!$J$3:$J$154,255),0))=0,"",INDEX('Disaggregation Data'!$N$3:$N$154,MATCH(RIGHT(M49,255),RIGHT('Disaggregation Data'!$J$3:$J$154,255),0))),"")</f>
        <v/>
      </c>
      <c r="I49" s="491" t="str">
        <f t="array" ref="I49">IFERROR(IF(INDEX('Disaggregation Records'!$G$3:$G$56,MATCH(LEFT(L49,255),LEFT('Disaggregation Records'!$D$3:$D$56,255),0))=0,"",INDEX('Disaggregation Records'!$G$3:$G$56,MATCH(LEFT(L49,255),LEFT('Disaggregation Records'!$D$3:$D$56,255),0))),"")</f>
        <v/>
      </c>
      <c r="J49" s="491" t="s">
        <v>417</v>
      </c>
      <c r="K49" s="491">
        <f t="shared" si="0"/>
        <v>20</v>
      </c>
      <c r="L49" s="491" t="str">
        <f t="shared" si="1"/>
        <v/>
      </c>
      <c r="M49" s="491" t="str">
        <f t="shared" si="2"/>
        <v/>
      </c>
      <c r="N49" s="448" t="b">
        <f t="shared" si="3"/>
        <v>0</v>
      </c>
      <c r="O49" s="452" t="s">
        <v>1632</v>
      </c>
      <c r="P49" s="244"/>
      <c r="Q49" s="243"/>
      <c r="U49" s="415"/>
      <c r="V49" s="415"/>
    </row>
    <row r="50" spans="1:22" ht="37.5" customHeight="1" x14ac:dyDescent="0.25">
      <c r="A50" s="375">
        <v>5</v>
      </c>
      <c r="B50" s="394" t="str">
        <f>IFERROR(VLOOKUP(A50,'Impact Indicators - Section B'!$A$9:$S$27,19,FALSE),"")</f>
        <v/>
      </c>
      <c r="C50" s="490" t="str">
        <f t="array" ref="C50">IFERROR(IF(INDEX('Disaggregation Records'!$E$3:$E$56,MATCH(RIGHT(L50,255),RIGHT('Disaggregation Records'!$D$3:$D$56,255),0))=0,"",INDEX('Disaggregation Records'!$E$3:$E$56,MATCH(RIGHT(L50,255),RIGHT('Disaggregation Records'!$D$3:$D$56,255),0))),"")</f>
        <v/>
      </c>
      <c r="D50" s="490" t="str">
        <f t="array" ref="D50">IFERROR(IF(INDEX('Disaggregation Records'!$F$3:$F$56,MATCH(RIGHT(L50,255),RIGHT('Disaggregation Records'!$D$3:$D$56,255),0))=0,"",INDEX('Disaggregation Records'!$F$3:$F$56,MATCH(RIGHT(L50,255),RIGHT('Disaggregation Records'!$D$3:$D$56,255),0))),"")</f>
        <v/>
      </c>
      <c r="E50" s="378" t="str">
        <f t="array" ref="E50">IFERROR(IF(INDEX('Disaggregation Data'!$K$3:$K$154,MATCH(RIGHT(M50,255),RIGHT('Disaggregation Data'!$J$3:$J$154,255),0))=0,"",INDEX('Disaggregation Data'!$K$3:$K$154,MATCH(RIGHT(M50,255),RIGHT('Disaggregation Data'!$J$3:$J$154,255),0))),"")</f>
        <v/>
      </c>
      <c r="F50" s="378" t="str">
        <f t="array" ref="F50">IFERROR(IF(INDEX('Disaggregation Data'!$L$3:$L$154,MATCH(RIGHT(M50,255),RIGHT('Disaggregation Data'!$J$3:$J$154,255),0))=0,"",INDEX('Disaggregation Data'!$L$3:$L$154,MATCH(RIGHT(M50,255),RIGHT('Disaggregation Data'!$J$3:$J$154,255),0))),"")</f>
        <v/>
      </c>
      <c r="G50" s="378" t="str">
        <f t="array" ref="G50">IFERROR(IF(INDEX('Disaggregation Data'!$M$3:$M$154,MATCH(RIGHT(M50,255),RIGHT('Disaggregation Data'!$J$3:$J$154,255),0))=0,"",INDEX('Disaggregation Data'!$M$3:$M$154,MATCH(RIGHT(M50,255),RIGHT('Disaggregation Data'!$J$3:$J$154,255),0))),"")</f>
        <v/>
      </c>
      <c r="H50" s="377" t="str">
        <f t="array" ref="H50">IFERROR(IF(INDEX('Disaggregation Data'!$N$3:$N$154,MATCH(RIGHT(M50,255),RIGHT('Disaggregation Data'!$J$3:$J$154,255),0))=0,"",INDEX('Disaggregation Data'!$N$3:$N$154,MATCH(RIGHT(M50,255),RIGHT('Disaggregation Data'!$J$3:$J$154,255),0))),"")</f>
        <v/>
      </c>
      <c r="I50" s="491" t="str">
        <f t="array" ref="I50">IFERROR(IF(INDEX('Disaggregation Records'!$G$3:$G$56,MATCH(LEFT(L50,255),LEFT('Disaggregation Records'!$D$3:$D$56,255),0))=0,"",INDEX('Disaggregation Records'!$G$3:$G$56,MATCH(LEFT(L50,255),LEFT('Disaggregation Records'!$D$3:$D$56,255),0))),"")</f>
        <v/>
      </c>
      <c r="J50" s="491" t="s">
        <v>417</v>
      </c>
      <c r="K50" s="491">
        <f t="shared" si="0"/>
        <v>21</v>
      </c>
      <c r="L50" s="491" t="str">
        <f t="shared" si="1"/>
        <v/>
      </c>
      <c r="M50" s="491" t="str">
        <f t="shared" si="2"/>
        <v/>
      </c>
      <c r="N50" s="448" t="b">
        <f t="shared" si="3"/>
        <v>0</v>
      </c>
      <c r="O50" s="452" t="s">
        <v>1633</v>
      </c>
      <c r="P50" s="244"/>
      <c r="Q50" s="243"/>
      <c r="U50" s="415"/>
      <c r="V50" s="415"/>
    </row>
    <row r="51" spans="1:22" ht="37.5" customHeight="1" x14ac:dyDescent="0.25">
      <c r="A51" s="375">
        <v>5</v>
      </c>
      <c r="B51" s="394" t="str">
        <f>IFERROR(VLOOKUP(A51,'Impact Indicators - Section B'!$A$9:$S$27,19,FALSE),"")</f>
        <v/>
      </c>
      <c r="C51" s="490" t="str">
        <f t="array" ref="C51">IFERROR(IF(INDEX('Disaggregation Records'!$E$3:$E$56,MATCH(RIGHT(L51,255),RIGHT('Disaggregation Records'!$D$3:$D$56,255),0))=0,"",INDEX('Disaggregation Records'!$E$3:$E$56,MATCH(RIGHT(L51,255),RIGHT('Disaggregation Records'!$D$3:$D$56,255),0))),"")</f>
        <v/>
      </c>
      <c r="D51" s="490" t="str">
        <f t="array" ref="D51">IFERROR(IF(INDEX('Disaggregation Records'!$F$3:$F$56,MATCH(RIGHT(L51,255),RIGHT('Disaggregation Records'!$D$3:$D$56,255),0))=0,"",INDEX('Disaggregation Records'!$F$3:$F$56,MATCH(RIGHT(L51,255),RIGHT('Disaggregation Records'!$D$3:$D$56,255),0))),"")</f>
        <v/>
      </c>
      <c r="E51" s="378" t="str">
        <f t="array" ref="E51">IFERROR(IF(INDEX('Disaggregation Data'!$K$3:$K$154,MATCH(RIGHT(M51,255),RIGHT('Disaggregation Data'!$J$3:$J$154,255),0))=0,"",INDEX('Disaggregation Data'!$K$3:$K$154,MATCH(RIGHT(M51,255),RIGHT('Disaggregation Data'!$J$3:$J$154,255),0))),"")</f>
        <v/>
      </c>
      <c r="F51" s="378" t="str">
        <f t="array" ref="F51">IFERROR(IF(INDEX('Disaggregation Data'!$L$3:$L$154,MATCH(RIGHT(M51,255),RIGHT('Disaggregation Data'!$J$3:$J$154,255),0))=0,"",INDEX('Disaggregation Data'!$L$3:$L$154,MATCH(RIGHT(M51,255),RIGHT('Disaggregation Data'!$J$3:$J$154,255),0))),"")</f>
        <v/>
      </c>
      <c r="G51" s="378" t="str">
        <f t="array" ref="G51">IFERROR(IF(INDEX('Disaggregation Data'!$M$3:$M$154,MATCH(RIGHT(M51,255),RIGHT('Disaggregation Data'!$J$3:$J$154,255),0))=0,"",INDEX('Disaggregation Data'!$M$3:$M$154,MATCH(RIGHT(M51,255),RIGHT('Disaggregation Data'!$J$3:$J$154,255),0))),"")</f>
        <v/>
      </c>
      <c r="H51" s="377" t="str">
        <f t="array" ref="H51">IFERROR(IF(INDEX('Disaggregation Data'!$N$3:$N$154,MATCH(RIGHT(M51,255),RIGHT('Disaggregation Data'!$J$3:$J$154,255),0))=0,"",INDEX('Disaggregation Data'!$N$3:$N$154,MATCH(RIGHT(M51,255),RIGHT('Disaggregation Data'!$J$3:$J$154,255),0))),"")</f>
        <v/>
      </c>
      <c r="I51" s="491" t="str">
        <f t="array" ref="I51">IFERROR(IF(INDEX('Disaggregation Records'!$G$3:$G$56,MATCH(LEFT(L51,255),LEFT('Disaggregation Records'!$D$3:$D$56,255),0))=0,"",INDEX('Disaggregation Records'!$G$3:$G$56,MATCH(LEFT(L51,255),LEFT('Disaggregation Records'!$D$3:$D$56,255),0))),"")</f>
        <v/>
      </c>
      <c r="J51" s="491" t="s">
        <v>417</v>
      </c>
      <c r="K51" s="491">
        <f t="shared" si="0"/>
        <v>22</v>
      </c>
      <c r="L51" s="491" t="str">
        <f t="shared" si="1"/>
        <v/>
      </c>
      <c r="M51" s="491" t="str">
        <f t="shared" si="2"/>
        <v/>
      </c>
      <c r="N51" s="448" t="b">
        <f t="shared" si="3"/>
        <v>0</v>
      </c>
      <c r="O51" s="452" t="s">
        <v>1634</v>
      </c>
      <c r="P51" s="244"/>
      <c r="Q51" s="243"/>
      <c r="U51" s="415"/>
      <c r="V51" s="415"/>
    </row>
    <row r="52" spans="1:22" ht="37.5" customHeight="1" x14ac:dyDescent="0.25">
      <c r="A52" s="375">
        <v>5</v>
      </c>
      <c r="B52" s="394" t="str">
        <f>IFERROR(VLOOKUP(A52,'Impact Indicators - Section B'!$A$9:$S$27,19,FALSE),"")</f>
        <v/>
      </c>
      <c r="C52" s="490" t="str">
        <f t="array" ref="C52">IFERROR(IF(INDEX('Disaggregation Records'!$E$3:$E$56,MATCH(RIGHT(L52,255),RIGHT('Disaggregation Records'!$D$3:$D$56,255),0))=0,"",INDEX('Disaggregation Records'!$E$3:$E$56,MATCH(RIGHT(L52,255),RIGHT('Disaggregation Records'!$D$3:$D$56,255),0))),"")</f>
        <v/>
      </c>
      <c r="D52" s="490" t="str">
        <f t="array" ref="D52">IFERROR(IF(INDEX('Disaggregation Records'!$F$3:$F$56,MATCH(RIGHT(L52,255),RIGHT('Disaggregation Records'!$D$3:$D$56,255),0))=0,"",INDEX('Disaggregation Records'!$F$3:$F$56,MATCH(RIGHT(L52,255),RIGHT('Disaggregation Records'!$D$3:$D$56,255),0))),"")</f>
        <v/>
      </c>
      <c r="E52" s="378" t="str">
        <f t="array" ref="E52">IFERROR(IF(INDEX('Disaggregation Data'!$K$3:$K$154,MATCH(RIGHT(M52,255),RIGHT('Disaggregation Data'!$J$3:$J$154,255),0))=0,"",INDEX('Disaggregation Data'!$K$3:$K$154,MATCH(RIGHT(M52,255),RIGHT('Disaggregation Data'!$J$3:$J$154,255),0))),"")</f>
        <v/>
      </c>
      <c r="F52" s="378" t="str">
        <f t="array" ref="F52">IFERROR(IF(INDEX('Disaggregation Data'!$L$3:$L$154,MATCH(RIGHT(M52,255),RIGHT('Disaggregation Data'!$J$3:$J$154,255),0))=0,"",INDEX('Disaggregation Data'!$L$3:$L$154,MATCH(RIGHT(M52,255),RIGHT('Disaggregation Data'!$J$3:$J$154,255),0))),"")</f>
        <v/>
      </c>
      <c r="G52" s="378" t="str">
        <f t="array" ref="G52">IFERROR(IF(INDEX('Disaggregation Data'!$M$3:$M$154,MATCH(RIGHT(M52,255),RIGHT('Disaggregation Data'!$J$3:$J$154,255),0))=0,"",INDEX('Disaggregation Data'!$M$3:$M$154,MATCH(RIGHT(M52,255),RIGHT('Disaggregation Data'!$J$3:$J$154,255),0))),"")</f>
        <v/>
      </c>
      <c r="H52" s="377" t="str">
        <f t="array" ref="H52">IFERROR(IF(INDEX('Disaggregation Data'!$N$3:$N$154,MATCH(RIGHT(M52,255),RIGHT('Disaggregation Data'!$J$3:$J$154,255),0))=0,"",INDEX('Disaggregation Data'!$N$3:$N$154,MATCH(RIGHT(M52,255),RIGHT('Disaggregation Data'!$J$3:$J$154,255),0))),"")</f>
        <v/>
      </c>
      <c r="I52" s="491" t="str">
        <f t="array" ref="I52">IFERROR(IF(INDEX('Disaggregation Records'!$G$3:$G$56,MATCH(LEFT(L52,255),LEFT('Disaggregation Records'!$D$3:$D$56,255),0))=0,"",INDEX('Disaggregation Records'!$G$3:$G$56,MATCH(LEFT(L52,255),LEFT('Disaggregation Records'!$D$3:$D$56,255),0))),"")</f>
        <v/>
      </c>
      <c r="J52" s="491" t="s">
        <v>417</v>
      </c>
      <c r="K52" s="491">
        <f t="shared" si="0"/>
        <v>23</v>
      </c>
      <c r="L52" s="491" t="str">
        <f t="shared" si="1"/>
        <v/>
      </c>
      <c r="M52" s="491" t="str">
        <f t="shared" si="2"/>
        <v/>
      </c>
      <c r="N52" s="448" t="b">
        <f t="shared" si="3"/>
        <v>0</v>
      </c>
      <c r="O52" s="452" t="s">
        <v>1635</v>
      </c>
      <c r="P52" s="244"/>
      <c r="Q52" s="243"/>
      <c r="U52" s="415"/>
      <c r="V52" s="415"/>
    </row>
    <row r="53" spans="1:22" ht="37.5" customHeight="1" x14ac:dyDescent="0.25">
      <c r="A53" s="375">
        <v>5</v>
      </c>
      <c r="B53" s="394" t="str">
        <f>IFERROR(VLOOKUP(A53,'Impact Indicators - Section B'!$A$9:$S$27,19,FALSE),"")</f>
        <v/>
      </c>
      <c r="C53" s="490" t="str">
        <f t="array" ref="C53">IFERROR(IF(INDEX('Disaggregation Records'!$E$3:$E$56,MATCH(RIGHT(L53,255),RIGHT('Disaggregation Records'!$D$3:$D$56,255),0))=0,"",INDEX('Disaggregation Records'!$E$3:$E$56,MATCH(RIGHT(L53,255),RIGHT('Disaggregation Records'!$D$3:$D$56,255),0))),"")</f>
        <v/>
      </c>
      <c r="D53" s="490" t="str">
        <f t="array" ref="D53">IFERROR(IF(INDEX('Disaggregation Records'!$F$3:$F$56,MATCH(RIGHT(L53,255),RIGHT('Disaggregation Records'!$D$3:$D$56,255),0))=0,"",INDEX('Disaggregation Records'!$F$3:$F$56,MATCH(RIGHT(L53,255),RIGHT('Disaggregation Records'!$D$3:$D$56,255),0))),"")</f>
        <v/>
      </c>
      <c r="E53" s="378" t="str">
        <f t="array" ref="E53">IFERROR(IF(INDEX('Disaggregation Data'!$K$3:$K$154,MATCH(RIGHT(M53,255),RIGHT('Disaggregation Data'!$J$3:$J$154,255),0))=0,"",INDEX('Disaggregation Data'!$K$3:$K$154,MATCH(RIGHT(M53,255),RIGHT('Disaggregation Data'!$J$3:$J$154,255),0))),"")</f>
        <v/>
      </c>
      <c r="F53" s="378" t="str">
        <f t="array" ref="F53">IFERROR(IF(INDEX('Disaggregation Data'!$L$3:$L$154,MATCH(RIGHT(M53,255),RIGHT('Disaggregation Data'!$J$3:$J$154,255),0))=0,"",INDEX('Disaggregation Data'!$L$3:$L$154,MATCH(RIGHT(M53,255),RIGHT('Disaggregation Data'!$J$3:$J$154,255),0))),"")</f>
        <v/>
      </c>
      <c r="G53" s="378" t="str">
        <f t="array" ref="G53">IFERROR(IF(INDEX('Disaggregation Data'!$M$3:$M$154,MATCH(RIGHT(M53,255),RIGHT('Disaggregation Data'!$J$3:$J$154,255),0))=0,"",INDEX('Disaggregation Data'!$M$3:$M$154,MATCH(RIGHT(M53,255),RIGHT('Disaggregation Data'!$J$3:$J$154,255),0))),"")</f>
        <v/>
      </c>
      <c r="H53" s="377" t="str">
        <f t="array" ref="H53">IFERROR(IF(INDEX('Disaggregation Data'!$N$3:$N$154,MATCH(RIGHT(M53,255),RIGHT('Disaggregation Data'!$J$3:$J$154,255),0))=0,"",INDEX('Disaggregation Data'!$N$3:$N$154,MATCH(RIGHT(M53,255),RIGHT('Disaggregation Data'!$J$3:$J$154,255),0))),"")</f>
        <v/>
      </c>
      <c r="I53" s="491" t="str">
        <f t="array" ref="I53">IFERROR(IF(INDEX('Disaggregation Records'!$G$3:$G$56,MATCH(LEFT(L53,255),LEFT('Disaggregation Records'!$D$3:$D$56,255),0))=0,"",INDEX('Disaggregation Records'!$G$3:$G$56,MATCH(LEFT(L53,255),LEFT('Disaggregation Records'!$D$3:$D$56,255),0))),"")</f>
        <v/>
      </c>
      <c r="J53" s="491" t="s">
        <v>417</v>
      </c>
      <c r="K53" s="491">
        <f t="shared" si="0"/>
        <v>24</v>
      </c>
      <c r="L53" s="491" t="str">
        <f t="shared" si="1"/>
        <v/>
      </c>
      <c r="M53" s="491" t="str">
        <f t="shared" si="2"/>
        <v/>
      </c>
      <c r="N53" s="448" t="b">
        <f t="shared" si="3"/>
        <v>0</v>
      </c>
      <c r="O53" s="452" t="s">
        <v>1636</v>
      </c>
      <c r="P53" s="244"/>
      <c r="Q53" s="243"/>
      <c r="U53" s="415"/>
      <c r="V53" s="415"/>
    </row>
    <row r="54" spans="1:22" ht="37.5" customHeight="1" x14ac:dyDescent="0.25">
      <c r="A54" s="375">
        <v>5</v>
      </c>
      <c r="B54" s="394" t="str">
        <f>IFERROR(VLOOKUP(A54,'Impact Indicators - Section B'!$A$9:$S$27,19,FALSE),"")</f>
        <v/>
      </c>
      <c r="C54" s="490" t="str">
        <f t="array" ref="C54">IFERROR(IF(INDEX('Disaggregation Records'!$E$3:$E$56,MATCH(RIGHT(L54,255),RIGHT('Disaggregation Records'!$D$3:$D$56,255),0))=0,"",INDEX('Disaggregation Records'!$E$3:$E$56,MATCH(RIGHT(L54,255),RIGHT('Disaggregation Records'!$D$3:$D$56,255),0))),"")</f>
        <v/>
      </c>
      <c r="D54" s="490" t="str">
        <f t="array" ref="D54">IFERROR(IF(INDEX('Disaggregation Records'!$F$3:$F$56,MATCH(RIGHT(L54,255),RIGHT('Disaggregation Records'!$D$3:$D$56,255),0))=0,"",INDEX('Disaggregation Records'!$F$3:$F$56,MATCH(RIGHT(L54,255),RIGHT('Disaggregation Records'!$D$3:$D$56,255),0))),"")</f>
        <v/>
      </c>
      <c r="E54" s="378" t="str">
        <f t="array" ref="E54">IFERROR(IF(INDEX('Disaggregation Data'!$K$3:$K$154,MATCH(RIGHT(M54,255),RIGHT('Disaggregation Data'!$J$3:$J$154,255),0))=0,"",INDEX('Disaggregation Data'!$K$3:$K$154,MATCH(RIGHT(M54,255),RIGHT('Disaggregation Data'!$J$3:$J$154,255),0))),"")</f>
        <v/>
      </c>
      <c r="F54" s="378" t="str">
        <f t="array" ref="F54">IFERROR(IF(INDEX('Disaggregation Data'!$L$3:$L$154,MATCH(RIGHT(M54,255),RIGHT('Disaggregation Data'!$J$3:$J$154,255),0))=0,"",INDEX('Disaggregation Data'!$L$3:$L$154,MATCH(RIGHT(M54,255),RIGHT('Disaggregation Data'!$J$3:$J$154,255),0))),"")</f>
        <v/>
      </c>
      <c r="G54" s="378" t="str">
        <f t="array" ref="G54">IFERROR(IF(INDEX('Disaggregation Data'!$M$3:$M$154,MATCH(RIGHT(M54,255),RIGHT('Disaggregation Data'!$J$3:$J$154,255),0))=0,"",INDEX('Disaggregation Data'!$M$3:$M$154,MATCH(RIGHT(M54,255),RIGHT('Disaggregation Data'!$J$3:$J$154,255),0))),"")</f>
        <v/>
      </c>
      <c r="H54" s="377" t="str">
        <f t="array" ref="H54">IFERROR(IF(INDEX('Disaggregation Data'!$N$3:$N$154,MATCH(RIGHT(M54,255),RIGHT('Disaggregation Data'!$J$3:$J$154,255),0))=0,"",INDEX('Disaggregation Data'!$N$3:$N$154,MATCH(RIGHT(M54,255),RIGHT('Disaggregation Data'!$J$3:$J$154,255),0))),"")</f>
        <v/>
      </c>
      <c r="I54" s="491" t="str">
        <f t="array" ref="I54">IFERROR(IF(INDEX('Disaggregation Records'!$G$3:$G$56,MATCH(LEFT(L54,255),LEFT('Disaggregation Records'!$D$3:$D$56,255),0))=0,"",INDEX('Disaggregation Records'!$G$3:$G$56,MATCH(LEFT(L54,255),LEFT('Disaggregation Records'!$D$3:$D$56,255),0))),"")</f>
        <v/>
      </c>
      <c r="J54" s="491" t="s">
        <v>417</v>
      </c>
      <c r="K54" s="491">
        <f t="shared" si="0"/>
        <v>25</v>
      </c>
      <c r="L54" s="491" t="str">
        <f t="shared" si="1"/>
        <v/>
      </c>
      <c r="M54" s="491" t="str">
        <f t="shared" si="2"/>
        <v/>
      </c>
      <c r="N54" s="448" t="b">
        <f t="shared" si="3"/>
        <v>0</v>
      </c>
      <c r="O54" s="452" t="s">
        <v>1637</v>
      </c>
      <c r="P54" s="244"/>
      <c r="Q54" s="243"/>
      <c r="U54" s="415"/>
      <c r="V54" s="415"/>
    </row>
    <row r="55" spans="1:22" ht="37.5" customHeight="1" x14ac:dyDescent="0.25">
      <c r="A55" s="375">
        <v>5</v>
      </c>
      <c r="B55" s="394" t="str">
        <f>IFERROR(VLOOKUP(A55,'Impact Indicators - Section B'!$A$9:$S$27,19,FALSE),"")</f>
        <v/>
      </c>
      <c r="C55" s="490" t="str">
        <f t="array" ref="C55">IFERROR(IF(INDEX('Disaggregation Records'!$E$3:$E$56,MATCH(RIGHT(L55,255),RIGHT('Disaggregation Records'!$D$3:$D$56,255),0))=0,"",INDEX('Disaggregation Records'!$E$3:$E$56,MATCH(RIGHT(L55,255),RIGHT('Disaggregation Records'!$D$3:$D$56,255),0))),"")</f>
        <v/>
      </c>
      <c r="D55" s="490" t="str">
        <f t="array" ref="D55">IFERROR(IF(INDEX('Disaggregation Records'!$F$3:$F$56,MATCH(RIGHT(L55,255),RIGHT('Disaggregation Records'!$D$3:$D$56,255),0))=0,"",INDEX('Disaggregation Records'!$F$3:$F$56,MATCH(RIGHT(L55,255),RIGHT('Disaggregation Records'!$D$3:$D$56,255),0))),"")</f>
        <v/>
      </c>
      <c r="E55" s="378" t="str">
        <f t="array" ref="E55">IFERROR(IF(INDEX('Disaggregation Data'!$K$3:$K$154,MATCH(RIGHT(M55,255),RIGHT('Disaggregation Data'!$J$3:$J$154,255),0))=0,"",INDEX('Disaggregation Data'!$K$3:$K$154,MATCH(RIGHT(M55,255),RIGHT('Disaggregation Data'!$J$3:$J$154,255),0))),"")</f>
        <v/>
      </c>
      <c r="F55" s="378" t="str">
        <f t="array" ref="F55">IFERROR(IF(INDEX('Disaggregation Data'!$L$3:$L$154,MATCH(RIGHT(M55,255),RIGHT('Disaggregation Data'!$J$3:$J$154,255),0))=0,"",INDEX('Disaggregation Data'!$L$3:$L$154,MATCH(RIGHT(M55,255),RIGHT('Disaggregation Data'!$J$3:$J$154,255),0))),"")</f>
        <v/>
      </c>
      <c r="G55" s="378" t="str">
        <f t="array" ref="G55">IFERROR(IF(INDEX('Disaggregation Data'!$M$3:$M$154,MATCH(RIGHT(M55,255),RIGHT('Disaggregation Data'!$J$3:$J$154,255),0))=0,"",INDEX('Disaggregation Data'!$M$3:$M$154,MATCH(RIGHT(M55,255),RIGHT('Disaggregation Data'!$J$3:$J$154,255),0))),"")</f>
        <v/>
      </c>
      <c r="H55" s="377" t="str">
        <f t="array" ref="H55">IFERROR(IF(INDEX('Disaggregation Data'!$N$3:$N$154,MATCH(RIGHT(M55,255),RIGHT('Disaggregation Data'!$J$3:$J$154,255),0))=0,"",INDEX('Disaggregation Data'!$N$3:$N$154,MATCH(RIGHT(M55,255),RIGHT('Disaggregation Data'!$J$3:$J$154,255),0))),"")</f>
        <v/>
      </c>
      <c r="I55" s="491" t="str">
        <f t="array" ref="I55">IFERROR(IF(INDEX('Disaggregation Records'!$G$3:$G$56,MATCH(LEFT(L55,255),LEFT('Disaggregation Records'!$D$3:$D$56,255),0))=0,"",INDEX('Disaggregation Records'!$G$3:$G$56,MATCH(LEFT(L55,255),LEFT('Disaggregation Records'!$D$3:$D$56,255),0))),"")</f>
        <v/>
      </c>
      <c r="J55" s="491" t="s">
        <v>417</v>
      </c>
      <c r="K55" s="491">
        <f t="shared" si="0"/>
        <v>26</v>
      </c>
      <c r="L55" s="491" t="str">
        <f t="shared" si="1"/>
        <v/>
      </c>
      <c r="M55" s="491" t="str">
        <f t="shared" si="2"/>
        <v/>
      </c>
      <c r="N55" s="448" t="b">
        <f t="shared" si="3"/>
        <v>0</v>
      </c>
      <c r="O55" s="452" t="s">
        <v>1638</v>
      </c>
      <c r="P55" s="244"/>
      <c r="Q55" s="243"/>
      <c r="U55" s="415"/>
      <c r="V55" s="415"/>
    </row>
    <row r="56" spans="1:22" ht="37.5" customHeight="1" x14ac:dyDescent="0.25">
      <c r="A56" s="375">
        <v>5</v>
      </c>
      <c r="B56" s="394" t="str">
        <f>IFERROR(VLOOKUP(A56,'Impact Indicators - Section B'!$A$9:$S$27,19,FALSE),"")</f>
        <v/>
      </c>
      <c r="C56" s="490" t="str">
        <f t="array" ref="C56">IFERROR(IF(INDEX('Disaggregation Records'!$E$3:$E$56,MATCH(RIGHT(L56,255),RIGHT('Disaggregation Records'!$D$3:$D$56,255),0))=0,"",INDEX('Disaggregation Records'!$E$3:$E$56,MATCH(RIGHT(L56,255),RIGHT('Disaggregation Records'!$D$3:$D$56,255),0))),"")</f>
        <v/>
      </c>
      <c r="D56" s="490" t="str">
        <f t="array" ref="D56">IFERROR(IF(INDEX('Disaggregation Records'!$F$3:$F$56,MATCH(RIGHT(L56,255),RIGHT('Disaggregation Records'!$D$3:$D$56,255),0))=0,"",INDEX('Disaggregation Records'!$F$3:$F$56,MATCH(RIGHT(L56,255),RIGHT('Disaggregation Records'!$D$3:$D$56,255),0))),"")</f>
        <v/>
      </c>
      <c r="E56" s="378" t="str">
        <f t="array" ref="E56">IFERROR(IF(INDEX('Disaggregation Data'!$K$3:$K$154,MATCH(RIGHT(M56,255),RIGHT('Disaggregation Data'!$J$3:$J$154,255),0))=0,"",INDEX('Disaggregation Data'!$K$3:$K$154,MATCH(RIGHT(M56,255),RIGHT('Disaggregation Data'!$J$3:$J$154,255),0))),"")</f>
        <v/>
      </c>
      <c r="F56" s="378" t="str">
        <f t="array" ref="F56">IFERROR(IF(INDEX('Disaggregation Data'!$L$3:$L$154,MATCH(RIGHT(M56,255),RIGHT('Disaggregation Data'!$J$3:$J$154,255),0))=0,"",INDEX('Disaggregation Data'!$L$3:$L$154,MATCH(RIGHT(M56,255),RIGHT('Disaggregation Data'!$J$3:$J$154,255),0))),"")</f>
        <v/>
      </c>
      <c r="G56" s="378" t="str">
        <f t="array" ref="G56">IFERROR(IF(INDEX('Disaggregation Data'!$M$3:$M$154,MATCH(RIGHT(M56,255),RIGHT('Disaggregation Data'!$J$3:$J$154,255),0))=0,"",INDEX('Disaggregation Data'!$M$3:$M$154,MATCH(RIGHT(M56,255),RIGHT('Disaggregation Data'!$J$3:$J$154,255),0))),"")</f>
        <v/>
      </c>
      <c r="H56" s="377" t="str">
        <f t="array" ref="H56">IFERROR(IF(INDEX('Disaggregation Data'!$N$3:$N$154,MATCH(RIGHT(M56,255),RIGHT('Disaggregation Data'!$J$3:$J$154,255),0))=0,"",INDEX('Disaggregation Data'!$N$3:$N$154,MATCH(RIGHT(M56,255),RIGHT('Disaggregation Data'!$J$3:$J$154,255),0))),"")</f>
        <v/>
      </c>
      <c r="I56" s="491" t="str">
        <f t="array" ref="I56">IFERROR(IF(INDEX('Disaggregation Records'!$G$3:$G$56,MATCH(LEFT(L56,255),LEFT('Disaggregation Records'!$D$3:$D$56,255),0))=0,"",INDEX('Disaggregation Records'!$G$3:$G$56,MATCH(LEFT(L56,255),LEFT('Disaggregation Records'!$D$3:$D$56,255),0))),"")</f>
        <v/>
      </c>
      <c r="J56" s="491" t="s">
        <v>417</v>
      </c>
      <c r="K56" s="491">
        <f t="shared" si="0"/>
        <v>27</v>
      </c>
      <c r="L56" s="491" t="str">
        <f t="shared" si="1"/>
        <v/>
      </c>
      <c r="M56" s="491" t="str">
        <f t="shared" si="2"/>
        <v/>
      </c>
      <c r="N56" s="448" t="b">
        <f t="shared" si="3"/>
        <v>0</v>
      </c>
      <c r="O56" s="452" t="s">
        <v>1639</v>
      </c>
      <c r="P56" s="244"/>
      <c r="Q56" s="243"/>
      <c r="U56" s="415"/>
      <c r="V56" s="415"/>
    </row>
    <row r="57" spans="1:22" ht="37.5" customHeight="1" x14ac:dyDescent="0.25">
      <c r="A57" s="375">
        <v>5</v>
      </c>
      <c r="B57" s="394" t="str">
        <f>IFERROR(VLOOKUP(A57,'Impact Indicators - Section B'!$A$9:$S$27,19,FALSE),"")</f>
        <v/>
      </c>
      <c r="C57" s="490" t="str">
        <f t="array" ref="C57">IFERROR(IF(INDEX('Disaggregation Records'!$E$3:$E$56,MATCH(RIGHT(L57,255),RIGHT('Disaggregation Records'!$D$3:$D$56,255),0))=0,"",INDEX('Disaggregation Records'!$E$3:$E$56,MATCH(RIGHT(L57,255),RIGHT('Disaggregation Records'!$D$3:$D$56,255),0))),"")</f>
        <v/>
      </c>
      <c r="D57" s="490" t="str">
        <f t="array" ref="D57">IFERROR(IF(INDEX('Disaggregation Records'!$F$3:$F$56,MATCH(RIGHT(L57,255),RIGHT('Disaggregation Records'!$D$3:$D$56,255),0))=0,"",INDEX('Disaggregation Records'!$F$3:$F$56,MATCH(RIGHT(L57,255),RIGHT('Disaggregation Records'!$D$3:$D$56,255),0))),"")</f>
        <v/>
      </c>
      <c r="E57" s="378" t="str">
        <f t="array" ref="E57">IFERROR(IF(INDEX('Disaggregation Data'!$K$3:$K$154,MATCH(RIGHT(M57,255),RIGHT('Disaggregation Data'!$J$3:$J$154,255),0))=0,"",INDEX('Disaggregation Data'!$K$3:$K$154,MATCH(RIGHT(M57,255),RIGHT('Disaggregation Data'!$J$3:$J$154,255),0))),"")</f>
        <v/>
      </c>
      <c r="F57" s="378" t="str">
        <f t="array" ref="F57">IFERROR(IF(INDEX('Disaggregation Data'!$L$3:$L$154,MATCH(RIGHT(M57,255),RIGHT('Disaggregation Data'!$J$3:$J$154,255),0))=0,"",INDEX('Disaggregation Data'!$L$3:$L$154,MATCH(RIGHT(M57,255),RIGHT('Disaggregation Data'!$J$3:$J$154,255),0))),"")</f>
        <v/>
      </c>
      <c r="G57" s="378" t="str">
        <f t="array" ref="G57">IFERROR(IF(INDEX('Disaggregation Data'!$M$3:$M$154,MATCH(RIGHT(M57,255),RIGHT('Disaggregation Data'!$J$3:$J$154,255),0))=0,"",INDEX('Disaggregation Data'!$M$3:$M$154,MATCH(RIGHT(M57,255),RIGHT('Disaggregation Data'!$J$3:$J$154,255),0))),"")</f>
        <v/>
      </c>
      <c r="H57" s="377" t="str">
        <f t="array" ref="H57">IFERROR(IF(INDEX('Disaggregation Data'!$N$3:$N$154,MATCH(RIGHT(M57,255),RIGHT('Disaggregation Data'!$J$3:$J$154,255),0))=0,"",INDEX('Disaggregation Data'!$N$3:$N$154,MATCH(RIGHT(M57,255),RIGHT('Disaggregation Data'!$J$3:$J$154,255),0))),"")</f>
        <v/>
      </c>
      <c r="I57" s="491" t="str">
        <f t="array" ref="I57">IFERROR(IF(INDEX('Disaggregation Records'!$G$3:$G$56,MATCH(LEFT(L57,255),LEFT('Disaggregation Records'!$D$3:$D$56,255),0))=0,"",INDEX('Disaggregation Records'!$G$3:$G$56,MATCH(LEFT(L57,255),LEFT('Disaggregation Records'!$D$3:$D$56,255),0))),"")</f>
        <v/>
      </c>
      <c r="J57" s="491" t="s">
        <v>417</v>
      </c>
      <c r="K57" s="491">
        <f t="shared" si="0"/>
        <v>28</v>
      </c>
      <c r="L57" s="491" t="str">
        <f t="shared" si="1"/>
        <v/>
      </c>
      <c r="M57" s="491" t="str">
        <f t="shared" si="2"/>
        <v/>
      </c>
      <c r="N57" s="448" t="b">
        <f t="shared" si="3"/>
        <v>0</v>
      </c>
      <c r="O57" s="452" t="s">
        <v>1640</v>
      </c>
      <c r="P57" s="244"/>
      <c r="Q57" s="243"/>
      <c r="U57" s="415"/>
      <c r="V57" s="415"/>
    </row>
    <row r="58" spans="1:22" ht="37.5" customHeight="1" x14ac:dyDescent="0.25">
      <c r="A58" s="375">
        <v>5</v>
      </c>
      <c r="B58" s="394" t="str">
        <f>IFERROR(VLOOKUP(A58,'Impact Indicators - Section B'!$A$9:$S$27,19,FALSE),"")</f>
        <v/>
      </c>
      <c r="C58" s="490" t="str">
        <f t="array" ref="C58">IFERROR(IF(INDEX('Disaggregation Records'!$E$3:$E$56,MATCH(RIGHT(L58,255),RIGHT('Disaggregation Records'!$D$3:$D$56,255),0))=0,"",INDEX('Disaggregation Records'!$E$3:$E$56,MATCH(RIGHT(L58,255),RIGHT('Disaggregation Records'!$D$3:$D$56,255),0))),"")</f>
        <v/>
      </c>
      <c r="D58" s="490" t="str">
        <f t="array" ref="D58">IFERROR(IF(INDEX('Disaggregation Records'!$F$3:$F$56,MATCH(RIGHT(L58,255),RIGHT('Disaggregation Records'!$D$3:$D$56,255),0))=0,"",INDEX('Disaggregation Records'!$F$3:$F$56,MATCH(RIGHT(L58,255),RIGHT('Disaggregation Records'!$D$3:$D$56,255),0))),"")</f>
        <v/>
      </c>
      <c r="E58" s="378" t="str">
        <f t="array" ref="E58">IFERROR(IF(INDEX('Disaggregation Data'!$K$3:$K$154,MATCH(RIGHT(M58,255),RIGHT('Disaggregation Data'!$J$3:$J$154,255),0))=0,"",INDEX('Disaggregation Data'!$K$3:$K$154,MATCH(RIGHT(M58,255),RIGHT('Disaggregation Data'!$J$3:$J$154,255),0))),"")</f>
        <v/>
      </c>
      <c r="F58" s="378" t="str">
        <f t="array" ref="F58">IFERROR(IF(INDEX('Disaggregation Data'!$L$3:$L$154,MATCH(RIGHT(M58,255),RIGHT('Disaggregation Data'!$J$3:$J$154,255),0))=0,"",INDEX('Disaggregation Data'!$L$3:$L$154,MATCH(RIGHT(M58,255),RIGHT('Disaggregation Data'!$J$3:$J$154,255),0))),"")</f>
        <v/>
      </c>
      <c r="G58" s="378" t="str">
        <f t="array" ref="G58">IFERROR(IF(INDEX('Disaggregation Data'!$M$3:$M$154,MATCH(RIGHT(M58,255),RIGHT('Disaggregation Data'!$J$3:$J$154,255),0))=0,"",INDEX('Disaggregation Data'!$M$3:$M$154,MATCH(RIGHT(M58,255),RIGHT('Disaggregation Data'!$J$3:$J$154,255),0))),"")</f>
        <v/>
      </c>
      <c r="H58" s="377" t="str">
        <f t="array" ref="H58">IFERROR(IF(INDEX('Disaggregation Data'!$N$3:$N$154,MATCH(RIGHT(M58,255),RIGHT('Disaggregation Data'!$J$3:$J$154,255),0))=0,"",INDEX('Disaggregation Data'!$N$3:$N$154,MATCH(RIGHT(M58,255),RIGHT('Disaggregation Data'!$J$3:$J$154,255),0))),"")</f>
        <v/>
      </c>
      <c r="I58" s="491" t="str">
        <f t="array" ref="I58">IFERROR(IF(INDEX('Disaggregation Records'!$G$3:$G$56,MATCH(LEFT(L58,255),LEFT('Disaggregation Records'!$D$3:$D$56,255),0))=0,"",INDEX('Disaggregation Records'!$G$3:$G$56,MATCH(LEFT(L58,255),LEFT('Disaggregation Records'!$D$3:$D$56,255),0))),"")</f>
        <v/>
      </c>
      <c r="J58" s="491" t="s">
        <v>417</v>
      </c>
      <c r="K58" s="491">
        <f t="shared" si="0"/>
        <v>29</v>
      </c>
      <c r="L58" s="491" t="str">
        <f t="shared" si="1"/>
        <v/>
      </c>
      <c r="M58" s="491" t="str">
        <f t="shared" si="2"/>
        <v/>
      </c>
      <c r="N58" s="448" t="b">
        <f t="shared" si="3"/>
        <v>0</v>
      </c>
      <c r="O58" s="452" t="s">
        <v>1641</v>
      </c>
      <c r="P58" s="244"/>
      <c r="Q58" s="243"/>
      <c r="U58" s="415"/>
      <c r="V58" s="415"/>
    </row>
    <row r="59" spans="1:22" ht="37.5" customHeight="1" x14ac:dyDescent="0.25">
      <c r="A59" s="375">
        <v>6</v>
      </c>
      <c r="B59" s="394" t="str">
        <f>IFERROR(VLOOKUP(A59,'Impact Indicators - Section B'!$A$9:$S$27,19,FALSE),"")</f>
        <v/>
      </c>
      <c r="C59" s="490" t="str">
        <f t="array" ref="C59">IFERROR(IF(INDEX('Disaggregation Records'!$E$3:$E$56,MATCH(RIGHT(L59,255),RIGHT('Disaggregation Records'!$D$3:$D$56,255),0))=0,"",INDEX('Disaggregation Records'!$E$3:$E$56,MATCH(RIGHT(L59,255),RIGHT('Disaggregation Records'!$D$3:$D$56,255),0))),"")</f>
        <v/>
      </c>
      <c r="D59" s="490" t="str">
        <f t="array" ref="D59">IFERROR(IF(INDEX('Disaggregation Records'!$F$3:$F$56,MATCH(RIGHT(L59,255),RIGHT('Disaggregation Records'!$D$3:$D$56,255),0))=0,"",INDEX('Disaggregation Records'!$F$3:$F$56,MATCH(RIGHT(L59,255),RIGHT('Disaggregation Records'!$D$3:$D$56,255),0))),"")</f>
        <v/>
      </c>
      <c r="E59" s="378" t="str">
        <f t="array" ref="E59">IFERROR(IF(INDEX('Disaggregation Data'!$K$3:$K$154,MATCH(RIGHT(M59,255),RIGHT('Disaggregation Data'!$J$3:$J$154,255),0))=0,"",INDEX('Disaggregation Data'!$K$3:$K$154,MATCH(RIGHT(M59,255),RIGHT('Disaggregation Data'!$J$3:$J$154,255),0))),"")</f>
        <v/>
      </c>
      <c r="F59" s="378" t="str">
        <f t="array" ref="F59">IFERROR(IF(INDEX('Disaggregation Data'!$L$3:$L$154,MATCH(RIGHT(M59,255),RIGHT('Disaggregation Data'!$J$3:$J$154,255),0))=0,"",INDEX('Disaggregation Data'!$L$3:$L$154,MATCH(RIGHT(M59,255),RIGHT('Disaggregation Data'!$J$3:$J$154,255),0))),"")</f>
        <v/>
      </c>
      <c r="G59" s="378" t="str">
        <f t="array" ref="G59">IFERROR(IF(INDEX('Disaggregation Data'!$M$3:$M$154,MATCH(RIGHT(M59,255),RIGHT('Disaggregation Data'!$J$3:$J$154,255),0))=0,"",INDEX('Disaggregation Data'!$M$3:$M$154,MATCH(RIGHT(M59,255),RIGHT('Disaggregation Data'!$J$3:$J$154,255),0))),"")</f>
        <v/>
      </c>
      <c r="H59" s="377" t="str">
        <f t="array" ref="H59">IFERROR(IF(INDEX('Disaggregation Data'!$N$3:$N$154,MATCH(RIGHT(M59,255),RIGHT('Disaggregation Data'!$J$3:$J$154,255),0))=0,"",INDEX('Disaggregation Data'!$N$3:$N$154,MATCH(RIGHT(M59,255),RIGHT('Disaggregation Data'!$J$3:$J$154,255),0))),"")</f>
        <v/>
      </c>
      <c r="I59" s="491" t="str">
        <f t="array" ref="I59">IFERROR(IF(INDEX('Disaggregation Records'!$G$3:$G$56,MATCH(LEFT(L59,255),LEFT('Disaggregation Records'!$D$3:$D$56,255),0))=0,"",INDEX('Disaggregation Records'!$G$3:$G$56,MATCH(LEFT(L59,255),LEFT('Disaggregation Records'!$D$3:$D$56,255),0))),"")</f>
        <v/>
      </c>
      <c r="J59" s="491" t="s">
        <v>418</v>
      </c>
      <c r="K59" s="491">
        <f t="shared" si="0"/>
        <v>30</v>
      </c>
      <c r="L59" s="491" t="str">
        <f t="shared" si="1"/>
        <v/>
      </c>
      <c r="M59" s="491" t="str">
        <f t="shared" si="2"/>
        <v/>
      </c>
      <c r="N59" s="448" t="b">
        <f t="shared" si="3"/>
        <v>0</v>
      </c>
      <c r="O59" s="452" t="s">
        <v>1642</v>
      </c>
      <c r="P59" s="244"/>
      <c r="Q59" s="243"/>
      <c r="U59" s="415"/>
      <c r="V59" s="415"/>
    </row>
    <row r="60" spans="1:22" ht="37.5" customHeight="1" x14ac:dyDescent="0.25">
      <c r="A60" s="375">
        <v>6</v>
      </c>
      <c r="B60" s="394" t="str">
        <f>IFERROR(VLOOKUP(A60,'Impact Indicators - Section B'!$A$9:$S$27,19,FALSE),"")</f>
        <v/>
      </c>
      <c r="C60" s="490" t="str">
        <f t="array" ref="C60">IFERROR(IF(INDEX('Disaggregation Records'!$E$3:$E$56,MATCH(RIGHT(L60,255),RIGHT('Disaggregation Records'!$D$3:$D$56,255),0))=0,"",INDEX('Disaggregation Records'!$E$3:$E$56,MATCH(RIGHT(L60,255),RIGHT('Disaggregation Records'!$D$3:$D$56,255),0))),"")</f>
        <v/>
      </c>
      <c r="D60" s="490" t="str">
        <f t="array" ref="D60">IFERROR(IF(INDEX('Disaggregation Records'!$F$3:$F$56,MATCH(RIGHT(L60,255),RIGHT('Disaggregation Records'!$D$3:$D$56,255),0))=0,"",INDEX('Disaggregation Records'!$F$3:$F$56,MATCH(RIGHT(L60,255),RIGHT('Disaggregation Records'!$D$3:$D$56,255),0))),"")</f>
        <v/>
      </c>
      <c r="E60" s="378" t="str">
        <f t="array" ref="E60">IFERROR(IF(INDEX('Disaggregation Data'!$K$3:$K$154,MATCH(RIGHT(M60,255),RIGHT('Disaggregation Data'!$J$3:$J$154,255),0))=0,"",INDEX('Disaggregation Data'!$K$3:$K$154,MATCH(RIGHT(M60,255),RIGHT('Disaggregation Data'!$J$3:$J$154,255),0))),"")</f>
        <v/>
      </c>
      <c r="F60" s="378" t="str">
        <f t="array" ref="F60">IFERROR(IF(INDEX('Disaggregation Data'!$L$3:$L$154,MATCH(RIGHT(M60,255),RIGHT('Disaggregation Data'!$J$3:$J$154,255),0))=0,"",INDEX('Disaggregation Data'!$L$3:$L$154,MATCH(RIGHT(M60,255),RIGHT('Disaggregation Data'!$J$3:$J$154,255),0))),"")</f>
        <v/>
      </c>
      <c r="G60" s="378" t="str">
        <f t="array" ref="G60">IFERROR(IF(INDEX('Disaggregation Data'!$M$3:$M$154,MATCH(RIGHT(M60,255),RIGHT('Disaggregation Data'!$J$3:$J$154,255),0))=0,"",INDEX('Disaggregation Data'!$M$3:$M$154,MATCH(RIGHT(M60,255),RIGHT('Disaggregation Data'!$J$3:$J$154,255),0))),"")</f>
        <v/>
      </c>
      <c r="H60" s="377" t="str">
        <f t="array" ref="H60">IFERROR(IF(INDEX('Disaggregation Data'!$N$3:$N$154,MATCH(RIGHT(M60,255),RIGHT('Disaggregation Data'!$J$3:$J$154,255),0))=0,"",INDEX('Disaggregation Data'!$N$3:$N$154,MATCH(RIGHT(M60,255),RIGHT('Disaggregation Data'!$J$3:$J$154,255),0))),"")</f>
        <v/>
      </c>
      <c r="I60" s="491" t="str">
        <f t="array" ref="I60">IFERROR(IF(INDEX('Disaggregation Records'!$G$3:$G$56,MATCH(LEFT(L60,255),LEFT('Disaggregation Records'!$D$3:$D$56,255),0))=0,"",INDEX('Disaggregation Records'!$G$3:$G$56,MATCH(LEFT(L60,255),LEFT('Disaggregation Records'!$D$3:$D$56,255),0))),"")</f>
        <v/>
      </c>
      <c r="J60" s="491" t="s">
        <v>418</v>
      </c>
      <c r="K60" s="491">
        <f t="shared" si="0"/>
        <v>31</v>
      </c>
      <c r="L60" s="491" t="str">
        <f t="shared" si="1"/>
        <v/>
      </c>
      <c r="M60" s="491" t="str">
        <f t="shared" si="2"/>
        <v/>
      </c>
      <c r="N60" s="448" t="b">
        <f t="shared" si="3"/>
        <v>0</v>
      </c>
      <c r="O60" s="452" t="s">
        <v>1643</v>
      </c>
      <c r="P60" s="244"/>
      <c r="Q60" s="243"/>
      <c r="U60" s="415"/>
      <c r="V60" s="415"/>
    </row>
    <row r="61" spans="1:22" ht="37.5" customHeight="1" x14ac:dyDescent="0.25">
      <c r="A61" s="375">
        <v>6</v>
      </c>
      <c r="B61" s="394" t="str">
        <f>IFERROR(VLOOKUP(A61,'Impact Indicators - Section B'!$A$9:$S$27,19,FALSE),"")</f>
        <v/>
      </c>
      <c r="C61" s="490" t="str">
        <f t="array" ref="C61">IFERROR(IF(INDEX('Disaggregation Records'!$E$3:$E$56,MATCH(RIGHT(L61,255),RIGHT('Disaggregation Records'!$D$3:$D$56,255),0))=0,"",INDEX('Disaggregation Records'!$E$3:$E$56,MATCH(RIGHT(L61,255),RIGHT('Disaggregation Records'!$D$3:$D$56,255),0))),"")</f>
        <v/>
      </c>
      <c r="D61" s="490" t="str">
        <f t="array" ref="D61">IFERROR(IF(INDEX('Disaggregation Records'!$F$3:$F$56,MATCH(RIGHT(L61,255),RIGHT('Disaggregation Records'!$D$3:$D$56,255),0))=0,"",INDEX('Disaggregation Records'!$F$3:$F$56,MATCH(RIGHT(L61,255),RIGHT('Disaggregation Records'!$D$3:$D$56,255),0))),"")</f>
        <v/>
      </c>
      <c r="E61" s="378" t="str">
        <f t="array" ref="E61">IFERROR(IF(INDEX('Disaggregation Data'!$K$3:$K$154,MATCH(RIGHT(M61,255),RIGHT('Disaggregation Data'!$J$3:$J$154,255),0))=0,"",INDEX('Disaggregation Data'!$K$3:$K$154,MATCH(RIGHT(M61,255),RIGHT('Disaggregation Data'!$J$3:$J$154,255),0))),"")</f>
        <v/>
      </c>
      <c r="F61" s="378" t="str">
        <f t="array" ref="F61">IFERROR(IF(INDEX('Disaggregation Data'!$L$3:$L$154,MATCH(RIGHT(M61,255),RIGHT('Disaggregation Data'!$J$3:$J$154,255),0))=0,"",INDEX('Disaggregation Data'!$L$3:$L$154,MATCH(RIGHT(M61,255),RIGHT('Disaggregation Data'!$J$3:$J$154,255),0))),"")</f>
        <v/>
      </c>
      <c r="G61" s="378" t="str">
        <f t="array" ref="G61">IFERROR(IF(INDEX('Disaggregation Data'!$M$3:$M$154,MATCH(RIGHT(M61,255),RIGHT('Disaggregation Data'!$J$3:$J$154,255),0))=0,"",INDEX('Disaggregation Data'!$M$3:$M$154,MATCH(RIGHT(M61,255),RIGHT('Disaggregation Data'!$J$3:$J$154,255),0))),"")</f>
        <v/>
      </c>
      <c r="H61" s="377" t="str">
        <f t="array" ref="H61">IFERROR(IF(INDEX('Disaggregation Data'!$N$3:$N$154,MATCH(RIGHT(M61,255),RIGHT('Disaggregation Data'!$J$3:$J$154,255),0))=0,"",INDEX('Disaggregation Data'!$N$3:$N$154,MATCH(RIGHT(M61,255),RIGHT('Disaggregation Data'!$J$3:$J$154,255),0))),"")</f>
        <v/>
      </c>
      <c r="I61" s="491" t="str">
        <f t="array" ref="I61">IFERROR(IF(INDEX('Disaggregation Records'!$G$3:$G$56,MATCH(LEFT(L61,255),LEFT('Disaggregation Records'!$D$3:$D$56,255),0))=0,"",INDEX('Disaggregation Records'!$G$3:$G$56,MATCH(LEFT(L61,255),LEFT('Disaggregation Records'!$D$3:$D$56,255),0))),"")</f>
        <v/>
      </c>
      <c r="J61" s="491" t="s">
        <v>418</v>
      </c>
      <c r="K61" s="491">
        <f t="shared" si="0"/>
        <v>32</v>
      </c>
      <c r="L61" s="491" t="str">
        <f t="shared" si="1"/>
        <v/>
      </c>
      <c r="M61" s="491" t="str">
        <f t="shared" si="2"/>
        <v/>
      </c>
      <c r="N61" s="448" t="b">
        <f t="shared" si="3"/>
        <v>0</v>
      </c>
      <c r="O61" s="452" t="s">
        <v>1644</v>
      </c>
      <c r="P61" s="244"/>
      <c r="Q61" s="243"/>
      <c r="U61" s="415"/>
      <c r="V61" s="415"/>
    </row>
    <row r="62" spans="1:22" ht="37.5" customHeight="1" x14ac:dyDescent="0.25">
      <c r="A62" s="375">
        <v>6</v>
      </c>
      <c r="B62" s="394" t="str">
        <f>IFERROR(VLOOKUP(A62,'Impact Indicators - Section B'!$A$9:$S$27,19,FALSE),"")</f>
        <v/>
      </c>
      <c r="C62" s="490" t="str">
        <f t="array" ref="C62">IFERROR(IF(INDEX('Disaggregation Records'!$E$3:$E$56,MATCH(RIGHT(L62,255),RIGHT('Disaggregation Records'!$D$3:$D$56,255),0))=0,"",INDEX('Disaggregation Records'!$E$3:$E$56,MATCH(RIGHT(L62,255),RIGHT('Disaggregation Records'!$D$3:$D$56,255),0))),"")</f>
        <v/>
      </c>
      <c r="D62" s="490" t="str">
        <f t="array" ref="D62">IFERROR(IF(INDEX('Disaggregation Records'!$F$3:$F$56,MATCH(RIGHT(L62,255),RIGHT('Disaggregation Records'!$D$3:$D$56,255),0))=0,"",INDEX('Disaggregation Records'!$F$3:$F$56,MATCH(RIGHT(L62,255),RIGHT('Disaggregation Records'!$D$3:$D$56,255),0))),"")</f>
        <v/>
      </c>
      <c r="E62" s="378" t="str">
        <f t="array" ref="E62">IFERROR(IF(INDEX('Disaggregation Data'!$K$3:$K$154,MATCH(RIGHT(M62,255),RIGHT('Disaggregation Data'!$J$3:$J$154,255),0))=0,"",INDEX('Disaggregation Data'!$K$3:$K$154,MATCH(RIGHT(M62,255),RIGHT('Disaggregation Data'!$J$3:$J$154,255),0))),"")</f>
        <v/>
      </c>
      <c r="F62" s="378" t="str">
        <f t="array" ref="F62">IFERROR(IF(INDEX('Disaggregation Data'!$L$3:$L$154,MATCH(RIGHT(M62,255),RIGHT('Disaggregation Data'!$J$3:$J$154,255),0))=0,"",INDEX('Disaggregation Data'!$L$3:$L$154,MATCH(RIGHT(M62,255),RIGHT('Disaggregation Data'!$J$3:$J$154,255),0))),"")</f>
        <v/>
      </c>
      <c r="G62" s="378" t="str">
        <f t="array" ref="G62">IFERROR(IF(INDEX('Disaggregation Data'!$M$3:$M$154,MATCH(RIGHT(M62,255),RIGHT('Disaggregation Data'!$J$3:$J$154,255),0))=0,"",INDEX('Disaggregation Data'!$M$3:$M$154,MATCH(RIGHT(M62,255),RIGHT('Disaggregation Data'!$J$3:$J$154,255),0))),"")</f>
        <v/>
      </c>
      <c r="H62" s="377" t="str">
        <f t="array" ref="H62">IFERROR(IF(INDEX('Disaggregation Data'!$N$3:$N$154,MATCH(RIGHT(M62,255),RIGHT('Disaggregation Data'!$J$3:$J$154,255),0))=0,"",INDEX('Disaggregation Data'!$N$3:$N$154,MATCH(RIGHT(M62,255),RIGHT('Disaggregation Data'!$J$3:$J$154,255),0))),"")</f>
        <v/>
      </c>
      <c r="I62" s="491" t="str">
        <f t="array" ref="I62">IFERROR(IF(INDEX('Disaggregation Records'!$G$3:$G$56,MATCH(LEFT(L62,255),LEFT('Disaggregation Records'!$D$3:$D$56,255),0))=0,"",INDEX('Disaggregation Records'!$G$3:$G$56,MATCH(LEFT(L62,255),LEFT('Disaggregation Records'!$D$3:$D$56,255),0))),"")</f>
        <v/>
      </c>
      <c r="J62" s="491" t="s">
        <v>418</v>
      </c>
      <c r="K62" s="491">
        <f t="shared" si="0"/>
        <v>33</v>
      </c>
      <c r="L62" s="491" t="str">
        <f t="shared" si="1"/>
        <v/>
      </c>
      <c r="M62" s="491" t="str">
        <f t="shared" si="2"/>
        <v/>
      </c>
      <c r="N62" s="448" t="b">
        <f t="shared" si="3"/>
        <v>0</v>
      </c>
      <c r="O62" s="452" t="s">
        <v>1645</v>
      </c>
      <c r="P62" s="244"/>
      <c r="Q62" s="243"/>
      <c r="U62" s="415"/>
      <c r="V62" s="415"/>
    </row>
    <row r="63" spans="1:22" ht="37.5" customHeight="1" x14ac:dyDescent="0.25">
      <c r="A63" s="375">
        <v>6</v>
      </c>
      <c r="B63" s="394" t="str">
        <f>IFERROR(VLOOKUP(A63,'Impact Indicators - Section B'!$A$9:$S$27,19,FALSE),"")</f>
        <v/>
      </c>
      <c r="C63" s="490" t="str">
        <f t="array" ref="C63">IFERROR(IF(INDEX('Disaggregation Records'!$E$3:$E$56,MATCH(RIGHT(L63,255),RIGHT('Disaggregation Records'!$D$3:$D$56,255),0))=0,"",INDEX('Disaggregation Records'!$E$3:$E$56,MATCH(RIGHT(L63,255),RIGHT('Disaggregation Records'!$D$3:$D$56,255),0))),"")</f>
        <v/>
      </c>
      <c r="D63" s="490" t="str">
        <f t="array" ref="D63">IFERROR(IF(INDEX('Disaggregation Records'!$F$3:$F$56,MATCH(RIGHT(L63,255),RIGHT('Disaggregation Records'!$D$3:$D$56,255),0))=0,"",INDEX('Disaggregation Records'!$F$3:$F$56,MATCH(RIGHT(L63,255),RIGHT('Disaggregation Records'!$D$3:$D$56,255),0))),"")</f>
        <v/>
      </c>
      <c r="E63" s="378" t="str">
        <f t="array" ref="E63">IFERROR(IF(INDEX('Disaggregation Data'!$K$3:$K$154,MATCH(RIGHT(M63,255),RIGHT('Disaggregation Data'!$J$3:$J$154,255),0))=0,"",INDEX('Disaggregation Data'!$K$3:$K$154,MATCH(RIGHT(M63,255),RIGHT('Disaggregation Data'!$J$3:$J$154,255),0))),"")</f>
        <v/>
      </c>
      <c r="F63" s="378" t="str">
        <f t="array" ref="F63">IFERROR(IF(INDEX('Disaggregation Data'!$L$3:$L$154,MATCH(RIGHT(M63,255),RIGHT('Disaggregation Data'!$J$3:$J$154,255),0))=0,"",INDEX('Disaggregation Data'!$L$3:$L$154,MATCH(RIGHT(M63,255),RIGHT('Disaggregation Data'!$J$3:$J$154,255),0))),"")</f>
        <v/>
      </c>
      <c r="G63" s="378" t="str">
        <f t="array" ref="G63">IFERROR(IF(INDEX('Disaggregation Data'!$M$3:$M$154,MATCH(RIGHT(M63,255),RIGHT('Disaggregation Data'!$J$3:$J$154,255),0))=0,"",INDEX('Disaggregation Data'!$M$3:$M$154,MATCH(RIGHT(M63,255),RIGHT('Disaggregation Data'!$J$3:$J$154,255),0))),"")</f>
        <v/>
      </c>
      <c r="H63" s="377" t="str">
        <f t="array" ref="H63">IFERROR(IF(INDEX('Disaggregation Data'!$N$3:$N$154,MATCH(RIGHT(M63,255),RIGHT('Disaggregation Data'!$J$3:$J$154,255),0))=0,"",INDEX('Disaggregation Data'!$N$3:$N$154,MATCH(RIGHT(M63,255),RIGHT('Disaggregation Data'!$J$3:$J$154,255),0))),"")</f>
        <v/>
      </c>
      <c r="I63" s="491" t="str">
        <f t="array" ref="I63">IFERROR(IF(INDEX('Disaggregation Records'!$G$3:$G$56,MATCH(LEFT(L63,255),LEFT('Disaggregation Records'!$D$3:$D$56,255),0))=0,"",INDEX('Disaggregation Records'!$G$3:$G$56,MATCH(LEFT(L63,255),LEFT('Disaggregation Records'!$D$3:$D$56,255),0))),"")</f>
        <v/>
      </c>
      <c r="J63" s="491" t="s">
        <v>418</v>
      </c>
      <c r="K63" s="491">
        <f t="shared" si="0"/>
        <v>34</v>
      </c>
      <c r="L63" s="491" t="str">
        <f t="shared" si="1"/>
        <v/>
      </c>
      <c r="M63" s="491" t="str">
        <f t="shared" si="2"/>
        <v/>
      </c>
      <c r="N63" s="448" t="b">
        <f t="shared" si="3"/>
        <v>0</v>
      </c>
      <c r="O63" s="452" t="s">
        <v>1646</v>
      </c>
      <c r="P63" s="244"/>
      <c r="Q63" s="243"/>
      <c r="U63" s="415"/>
      <c r="V63" s="415"/>
    </row>
    <row r="64" spans="1:22" ht="37.5" customHeight="1" x14ac:dyDescent="0.25">
      <c r="A64" s="375">
        <v>6</v>
      </c>
      <c r="B64" s="394" t="str">
        <f>IFERROR(VLOOKUP(A64,'Impact Indicators - Section B'!$A$9:$S$27,19,FALSE),"")</f>
        <v/>
      </c>
      <c r="C64" s="490" t="str">
        <f t="array" ref="C64">IFERROR(IF(INDEX('Disaggregation Records'!$E$3:$E$56,MATCH(RIGHT(L64,255),RIGHT('Disaggregation Records'!$D$3:$D$56,255),0))=0,"",INDEX('Disaggregation Records'!$E$3:$E$56,MATCH(RIGHT(L64,255),RIGHT('Disaggregation Records'!$D$3:$D$56,255),0))),"")</f>
        <v/>
      </c>
      <c r="D64" s="490" t="str">
        <f t="array" ref="D64">IFERROR(IF(INDEX('Disaggregation Records'!$F$3:$F$56,MATCH(RIGHT(L64,255),RIGHT('Disaggregation Records'!$D$3:$D$56,255),0))=0,"",INDEX('Disaggregation Records'!$F$3:$F$56,MATCH(RIGHT(L64,255),RIGHT('Disaggregation Records'!$D$3:$D$56,255),0))),"")</f>
        <v/>
      </c>
      <c r="E64" s="378" t="str">
        <f t="array" ref="E64">IFERROR(IF(INDEX('Disaggregation Data'!$K$3:$K$154,MATCH(RIGHT(M64,255),RIGHT('Disaggregation Data'!$J$3:$J$154,255),0))=0,"",INDEX('Disaggregation Data'!$K$3:$K$154,MATCH(RIGHT(M64,255),RIGHT('Disaggregation Data'!$J$3:$J$154,255),0))),"")</f>
        <v/>
      </c>
      <c r="F64" s="378" t="str">
        <f t="array" ref="F64">IFERROR(IF(INDEX('Disaggregation Data'!$L$3:$L$154,MATCH(RIGHT(M64,255),RIGHT('Disaggregation Data'!$J$3:$J$154,255),0))=0,"",INDEX('Disaggregation Data'!$L$3:$L$154,MATCH(RIGHT(M64,255),RIGHT('Disaggregation Data'!$J$3:$J$154,255),0))),"")</f>
        <v/>
      </c>
      <c r="G64" s="378" t="str">
        <f t="array" ref="G64">IFERROR(IF(INDEX('Disaggregation Data'!$M$3:$M$154,MATCH(RIGHT(M64,255),RIGHT('Disaggregation Data'!$J$3:$J$154,255),0))=0,"",INDEX('Disaggregation Data'!$M$3:$M$154,MATCH(RIGHT(M64,255),RIGHT('Disaggregation Data'!$J$3:$J$154,255),0))),"")</f>
        <v/>
      </c>
      <c r="H64" s="377" t="str">
        <f t="array" ref="H64">IFERROR(IF(INDEX('Disaggregation Data'!$N$3:$N$154,MATCH(RIGHT(M64,255),RIGHT('Disaggregation Data'!$J$3:$J$154,255),0))=0,"",INDEX('Disaggregation Data'!$N$3:$N$154,MATCH(RIGHT(M64,255),RIGHT('Disaggregation Data'!$J$3:$J$154,255),0))),"")</f>
        <v/>
      </c>
      <c r="I64" s="491" t="str">
        <f t="array" ref="I64">IFERROR(IF(INDEX('Disaggregation Records'!$G$3:$G$56,MATCH(LEFT(L64,255),LEFT('Disaggregation Records'!$D$3:$D$56,255),0))=0,"",INDEX('Disaggregation Records'!$G$3:$G$56,MATCH(LEFT(L64,255),LEFT('Disaggregation Records'!$D$3:$D$56,255),0))),"")</f>
        <v/>
      </c>
      <c r="J64" s="491" t="s">
        <v>418</v>
      </c>
      <c r="K64" s="491">
        <f t="shared" si="0"/>
        <v>35</v>
      </c>
      <c r="L64" s="491" t="str">
        <f t="shared" si="1"/>
        <v/>
      </c>
      <c r="M64" s="491" t="str">
        <f t="shared" si="2"/>
        <v/>
      </c>
      <c r="N64" s="448" t="b">
        <f t="shared" si="3"/>
        <v>0</v>
      </c>
      <c r="O64" s="452" t="s">
        <v>1647</v>
      </c>
      <c r="P64" s="244"/>
      <c r="Q64" s="243"/>
      <c r="U64" s="415"/>
      <c r="V64" s="415"/>
    </row>
    <row r="65" spans="1:22" ht="37.5" customHeight="1" x14ac:dyDescent="0.25">
      <c r="A65" s="375">
        <v>6</v>
      </c>
      <c r="B65" s="394" t="str">
        <f>IFERROR(VLOOKUP(A65,'Impact Indicators - Section B'!$A$9:$S$27,19,FALSE),"")</f>
        <v/>
      </c>
      <c r="C65" s="490" t="str">
        <f t="array" ref="C65">IFERROR(IF(INDEX('Disaggregation Records'!$E$3:$E$56,MATCH(RIGHT(L65,255),RIGHT('Disaggregation Records'!$D$3:$D$56,255),0))=0,"",INDEX('Disaggregation Records'!$E$3:$E$56,MATCH(RIGHT(L65,255),RIGHT('Disaggregation Records'!$D$3:$D$56,255),0))),"")</f>
        <v/>
      </c>
      <c r="D65" s="490" t="str">
        <f t="array" ref="D65">IFERROR(IF(INDEX('Disaggregation Records'!$F$3:$F$56,MATCH(RIGHT(L65,255),RIGHT('Disaggregation Records'!$D$3:$D$56,255),0))=0,"",INDEX('Disaggregation Records'!$F$3:$F$56,MATCH(RIGHT(L65,255),RIGHT('Disaggregation Records'!$D$3:$D$56,255),0))),"")</f>
        <v/>
      </c>
      <c r="E65" s="378" t="str">
        <f t="array" ref="E65">IFERROR(IF(INDEX('Disaggregation Data'!$K$3:$K$154,MATCH(RIGHT(M65,255),RIGHT('Disaggregation Data'!$J$3:$J$154,255),0))=0,"",INDEX('Disaggregation Data'!$K$3:$K$154,MATCH(RIGHT(M65,255),RIGHT('Disaggregation Data'!$J$3:$J$154,255),0))),"")</f>
        <v/>
      </c>
      <c r="F65" s="378" t="str">
        <f t="array" ref="F65">IFERROR(IF(INDEX('Disaggregation Data'!$L$3:$L$154,MATCH(RIGHT(M65,255),RIGHT('Disaggregation Data'!$J$3:$J$154,255),0))=0,"",INDEX('Disaggregation Data'!$L$3:$L$154,MATCH(RIGHT(M65,255),RIGHT('Disaggregation Data'!$J$3:$J$154,255),0))),"")</f>
        <v/>
      </c>
      <c r="G65" s="378" t="str">
        <f t="array" ref="G65">IFERROR(IF(INDEX('Disaggregation Data'!$M$3:$M$154,MATCH(RIGHT(M65,255),RIGHT('Disaggregation Data'!$J$3:$J$154,255),0))=0,"",INDEX('Disaggregation Data'!$M$3:$M$154,MATCH(RIGHT(M65,255),RIGHT('Disaggregation Data'!$J$3:$J$154,255),0))),"")</f>
        <v/>
      </c>
      <c r="H65" s="377" t="str">
        <f t="array" ref="H65">IFERROR(IF(INDEX('Disaggregation Data'!$N$3:$N$154,MATCH(RIGHT(M65,255),RIGHT('Disaggregation Data'!$J$3:$J$154,255),0))=0,"",INDEX('Disaggregation Data'!$N$3:$N$154,MATCH(RIGHT(M65,255),RIGHT('Disaggregation Data'!$J$3:$J$154,255),0))),"")</f>
        <v/>
      </c>
      <c r="I65" s="491" t="str">
        <f t="array" ref="I65">IFERROR(IF(INDEX('Disaggregation Records'!$G$3:$G$56,MATCH(LEFT(L65,255),LEFT('Disaggregation Records'!$D$3:$D$56,255),0))=0,"",INDEX('Disaggregation Records'!$G$3:$G$56,MATCH(LEFT(L65,255),LEFT('Disaggregation Records'!$D$3:$D$56,255),0))),"")</f>
        <v/>
      </c>
      <c r="J65" s="491" t="s">
        <v>418</v>
      </c>
      <c r="K65" s="491">
        <f t="shared" si="0"/>
        <v>36</v>
      </c>
      <c r="L65" s="491" t="str">
        <f t="shared" si="1"/>
        <v/>
      </c>
      <c r="M65" s="491" t="str">
        <f t="shared" si="2"/>
        <v/>
      </c>
      <c r="N65" s="448" t="b">
        <f t="shared" si="3"/>
        <v>0</v>
      </c>
      <c r="O65" s="452" t="s">
        <v>1648</v>
      </c>
      <c r="P65" s="244"/>
      <c r="Q65" s="243"/>
      <c r="U65" s="415"/>
      <c r="V65" s="415"/>
    </row>
    <row r="66" spans="1:22" ht="37.5" customHeight="1" x14ac:dyDescent="0.25">
      <c r="A66" s="375">
        <v>6</v>
      </c>
      <c r="B66" s="394" t="str">
        <f>IFERROR(VLOOKUP(A66,'Impact Indicators - Section B'!$A$9:$S$27,19,FALSE),"")</f>
        <v/>
      </c>
      <c r="C66" s="490" t="str">
        <f t="array" ref="C66">IFERROR(IF(INDEX('Disaggregation Records'!$E$3:$E$56,MATCH(RIGHT(L66,255),RIGHT('Disaggregation Records'!$D$3:$D$56,255),0))=0,"",INDEX('Disaggregation Records'!$E$3:$E$56,MATCH(RIGHT(L66,255),RIGHT('Disaggregation Records'!$D$3:$D$56,255),0))),"")</f>
        <v/>
      </c>
      <c r="D66" s="490" t="str">
        <f t="array" ref="D66">IFERROR(IF(INDEX('Disaggregation Records'!$F$3:$F$56,MATCH(RIGHT(L66,255),RIGHT('Disaggregation Records'!$D$3:$D$56,255),0))=0,"",INDEX('Disaggregation Records'!$F$3:$F$56,MATCH(RIGHT(L66,255),RIGHT('Disaggregation Records'!$D$3:$D$56,255),0))),"")</f>
        <v/>
      </c>
      <c r="E66" s="378" t="str">
        <f t="array" ref="E66">IFERROR(IF(INDEX('Disaggregation Data'!$K$3:$K$154,MATCH(RIGHT(M66,255),RIGHT('Disaggregation Data'!$J$3:$J$154,255),0))=0,"",INDEX('Disaggregation Data'!$K$3:$K$154,MATCH(RIGHT(M66,255),RIGHT('Disaggregation Data'!$J$3:$J$154,255),0))),"")</f>
        <v/>
      </c>
      <c r="F66" s="378" t="str">
        <f t="array" ref="F66">IFERROR(IF(INDEX('Disaggregation Data'!$L$3:$L$154,MATCH(RIGHT(M66,255),RIGHT('Disaggregation Data'!$J$3:$J$154,255),0))=0,"",INDEX('Disaggregation Data'!$L$3:$L$154,MATCH(RIGHT(M66,255),RIGHT('Disaggregation Data'!$J$3:$J$154,255),0))),"")</f>
        <v/>
      </c>
      <c r="G66" s="378" t="str">
        <f t="array" ref="G66">IFERROR(IF(INDEX('Disaggregation Data'!$M$3:$M$154,MATCH(RIGHT(M66,255),RIGHT('Disaggregation Data'!$J$3:$J$154,255),0))=0,"",INDEX('Disaggregation Data'!$M$3:$M$154,MATCH(RIGHT(M66,255),RIGHT('Disaggregation Data'!$J$3:$J$154,255),0))),"")</f>
        <v/>
      </c>
      <c r="H66" s="377" t="str">
        <f t="array" ref="H66">IFERROR(IF(INDEX('Disaggregation Data'!$N$3:$N$154,MATCH(RIGHT(M66,255),RIGHT('Disaggregation Data'!$J$3:$J$154,255),0))=0,"",INDEX('Disaggregation Data'!$N$3:$N$154,MATCH(RIGHT(M66,255),RIGHT('Disaggregation Data'!$J$3:$J$154,255),0))),"")</f>
        <v/>
      </c>
      <c r="I66" s="491" t="str">
        <f t="array" ref="I66">IFERROR(IF(INDEX('Disaggregation Records'!$G$3:$G$56,MATCH(LEFT(L66,255),LEFT('Disaggregation Records'!$D$3:$D$56,255),0))=0,"",INDEX('Disaggregation Records'!$G$3:$G$56,MATCH(LEFT(L66,255),LEFT('Disaggregation Records'!$D$3:$D$56,255),0))),"")</f>
        <v/>
      </c>
      <c r="J66" s="491" t="s">
        <v>418</v>
      </c>
      <c r="K66" s="491">
        <f t="shared" si="0"/>
        <v>37</v>
      </c>
      <c r="L66" s="491" t="str">
        <f t="shared" si="1"/>
        <v/>
      </c>
      <c r="M66" s="491" t="str">
        <f t="shared" si="2"/>
        <v/>
      </c>
      <c r="N66" s="448" t="b">
        <f t="shared" si="3"/>
        <v>0</v>
      </c>
      <c r="O66" s="452" t="s">
        <v>1649</v>
      </c>
      <c r="P66" s="244"/>
      <c r="Q66" s="243"/>
      <c r="U66" s="415"/>
      <c r="V66" s="415"/>
    </row>
    <row r="67" spans="1:22" ht="37.5" customHeight="1" x14ac:dyDescent="0.25">
      <c r="A67" s="375">
        <v>6</v>
      </c>
      <c r="B67" s="394" t="str">
        <f>IFERROR(VLOOKUP(A67,'Impact Indicators - Section B'!$A$9:$S$27,19,FALSE),"")</f>
        <v/>
      </c>
      <c r="C67" s="490" t="str">
        <f t="array" ref="C67">IFERROR(IF(INDEX('Disaggregation Records'!$E$3:$E$56,MATCH(RIGHT(L67,255),RIGHT('Disaggregation Records'!$D$3:$D$56,255),0))=0,"",INDEX('Disaggregation Records'!$E$3:$E$56,MATCH(RIGHT(L67,255),RIGHT('Disaggregation Records'!$D$3:$D$56,255),0))),"")</f>
        <v/>
      </c>
      <c r="D67" s="490" t="str">
        <f t="array" ref="D67">IFERROR(IF(INDEX('Disaggregation Records'!$F$3:$F$56,MATCH(RIGHT(L67,255),RIGHT('Disaggregation Records'!$D$3:$D$56,255),0))=0,"",INDEX('Disaggregation Records'!$F$3:$F$56,MATCH(RIGHT(L67,255),RIGHT('Disaggregation Records'!$D$3:$D$56,255),0))),"")</f>
        <v/>
      </c>
      <c r="E67" s="378" t="str">
        <f t="array" ref="E67">IFERROR(IF(INDEX('Disaggregation Data'!$K$3:$K$154,MATCH(RIGHT(M67,255),RIGHT('Disaggregation Data'!$J$3:$J$154,255),0))=0,"",INDEX('Disaggregation Data'!$K$3:$K$154,MATCH(RIGHT(M67,255),RIGHT('Disaggregation Data'!$J$3:$J$154,255),0))),"")</f>
        <v/>
      </c>
      <c r="F67" s="378" t="str">
        <f t="array" ref="F67">IFERROR(IF(INDEX('Disaggregation Data'!$L$3:$L$154,MATCH(RIGHT(M67,255),RIGHT('Disaggregation Data'!$J$3:$J$154,255),0))=0,"",INDEX('Disaggregation Data'!$L$3:$L$154,MATCH(RIGHT(M67,255),RIGHT('Disaggregation Data'!$J$3:$J$154,255),0))),"")</f>
        <v/>
      </c>
      <c r="G67" s="378" t="str">
        <f t="array" ref="G67">IFERROR(IF(INDEX('Disaggregation Data'!$M$3:$M$154,MATCH(RIGHT(M67,255),RIGHT('Disaggregation Data'!$J$3:$J$154,255),0))=0,"",INDEX('Disaggregation Data'!$M$3:$M$154,MATCH(RIGHT(M67,255),RIGHT('Disaggregation Data'!$J$3:$J$154,255),0))),"")</f>
        <v/>
      </c>
      <c r="H67" s="377" t="str">
        <f t="array" ref="H67">IFERROR(IF(INDEX('Disaggregation Data'!$N$3:$N$154,MATCH(RIGHT(M67,255),RIGHT('Disaggregation Data'!$J$3:$J$154,255),0))=0,"",INDEX('Disaggregation Data'!$N$3:$N$154,MATCH(RIGHT(M67,255),RIGHT('Disaggregation Data'!$J$3:$J$154,255),0))),"")</f>
        <v/>
      </c>
      <c r="I67" s="491" t="str">
        <f t="array" ref="I67">IFERROR(IF(INDEX('Disaggregation Records'!$G$3:$G$56,MATCH(LEFT(L67,255),LEFT('Disaggregation Records'!$D$3:$D$56,255),0))=0,"",INDEX('Disaggregation Records'!$G$3:$G$56,MATCH(LEFT(L67,255),LEFT('Disaggregation Records'!$D$3:$D$56,255),0))),"")</f>
        <v/>
      </c>
      <c r="J67" s="491" t="s">
        <v>418</v>
      </c>
      <c r="K67" s="491">
        <f t="shared" si="0"/>
        <v>38</v>
      </c>
      <c r="L67" s="491" t="str">
        <f t="shared" si="1"/>
        <v/>
      </c>
      <c r="M67" s="491" t="str">
        <f t="shared" si="2"/>
        <v/>
      </c>
      <c r="N67" s="448" t="b">
        <f t="shared" si="3"/>
        <v>0</v>
      </c>
      <c r="O67" s="452" t="s">
        <v>1650</v>
      </c>
      <c r="P67" s="244"/>
      <c r="Q67" s="243"/>
      <c r="U67" s="415"/>
      <c r="V67" s="415"/>
    </row>
    <row r="68" spans="1:22" ht="37.5" customHeight="1" x14ac:dyDescent="0.25">
      <c r="A68" s="375">
        <v>6</v>
      </c>
      <c r="B68" s="394" t="str">
        <f>IFERROR(VLOOKUP(A68,'Impact Indicators - Section B'!$A$9:$S$27,19,FALSE),"")</f>
        <v/>
      </c>
      <c r="C68" s="490" t="str">
        <f t="array" ref="C68">IFERROR(IF(INDEX('Disaggregation Records'!$E$3:$E$56,MATCH(RIGHT(L68,255),RIGHT('Disaggregation Records'!$D$3:$D$56,255),0))=0,"",INDEX('Disaggregation Records'!$E$3:$E$56,MATCH(RIGHT(L68,255),RIGHT('Disaggregation Records'!$D$3:$D$56,255),0))),"")</f>
        <v/>
      </c>
      <c r="D68" s="490" t="str">
        <f t="array" ref="D68">IFERROR(IF(INDEX('Disaggregation Records'!$F$3:$F$56,MATCH(RIGHT(L68,255),RIGHT('Disaggregation Records'!$D$3:$D$56,255),0))=0,"",INDEX('Disaggregation Records'!$F$3:$F$56,MATCH(RIGHT(L68,255),RIGHT('Disaggregation Records'!$D$3:$D$56,255),0))),"")</f>
        <v/>
      </c>
      <c r="E68" s="378" t="str">
        <f t="array" ref="E68">IFERROR(IF(INDEX('Disaggregation Data'!$K$3:$K$154,MATCH(RIGHT(M68,255),RIGHT('Disaggregation Data'!$J$3:$J$154,255),0))=0,"",INDEX('Disaggregation Data'!$K$3:$K$154,MATCH(RIGHT(M68,255),RIGHT('Disaggregation Data'!$J$3:$J$154,255),0))),"")</f>
        <v/>
      </c>
      <c r="F68" s="378" t="str">
        <f t="array" ref="F68">IFERROR(IF(INDEX('Disaggregation Data'!$L$3:$L$154,MATCH(RIGHT(M68,255),RIGHT('Disaggregation Data'!$J$3:$J$154,255),0))=0,"",INDEX('Disaggregation Data'!$L$3:$L$154,MATCH(RIGHT(M68,255),RIGHT('Disaggregation Data'!$J$3:$J$154,255),0))),"")</f>
        <v/>
      </c>
      <c r="G68" s="378" t="str">
        <f t="array" ref="G68">IFERROR(IF(INDEX('Disaggregation Data'!$M$3:$M$154,MATCH(RIGHT(M68,255),RIGHT('Disaggregation Data'!$J$3:$J$154,255),0))=0,"",INDEX('Disaggregation Data'!$M$3:$M$154,MATCH(RIGHT(M68,255),RIGHT('Disaggregation Data'!$J$3:$J$154,255),0))),"")</f>
        <v/>
      </c>
      <c r="H68" s="377" t="str">
        <f t="array" ref="H68">IFERROR(IF(INDEX('Disaggregation Data'!$N$3:$N$154,MATCH(RIGHT(M68,255),RIGHT('Disaggregation Data'!$J$3:$J$154,255),0))=0,"",INDEX('Disaggregation Data'!$N$3:$N$154,MATCH(RIGHT(M68,255),RIGHT('Disaggregation Data'!$J$3:$J$154,255),0))),"")</f>
        <v/>
      </c>
      <c r="I68" s="491" t="str">
        <f t="array" ref="I68">IFERROR(IF(INDEX('Disaggregation Records'!$G$3:$G$56,MATCH(LEFT(L68,255),LEFT('Disaggregation Records'!$D$3:$D$56,255),0))=0,"",INDEX('Disaggregation Records'!$G$3:$G$56,MATCH(LEFT(L68,255),LEFT('Disaggregation Records'!$D$3:$D$56,255),0))),"")</f>
        <v/>
      </c>
      <c r="J68" s="491" t="s">
        <v>418</v>
      </c>
      <c r="K68" s="491">
        <f t="shared" si="0"/>
        <v>39</v>
      </c>
      <c r="L68" s="491" t="str">
        <f t="shared" si="1"/>
        <v/>
      </c>
      <c r="M68" s="491" t="str">
        <f t="shared" si="2"/>
        <v/>
      </c>
      <c r="N68" s="448" t="b">
        <f t="shared" si="3"/>
        <v>0</v>
      </c>
      <c r="O68" s="452" t="s">
        <v>1651</v>
      </c>
      <c r="P68" s="244"/>
      <c r="Q68" s="243"/>
      <c r="U68" s="415"/>
      <c r="V68" s="415"/>
    </row>
    <row r="69" spans="1:22" ht="37.5" customHeight="1" x14ac:dyDescent="0.25">
      <c r="A69" s="375">
        <v>7</v>
      </c>
      <c r="B69" s="394" t="str">
        <f>IFERROR(VLOOKUP(A69,'Impact Indicators - Section B'!$A$9:$S$27,19,FALSE),"")</f>
        <v/>
      </c>
      <c r="C69" s="490" t="str">
        <f t="array" ref="C69">IFERROR(IF(INDEX('Disaggregation Records'!$E$3:$E$56,MATCH(RIGHT(L69,255),RIGHT('Disaggregation Records'!$D$3:$D$56,255),0))=0,"",INDEX('Disaggregation Records'!$E$3:$E$56,MATCH(RIGHT(L69,255),RIGHT('Disaggregation Records'!$D$3:$D$56,255),0))),"")</f>
        <v/>
      </c>
      <c r="D69" s="490" t="str">
        <f t="array" ref="D69">IFERROR(IF(INDEX('Disaggregation Records'!$F$3:$F$56,MATCH(RIGHT(L69,255),RIGHT('Disaggregation Records'!$D$3:$D$56,255),0))=0,"",INDEX('Disaggregation Records'!$F$3:$F$56,MATCH(RIGHT(L69,255),RIGHT('Disaggregation Records'!$D$3:$D$56,255),0))),"")</f>
        <v/>
      </c>
      <c r="E69" s="378" t="str">
        <f t="array" ref="E69">IFERROR(IF(INDEX('Disaggregation Data'!$K$3:$K$154,MATCH(RIGHT(M69,255),RIGHT('Disaggregation Data'!$J$3:$J$154,255),0))=0,"",INDEX('Disaggregation Data'!$K$3:$K$154,MATCH(RIGHT(M69,255),RIGHT('Disaggregation Data'!$J$3:$J$154,255),0))),"")</f>
        <v/>
      </c>
      <c r="F69" s="378" t="str">
        <f t="array" ref="F69">IFERROR(IF(INDEX('Disaggregation Data'!$L$3:$L$154,MATCH(RIGHT(M69,255),RIGHT('Disaggregation Data'!$J$3:$J$154,255),0))=0,"",INDEX('Disaggregation Data'!$L$3:$L$154,MATCH(RIGHT(M69,255),RIGHT('Disaggregation Data'!$J$3:$J$154,255),0))),"")</f>
        <v/>
      </c>
      <c r="G69" s="378" t="str">
        <f t="array" ref="G69">IFERROR(IF(INDEX('Disaggregation Data'!$M$3:$M$154,MATCH(RIGHT(M69,255),RIGHT('Disaggregation Data'!$J$3:$J$154,255),0))=0,"",INDEX('Disaggregation Data'!$M$3:$M$154,MATCH(RIGHT(M69,255),RIGHT('Disaggregation Data'!$J$3:$J$154,255),0))),"")</f>
        <v/>
      </c>
      <c r="H69" s="377" t="str">
        <f t="array" ref="H69">IFERROR(IF(INDEX('Disaggregation Data'!$N$3:$N$154,MATCH(RIGHT(M69,255),RIGHT('Disaggregation Data'!$J$3:$J$154,255),0))=0,"",INDEX('Disaggregation Data'!$N$3:$N$154,MATCH(RIGHT(M69,255),RIGHT('Disaggregation Data'!$J$3:$J$154,255),0))),"")</f>
        <v/>
      </c>
      <c r="I69" s="491" t="str">
        <f t="array" ref="I69">IFERROR(IF(INDEX('Disaggregation Records'!$G$3:$G$56,MATCH(LEFT(L69,255),LEFT('Disaggregation Records'!$D$3:$D$56,255),0))=0,"",INDEX('Disaggregation Records'!$G$3:$G$56,MATCH(LEFT(L69,255),LEFT('Disaggregation Records'!$D$3:$D$56,255),0))),"")</f>
        <v/>
      </c>
      <c r="J69" s="491" t="s">
        <v>419</v>
      </c>
      <c r="K69" s="491">
        <f t="shared" si="0"/>
        <v>40</v>
      </c>
      <c r="L69" s="491" t="str">
        <f t="shared" si="1"/>
        <v/>
      </c>
      <c r="M69" s="491" t="str">
        <f t="shared" si="2"/>
        <v/>
      </c>
      <c r="N69" s="448" t="b">
        <f t="shared" si="3"/>
        <v>0</v>
      </c>
      <c r="O69" s="452" t="s">
        <v>1652</v>
      </c>
      <c r="P69" s="244"/>
      <c r="Q69" s="243"/>
      <c r="U69" s="415"/>
      <c r="V69" s="415"/>
    </row>
    <row r="70" spans="1:22" ht="37.5" customHeight="1" x14ac:dyDescent="0.25">
      <c r="A70" s="375">
        <v>7</v>
      </c>
      <c r="B70" s="394" t="str">
        <f>IFERROR(VLOOKUP(A70,'Impact Indicators - Section B'!$A$9:$S$27,19,FALSE),"")</f>
        <v/>
      </c>
      <c r="C70" s="490" t="str">
        <f t="array" ref="C70">IFERROR(IF(INDEX('Disaggregation Records'!$E$3:$E$56,MATCH(RIGHT(L70,255),RIGHT('Disaggregation Records'!$D$3:$D$56,255),0))=0,"",INDEX('Disaggregation Records'!$E$3:$E$56,MATCH(RIGHT(L70,255),RIGHT('Disaggregation Records'!$D$3:$D$56,255),0))),"")</f>
        <v/>
      </c>
      <c r="D70" s="490" t="str">
        <f t="array" ref="D70">IFERROR(IF(INDEX('Disaggregation Records'!$F$3:$F$56,MATCH(RIGHT(L70,255),RIGHT('Disaggregation Records'!$D$3:$D$56,255),0))=0,"",INDEX('Disaggregation Records'!$F$3:$F$56,MATCH(RIGHT(L70,255),RIGHT('Disaggregation Records'!$D$3:$D$56,255),0))),"")</f>
        <v/>
      </c>
      <c r="E70" s="378" t="str">
        <f t="array" ref="E70">IFERROR(IF(INDEX('Disaggregation Data'!$K$3:$K$154,MATCH(RIGHT(M70,255),RIGHT('Disaggregation Data'!$J$3:$J$154,255),0))=0,"",INDEX('Disaggregation Data'!$K$3:$K$154,MATCH(RIGHT(M70,255),RIGHT('Disaggregation Data'!$J$3:$J$154,255),0))),"")</f>
        <v/>
      </c>
      <c r="F70" s="378" t="str">
        <f t="array" ref="F70">IFERROR(IF(INDEX('Disaggregation Data'!$L$3:$L$154,MATCH(RIGHT(M70,255),RIGHT('Disaggregation Data'!$J$3:$J$154,255),0))=0,"",INDEX('Disaggregation Data'!$L$3:$L$154,MATCH(RIGHT(M70,255),RIGHT('Disaggregation Data'!$J$3:$J$154,255),0))),"")</f>
        <v/>
      </c>
      <c r="G70" s="378" t="str">
        <f t="array" ref="G70">IFERROR(IF(INDEX('Disaggregation Data'!$M$3:$M$154,MATCH(RIGHT(M70,255),RIGHT('Disaggregation Data'!$J$3:$J$154,255),0))=0,"",INDEX('Disaggregation Data'!$M$3:$M$154,MATCH(RIGHT(M70,255),RIGHT('Disaggregation Data'!$J$3:$J$154,255),0))),"")</f>
        <v/>
      </c>
      <c r="H70" s="377" t="str">
        <f t="array" ref="H70">IFERROR(IF(INDEX('Disaggregation Data'!$N$3:$N$154,MATCH(RIGHT(M70,255),RIGHT('Disaggregation Data'!$J$3:$J$154,255),0))=0,"",INDEX('Disaggregation Data'!$N$3:$N$154,MATCH(RIGHT(M70,255),RIGHT('Disaggregation Data'!$J$3:$J$154,255),0))),"")</f>
        <v/>
      </c>
      <c r="I70" s="491" t="str">
        <f t="array" ref="I70">IFERROR(IF(INDEX('Disaggregation Records'!$G$3:$G$56,MATCH(LEFT(L70,255),LEFT('Disaggregation Records'!$D$3:$D$56,255),0))=0,"",INDEX('Disaggregation Records'!$G$3:$G$56,MATCH(LEFT(L70,255),LEFT('Disaggregation Records'!$D$3:$D$56,255),0))),"")</f>
        <v/>
      </c>
      <c r="J70" s="491" t="s">
        <v>419</v>
      </c>
      <c r="K70" s="491">
        <f t="shared" si="0"/>
        <v>41</v>
      </c>
      <c r="L70" s="491" t="str">
        <f t="shared" si="1"/>
        <v/>
      </c>
      <c r="M70" s="491" t="str">
        <f t="shared" si="2"/>
        <v/>
      </c>
      <c r="N70" s="448" t="b">
        <f t="shared" si="3"/>
        <v>0</v>
      </c>
      <c r="O70" s="452" t="s">
        <v>1653</v>
      </c>
      <c r="P70" s="244"/>
      <c r="Q70" s="243"/>
      <c r="U70" s="415"/>
      <c r="V70" s="415"/>
    </row>
    <row r="71" spans="1:22" ht="37.5" customHeight="1" x14ac:dyDescent="0.25">
      <c r="A71" s="375">
        <v>7</v>
      </c>
      <c r="B71" s="394" t="str">
        <f>IFERROR(VLOOKUP(A71,'Impact Indicators - Section B'!$A$9:$S$27,19,FALSE),"")</f>
        <v/>
      </c>
      <c r="C71" s="490" t="str">
        <f t="array" ref="C71">IFERROR(IF(INDEX('Disaggregation Records'!$E$3:$E$56,MATCH(RIGHT(L71,255),RIGHT('Disaggregation Records'!$D$3:$D$56,255),0))=0,"",INDEX('Disaggregation Records'!$E$3:$E$56,MATCH(RIGHT(L71,255),RIGHT('Disaggregation Records'!$D$3:$D$56,255),0))),"")</f>
        <v/>
      </c>
      <c r="D71" s="490" t="str">
        <f t="array" ref="D71">IFERROR(IF(INDEX('Disaggregation Records'!$F$3:$F$56,MATCH(RIGHT(L71,255),RIGHT('Disaggregation Records'!$D$3:$D$56,255),0))=0,"",INDEX('Disaggregation Records'!$F$3:$F$56,MATCH(RIGHT(L71,255),RIGHT('Disaggregation Records'!$D$3:$D$56,255),0))),"")</f>
        <v/>
      </c>
      <c r="E71" s="378" t="str">
        <f t="array" ref="E71">IFERROR(IF(INDEX('Disaggregation Data'!$K$3:$K$154,MATCH(RIGHT(M71,255),RIGHT('Disaggregation Data'!$J$3:$J$154,255),0))=0,"",INDEX('Disaggregation Data'!$K$3:$K$154,MATCH(RIGHT(M71,255),RIGHT('Disaggregation Data'!$J$3:$J$154,255),0))),"")</f>
        <v/>
      </c>
      <c r="F71" s="378" t="str">
        <f t="array" ref="F71">IFERROR(IF(INDEX('Disaggregation Data'!$L$3:$L$154,MATCH(RIGHT(M71,255),RIGHT('Disaggregation Data'!$J$3:$J$154,255),0))=0,"",INDEX('Disaggregation Data'!$L$3:$L$154,MATCH(RIGHT(M71,255),RIGHT('Disaggregation Data'!$J$3:$J$154,255),0))),"")</f>
        <v/>
      </c>
      <c r="G71" s="378" t="str">
        <f t="array" ref="G71">IFERROR(IF(INDEX('Disaggregation Data'!$M$3:$M$154,MATCH(RIGHT(M71,255),RIGHT('Disaggregation Data'!$J$3:$J$154,255),0))=0,"",INDEX('Disaggregation Data'!$M$3:$M$154,MATCH(RIGHT(M71,255),RIGHT('Disaggregation Data'!$J$3:$J$154,255),0))),"")</f>
        <v/>
      </c>
      <c r="H71" s="377" t="str">
        <f t="array" ref="H71">IFERROR(IF(INDEX('Disaggregation Data'!$N$3:$N$154,MATCH(RIGHT(M71,255),RIGHT('Disaggregation Data'!$J$3:$J$154,255),0))=0,"",INDEX('Disaggregation Data'!$N$3:$N$154,MATCH(RIGHT(M71,255),RIGHT('Disaggregation Data'!$J$3:$J$154,255),0))),"")</f>
        <v/>
      </c>
      <c r="I71" s="491" t="str">
        <f t="array" ref="I71">IFERROR(IF(INDEX('Disaggregation Records'!$G$3:$G$56,MATCH(LEFT(L71,255),LEFT('Disaggregation Records'!$D$3:$D$56,255),0))=0,"",INDEX('Disaggregation Records'!$G$3:$G$56,MATCH(LEFT(L71,255),LEFT('Disaggregation Records'!$D$3:$D$56,255),0))),"")</f>
        <v/>
      </c>
      <c r="J71" s="491" t="s">
        <v>419</v>
      </c>
      <c r="K71" s="491">
        <f t="shared" si="0"/>
        <v>42</v>
      </c>
      <c r="L71" s="491" t="str">
        <f t="shared" si="1"/>
        <v/>
      </c>
      <c r="M71" s="491" t="str">
        <f t="shared" si="2"/>
        <v/>
      </c>
      <c r="N71" s="448" t="b">
        <f t="shared" si="3"/>
        <v>0</v>
      </c>
      <c r="O71" s="452" t="s">
        <v>1654</v>
      </c>
      <c r="P71" s="244"/>
      <c r="Q71" s="243"/>
      <c r="U71" s="415"/>
      <c r="V71" s="415"/>
    </row>
    <row r="72" spans="1:22" ht="37.5" customHeight="1" x14ac:dyDescent="0.25">
      <c r="A72" s="375">
        <v>7</v>
      </c>
      <c r="B72" s="394" t="str">
        <f>IFERROR(VLOOKUP(A72,'Impact Indicators - Section B'!$A$9:$S$27,19,FALSE),"")</f>
        <v/>
      </c>
      <c r="C72" s="490" t="str">
        <f t="array" ref="C72">IFERROR(IF(INDEX('Disaggregation Records'!$E$3:$E$56,MATCH(RIGHT(L72,255),RIGHT('Disaggregation Records'!$D$3:$D$56,255),0))=0,"",INDEX('Disaggregation Records'!$E$3:$E$56,MATCH(RIGHT(L72,255),RIGHT('Disaggregation Records'!$D$3:$D$56,255),0))),"")</f>
        <v/>
      </c>
      <c r="D72" s="490" t="str">
        <f t="array" ref="D72">IFERROR(IF(INDEX('Disaggregation Records'!$F$3:$F$56,MATCH(RIGHT(L72,255),RIGHT('Disaggregation Records'!$D$3:$D$56,255),0))=0,"",INDEX('Disaggregation Records'!$F$3:$F$56,MATCH(RIGHT(L72,255),RIGHT('Disaggregation Records'!$D$3:$D$56,255),0))),"")</f>
        <v/>
      </c>
      <c r="E72" s="378" t="str">
        <f t="array" ref="E72">IFERROR(IF(INDEX('Disaggregation Data'!$K$3:$K$154,MATCH(RIGHT(M72,255),RIGHT('Disaggregation Data'!$J$3:$J$154,255),0))=0,"",INDEX('Disaggregation Data'!$K$3:$K$154,MATCH(RIGHT(M72,255),RIGHT('Disaggregation Data'!$J$3:$J$154,255),0))),"")</f>
        <v/>
      </c>
      <c r="F72" s="378" t="str">
        <f t="array" ref="F72">IFERROR(IF(INDEX('Disaggregation Data'!$L$3:$L$154,MATCH(RIGHT(M72,255),RIGHT('Disaggregation Data'!$J$3:$J$154,255),0))=0,"",INDEX('Disaggregation Data'!$L$3:$L$154,MATCH(RIGHT(M72,255),RIGHT('Disaggregation Data'!$J$3:$J$154,255),0))),"")</f>
        <v/>
      </c>
      <c r="G72" s="378" t="str">
        <f t="array" ref="G72">IFERROR(IF(INDEX('Disaggregation Data'!$M$3:$M$154,MATCH(RIGHT(M72,255),RIGHT('Disaggregation Data'!$J$3:$J$154,255),0))=0,"",INDEX('Disaggregation Data'!$M$3:$M$154,MATCH(RIGHT(M72,255),RIGHT('Disaggregation Data'!$J$3:$J$154,255),0))),"")</f>
        <v/>
      </c>
      <c r="H72" s="377" t="str">
        <f t="array" ref="H72">IFERROR(IF(INDEX('Disaggregation Data'!$N$3:$N$154,MATCH(RIGHT(M72,255),RIGHT('Disaggregation Data'!$J$3:$J$154,255),0))=0,"",INDEX('Disaggregation Data'!$N$3:$N$154,MATCH(RIGHT(M72,255),RIGHT('Disaggregation Data'!$J$3:$J$154,255),0))),"")</f>
        <v/>
      </c>
      <c r="I72" s="491" t="str">
        <f t="array" ref="I72">IFERROR(IF(INDEX('Disaggregation Records'!$G$3:$G$56,MATCH(LEFT(L72,255),LEFT('Disaggregation Records'!$D$3:$D$56,255),0))=0,"",INDEX('Disaggregation Records'!$G$3:$G$56,MATCH(LEFT(L72,255),LEFT('Disaggregation Records'!$D$3:$D$56,255),0))),"")</f>
        <v/>
      </c>
      <c r="J72" s="491" t="s">
        <v>419</v>
      </c>
      <c r="K72" s="491">
        <f t="shared" si="0"/>
        <v>43</v>
      </c>
      <c r="L72" s="491" t="str">
        <f t="shared" si="1"/>
        <v/>
      </c>
      <c r="M72" s="491" t="str">
        <f t="shared" si="2"/>
        <v/>
      </c>
      <c r="N72" s="448" t="b">
        <f t="shared" si="3"/>
        <v>0</v>
      </c>
      <c r="O72" s="452" t="s">
        <v>1655</v>
      </c>
      <c r="P72" s="244"/>
      <c r="Q72" s="243"/>
      <c r="U72" s="415"/>
      <c r="V72" s="415"/>
    </row>
    <row r="73" spans="1:22" ht="37.5" customHeight="1" x14ac:dyDescent="0.25">
      <c r="A73" s="375">
        <v>7</v>
      </c>
      <c r="B73" s="394" t="str">
        <f>IFERROR(VLOOKUP(A73,'Impact Indicators - Section B'!$A$9:$S$27,19,FALSE),"")</f>
        <v/>
      </c>
      <c r="C73" s="490" t="str">
        <f t="array" ref="C73">IFERROR(IF(INDEX('Disaggregation Records'!$E$3:$E$56,MATCH(RIGHT(L73,255),RIGHT('Disaggregation Records'!$D$3:$D$56,255),0))=0,"",INDEX('Disaggregation Records'!$E$3:$E$56,MATCH(RIGHT(L73,255),RIGHT('Disaggregation Records'!$D$3:$D$56,255),0))),"")</f>
        <v/>
      </c>
      <c r="D73" s="490" t="str">
        <f t="array" ref="D73">IFERROR(IF(INDEX('Disaggregation Records'!$F$3:$F$56,MATCH(RIGHT(L73,255),RIGHT('Disaggregation Records'!$D$3:$D$56,255),0))=0,"",INDEX('Disaggregation Records'!$F$3:$F$56,MATCH(RIGHT(L73,255),RIGHT('Disaggregation Records'!$D$3:$D$56,255),0))),"")</f>
        <v/>
      </c>
      <c r="E73" s="378" t="str">
        <f t="array" ref="E73">IFERROR(IF(INDEX('Disaggregation Data'!$K$3:$K$154,MATCH(RIGHT(M73,255),RIGHT('Disaggregation Data'!$J$3:$J$154,255),0))=0,"",INDEX('Disaggregation Data'!$K$3:$K$154,MATCH(RIGHT(M73,255),RIGHT('Disaggregation Data'!$J$3:$J$154,255),0))),"")</f>
        <v/>
      </c>
      <c r="F73" s="378" t="str">
        <f t="array" ref="F73">IFERROR(IF(INDEX('Disaggregation Data'!$L$3:$L$154,MATCH(RIGHT(M73,255),RIGHT('Disaggregation Data'!$J$3:$J$154,255),0))=0,"",INDEX('Disaggregation Data'!$L$3:$L$154,MATCH(RIGHT(M73,255),RIGHT('Disaggregation Data'!$J$3:$J$154,255),0))),"")</f>
        <v/>
      </c>
      <c r="G73" s="378" t="str">
        <f t="array" ref="G73">IFERROR(IF(INDEX('Disaggregation Data'!$M$3:$M$154,MATCH(RIGHT(M73,255),RIGHT('Disaggregation Data'!$J$3:$J$154,255),0))=0,"",INDEX('Disaggregation Data'!$M$3:$M$154,MATCH(RIGHT(M73,255),RIGHT('Disaggregation Data'!$J$3:$J$154,255),0))),"")</f>
        <v/>
      </c>
      <c r="H73" s="377" t="str">
        <f t="array" ref="H73">IFERROR(IF(INDEX('Disaggregation Data'!$N$3:$N$154,MATCH(RIGHT(M73,255),RIGHT('Disaggregation Data'!$J$3:$J$154,255),0))=0,"",INDEX('Disaggregation Data'!$N$3:$N$154,MATCH(RIGHT(M73,255),RIGHT('Disaggregation Data'!$J$3:$J$154,255),0))),"")</f>
        <v/>
      </c>
      <c r="I73" s="491" t="str">
        <f t="array" ref="I73">IFERROR(IF(INDEX('Disaggregation Records'!$G$3:$G$56,MATCH(LEFT(L73,255),LEFT('Disaggregation Records'!$D$3:$D$56,255),0))=0,"",INDEX('Disaggregation Records'!$G$3:$G$56,MATCH(LEFT(L73,255),LEFT('Disaggregation Records'!$D$3:$D$56,255),0))),"")</f>
        <v/>
      </c>
      <c r="J73" s="491" t="s">
        <v>419</v>
      </c>
      <c r="K73" s="491">
        <f t="shared" ref="K73:K136" si="4">IF(B73=B72,K72+1,0)</f>
        <v>44</v>
      </c>
      <c r="L73" s="491" t="str">
        <f t="shared" ref="L73:L136" si="5">IF(B73&lt;&gt;"",B73&amp;"-"&amp;K73,"")</f>
        <v/>
      </c>
      <c r="M73" s="491" t="str">
        <f t="shared" ref="M73:M136" si="6">IF(B73&lt;&gt;"",B73&amp;C73&amp;D73,"")</f>
        <v/>
      </c>
      <c r="N73" s="448" t="b">
        <f t="shared" ref="N73:N136" si="7">IFERROR(IF(B73&lt;&gt;"",TRUE,FALSE),"")</f>
        <v>0</v>
      </c>
      <c r="O73" s="452" t="s">
        <v>1656</v>
      </c>
      <c r="P73" s="244"/>
      <c r="Q73" s="243"/>
      <c r="U73" s="415"/>
      <c r="V73" s="415"/>
    </row>
    <row r="74" spans="1:22" ht="37.5" customHeight="1" x14ac:dyDescent="0.25">
      <c r="A74" s="375">
        <v>7</v>
      </c>
      <c r="B74" s="394" t="str">
        <f>IFERROR(VLOOKUP(A74,'Impact Indicators - Section B'!$A$9:$S$27,19,FALSE),"")</f>
        <v/>
      </c>
      <c r="C74" s="490" t="str">
        <f t="array" ref="C74">IFERROR(IF(INDEX('Disaggregation Records'!$E$3:$E$56,MATCH(RIGHT(L74,255),RIGHT('Disaggregation Records'!$D$3:$D$56,255),0))=0,"",INDEX('Disaggregation Records'!$E$3:$E$56,MATCH(RIGHT(L74,255),RIGHT('Disaggregation Records'!$D$3:$D$56,255),0))),"")</f>
        <v/>
      </c>
      <c r="D74" s="490" t="str">
        <f t="array" ref="D74">IFERROR(IF(INDEX('Disaggregation Records'!$F$3:$F$56,MATCH(RIGHT(L74,255),RIGHT('Disaggregation Records'!$D$3:$D$56,255),0))=0,"",INDEX('Disaggregation Records'!$F$3:$F$56,MATCH(RIGHT(L74,255),RIGHT('Disaggregation Records'!$D$3:$D$56,255),0))),"")</f>
        <v/>
      </c>
      <c r="E74" s="378" t="str">
        <f t="array" ref="E74">IFERROR(IF(INDEX('Disaggregation Data'!$K$3:$K$154,MATCH(RIGHT(M74,255),RIGHT('Disaggregation Data'!$J$3:$J$154,255),0))=0,"",INDEX('Disaggregation Data'!$K$3:$K$154,MATCH(RIGHT(M74,255),RIGHT('Disaggregation Data'!$J$3:$J$154,255),0))),"")</f>
        <v/>
      </c>
      <c r="F74" s="378" t="str">
        <f t="array" ref="F74">IFERROR(IF(INDEX('Disaggregation Data'!$L$3:$L$154,MATCH(RIGHT(M74,255),RIGHT('Disaggregation Data'!$J$3:$J$154,255),0))=0,"",INDEX('Disaggregation Data'!$L$3:$L$154,MATCH(RIGHT(M74,255),RIGHT('Disaggregation Data'!$J$3:$J$154,255),0))),"")</f>
        <v/>
      </c>
      <c r="G74" s="378" t="str">
        <f t="array" ref="G74">IFERROR(IF(INDEX('Disaggregation Data'!$M$3:$M$154,MATCH(RIGHT(M74,255),RIGHT('Disaggregation Data'!$J$3:$J$154,255),0))=0,"",INDEX('Disaggregation Data'!$M$3:$M$154,MATCH(RIGHT(M74,255),RIGHT('Disaggregation Data'!$J$3:$J$154,255),0))),"")</f>
        <v/>
      </c>
      <c r="H74" s="377" t="str">
        <f t="array" ref="H74">IFERROR(IF(INDEX('Disaggregation Data'!$N$3:$N$154,MATCH(RIGHT(M74,255),RIGHT('Disaggregation Data'!$J$3:$J$154,255),0))=0,"",INDEX('Disaggregation Data'!$N$3:$N$154,MATCH(RIGHT(M74,255),RIGHT('Disaggregation Data'!$J$3:$J$154,255),0))),"")</f>
        <v/>
      </c>
      <c r="I74" s="491" t="str">
        <f t="array" ref="I74">IFERROR(IF(INDEX('Disaggregation Records'!$G$3:$G$56,MATCH(LEFT(L74,255),LEFT('Disaggregation Records'!$D$3:$D$56,255),0))=0,"",INDEX('Disaggregation Records'!$G$3:$G$56,MATCH(LEFT(L74,255),LEFT('Disaggregation Records'!$D$3:$D$56,255),0))),"")</f>
        <v/>
      </c>
      <c r="J74" s="491" t="s">
        <v>419</v>
      </c>
      <c r="K74" s="491">
        <f t="shared" si="4"/>
        <v>45</v>
      </c>
      <c r="L74" s="491" t="str">
        <f t="shared" si="5"/>
        <v/>
      </c>
      <c r="M74" s="491" t="str">
        <f t="shared" si="6"/>
        <v/>
      </c>
      <c r="N74" s="448" t="b">
        <f t="shared" si="7"/>
        <v>0</v>
      </c>
      <c r="O74" s="452" t="s">
        <v>1657</v>
      </c>
      <c r="P74" s="244"/>
      <c r="Q74" s="243"/>
      <c r="U74" s="415"/>
      <c r="V74" s="415"/>
    </row>
    <row r="75" spans="1:22" ht="37.5" customHeight="1" x14ac:dyDescent="0.25">
      <c r="A75" s="375">
        <v>7</v>
      </c>
      <c r="B75" s="394" t="str">
        <f>IFERROR(VLOOKUP(A75,'Impact Indicators - Section B'!$A$9:$S$27,19,FALSE),"")</f>
        <v/>
      </c>
      <c r="C75" s="490" t="str">
        <f t="array" ref="C75">IFERROR(IF(INDEX('Disaggregation Records'!$E$3:$E$56,MATCH(RIGHT(L75,255),RIGHT('Disaggregation Records'!$D$3:$D$56,255),0))=0,"",INDEX('Disaggregation Records'!$E$3:$E$56,MATCH(RIGHT(L75,255),RIGHT('Disaggregation Records'!$D$3:$D$56,255),0))),"")</f>
        <v/>
      </c>
      <c r="D75" s="490" t="str">
        <f t="array" ref="D75">IFERROR(IF(INDEX('Disaggregation Records'!$F$3:$F$56,MATCH(RIGHT(L75,255),RIGHT('Disaggregation Records'!$D$3:$D$56,255),0))=0,"",INDEX('Disaggregation Records'!$F$3:$F$56,MATCH(RIGHT(L75,255),RIGHT('Disaggregation Records'!$D$3:$D$56,255),0))),"")</f>
        <v/>
      </c>
      <c r="E75" s="378" t="str">
        <f t="array" ref="E75">IFERROR(IF(INDEX('Disaggregation Data'!$K$3:$K$154,MATCH(RIGHT(M75,255),RIGHT('Disaggregation Data'!$J$3:$J$154,255),0))=0,"",INDEX('Disaggregation Data'!$K$3:$K$154,MATCH(RIGHT(M75,255),RIGHT('Disaggregation Data'!$J$3:$J$154,255),0))),"")</f>
        <v/>
      </c>
      <c r="F75" s="378" t="str">
        <f t="array" ref="F75">IFERROR(IF(INDEX('Disaggregation Data'!$L$3:$L$154,MATCH(RIGHT(M75,255),RIGHT('Disaggregation Data'!$J$3:$J$154,255),0))=0,"",INDEX('Disaggregation Data'!$L$3:$L$154,MATCH(RIGHT(M75,255),RIGHT('Disaggregation Data'!$J$3:$J$154,255),0))),"")</f>
        <v/>
      </c>
      <c r="G75" s="378" t="str">
        <f t="array" ref="G75">IFERROR(IF(INDEX('Disaggregation Data'!$M$3:$M$154,MATCH(RIGHT(M75,255),RIGHT('Disaggregation Data'!$J$3:$J$154,255),0))=0,"",INDEX('Disaggregation Data'!$M$3:$M$154,MATCH(RIGHT(M75,255),RIGHT('Disaggregation Data'!$J$3:$J$154,255),0))),"")</f>
        <v/>
      </c>
      <c r="H75" s="377" t="str">
        <f t="array" ref="H75">IFERROR(IF(INDEX('Disaggregation Data'!$N$3:$N$154,MATCH(RIGHT(M75,255),RIGHT('Disaggregation Data'!$J$3:$J$154,255),0))=0,"",INDEX('Disaggregation Data'!$N$3:$N$154,MATCH(RIGHT(M75,255),RIGHT('Disaggregation Data'!$J$3:$J$154,255),0))),"")</f>
        <v/>
      </c>
      <c r="I75" s="491" t="str">
        <f t="array" ref="I75">IFERROR(IF(INDEX('Disaggregation Records'!$G$3:$G$56,MATCH(LEFT(L75,255),LEFT('Disaggregation Records'!$D$3:$D$56,255),0))=0,"",INDEX('Disaggregation Records'!$G$3:$G$56,MATCH(LEFT(L75,255),LEFT('Disaggregation Records'!$D$3:$D$56,255),0))),"")</f>
        <v/>
      </c>
      <c r="J75" s="491" t="s">
        <v>419</v>
      </c>
      <c r="K75" s="491">
        <f t="shared" si="4"/>
        <v>46</v>
      </c>
      <c r="L75" s="491" t="str">
        <f t="shared" si="5"/>
        <v/>
      </c>
      <c r="M75" s="491" t="str">
        <f t="shared" si="6"/>
        <v/>
      </c>
      <c r="N75" s="448" t="b">
        <f t="shared" si="7"/>
        <v>0</v>
      </c>
      <c r="O75" s="452" t="s">
        <v>1658</v>
      </c>
      <c r="P75" s="244"/>
      <c r="Q75" s="243"/>
      <c r="U75" s="415"/>
      <c r="V75" s="415"/>
    </row>
    <row r="76" spans="1:22" ht="37.5" customHeight="1" x14ac:dyDescent="0.25">
      <c r="A76" s="375">
        <v>7</v>
      </c>
      <c r="B76" s="394" t="str">
        <f>IFERROR(VLOOKUP(A76,'Impact Indicators - Section B'!$A$9:$S$27,19,FALSE),"")</f>
        <v/>
      </c>
      <c r="C76" s="490" t="str">
        <f t="array" ref="C76">IFERROR(IF(INDEX('Disaggregation Records'!$E$3:$E$56,MATCH(RIGHT(L76,255),RIGHT('Disaggregation Records'!$D$3:$D$56,255),0))=0,"",INDEX('Disaggregation Records'!$E$3:$E$56,MATCH(RIGHT(L76,255),RIGHT('Disaggregation Records'!$D$3:$D$56,255),0))),"")</f>
        <v/>
      </c>
      <c r="D76" s="490" t="str">
        <f t="array" ref="D76">IFERROR(IF(INDEX('Disaggregation Records'!$F$3:$F$56,MATCH(RIGHT(L76,255),RIGHT('Disaggregation Records'!$D$3:$D$56,255),0))=0,"",INDEX('Disaggregation Records'!$F$3:$F$56,MATCH(RIGHT(L76,255),RIGHT('Disaggregation Records'!$D$3:$D$56,255),0))),"")</f>
        <v/>
      </c>
      <c r="E76" s="378" t="str">
        <f t="array" ref="E76">IFERROR(IF(INDEX('Disaggregation Data'!$K$3:$K$154,MATCH(RIGHT(M76,255),RIGHT('Disaggregation Data'!$J$3:$J$154,255),0))=0,"",INDEX('Disaggregation Data'!$K$3:$K$154,MATCH(RIGHT(M76,255),RIGHT('Disaggregation Data'!$J$3:$J$154,255),0))),"")</f>
        <v/>
      </c>
      <c r="F76" s="378" t="str">
        <f t="array" ref="F76">IFERROR(IF(INDEX('Disaggregation Data'!$L$3:$L$154,MATCH(RIGHT(M76,255),RIGHT('Disaggregation Data'!$J$3:$J$154,255),0))=0,"",INDEX('Disaggregation Data'!$L$3:$L$154,MATCH(RIGHT(M76,255),RIGHT('Disaggregation Data'!$J$3:$J$154,255),0))),"")</f>
        <v/>
      </c>
      <c r="G76" s="378" t="str">
        <f t="array" ref="G76">IFERROR(IF(INDEX('Disaggregation Data'!$M$3:$M$154,MATCH(RIGHT(M76,255),RIGHT('Disaggregation Data'!$J$3:$J$154,255),0))=0,"",INDEX('Disaggregation Data'!$M$3:$M$154,MATCH(RIGHT(M76,255),RIGHT('Disaggregation Data'!$J$3:$J$154,255),0))),"")</f>
        <v/>
      </c>
      <c r="H76" s="377" t="str">
        <f t="array" ref="H76">IFERROR(IF(INDEX('Disaggregation Data'!$N$3:$N$154,MATCH(RIGHT(M76,255),RIGHT('Disaggregation Data'!$J$3:$J$154,255),0))=0,"",INDEX('Disaggregation Data'!$N$3:$N$154,MATCH(RIGHT(M76,255),RIGHT('Disaggregation Data'!$J$3:$J$154,255),0))),"")</f>
        <v/>
      </c>
      <c r="I76" s="491" t="str">
        <f t="array" ref="I76">IFERROR(IF(INDEX('Disaggregation Records'!$G$3:$G$56,MATCH(LEFT(L76,255),LEFT('Disaggregation Records'!$D$3:$D$56,255),0))=0,"",INDEX('Disaggregation Records'!$G$3:$G$56,MATCH(LEFT(L76,255),LEFT('Disaggregation Records'!$D$3:$D$56,255),0))),"")</f>
        <v/>
      </c>
      <c r="J76" s="491" t="s">
        <v>419</v>
      </c>
      <c r="K76" s="491">
        <f t="shared" si="4"/>
        <v>47</v>
      </c>
      <c r="L76" s="491" t="str">
        <f t="shared" si="5"/>
        <v/>
      </c>
      <c r="M76" s="491" t="str">
        <f t="shared" si="6"/>
        <v/>
      </c>
      <c r="N76" s="448" t="b">
        <f t="shared" si="7"/>
        <v>0</v>
      </c>
      <c r="O76" s="452" t="s">
        <v>1659</v>
      </c>
      <c r="P76" s="244"/>
      <c r="Q76" s="243"/>
      <c r="U76" s="415"/>
      <c r="V76" s="415"/>
    </row>
    <row r="77" spans="1:22" ht="37.5" customHeight="1" x14ac:dyDescent="0.25">
      <c r="A77" s="375">
        <v>7</v>
      </c>
      <c r="B77" s="394" t="str">
        <f>IFERROR(VLOOKUP(A77,'Impact Indicators - Section B'!$A$9:$S$27,19,FALSE),"")</f>
        <v/>
      </c>
      <c r="C77" s="490" t="str">
        <f t="array" ref="C77">IFERROR(IF(INDEX('Disaggregation Records'!$E$3:$E$56,MATCH(RIGHT(L77,255),RIGHT('Disaggregation Records'!$D$3:$D$56,255),0))=0,"",INDEX('Disaggregation Records'!$E$3:$E$56,MATCH(RIGHT(L77,255),RIGHT('Disaggregation Records'!$D$3:$D$56,255),0))),"")</f>
        <v/>
      </c>
      <c r="D77" s="490" t="str">
        <f t="array" ref="D77">IFERROR(IF(INDEX('Disaggregation Records'!$F$3:$F$56,MATCH(RIGHT(L77,255),RIGHT('Disaggregation Records'!$D$3:$D$56,255),0))=0,"",INDEX('Disaggregation Records'!$F$3:$F$56,MATCH(RIGHT(L77,255),RIGHT('Disaggregation Records'!$D$3:$D$56,255),0))),"")</f>
        <v/>
      </c>
      <c r="E77" s="378" t="str">
        <f t="array" ref="E77">IFERROR(IF(INDEX('Disaggregation Data'!$K$3:$K$154,MATCH(RIGHT(M77,255),RIGHT('Disaggregation Data'!$J$3:$J$154,255),0))=0,"",INDEX('Disaggregation Data'!$K$3:$K$154,MATCH(RIGHT(M77,255),RIGHT('Disaggregation Data'!$J$3:$J$154,255),0))),"")</f>
        <v/>
      </c>
      <c r="F77" s="378" t="str">
        <f t="array" ref="F77">IFERROR(IF(INDEX('Disaggregation Data'!$L$3:$L$154,MATCH(RIGHT(M77,255),RIGHT('Disaggregation Data'!$J$3:$J$154,255),0))=0,"",INDEX('Disaggregation Data'!$L$3:$L$154,MATCH(RIGHT(M77,255),RIGHT('Disaggregation Data'!$J$3:$J$154,255),0))),"")</f>
        <v/>
      </c>
      <c r="G77" s="378" t="str">
        <f t="array" ref="G77">IFERROR(IF(INDEX('Disaggregation Data'!$M$3:$M$154,MATCH(RIGHT(M77,255),RIGHT('Disaggregation Data'!$J$3:$J$154,255),0))=0,"",INDEX('Disaggregation Data'!$M$3:$M$154,MATCH(RIGHT(M77,255),RIGHT('Disaggregation Data'!$J$3:$J$154,255),0))),"")</f>
        <v/>
      </c>
      <c r="H77" s="377" t="str">
        <f t="array" ref="H77">IFERROR(IF(INDEX('Disaggregation Data'!$N$3:$N$154,MATCH(RIGHT(M77,255),RIGHT('Disaggregation Data'!$J$3:$J$154,255),0))=0,"",INDEX('Disaggregation Data'!$N$3:$N$154,MATCH(RIGHT(M77,255),RIGHT('Disaggregation Data'!$J$3:$J$154,255),0))),"")</f>
        <v/>
      </c>
      <c r="I77" s="491" t="str">
        <f t="array" ref="I77">IFERROR(IF(INDEX('Disaggregation Records'!$G$3:$G$56,MATCH(LEFT(L77,255),LEFT('Disaggregation Records'!$D$3:$D$56,255),0))=0,"",INDEX('Disaggregation Records'!$G$3:$G$56,MATCH(LEFT(L77,255),LEFT('Disaggregation Records'!$D$3:$D$56,255),0))),"")</f>
        <v/>
      </c>
      <c r="J77" s="491" t="s">
        <v>419</v>
      </c>
      <c r="K77" s="491">
        <f t="shared" si="4"/>
        <v>48</v>
      </c>
      <c r="L77" s="491" t="str">
        <f t="shared" si="5"/>
        <v/>
      </c>
      <c r="M77" s="491" t="str">
        <f t="shared" si="6"/>
        <v/>
      </c>
      <c r="N77" s="448" t="b">
        <f t="shared" si="7"/>
        <v>0</v>
      </c>
      <c r="O77" s="452" t="s">
        <v>1660</v>
      </c>
      <c r="P77" s="244"/>
      <c r="Q77" s="243"/>
      <c r="U77" s="415"/>
      <c r="V77" s="415"/>
    </row>
    <row r="78" spans="1:22" ht="37.5" customHeight="1" x14ac:dyDescent="0.25">
      <c r="A78" s="375">
        <v>7</v>
      </c>
      <c r="B78" s="394" t="str">
        <f>IFERROR(VLOOKUP(A78,'Impact Indicators - Section B'!$A$9:$S$27,19,FALSE),"")</f>
        <v/>
      </c>
      <c r="C78" s="490" t="str">
        <f t="array" ref="C78">IFERROR(IF(INDEX('Disaggregation Records'!$E$3:$E$56,MATCH(RIGHT(L78,255),RIGHT('Disaggregation Records'!$D$3:$D$56,255),0))=0,"",INDEX('Disaggregation Records'!$E$3:$E$56,MATCH(RIGHT(L78,255),RIGHT('Disaggregation Records'!$D$3:$D$56,255),0))),"")</f>
        <v/>
      </c>
      <c r="D78" s="490" t="str">
        <f t="array" ref="D78">IFERROR(IF(INDEX('Disaggregation Records'!$F$3:$F$56,MATCH(RIGHT(L78,255),RIGHT('Disaggregation Records'!$D$3:$D$56,255),0))=0,"",INDEX('Disaggregation Records'!$F$3:$F$56,MATCH(RIGHT(L78,255),RIGHT('Disaggregation Records'!$D$3:$D$56,255),0))),"")</f>
        <v/>
      </c>
      <c r="E78" s="378" t="str">
        <f t="array" ref="E78">IFERROR(IF(INDEX('Disaggregation Data'!$K$3:$K$154,MATCH(RIGHT(M78,255),RIGHT('Disaggregation Data'!$J$3:$J$154,255),0))=0,"",INDEX('Disaggregation Data'!$K$3:$K$154,MATCH(RIGHT(M78,255),RIGHT('Disaggregation Data'!$J$3:$J$154,255),0))),"")</f>
        <v/>
      </c>
      <c r="F78" s="378" t="str">
        <f t="array" ref="F78">IFERROR(IF(INDEX('Disaggregation Data'!$L$3:$L$154,MATCH(RIGHT(M78,255),RIGHT('Disaggregation Data'!$J$3:$J$154,255),0))=0,"",INDEX('Disaggregation Data'!$L$3:$L$154,MATCH(RIGHT(M78,255),RIGHT('Disaggregation Data'!$J$3:$J$154,255),0))),"")</f>
        <v/>
      </c>
      <c r="G78" s="378" t="str">
        <f t="array" ref="G78">IFERROR(IF(INDEX('Disaggregation Data'!$M$3:$M$154,MATCH(RIGHT(M78,255),RIGHT('Disaggregation Data'!$J$3:$J$154,255),0))=0,"",INDEX('Disaggregation Data'!$M$3:$M$154,MATCH(RIGHT(M78,255),RIGHT('Disaggregation Data'!$J$3:$J$154,255),0))),"")</f>
        <v/>
      </c>
      <c r="H78" s="377" t="str">
        <f t="array" ref="H78">IFERROR(IF(INDEX('Disaggregation Data'!$N$3:$N$154,MATCH(RIGHT(M78,255),RIGHT('Disaggregation Data'!$J$3:$J$154,255),0))=0,"",INDEX('Disaggregation Data'!$N$3:$N$154,MATCH(RIGHT(M78,255),RIGHT('Disaggregation Data'!$J$3:$J$154,255),0))),"")</f>
        <v/>
      </c>
      <c r="I78" s="491" t="str">
        <f t="array" ref="I78">IFERROR(IF(INDEX('Disaggregation Records'!$G$3:$G$56,MATCH(LEFT(L78,255),LEFT('Disaggregation Records'!$D$3:$D$56,255),0))=0,"",INDEX('Disaggregation Records'!$G$3:$G$56,MATCH(LEFT(L78,255),LEFT('Disaggregation Records'!$D$3:$D$56,255),0))),"")</f>
        <v/>
      </c>
      <c r="J78" s="491" t="s">
        <v>419</v>
      </c>
      <c r="K78" s="491">
        <f t="shared" si="4"/>
        <v>49</v>
      </c>
      <c r="L78" s="491" t="str">
        <f t="shared" si="5"/>
        <v/>
      </c>
      <c r="M78" s="491" t="str">
        <f t="shared" si="6"/>
        <v/>
      </c>
      <c r="N78" s="448" t="b">
        <f t="shared" si="7"/>
        <v>0</v>
      </c>
      <c r="O78" s="452" t="s">
        <v>1661</v>
      </c>
      <c r="P78" s="244"/>
      <c r="Q78" s="243"/>
      <c r="U78" s="415"/>
      <c r="V78" s="415"/>
    </row>
    <row r="79" spans="1:22" ht="37.5" customHeight="1" x14ac:dyDescent="0.25">
      <c r="A79" s="375">
        <v>8</v>
      </c>
      <c r="B79" s="394" t="str">
        <f>IFERROR(VLOOKUP(A79,'Impact Indicators - Section B'!$A$9:$S$27,19,FALSE),"")</f>
        <v/>
      </c>
      <c r="C79" s="490" t="str">
        <f t="array" ref="C79">IFERROR(IF(INDEX('Disaggregation Records'!$E$3:$E$56,MATCH(RIGHT(L79,255),RIGHT('Disaggregation Records'!$D$3:$D$56,255),0))=0,"",INDEX('Disaggregation Records'!$E$3:$E$56,MATCH(RIGHT(L79,255),RIGHT('Disaggregation Records'!$D$3:$D$56,255),0))),"")</f>
        <v/>
      </c>
      <c r="D79" s="490" t="str">
        <f t="array" ref="D79">IFERROR(IF(INDEX('Disaggregation Records'!$F$3:$F$56,MATCH(RIGHT(L79,255),RIGHT('Disaggregation Records'!$D$3:$D$56,255),0))=0,"",INDEX('Disaggregation Records'!$F$3:$F$56,MATCH(RIGHT(L79,255),RIGHT('Disaggregation Records'!$D$3:$D$56,255),0))),"")</f>
        <v/>
      </c>
      <c r="E79" s="378" t="str">
        <f t="array" ref="E79">IFERROR(IF(INDEX('Disaggregation Data'!$K$3:$K$154,MATCH(RIGHT(M79,255),RIGHT('Disaggregation Data'!$J$3:$J$154,255),0))=0,"",INDEX('Disaggregation Data'!$K$3:$K$154,MATCH(RIGHT(M79,255),RIGHT('Disaggregation Data'!$J$3:$J$154,255),0))),"")</f>
        <v/>
      </c>
      <c r="F79" s="378" t="str">
        <f t="array" ref="F79">IFERROR(IF(INDEX('Disaggregation Data'!$L$3:$L$154,MATCH(RIGHT(M79,255),RIGHT('Disaggregation Data'!$J$3:$J$154,255),0))=0,"",INDEX('Disaggregation Data'!$L$3:$L$154,MATCH(RIGHT(M79,255),RIGHT('Disaggregation Data'!$J$3:$J$154,255),0))),"")</f>
        <v/>
      </c>
      <c r="G79" s="378" t="str">
        <f t="array" ref="G79">IFERROR(IF(INDEX('Disaggregation Data'!$M$3:$M$154,MATCH(RIGHT(M79,255),RIGHT('Disaggregation Data'!$J$3:$J$154,255),0))=0,"",INDEX('Disaggregation Data'!$M$3:$M$154,MATCH(RIGHT(M79,255),RIGHT('Disaggregation Data'!$J$3:$J$154,255),0))),"")</f>
        <v/>
      </c>
      <c r="H79" s="377" t="str">
        <f t="array" ref="H79">IFERROR(IF(INDEX('Disaggregation Data'!$N$3:$N$154,MATCH(RIGHT(M79,255),RIGHT('Disaggregation Data'!$J$3:$J$154,255),0))=0,"",INDEX('Disaggregation Data'!$N$3:$N$154,MATCH(RIGHT(M79,255),RIGHT('Disaggregation Data'!$J$3:$J$154,255),0))),"")</f>
        <v/>
      </c>
      <c r="I79" s="491" t="str">
        <f t="array" ref="I79">IFERROR(IF(INDEX('Disaggregation Records'!$G$3:$G$56,MATCH(LEFT(L79,255),LEFT('Disaggregation Records'!$D$3:$D$56,255),0))=0,"",INDEX('Disaggregation Records'!$G$3:$G$56,MATCH(LEFT(L79,255),LEFT('Disaggregation Records'!$D$3:$D$56,255),0))),"")</f>
        <v/>
      </c>
      <c r="J79" s="491" t="s">
        <v>420</v>
      </c>
      <c r="K79" s="491">
        <f t="shared" si="4"/>
        <v>50</v>
      </c>
      <c r="L79" s="491" t="str">
        <f t="shared" si="5"/>
        <v/>
      </c>
      <c r="M79" s="491" t="str">
        <f t="shared" si="6"/>
        <v/>
      </c>
      <c r="N79" s="448" t="b">
        <f t="shared" si="7"/>
        <v>0</v>
      </c>
      <c r="O79" s="452" t="s">
        <v>1662</v>
      </c>
      <c r="P79" s="244"/>
      <c r="Q79" s="243"/>
      <c r="U79" s="415"/>
      <c r="V79" s="415"/>
    </row>
    <row r="80" spans="1:22" ht="37.5" customHeight="1" x14ac:dyDescent="0.25">
      <c r="A80" s="375">
        <v>8</v>
      </c>
      <c r="B80" s="394" t="str">
        <f>IFERROR(VLOOKUP(A80,'Impact Indicators - Section B'!$A$9:$S$27,19,FALSE),"")</f>
        <v/>
      </c>
      <c r="C80" s="490" t="str">
        <f t="array" ref="C80">IFERROR(IF(INDEX('Disaggregation Records'!$E$3:$E$56,MATCH(RIGHT(L80,255),RIGHT('Disaggregation Records'!$D$3:$D$56,255),0))=0,"",INDEX('Disaggregation Records'!$E$3:$E$56,MATCH(RIGHT(L80,255),RIGHT('Disaggregation Records'!$D$3:$D$56,255),0))),"")</f>
        <v/>
      </c>
      <c r="D80" s="490" t="str">
        <f t="array" ref="D80">IFERROR(IF(INDEX('Disaggregation Records'!$F$3:$F$56,MATCH(RIGHT(L80,255),RIGHT('Disaggregation Records'!$D$3:$D$56,255),0))=0,"",INDEX('Disaggregation Records'!$F$3:$F$56,MATCH(RIGHT(L80,255),RIGHT('Disaggregation Records'!$D$3:$D$56,255),0))),"")</f>
        <v/>
      </c>
      <c r="E80" s="378" t="str">
        <f t="array" ref="E80">IFERROR(IF(INDEX('Disaggregation Data'!$K$3:$K$154,MATCH(RIGHT(M80,255),RIGHT('Disaggregation Data'!$J$3:$J$154,255),0))=0,"",INDEX('Disaggregation Data'!$K$3:$K$154,MATCH(RIGHT(M80,255),RIGHT('Disaggregation Data'!$J$3:$J$154,255),0))),"")</f>
        <v/>
      </c>
      <c r="F80" s="378" t="str">
        <f t="array" ref="F80">IFERROR(IF(INDEX('Disaggregation Data'!$L$3:$L$154,MATCH(RIGHT(M80,255),RIGHT('Disaggregation Data'!$J$3:$J$154,255),0))=0,"",INDEX('Disaggregation Data'!$L$3:$L$154,MATCH(RIGHT(M80,255),RIGHT('Disaggregation Data'!$J$3:$J$154,255),0))),"")</f>
        <v/>
      </c>
      <c r="G80" s="378" t="str">
        <f t="array" ref="G80">IFERROR(IF(INDEX('Disaggregation Data'!$M$3:$M$154,MATCH(RIGHT(M80,255),RIGHT('Disaggregation Data'!$J$3:$J$154,255),0))=0,"",INDEX('Disaggregation Data'!$M$3:$M$154,MATCH(RIGHT(M80,255),RIGHT('Disaggregation Data'!$J$3:$J$154,255),0))),"")</f>
        <v/>
      </c>
      <c r="H80" s="377" t="str">
        <f t="array" ref="H80">IFERROR(IF(INDEX('Disaggregation Data'!$N$3:$N$154,MATCH(RIGHT(M80,255),RIGHT('Disaggregation Data'!$J$3:$J$154,255),0))=0,"",INDEX('Disaggregation Data'!$N$3:$N$154,MATCH(RIGHT(M80,255),RIGHT('Disaggregation Data'!$J$3:$J$154,255),0))),"")</f>
        <v/>
      </c>
      <c r="I80" s="491" t="str">
        <f t="array" ref="I80">IFERROR(IF(INDEX('Disaggregation Records'!$G$3:$G$56,MATCH(LEFT(L80,255),LEFT('Disaggregation Records'!$D$3:$D$56,255),0))=0,"",INDEX('Disaggregation Records'!$G$3:$G$56,MATCH(LEFT(L80,255),LEFT('Disaggregation Records'!$D$3:$D$56,255),0))),"")</f>
        <v/>
      </c>
      <c r="J80" s="491" t="s">
        <v>420</v>
      </c>
      <c r="K80" s="491">
        <f t="shared" si="4"/>
        <v>51</v>
      </c>
      <c r="L80" s="491" t="str">
        <f t="shared" si="5"/>
        <v/>
      </c>
      <c r="M80" s="491" t="str">
        <f t="shared" si="6"/>
        <v/>
      </c>
      <c r="N80" s="448" t="b">
        <f t="shared" si="7"/>
        <v>0</v>
      </c>
      <c r="O80" s="452" t="s">
        <v>1663</v>
      </c>
      <c r="P80" s="244"/>
      <c r="Q80" s="243"/>
      <c r="U80" s="415"/>
      <c r="V80" s="415"/>
    </row>
    <row r="81" spans="1:22" ht="37.5" customHeight="1" x14ac:dyDescent="0.25">
      <c r="A81" s="375">
        <v>8</v>
      </c>
      <c r="B81" s="394" t="str">
        <f>IFERROR(VLOOKUP(A81,'Impact Indicators - Section B'!$A$9:$S$27,19,FALSE),"")</f>
        <v/>
      </c>
      <c r="C81" s="490" t="str">
        <f t="array" ref="C81">IFERROR(IF(INDEX('Disaggregation Records'!$E$3:$E$56,MATCH(RIGHT(L81,255),RIGHT('Disaggregation Records'!$D$3:$D$56,255),0))=0,"",INDEX('Disaggregation Records'!$E$3:$E$56,MATCH(RIGHT(L81,255),RIGHT('Disaggregation Records'!$D$3:$D$56,255),0))),"")</f>
        <v/>
      </c>
      <c r="D81" s="490" t="str">
        <f t="array" ref="D81">IFERROR(IF(INDEX('Disaggregation Records'!$F$3:$F$56,MATCH(RIGHT(L81,255),RIGHT('Disaggregation Records'!$D$3:$D$56,255),0))=0,"",INDEX('Disaggregation Records'!$F$3:$F$56,MATCH(RIGHT(L81,255),RIGHT('Disaggregation Records'!$D$3:$D$56,255),0))),"")</f>
        <v/>
      </c>
      <c r="E81" s="378" t="str">
        <f t="array" ref="E81">IFERROR(IF(INDEX('Disaggregation Data'!$K$3:$K$154,MATCH(RIGHT(M81,255),RIGHT('Disaggregation Data'!$J$3:$J$154,255),0))=0,"",INDEX('Disaggregation Data'!$K$3:$K$154,MATCH(RIGHT(M81,255),RIGHT('Disaggregation Data'!$J$3:$J$154,255),0))),"")</f>
        <v/>
      </c>
      <c r="F81" s="378" t="str">
        <f t="array" ref="F81">IFERROR(IF(INDEX('Disaggregation Data'!$L$3:$L$154,MATCH(RIGHT(M81,255),RIGHT('Disaggregation Data'!$J$3:$J$154,255),0))=0,"",INDEX('Disaggregation Data'!$L$3:$L$154,MATCH(RIGHT(M81,255),RIGHT('Disaggregation Data'!$J$3:$J$154,255),0))),"")</f>
        <v/>
      </c>
      <c r="G81" s="378" t="str">
        <f t="array" ref="G81">IFERROR(IF(INDEX('Disaggregation Data'!$M$3:$M$154,MATCH(RIGHT(M81,255),RIGHT('Disaggregation Data'!$J$3:$J$154,255),0))=0,"",INDEX('Disaggregation Data'!$M$3:$M$154,MATCH(RIGHT(M81,255),RIGHT('Disaggregation Data'!$J$3:$J$154,255),0))),"")</f>
        <v/>
      </c>
      <c r="H81" s="377" t="str">
        <f t="array" ref="H81">IFERROR(IF(INDEX('Disaggregation Data'!$N$3:$N$154,MATCH(RIGHT(M81,255),RIGHT('Disaggregation Data'!$J$3:$J$154,255),0))=0,"",INDEX('Disaggregation Data'!$N$3:$N$154,MATCH(RIGHT(M81,255),RIGHT('Disaggregation Data'!$J$3:$J$154,255),0))),"")</f>
        <v/>
      </c>
      <c r="I81" s="491" t="str">
        <f t="array" ref="I81">IFERROR(IF(INDEX('Disaggregation Records'!$G$3:$G$56,MATCH(LEFT(L81,255),LEFT('Disaggregation Records'!$D$3:$D$56,255),0))=0,"",INDEX('Disaggregation Records'!$G$3:$G$56,MATCH(LEFT(L81,255),LEFT('Disaggregation Records'!$D$3:$D$56,255),0))),"")</f>
        <v/>
      </c>
      <c r="J81" s="491" t="s">
        <v>420</v>
      </c>
      <c r="K81" s="491">
        <f t="shared" si="4"/>
        <v>52</v>
      </c>
      <c r="L81" s="491" t="str">
        <f t="shared" si="5"/>
        <v/>
      </c>
      <c r="M81" s="491" t="str">
        <f t="shared" si="6"/>
        <v/>
      </c>
      <c r="N81" s="448" t="b">
        <f t="shared" si="7"/>
        <v>0</v>
      </c>
      <c r="O81" s="452" t="s">
        <v>1664</v>
      </c>
      <c r="P81" s="244"/>
      <c r="Q81" s="243"/>
      <c r="U81" s="415"/>
      <c r="V81" s="415"/>
    </row>
    <row r="82" spans="1:22" ht="37.5" customHeight="1" x14ac:dyDescent="0.25">
      <c r="A82" s="375">
        <v>8</v>
      </c>
      <c r="B82" s="394" t="str">
        <f>IFERROR(VLOOKUP(A82,'Impact Indicators - Section B'!$A$9:$S$27,19,FALSE),"")</f>
        <v/>
      </c>
      <c r="C82" s="490" t="str">
        <f t="array" ref="C82">IFERROR(IF(INDEX('Disaggregation Records'!$E$3:$E$56,MATCH(RIGHT(L82,255),RIGHT('Disaggregation Records'!$D$3:$D$56,255),0))=0,"",INDEX('Disaggregation Records'!$E$3:$E$56,MATCH(RIGHT(L82,255),RIGHT('Disaggregation Records'!$D$3:$D$56,255),0))),"")</f>
        <v/>
      </c>
      <c r="D82" s="490" t="str">
        <f t="array" ref="D82">IFERROR(IF(INDEX('Disaggregation Records'!$F$3:$F$56,MATCH(RIGHT(L82,255),RIGHT('Disaggregation Records'!$D$3:$D$56,255),0))=0,"",INDEX('Disaggregation Records'!$F$3:$F$56,MATCH(RIGHT(L82,255),RIGHT('Disaggregation Records'!$D$3:$D$56,255),0))),"")</f>
        <v/>
      </c>
      <c r="E82" s="378" t="str">
        <f t="array" ref="E82">IFERROR(IF(INDEX('Disaggregation Data'!$K$3:$K$154,MATCH(RIGHT(M82,255),RIGHT('Disaggregation Data'!$J$3:$J$154,255),0))=0,"",INDEX('Disaggregation Data'!$K$3:$K$154,MATCH(RIGHT(M82,255),RIGHT('Disaggregation Data'!$J$3:$J$154,255),0))),"")</f>
        <v/>
      </c>
      <c r="F82" s="378" t="str">
        <f t="array" ref="F82">IFERROR(IF(INDEX('Disaggregation Data'!$L$3:$L$154,MATCH(RIGHT(M82,255),RIGHT('Disaggregation Data'!$J$3:$J$154,255),0))=0,"",INDEX('Disaggregation Data'!$L$3:$L$154,MATCH(RIGHT(M82,255),RIGHT('Disaggregation Data'!$J$3:$J$154,255),0))),"")</f>
        <v/>
      </c>
      <c r="G82" s="378" t="str">
        <f t="array" ref="G82">IFERROR(IF(INDEX('Disaggregation Data'!$M$3:$M$154,MATCH(RIGHT(M82,255),RIGHT('Disaggregation Data'!$J$3:$J$154,255),0))=0,"",INDEX('Disaggregation Data'!$M$3:$M$154,MATCH(RIGHT(M82,255),RIGHT('Disaggregation Data'!$J$3:$J$154,255),0))),"")</f>
        <v/>
      </c>
      <c r="H82" s="377" t="str">
        <f t="array" ref="H82">IFERROR(IF(INDEX('Disaggregation Data'!$N$3:$N$154,MATCH(RIGHT(M82,255),RIGHT('Disaggregation Data'!$J$3:$J$154,255),0))=0,"",INDEX('Disaggregation Data'!$N$3:$N$154,MATCH(RIGHT(M82,255),RIGHT('Disaggregation Data'!$J$3:$J$154,255),0))),"")</f>
        <v/>
      </c>
      <c r="I82" s="491" t="str">
        <f t="array" ref="I82">IFERROR(IF(INDEX('Disaggregation Records'!$G$3:$G$56,MATCH(LEFT(L82,255),LEFT('Disaggregation Records'!$D$3:$D$56,255),0))=0,"",INDEX('Disaggregation Records'!$G$3:$G$56,MATCH(LEFT(L82,255),LEFT('Disaggregation Records'!$D$3:$D$56,255),0))),"")</f>
        <v/>
      </c>
      <c r="J82" s="491" t="s">
        <v>420</v>
      </c>
      <c r="K82" s="491">
        <f t="shared" si="4"/>
        <v>53</v>
      </c>
      <c r="L82" s="491" t="str">
        <f t="shared" si="5"/>
        <v/>
      </c>
      <c r="M82" s="491" t="str">
        <f t="shared" si="6"/>
        <v/>
      </c>
      <c r="N82" s="448" t="b">
        <f t="shared" si="7"/>
        <v>0</v>
      </c>
      <c r="O82" s="452" t="s">
        <v>1665</v>
      </c>
      <c r="P82" s="244"/>
      <c r="Q82" s="243"/>
      <c r="U82" s="415"/>
      <c r="V82" s="415"/>
    </row>
    <row r="83" spans="1:22" ht="37.5" customHeight="1" x14ac:dyDescent="0.25">
      <c r="A83" s="375">
        <v>8</v>
      </c>
      <c r="B83" s="394" t="str">
        <f>IFERROR(VLOOKUP(A83,'Impact Indicators - Section B'!$A$9:$S$27,19,FALSE),"")</f>
        <v/>
      </c>
      <c r="C83" s="490" t="str">
        <f t="array" ref="C83">IFERROR(IF(INDEX('Disaggregation Records'!$E$3:$E$56,MATCH(RIGHT(L83,255),RIGHT('Disaggregation Records'!$D$3:$D$56,255),0))=0,"",INDEX('Disaggregation Records'!$E$3:$E$56,MATCH(RIGHT(L83,255),RIGHT('Disaggregation Records'!$D$3:$D$56,255),0))),"")</f>
        <v/>
      </c>
      <c r="D83" s="490" t="str">
        <f t="array" ref="D83">IFERROR(IF(INDEX('Disaggregation Records'!$F$3:$F$56,MATCH(RIGHT(L83,255),RIGHT('Disaggregation Records'!$D$3:$D$56,255),0))=0,"",INDEX('Disaggregation Records'!$F$3:$F$56,MATCH(RIGHT(L83,255),RIGHT('Disaggregation Records'!$D$3:$D$56,255),0))),"")</f>
        <v/>
      </c>
      <c r="E83" s="378" t="str">
        <f t="array" ref="E83">IFERROR(IF(INDEX('Disaggregation Data'!$K$3:$K$154,MATCH(RIGHT(M83,255),RIGHT('Disaggregation Data'!$J$3:$J$154,255),0))=0,"",INDEX('Disaggregation Data'!$K$3:$K$154,MATCH(RIGHT(M83,255),RIGHT('Disaggregation Data'!$J$3:$J$154,255),0))),"")</f>
        <v/>
      </c>
      <c r="F83" s="378" t="str">
        <f t="array" ref="F83">IFERROR(IF(INDEX('Disaggregation Data'!$L$3:$L$154,MATCH(RIGHT(M83,255),RIGHT('Disaggregation Data'!$J$3:$J$154,255),0))=0,"",INDEX('Disaggregation Data'!$L$3:$L$154,MATCH(RIGHT(M83,255),RIGHT('Disaggregation Data'!$J$3:$J$154,255),0))),"")</f>
        <v/>
      </c>
      <c r="G83" s="378" t="str">
        <f t="array" ref="G83">IFERROR(IF(INDEX('Disaggregation Data'!$M$3:$M$154,MATCH(RIGHT(M83,255),RIGHT('Disaggregation Data'!$J$3:$J$154,255),0))=0,"",INDEX('Disaggregation Data'!$M$3:$M$154,MATCH(RIGHT(M83,255),RIGHT('Disaggregation Data'!$J$3:$J$154,255),0))),"")</f>
        <v/>
      </c>
      <c r="H83" s="377" t="str">
        <f t="array" ref="H83">IFERROR(IF(INDEX('Disaggregation Data'!$N$3:$N$154,MATCH(RIGHT(M83,255),RIGHT('Disaggregation Data'!$J$3:$J$154,255),0))=0,"",INDEX('Disaggregation Data'!$N$3:$N$154,MATCH(RIGHT(M83,255),RIGHT('Disaggregation Data'!$J$3:$J$154,255),0))),"")</f>
        <v/>
      </c>
      <c r="I83" s="491" t="str">
        <f t="array" ref="I83">IFERROR(IF(INDEX('Disaggregation Records'!$G$3:$G$56,MATCH(LEFT(L83,255),LEFT('Disaggregation Records'!$D$3:$D$56,255),0))=0,"",INDEX('Disaggregation Records'!$G$3:$G$56,MATCH(LEFT(L83,255),LEFT('Disaggregation Records'!$D$3:$D$56,255),0))),"")</f>
        <v/>
      </c>
      <c r="J83" s="491" t="s">
        <v>420</v>
      </c>
      <c r="K83" s="491">
        <f t="shared" si="4"/>
        <v>54</v>
      </c>
      <c r="L83" s="491" t="str">
        <f t="shared" si="5"/>
        <v/>
      </c>
      <c r="M83" s="491" t="str">
        <f t="shared" si="6"/>
        <v/>
      </c>
      <c r="N83" s="448" t="b">
        <f t="shared" si="7"/>
        <v>0</v>
      </c>
      <c r="O83" s="452" t="s">
        <v>1666</v>
      </c>
      <c r="P83" s="244"/>
      <c r="Q83" s="243"/>
      <c r="U83" s="415"/>
      <c r="V83" s="415"/>
    </row>
    <row r="84" spans="1:22" ht="37.5" customHeight="1" x14ac:dyDescent="0.25">
      <c r="A84" s="375">
        <v>8</v>
      </c>
      <c r="B84" s="394" t="str">
        <f>IFERROR(VLOOKUP(A84,'Impact Indicators - Section B'!$A$9:$S$27,19,FALSE),"")</f>
        <v/>
      </c>
      <c r="C84" s="490" t="str">
        <f t="array" ref="C84">IFERROR(IF(INDEX('Disaggregation Records'!$E$3:$E$56,MATCH(RIGHT(L84,255),RIGHT('Disaggregation Records'!$D$3:$D$56,255),0))=0,"",INDEX('Disaggregation Records'!$E$3:$E$56,MATCH(RIGHT(L84,255),RIGHT('Disaggregation Records'!$D$3:$D$56,255),0))),"")</f>
        <v/>
      </c>
      <c r="D84" s="490" t="str">
        <f t="array" ref="D84">IFERROR(IF(INDEX('Disaggregation Records'!$F$3:$F$56,MATCH(RIGHT(L84,255),RIGHT('Disaggregation Records'!$D$3:$D$56,255),0))=0,"",INDEX('Disaggregation Records'!$F$3:$F$56,MATCH(RIGHT(L84,255),RIGHT('Disaggregation Records'!$D$3:$D$56,255),0))),"")</f>
        <v/>
      </c>
      <c r="E84" s="378" t="str">
        <f t="array" ref="E84">IFERROR(IF(INDEX('Disaggregation Data'!$K$3:$K$154,MATCH(RIGHT(M84,255),RIGHT('Disaggregation Data'!$J$3:$J$154,255),0))=0,"",INDEX('Disaggregation Data'!$K$3:$K$154,MATCH(RIGHT(M84,255),RIGHT('Disaggregation Data'!$J$3:$J$154,255),0))),"")</f>
        <v/>
      </c>
      <c r="F84" s="378" t="str">
        <f t="array" ref="F84">IFERROR(IF(INDEX('Disaggregation Data'!$L$3:$L$154,MATCH(RIGHT(M84,255),RIGHT('Disaggregation Data'!$J$3:$J$154,255),0))=0,"",INDEX('Disaggregation Data'!$L$3:$L$154,MATCH(RIGHT(M84,255),RIGHT('Disaggregation Data'!$J$3:$J$154,255),0))),"")</f>
        <v/>
      </c>
      <c r="G84" s="378" t="str">
        <f t="array" ref="G84">IFERROR(IF(INDEX('Disaggregation Data'!$M$3:$M$154,MATCH(RIGHT(M84,255),RIGHT('Disaggregation Data'!$J$3:$J$154,255),0))=0,"",INDEX('Disaggregation Data'!$M$3:$M$154,MATCH(RIGHT(M84,255),RIGHT('Disaggregation Data'!$J$3:$J$154,255),0))),"")</f>
        <v/>
      </c>
      <c r="H84" s="377" t="str">
        <f t="array" ref="H84">IFERROR(IF(INDEX('Disaggregation Data'!$N$3:$N$154,MATCH(RIGHT(M84,255),RIGHT('Disaggregation Data'!$J$3:$J$154,255),0))=0,"",INDEX('Disaggregation Data'!$N$3:$N$154,MATCH(RIGHT(M84,255),RIGHT('Disaggregation Data'!$J$3:$J$154,255),0))),"")</f>
        <v/>
      </c>
      <c r="I84" s="491" t="str">
        <f t="array" ref="I84">IFERROR(IF(INDEX('Disaggregation Records'!$G$3:$G$56,MATCH(LEFT(L84,255),LEFT('Disaggregation Records'!$D$3:$D$56,255),0))=0,"",INDEX('Disaggregation Records'!$G$3:$G$56,MATCH(LEFT(L84,255),LEFT('Disaggregation Records'!$D$3:$D$56,255),0))),"")</f>
        <v/>
      </c>
      <c r="J84" s="491" t="s">
        <v>420</v>
      </c>
      <c r="K84" s="491">
        <f t="shared" si="4"/>
        <v>55</v>
      </c>
      <c r="L84" s="491" t="str">
        <f t="shared" si="5"/>
        <v/>
      </c>
      <c r="M84" s="491" t="str">
        <f t="shared" si="6"/>
        <v/>
      </c>
      <c r="N84" s="448" t="b">
        <f t="shared" si="7"/>
        <v>0</v>
      </c>
      <c r="O84" s="452" t="s">
        <v>1667</v>
      </c>
      <c r="P84" s="244"/>
      <c r="Q84" s="243"/>
      <c r="U84" s="415"/>
      <c r="V84" s="415"/>
    </row>
    <row r="85" spans="1:22" ht="37.5" customHeight="1" x14ac:dyDescent="0.25">
      <c r="A85" s="375">
        <v>8</v>
      </c>
      <c r="B85" s="394" t="str">
        <f>IFERROR(VLOOKUP(A85,'Impact Indicators - Section B'!$A$9:$S$27,19,FALSE),"")</f>
        <v/>
      </c>
      <c r="C85" s="490" t="str">
        <f t="array" ref="C85">IFERROR(IF(INDEX('Disaggregation Records'!$E$3:$E$56,MATCH(RIGHT(L85,255),RIGHT('Disaggregation Records'!$D$3:$D$56,255),0))=0,"",INDEX('Disaggregation Records'!$E$3:$E$56,MATCH(RIGHT(L85,255),RIGHT('Disaggregation Records'!$D$3:$D$56,255),0))),"")</f>
        <v/>
      </c>
      <c r="D85" s="490" t="str">
        <f t="array" ref="D85">IFERROR(IF(INDEX('Disaggregation Records'!$F$3:$F$56,MATCH(RIGHT(L85,255),RIGHT('Disaggregation Records'!$D$3:$D$56,255),0))=0,"",INDEX('Disaggregation Records'!$F$3:$F$56,MATCH(RIGHT(L85,255),RIGHT('Disaggregation Records'!$D$3:$D$56,255),0))),"")</f>
        <v/>
      </c>
      <c r="E85" s="378" t="str">
        <f t="array" ref="E85">IFERROR(IF(INDEX('Disaggregation Data'!$K$3:$K$154,MATCH(RIGHT(M85,255),RIGHT('Disaggregation Data'!$J$3:$J$154,255),0))=0,"",INDEX('Disaggregation Data'!$K$3:$K$154,MATCH(RIGHT(M85,255),RIGHT('Disaggregation Data'!$J$3:$J$154,255),0))),"")</f>
        <v/>
      </c>
      <c r="F85" s="378" t="str">
        <f t="array" ref="F85">IFERROR(IF(INDEX('Disaggregation Data'!$L$3:$L$154,MATCH(RIGHT(M85,255),RIGHT('Disaggregation Data'!$J$3:$J$154,255),0))=0,"",INDEX('Disaggregation Data'!$L$3:$L$154,MATCH(RIGHT(M85,255),RIGHT('Disaggregation Data'!$J$3:$J$154,255),0))),"")</f>
        <v/>
      </c>
      <c r="G85" s="378" t="str">
        <f t="array" ref="G85">IFERROR(IF(INDEX('Disaggregation Data'!$M$3:$M$154,MATCH(RIGHT(M85,255),RIGHT('Disaggregation Data'!$J$3:$J$154,255),0))=0,"",INDEX('Disaggregation Data'!$M$3:$M$154,MATCH(RIGHT(M85,255),RIGHT('Disaggregation Data'!$J$3:$J$154,255),0))),"")</f>
        <v/>
      </c>
      <c r="H85" s="377" t="str">
        <f t="array" ref="H85">IFERROR(IF(INDEX('Disaggregation Data'!$N$3:$N$154,MATCH(RIGHT(M85,255),RIGHT('Disaggregation Data'!$J$3:$J$154,255),0))=0,"",INDEX('Disaggregation Data'!$N$3:$N$154,MATCH(RIGHT(M85,255),RIGHT('Disaggregation Data'!$J$3:$J$154,255),0))),"")</f>
        <v/>
      </c>
      <c r="I85" s="491" t="str">
        <f t="array" ref="I85">IFERROR(IF(INDEX('Disaggregation Records'!$G$3:$G$56,MATCH(LEFT(L85,255),LEFT('Disaggregation Records'!$D$3:$D$56,255),0))=0,"",INDEX('Disaggregation Records'!$G$3:$G$56,MATCH(LEFT(L85,255),LEFT('Disaggregation Records'!$D$3:$D$56,255),0))),"")</f>
        <v/>
      </c>
      <c r="J85" s="491" t="s">
        <v>420</v>
      </c>
      <c r="K85" s="491">
        <f t="shared" si="4"/>
        <v>56</v>
      </c>
      <c r="L85" s="491" t="str">
        <f t="shared" si="5"/>
        <v/>
      </c>
      <c r="M85" s="491" t="str">
        <f t="shared" si="6"/>
        <v/>
      </c>
      <c r="N85" s="448" t="b">
        <f t="shared" si="7"/>
        <v>0</v>
      </c>
      <c r="O85" s="452" t="s">
        <v>1668</v>
      </c>
      <c r="P85" s="244"/>
      <c r="Q85" s="243"/>
      <c r="U85" s="415"/>
      <c r="V85" s="415"/>
    </row>
    <row r="86" spans="1:22" ht="37.5" customHeight="1" x14ac:dyDescent="0.25">
      <c r="A86" s="375">
        <v>8</v>
      </c>
      <c r="B86" s="394" t="str">
        <f>IFERROR(VLOOKUP(A86,'Impact Indicators - Section B'!$A$9:$S$27,19,FALSE),"")</f>
        <v/>
      </c>
      <c r="C86" s="490" t="str">
        <f t="array" ref="C86">IFERROR(IF(INDEX('Disaggregation Records'!$E$3:$E$56,MATCH(RIGHT(L86,255),RIGHT('Disaggregation Records'!$D$3:$D$56,255),0))=0,"",INDEX('Disaggregation Records'!$E$3:$E$56,MATCH(RIGHT(L86,255),RIGHT('Disaggregation Records'!$D$3:$D$56,255),0))),"")</f>
        <v/>
      </c>
      <c r="D86" s="490" t="str">
        <f t="array" ref="D86">IFERROR(IF(INDEX('Disaggregation Records'!$F$3:$F$56,MATCH(RIGHT(L86,255),RIGHT('Disaggregation Records'!$D$3:$D$56,255),0))=0,"",INDEX('Disaggregation Records'!$F$3:$F$56,MATCH(RIGHT(L86,255),RIGHT('Disaggregation Records'!$D$3:$D$56,255),0))),"")</f>
        <v/>
      </c>
      <c r="E86" s="378" t="str">
        <f t="array" ref="E86">IFERROR(IF(INDEX('Disaggregation Data'!$K$3:$K$154,MATCH(RIGHT(M86,255),RIGHT('Disaggregation Data'!$J$3:$J$154,255),0))=0,"",INDEX('Disaggregation Data'!$K$3:$K$154,MATCH(RIGHT(M86,255),RIGHT('Disaggregation Data'!$J$3:$J$154,255),0))),"")</f>
        <v/>
      </c>
      <c r="F86" s="378" t="str">
        <f t="array" ref="F86">IFERROR(IF(INDEX('Disaggregation Data'!$L$3:$L$154,MATCH(RIGHT(M86,255),RIGHT('Disaggregation Data'!$J$3:$J$154,255),0))=0,"",INDEX('Disaggregation Data'!$L$3:$L$154,MATCH(RIGHT(M86,255),RIGHT('Disaggregation Data'!$J$3:$J$154,255),0))),"")</f>
        <v/>
      </c>
      <c r="G86" s="378" t="str">
        <f t="array" ref="G86">IFERROR(IF(INDEX('Disaggregation Data'!$M$3:$M$154,MATCH(RIGHT(M86,255),RIGHT('Disaggregation Data'!$J$3:$J$154,255),0))=0,"",INDEX('Disaggregation Data'!$M$3:$M$154,MATCH(RIGHT(M86,255),RIGHT('Disaggregation Data'!$J$3:$J$154,255),0))),"")</f>
        <v/>
      </c>
      <c r="H86" s="377" t="str">
        <f t="array" ref="H86">IFERROR(IF(INDEX('Disaggregation Data'!$N$3:$N$154,MATCH(RIGHT(M86,255),RIGHT('Disaggregation Data'!$J$3:$J$154,255),0))=0,"",INDEX('Disaggregation Data'!$N$3:$N$154,MATCH(RIGHT(M86,255),RIGHT('Disaggregation Data'!$J$3:$J$154,255),0))),"")</f>
        <v/>
      </c>
      <c r="I86" s="491" t="str">
        <f t="array" ref="I86">IFERROR(IF(INDEX('Disaggregation Records'!$G$3:$G$56,MATCH(LEFT(L86,255),LEFT('Disaggregation Records'!$D$3:$D$56,255),0))=0,"",INDEX('Disaggregation Records'!$G$3:$G$56,MATCH(LEFT(L86,255),LEFT('Disaggregation Records'!$D$3:$D$56,255),0))),"")</f>
        <v/>
      </c>
      <c r="J86" s="491" t="s">
        <v>420</v>
      </c>
      <c r="K86" s="491">
        <f t="shared" si="4"/>
        <v>57</v>
      </c>
      <c r="L86" s="491" t="str">
        <f t="shared" si="5"/>
        <v/>
      </c>
      <c r="M86" s="491" t="str">
        <f t="shared" si="6"/>
        <v/>
      </c>
      <c r="N86" s="448" t="b">
        <f t="shared" si="7"/>
        <v>0</v>
      </c>
      <c r="O86" s="452" t="s">
        <v>1669</v>
      </c>
      <c r="P86" s="244"/>
      <c r="Q86" s="243"/>
      <c r="U86" s="415"/>
      <c r="V86" s="415"/>
    </row>
    <row r="87" spans="1:22" ht="37.5" customHeight="1" x14ac:dyDescent="0.25">
      <c r="A87" s="375">
        <v>8</v>
      </c>
      <c r="B87" s="394" t="str">
        <f>IFERROR(VLOOKUP(A87,'Impact Indicators - Section B'!$A$9:$S$27,19,FALSE),"")</f>
        <v/>
      </c>
      <c r="C87" s="490" t="str">
        <f t="array" ref="C87">IFERROR(IF(INDEX('Disaggregation Records'!$E$3:$E$56,MATCH(RIGHT(L87,255),RIGHT('Disaggregation Records'!$D$3:$D$56,255),0))=0,"",INDEX('Disaggregation Records'!$E$3:$E$56,MATCH(RIGHT(L87,255),RIGHT('Disaggregation Records'!$D$3:$D$56,255),0))),"")</f>
        <v/>
      </c>
      <c r="D87" s="490" t="str">
        <f t="array" ref="D87">IFERROR(IF(INDEX('Disaggregation Records'!$F$3:$F$56,MATCH(RIGHT(L87,255),RIGHT('Disaggregation Records'!$D$3:$D$56,255),0))=0,"",INDEX('Disaggregation Records'!$F$3:$F$56,MATCH(RIGHT(L87,255),RIGHT('Disaggregation Records'!$D$3:$D$56,255),0))),"")</f>
        <v/>
      </c>
      <c r="E87" s="378" t="str">
        <f t="array" ref="E87">IFERROR(IF(INDEX('Disaggregation Data'!$K$3:$K$154,MATCH(RIGHT(M87,255),RIGHT('Disaggregation Data'!$J$3:$J$154,255),0))=0,"",INDEX('Disaggregation Data'!$K$3:$K$154,MATCH(RIGHT(M87,255),RIGHT('Disaggregation Data'!$J$3:$J$154,255),0))),"")</f>
        <v/>
      </c>
      <c r="F87" s="378" t="str">
        <f t="array" ref="F87">IFERROR(IF(INDEX('Disaggregation Data'!$L$3:$L$154,MATCH(RIGHT(M87,255),RIGHT('Disaggregation Data'!$J$3:$J$154,255),0))=0,"",INDEX('Disaggregation Data'!$L$3:$L$154,MATCH(RIGHT(M87,255),RIGHT('Disaggregation Data'!$J$3:$J$154,255),0))),"")</f>
        <v/>
      </c>
      <c r="G87" s="378" t="str">
        <f t="array" ref="G87">IFERROR(IF(INDEX('Disaggregation Data'!$M$3:$M$154,MATCH(RIGHT(M87,255),RIGHT('Disaggregation Data'!$J$3:$J$154,255),0))=0,"",INDEX('Disaggregation Data'!$M$3:$M$154,MATCH(RIGHT(M87,255),RIGHT('Disaggregation Data'!$J$3:$J$154,255),0))),"")</f>
        <v/>
      </c>
      <c r="H87" s="377" t="str">
        <f t="array" ref="H87">IFERROR(IF(INDEX('Disaggregation Data'!$N$3:$N$154,MATCH(RIGHT(M87,255),RIGHT('Disaggregation Data'!$J$3:$J$154,255),0))=0,"",INDEX('Disaggregation Data'!$N$3:$N$154,MATCH(RIGHT(M87,255),RIGHT('Disaggregation Data'!$J$3:$J$154,255),0))),"")</f>
        <v/>
      </c>
      <c r="I87" s="491" t="str">
        <f t="array" ref="I87">IFERROR(IF(INDEX('Disaggregation Records'!$G$3:$G$56,MATCH(LEFT(L87,255),LEFT('Disaggregation Records'!$D$3:$D$56,255),0))=0,"",INDEX('Disaggregation Records'!$G$3:$G$56,MATCH(LEFT(L87,255),LEFT('Disaggregation Records'!$D$3:$D$56,255),0))),"")</f>
        <v/>
      </c>
      <c r="J87" s="491" t="s">
        <v>420</v>
      </c>
      <c r="K87" s="491">
        <f t="shared" si="4"/>
        <v>58</v>
      </c>
      <c r="L87" s="491" t="str">
        <f t="shared" si="5"/>
        <v/>
      </c>
      <c r="M87" s="491" t="str">
        <f t="shared" si="6"/>
        <v/>
      </c>
      <c r="N87" s="448" t="b">
        <f t="shared" si="7"/>
        <v>0</v>
      </c>
      <c r="O87" s="452" t="s">
        <v>1670</v>
      </c>
      <c r="P87" s="244"/>
      <c r="Q87" s="243"/>
      <c r="U87" s="415"/>
      <c r="V87" s="415"/>
    </row>
    <row r="88" spans="1:22" ht="37.5" customHeight="1" x14ac:dyDescent="0.25">
      <c r="A88" s="375">
        <v>8</v>
      </c>
      <c r="B88" s="394" t="str">
        <f>IFERROR(VLOOKUP(A88,'Impact Indicators - Section B'!$A$9:$S$27,19,FALSE),"")</f>
        <v/>
      </c>
      <c r="C88" s="490" t="str">
        <f t="array" ref="C88">IFERROR(IF(INDEX('Disaggregation Records'!$E$3:$E$56,MATCH(RIGHT(L88,255),RIGHT('Disaggregation Records'!$D$3:$D$56,255),0))=0,"",INDEX('Disaggregation Records'!$E$3:$E$56,MATCH(RIGHT(L88,255),RIGHT('Disaggregation Records'!$D$3:$D$56,255),0))),"")</f>
        <v/>
      </c>
      <c r="D88" s="490" t="str">
        <f t="array" ref="D88">IFERROR(IF(INDEX('Disaggregation Records'!$F$3:$F$56,MATCH(RIGHT(L88,255),RIGHT('Disaggregation Records'!$D$3:$D$56,255),0))=0,"",INDEX('Disaggregation Records'!$F$3:$F$56,MATCH(RIGHT(L88,255),RIGHT('Disaggregation Records'!$D$3:$D$56,255),0))),"")</f>
        <v/>
      </c>
      <c r="E88" s="378" t="str">
        <f t="array" ref="E88">IFERROR(IF(INDEX('Disaggregation Data'!$K$3:$K$154,MATCH(RIGHT(M88,255),RIGHT('Disaggregation Data'!$J$3:$J$154,255),0))=0,"",INDEX('Disaggregation Data'!$K$3:$K$154,MATCH(RIGHT(M88,255),RIGHT('Disaggregation Data'!$J$3:$J$154,255),0))),"")</f>
        <v/>
      </c>
      <c r="F88" s="378" t="str">
        <f t="array" ref="F88">IFERROR(IF(INDEX('Disaggregation Data'!$L$3:$L$154,MATCH(RIGHT(M88,255),RIGHT('Disaggregation Data'!$J$3:$J$154,255),0))=0,"",INDEX('Disaggregation Data'!$L$3:$L$154,MATCH(RIGHT(M88,255),RIGHT('Disaggregation Data'!$J$3:$J$154,255),0))),"")</f>
        <v/>
      </c>
      <c r="G88" s="378" t="str">
        <f t="array" ref="G88">IFERROR(IF(INDEX('Disaggregation Data'!$M$3:$M$154,MATCH(RIGHT(M88,255),RIGHT('Disaggregation Data'!$J$3:$J$154,255),0))=0,"",INDEX('Disaggregation Data'!$M$3:$M$154,MATCH(RIGHT(M88,255),RIGHT('Disaggregation Data'!$J$3:$J$154,255),0))),"")</f>
        <v/>
      </c>
      <c r="H88" s="377" t="str">
        <f t="array" ref="H88">IFERROR(IF(INDEX('Disaggregation Data'!$N$3:$N$154,MATCH(RIGHT(M88,255),RIGHT('Disaggregation Data'!$J$3:$J$154,255),0))=0,"",INDEX('Disaggregation Data'!$N$3:$N$154,MATCH(RIGHT(M88,255),RIGHT('Disaggregation Data'!$J$3:$J$154,255),0))),"")</f>
        <v/>
      </c>
      <c r="I88" s="491" t="str">
        <f t="array" ref="I88">IFERROR(IF(INDEX('Disaggregation Records'!$G$3:$G$56,MATCH(LEFT(L88,255),LEFT('Disaggregation Records'!$D$3:$D$56,255),0))=0,"",INDEX('Disaggregation Records'!$G$3:$G$56,MATCH(LEFT(L88,255),LEFT('Disaggregation Records'!$D$3:$D$56,255),0))),"")</f>
        <v/>
      </c>
      <c r="J88" s="491" t="s">
        <v>420</v>
      </c>
      <c r="K88" s="491">
        <f t="shared" si="4"/>
        <v>59</v>
      </c>
      <c r="L88" s="491" t="str">
        <f t="shared" si="5"/>
        <v/>
      </c>
      <c r="M88" s="491" t="str">
        <f t="shared" si="6"/>
        <v/>
      </c>
      <c r="N88" s="448" t="b">
        <f t="shared" si="7"/>
        <v>0</v>
      </c>
      <c r="O88" s="452" t="s">
        <v>1671</v>
      </c>
      <c r="P88" s="244"/>
      <c r="Q88" s="243"/>
      <c r="U88" s="415"/>
      <c r="V88" s="415"/>
    </row>
    <row r="89" spans="1:22" ht="37.5" customHeight="1" x14ac:dyDescent="0.25">
      <c r="A89" s="375">
        <v>9</v>
      </c>
      <c r="B89" s="394" t="str">
        <f>IFERROR(VLOOKUP(A89,'Impact Indicators - Section B'!$A$9:$S$27,19,FALSE),"")</f>
        <v/>
      </c>
      <c r="C89" s="490" t="str">
        <f t="array" ref="C89">IFERROR(IF(INDEX('Disaggregation Records'!$E$3:$E$56,MATCH(RIGHT(L89,255),RIGHT('Disaggregation Records'!$D$3:$D$56,255),0))=0,"",INDEX('Disaggregation Records'!$E$3:$E$56,MATCH(RIGHT(L89,255),RIGHT('Disaggregation Records'!$D$3:$D$56,255),0))),"")</f>
        <v/>
      </c>
      <c r="D89" s="490" t="str">
        <f t="array" ref="D89">IFERROR(IF(INDEX('Disaggregation Records'!$F$3:$F$56,MATCH(RIGHT(L89,255),RIGHT('Disaggregation Records'!$D$3:$D$56,255),0))=0,"",INDEX('Disaggregation Records'!$F$3:$F$56,MATCH(RIGHT(L89,255),RIGHT('Disaggregation Records'!$D$3:$D$56,255),0))),"")</f>
        <v/>
      </c>
      <c r="E89" s="378" t="str">
        <f t="array" ref="E89">IFERROR(IF(INDEX('Disaggregation Data'!$K$3:$K$154,MATCH(RIGHT(M89,255),RIGHT('Disaggregation Data'!$J$3:$J$154,255),0))=0,"",INDEX('Disaggregation Data'!$K$3:$K$154,MATCH(RIGHT(M89,255),RIGHT('Disaggregation Data'!$J$3:$J$154,255),0))),"")</f>
        <v/>
      </c>
      <c r="F89" s="378" t="str">
        <f t="array" ref="F89">IFERROR(IF(INDEX('Disaggregation Data'!$L$3:$L$154,MATCH(RIGHT(M89,255),RIGHT('Disaggregation Data'!$J$3:$J$154,255),0))=0,"",INDEX('Disaggregation Data'!$L$3:$L$154,MATCH(RIGHT(M89,255),RIGHT('Disaggregation Data'!$J$3:$J$154,255),0))),"")</f>
        <v/>
      </c>
      <c r="G89" s="378" t="str">
        <f t="array" ref="G89">IFERROR(IF(INDEX('Disaggregation Data'!$M$3:$M$154,MATCH(RIGHT(M89,255),RIGHT('Disaggregation Data'!$J$3:$J$154,255),0))=0,"",INDEX('Disaggregation Data'!$M$3:$M$154,MATCH(RIGHT(M89,255),RIGHT('Disaggregation Data'!$J$3:$J$154,255),0))),"")</f>
        <v/>
      </c>
      <c r="H89" s="377" t="str">
        <f t="array" ref="H89">IFERROR(IF(INDEX('Disaggregation Data'!$N$3:$N$154,MATCH(RIGHT(M89,255),RIGHT('Disaggregation Data'!$J$3:$J$154,255),0))=0,"",INDEX('Disaggregation Data'!$N$3:$N$154,MATCH(RIGHT(M89,255),RIGHT('Disaggregation Data'!$J$3:$J$154,255),0))),"")</f>
        <v/>
      </c>
      <c r="I89" s="491" t="str">
        <f t="array" ref="I89">IFERROR(IF(INDEX('Disaggregation Records'!$G$3:$G$56,MATCH(LEFT(L89,255),LEFT('Disaggregation Records'!$D$3:$D$56,255),0))=0,"",INDEX('Disaggregation Records'!$G$3:$G$56,MATCH(LEFT(L89,255),LEFT('Disaggregation Records'!$D$3:$D$56,255),0))),"")</f>
        <v/>
      </c>
      <c r="J89" s="491" t="s">
        <v>421</v>
      </c>
      <c r="K89" s="491">
        <f t="shared" si="4"/>
        <v>60</v>
      </c>
      <c r="L89" s="491" t="str">
        <f t="shared" si="5"/>
        <v/>
      </c>
      <c r="M89" s="491" t="str">
        <f t="shared" si="6"/>
        <v/>
      </c>
      <c r="N89" s="448" t="b">
        <f t="shared" si="7"/>
        <v>0</v>
      </c>
      <c r="O89" s="452" t="s">
        <v>1672</v>
      </c>
      <c r="P89" s="244"/>
      <c r="Q89" s="243"/>
      <c r="U89" s="415"/>
      <c r="V89" s="415"/>
    </row>
    <row r="90" spans="1:22" ht="37.5" customHeight="1" x14ac:dyDescent="0.25">
      <c r="A90" s="375">
        <v>9</v>
      </c>
      <c r="B90" s="394" t="str">
        <f>IFERROR(VLOOKUP(A90,'Impact Indicators - Section B'!$A$9:$S$27,19,FALSE),"")</f>
        <v/>
      </c>
      <c r="C90" s="490" t="str">
        <f t="array" ref="C90">IFERROR(IF(INDEX('Disaggregation Records'!$E$3:$E$56,MATCH(RIGHT(L90,255),RIGHT('Disaggregation Records'!$D$3:$D$56,255),0))=0,"",INDEX('Disaggregation Records'!$E$3:$E$56,MATCH(RIGHT(L90,255),RIGHT('Disaggregation Records'!$D$3:$D$56,255),0))),"")</f>
        <v/>
      </c>
      <c r="D90" s="490" t="str">
        <f t="array" ref="D90">IFERROR(IF(INDEX('Disaggregation Records'!$F$3:$F$56,MATCH(RIGHT(L90,255),RIGHT('Disaggregation Records'!$D$3:$D$56,255),0))=0,"",INDEX('Disaggregation Records'!$F$3:$F$56,MATCH(RIGHT(L90,255),RIGHT('Disaggregation Records'!$D$3:$D$56,255),0))),"")</f>
        <v/>
      </c>
      <c r="E90" s="378" t="str">
        <f t="array" ref="E90">IFERROR(IF(INDEX('Disaggregation Data'!$K$3:$K$154,MATCH(RIGHT(M90,255),RIGHT('Disaggregation Data'!$J$3:$J$154,255),0))=0,"",INDEX('Disaggregation Data'!$K$3:$K$154,MATCH(RIGHT(M90,255),RIGHT('Disaggregation Data'!$J$3:$J$154,255),0))),"")</f>
        <v/>
      </c>
      <c r="F90" s="378" t="str">
        <f t="array" ref="F90">IFERROR(IF(INDEX('Disaggregation Data'!$L$3:$L$154,MATCH(RIGHT(M90,255),RIGHT('Disaggregation Data'!$J$3:$J$154,255),0))=0,"",INDEX('Disaggregation Data'!$L$3:$L$154,MATCH(RIGHT(M90,255),RIGHT('Disaggregation Data'!$J$3:$J$154,255),0))),"")</f>
        <v/>
      </c>
      <c r="G90" s="378" t="str">
        <f t="array" ref="G90">IFERROR(IF(INDEX('Disaggregation Data'!$M$3:$M$154,MATCH(RIGHT(M90,255),RIGHT('Disaggregation Data'!$J$3:$J$154,255),0))=0,"",INDEX('Disaggregation Data'!$M$3:$M$154,MATCH(RIGHT(M90,255),RIGHT('Disaggregation Data'!$J$3:$J$154,255),0))),"")</f>
        <v/>
      </c>
      <c r="H90" s="377" t="str">
        <f t="array" ref="H90">IFERROR(IF(INDEX('Disaggregation Data'!$N$3:$N$154,MATCH(RIGHT(M90,255),RIGHT('Disaggregation Data'!$J$3:$J$154,255),0))=0,"",INDEX('Disaggregation Data'!$N$3:$N$154,MATCH(RIGHT(M90,255),RIGHT('Disaggregation Data'!$J$3:$J$154,255),0))),"")</f>
        <v/>
      </c>
      <c r="I90" s="491" t="str">
        <f t="array" ref="I90">IFERROR(IF(INDEX('Disaggregation Records'!$G$3:$G$56,MATCH(LEFT(L90,255),LEFT('Disaggregation Records'!$D$3:$D$56,255),0))=0,"",INDEX('Disaggregation Records'!$G$3:$G$56,MATCH(LEFT(L90,255),LEFT('Disaggregation Records'!$D$3:$D$56,255),0))),"")</f>
        <v/>
      </c>
      <c r="J90" s="491" t="s">
        <v>421</v>
      </c>
      <c r="K90" s="491">
        <f t="shared" si="4"/>
        <v>61</v>
      </c>
      <c r="L90" s="491" t="str">
        <f t="shared" si="5"/>
        <v/>
      </c>
      <c r="M90" s="491" t="str">
        <f t="shared" si="6"/>
        <v/>
      </c>
      <c r="N90" s="448" t="b">
        <f t="shared" si="7"/>
        <v>0</v>
      </c>
      <c r="O90" s="452" t="s">
        <v>1673</v>
      </c>
      <c r="P90" s="244"/>
      <c r="Q90" s="243"/>
      <c r="U90" s="415"/>
      <c r="V90" s="415"/>
    </row>
    <row r="91" spans="1:22" ht="37.5" customHeight="1" x14ac:dyDescent="0.25">
      <c r="A91" s="375">
        <v>9</v>
      </c>
      <c r="B91" s="394" t="str">
        <f>IFERROR(VLOOKUP(A91,'Impact Indicators - Section B'!$A$9:$S$27,19,FALSE),"")</f>
        <v/>
      </c>
      <c r="C91" s="490" t="str">
        <f t="array" ref="C91">IFERROR(IF(INDEX('Disaggregation Records'!$E$3:$E$56,MATCH(RIGHT(L91,255),RIGHT('Disaggregation Records'!$D$3:$D$56,255),0))=0,"",INDEX('Disaggregation Records'!$E$3:$E$56,MATCH(RIGHT(L91,255),RIGHT('Disaggregation Records'!$D$3:$D$56,255),0))),"")</f>
        <v/>
      </c>
      <c r="D91" s="490" t="str">
        <f t="array" ref="D91">IFERROR(IF(INDEX('Disaggregation Records'!$F$3:$F$56,MATCH(RIGHT(L91,255),RIGHT('Disaggregation Records'!$D$3:$D$56,255),0))=0,"",INDEX('Disaggregation Records'!$F$3:$F$56,MATCH(RIGHT(L91,255),RIGHT('Disaggregation Records'!$D$3:$D$56,255),0))),"")</f>
        <v/>
      </c>
      <c r="E91" s="378" t="str">
        <f t="array" ref="E91">IFERROR(IF(INDEX('Disaggregation Data'!$K$3:$K$154,MATCH(RIGHT(M91,255),RIGHT('Disaggregation Data'!$J$3:$J$154,255),0))=0,"",INDEX('Disaggregation Data'!$K$3:$K$154,MATCH(RIGHT(M91,255),RIGHT('Disaggregation Data'!$J$3:$J$154,255),0))),"")</f>
        <v/>
      </c>
      <c r="F91" s="378" t="str">
        <f t="array" ref="F91">IFERROR(IF(INDEX('Disaggregation Data'!$L$3:$L$154,MATCH(RIGHT(M91,255),RIGHT('Disaggregation Data'!$J$3:$J$154,255),0))=0,"",INDEX('Disaggregation Data'!$L$3:$L$154,MATCH(RIGHT(M91,255),RIGHT('Disaggregation Data'!$J$3:$J$154,255),0))),"")</f>
        <v/>
      </c>
      <c r="G91" s="378" t="str">
        <f t="array" ref="G91">IFERROR(IF(INDEX('Disaggregation Data'!$M$3:$M$154,MATCH(RIGHT(M91,255),RIGHT('Disaggregation Data'!$J$3:$J$154,255),0))=0,"",INDEX('Disaggregation Data'!$M$3:$M$154,MATCH(RIGHT(M91,255),RIGHT('Disaggregation Data'!$J$3:$J$154,255),0))),"")</f>
        <v/>
      </c>
      <c r="H91" s="377" t="str">
        <f t="array" ref="H91">IFERROR(IF(INDEX('Disaggregation Data'!$N$3:$N$154,MATCH(RIGHT(M91,255),RIGHT('Disaggregation Data'!$J$3:$J$154,255),0))=0,"",INDEX('Disaggregation Data'!$N$3:$N$154,MATCH(RIGHT(M91,255),RIGHT('Disaggregation Data'!$J$3:$J$154,255),0))),"")</f>
        <v/>
      </c>
      <c r="I91" s="491" t="str">
        <f t="array" ref="I91">IFERROR(IF(INDEX('Disaggregation Records'!$G$3:$G$56,MATCH(LEFT(L91,255),LEFT('Disaggregation Records'!$D$3:$D$56,255),0))=0,"",INDEX('Disaggregation Records'!$G$3:$G$56,MATCH(LEFT(L91,255),LEFT('Disaggregation Records'!$D$3:$D$56,255),0))),"")</f>
        <v/>
      </c>
      <c r="J91" s="491" t="s">
        <v>421</v>
      </c>
      <c r="K91" s="491">
        <f t="shared" si="4"/>
        <v>62</v>
      </c>
      <c r="L91" s="491" t="str">
        <f t="shared" si="5"/>
        <v/>
      </c>
      <c r="M91" s="491" t="str">
        <f t="shared" si="6"/>
        <v/>
      </c>
      <c r="N91" s="448" t="b">
        <f t="shared" si="7"/>
        <v>0</v>
      </c>
      <c r="O91" s="452" t="s">
        <v>1674</v>
      </c>
      <c r="P91" s="244"/>
      <c r="Q91" s="243"/>
      <c r="U91" s="415"/>
      <c r="V91" s="415"/>
    </row>
    <row r="92" spans="1:22" ht="37.5" customHeight="1" x14ac:dyDescent="0.25">
      <c r="A92" s="375">
        <v>9</v>
      </c>
      <c r="B92" s="394" t="str">
        <f>IFERROR(VLOOKUP(A92,'Impact Indicators - Section B'!$A$9:$S$27,19,FALSE),"")</f>
        <v/>
      </c>
      <c r="C92" s="490" t="str">
        <f t="array" ref="C92">IFERROR(IF(INDEX('Disaggregation Records'!$E$3:$E$56,MATCH(RIGHT(L92,255),RIGHT('Disaggregation Records'!$D$3:$D$56,255),0))=0,"",INDEX('Disaggregation Records'!$E$3:$E$56,MATCH(RIGHT(L92,255),RIGHT('Disaggregation Records'!$D$3:$D$56,255),0))),"")</f>
        <v/>
      </c>
      <c r="D92" s="490" t="str">
        <f t="array" ref="D92">IFERROR(IF(INDEX('Disaggregation Records'!$F$3:$F$56,MATCH(RIGHT(L92,255),RIGHT('Disaggregation Records'!$D$3:$D$56,255),0))=0,"",INDEX('Disaggregation Records'!$F$3:$F$56,MATCH(RIGHT(L92,255),RIGHT('Disaggregation Records'!$D$3:$D$56,255),0))),"")</f>
        <v/>
      </c>
      <c r="E92" s="378" t="str">
        <f t="array" ref="E92">IFERROR(IF(INDEX('Disaggregation Data'!$K$3:$K$154,MATCH(RIGHT(M92,255),RIGHT('Disaggregation Data'!$J$3:$J$154,255),0))=0,"",INDEX('Disaggregation Data'!$K$3:$K$154,MATCH(RIGHT(M92,255),RIGHT('Disaggregation Data'!$J$3:$J$154,255),0))),"")</f>
        <v/>
      </c>
      <c r="F92" s="378" t="str">
        <f t="array" ref="F92">IFERROR(IF(INDEX('Disaggregation Data'!$L$3:$L$154,MATCH(RIGHT(M92,255),RIGHT('Disaggregation Data'!$J$3:$J$154,255),0))=0,"",INDEX('Disaggregation Data'!$L$3:$L$154,MATCH(RIGHT(M92,255),RIGHT('Disaggregation Data'!$J$3:$J$154,255),0))),"")</f>
        <v/>
      </c>
      <c r="G92" s="378" t="str">
        <f t="array" ref="G92">IFERROR(IF(INDEX('Disaggregation Data'!$M$3:$M$154,MATCH(RIGHT(M92,255),RIGHT('Disaggregation Data'!$J$3:$J$154,255),0))=0,"",INDEX('Disaggregation Data'!$M$3:$M$154,MATCH(RIGHT(M92,255),RIGHT('Disaggregation Data'!$J$3:$J$154,255),0))),"")</f>
        <v/>
      </c>
      <c r="H92" s="377" t="str">
        <f t="array" ref="H92">IFERROR(IF(INDEX('Disaggregation Data'!$N$3:$N$154,MATCH(RIGHT(M92,255),RIGHT('Disaggregation Data'!$J$3:$J$154,255),0))=0,"",INDEX('Disaggregation Data'!$N$3:$N$154,MATCH(RIGHT(M92,255),RIGHT('Disaggregation Data'!$J$3:$J$154,255),0))),"")</f>
        <v/>
      </c>
      <c r="I92" s="491" t="str">
        <f t="array" ref="I92">IFERROR(IF(INDEX('Disaggregation Records'!$G$3:$G$56,MATCH(LEFT(L92,255),LEFT('Disaggregation Records'!$D$3:$D$56,255),0))=0,"",INDEX('Disaggregation Records'!$G$3:$G$56,MATCH(LEFT(L92,255),LEFT('Disaggregation Records'!$D$3:$D$56,255),0))),"")</f>
        <v/>
      </c>
      <c r="J92" s="491" t="s">
        <v>421</v>
      </c>
      <c r="K92" s="491">
        <f t="shared" si="4"/>
        <v>63</v>
      </c>
      <c r="L92" s="491" t="str">
        <f t="shared" si="5"/>
        <v/>
      </c>
      <c r="M92" s="491" t="str">
        <f t="shared" si="6"/>
        <v/>
      </c>
      <c r="N92" s="448" t="b">
        <f t="shared" si="7"/>
        <v>0</v>
      </c>
      <c r="O92" s="452" t="s">
        <v>1675</v>
      </c>
      <c r="P92" s="244"/>
      <c r="Q92" s="243"/>
      <c r="U92" s="415"/>
      <c r="V92" s="415"/>
    </row>
    <row r="93" spans="1:22" ht="37.5" customHeight="1" x14ac:dyDescent="0.25">
      <c r="A93" s="375">
        <v>9</v>
      </c>
      <c r="B93" s="394" t="str">
        <f>IFERROR(VLOOKUP(A93,'Impact Indicators - Section B'!$A$9:$S$27,19,FALSE),"")</f>
        <v/>
      </c>
      <c r="C93" s="490" t="str">
        <f t="array" ref="C93">IFERROR(IF(INDEX('Disaggregation Records'!$E$3:$E$56,MATCH(RIGHT(L93,255),RIGHT('Disaggregation Records'!$D$3:$D$56,255),0))=0,"",INDEX('Disaggregation Records'!$E$3:$E$56,MATCH(RIGHT(L93,255),RIGHT('Disaggregation Records'!$D$3:$D$56,255),0))),"")</f>
        <v/>
      </c>
      <c r="D93" s="490" t="str">
        <f t="array" ref="D93">IFERROR(IF(INDEX('Disaggregation Records'!$F$3:$F$56,MATCH(RIGHT(L93,255),RIGHT('Disaggregation Records'!$D$3:$D$56,255),0))=0,"",INDEX('Disaggregation Records'!$F$3:$F$56,MATCH(RIGHT(L93,255),RIGHT('Disaggregation Records'!$D$3:$D$56,255),0))),"")</f>
        <v/>
      </c>
      <c r="E93" s="378" t="str">
        <f t="array" ref="E93">IFERROR(IF(INDEX('Disaggregation Data'!$K$3:$K$154,MATCH(RIGHT(M93,255),RIGHT('Disaggregation Data'!$J$3:$J$154,255),0))=0,"",INDEX('Disaggregation Data'!$K$3:$K$154,MATCH(RIGHT(M93,255),RIGHT('Disaggregation Data'!$J$3:$J$154,255),0))),"")</f>
        <v/>
      </c>
      <c r="F93" s="378" t="str">
        <f t="array" ref="F93">IFERROR(IF(INDEX('Disaggregation Data'!$L$3:$L$154,MATCH(RIGHT(M93,255),RIGHT('Disaggregation Data'!$J$3:$J$154,255),0))=0,"",INDEX('Disaggregation Data'!$L$3:$L$154,MATCH(RIGHT(M93,255),RIGHT('Disaggregation Data'!$J$3:$J$154,255),0))),"")</f>
        <v/>
      </c>
      <c r="G93" s="378" t="str">
        <f t="array" ref="G93">IFERROR(IF(INDEX('Disaggregation Data'!$M$3:$M$154,MATCH(RIGHT(M93,255),RIGHT('Disaggregation Data'!$J$3:$J$154,255),0))=0,"",INDEX('Disaggregation Data'!$M$3:$M$154,MATCH(RIGHT(M93,255),RIGHT('Disaggregation Data'!$J$3:$J$154,255),0))),"")</f>
        <v/>
      </c>
      <c r="H93" s="377" t="str">
        <f t="array" ref="H93">IFERROR(IF(INDEX('Disaggregation Data'!$N$3:$N$154,MATCH(RIGHT(M93,255),RIGHT('Disaggregation Data'!$J$3:$J$154,255),0))=0,"",INDEX('Disaggregation Data'!$N$3:$N$154,MATCH(RIGHT(M93,255),RIGHT('Disaggregation Data'!$J$3:$J$154,255),0))),"")</f>
        <v/>
      </c>
      <c r="I93" s="491" t="str">
        <f t="array" ref="I93">IFERROR(IF(INDEX('Disaggregation Records'!$G$3:$G$56,MATCH(LEFT(L93,255),LEFT('Disaggregation Records'!$D$3:$D$56,255),0))=0,"",INDEX('Disaggregation Records'!$G$3:$G$56,MATCH(LEFT(L93,255),LEFT('Disaggregation Records'!$D$3:$D$56,255),0))),"")</f>
        <v/>
      </c>
      <c r="J93" s="491" t="s">
        <v>421</v>
      </c>
      <c r="K93" s="491">
        <f t="shared" si="4"/>
        <v>64</v>
      </c>
      <c r="L93" s="491" t="str">
        <f t="shared" si="5"/>
        <v/>
      </c>
      <c r="M93" s="491" t="str">
        <f t="shared" si="6"/>
        <v/>
      </c>
      <c r="N93" s="448" t="b">
        <f t="shared" si="7"/>
        <v>0</v>
      </c>
      <c r="O93" s="452" t="s">
        <v>1676</v>
      </c>
      <c r="P93" s="244"/>
      <c r="Q93" s="243"/>
      <c r="U93" s="415"/>
      <c r="V93" s="415"/>
    </row>
    <row r="94" spans="1:22" ht="37.5" customHeight="1" x14ac:dyDescent="0.25">
      <c r="A94" s="375">
        <v>9</v>
      </c>
      <c r="B94" s="394" t="str">
        <f>IFERROR(VLOOKUP(A94,'Impact Indicators - Section B'!$A$9:$S$27,19,FALSE),"")</f>
        <v/>
      </c>
      <c r="C94" s="490" t="str">
        <f t="array" ref="C94">IFERROR(IF(INDEX('Disaggregation Records'!$E$3:$E$56,MATCH(RIGHT(L94,255),RIGHT('Disaggregation Records'!$D$3:$D$56,255),0))=0,"",INDEX('Disaggregation Records'!$E$3:$E$56,MATCH(RIGHT(L94,255),RIGHT('Disaggregation Records'!$D$3:$D$56,255),0))),"")</f>
        <v/>
      </c>
      <c r="D94" s="490" t="str">
        <f t="array" ref="D94">IFERROR(IF(INDEX('Disaggregation Records'!$F$3:$F$56,MATCH(RIGHT(L94,255),RIGHT('Disaggregation Records'!$D$3:$D$56,255),0))=0,"",INDEX('Disaggregation Records'!$F$3:$F$56,MATCH(RIGHT(L94,255),RIGHT('Disaggregation Records'!$D$3:$D$56,255),0))),"")</f>
        <v/>
      </c>
      <c r="E94" s="378" t="str">
        <f t="array" ref="E94">IFERROR(IF(INDEX('Disaggregation Data'!$K$3:$K$154,MATCH(RIGHT(M94,255),RIGHT('Disaggregation Data'!$J$3:$J$154,255),0))=0,"",INDEX('Disaggregation Data'!$K$3:$K$154,MATCH(RIGHT(M94,255),RIGHT('Disaggregation Data'!$J$3:$J$154,255),0))),"")</f>
        <v/>
      </c>
      <c r="F94" s="378" t="str">
        <f t="array" ref="F94">IFERROR(IF(INDEX('Disaggregation Data'!$L$3:$L$154,MATCH(RIGHT(M94,255),RIGHT('Disaggregation Data'!$J$3:$J$154,255),0))=0,"",INDEX('Disaggregation Data'!$L$3:$L$154,MATCH(RIGHT(M94,255),RIGHT('Disaggregation Data'!$J$3:$J$154,255),0))),"")</f>
        <v/>
      </c>
      <c r="G94" s="378" t="str">
        <f t="array" ref="G94">IFERROR(IF(INDEX('Disaggregation Data'!$M$3:$M$154,MATCH(RIGHT(M94,255),RIGHT('Disaggregation Data'!$J$3:$J$154,255),0))=0,"",INDEX('Disaggregation Data'!$M$3:$M$154,MATCH(RIGHT(M94,255),RIGHT('Disaggregation Data'!$J$3:$J$154,255),0))),"")</f>
        <v/>
      </c>
      <c r="H94" s="377" t="str">
        <f t="array" ref="H94">IFERROR(IF(INDEX('Disaggregation Data'!$N$3:$N$154,MATCH(RIGHT(M94,255),RIGHT('Disaggregation Data'!$J$3:$J$154,255),0))=0,"",INDEX('Disaggregation Data'!$N$3:$N$154,MATCH(RIGHT(M94,255),RIGHT('Disaggregation Data'!$J$3:$J$154,255),0))),"")</f>
        <v/>
      </c>
      <c r="I94" s="491" t="str">
        <f t="array" ref="I94">IFERROR(IF(INDEX('Disaggregation Records'!$G$3:$G$56,MATCH(LEFT(L94,255),LEFT('Disaggregation Records'!$D$3:$D$56,255),0))=0,"",INDEX('Disaggregation Records'!$G$3:$G$56,MATCH(LEFT(L94,255),LEFT('Disaggregation Records'!$D$3:$D$56,255),0))),"")</f>
        <v/>
      </c>
      <c r="J94" s="491" t="s">
        <v>421</v>
      </c>
      <c r="K94" s="491">
        <f t="shared" si="4"/>
        <v>65</v>
      </c>
      <c r="L94" s="491" t="str">
        <f t="shared" si="5"/>
        <v/>
      </c>
      <c r="M94" s="491" t="str">
        <f t="shared" si="6"/>
        <v/>
      </c>
      <c r="N94" s="448" t="b">
        <f t="shared" si="7"/>
        <v>0</v>
      </c>
      <c r="O94" s="452" t="s">
        <v>1677</v>
      </c>
      <c r="P94" s="244"/>
      <c r="Q94" s="243"/>
      <c r="U94" s="415"/>
      <c r="V94" s="415"/>
    </row>
    <row r="95" spans="1:22" ht="37.5" customHeight="1" x14ac:dyDescent="0.25">
      <c r="A95" s="375">
        <v>9</v>
      </c>
      <c r="B95" s="394" t="str">
        <f>IFERROR(VLOOKUP(A95,'Impact Indicators - Section B'!$A$9:$S$27,19,FALSE),"")</f>
        <v/>
      </c>
      <c r="C95" s="490" t="str">
        <f t="array" ref="C95">IFERROR(IF(INDEX('Disaggregation Records'!$E$3:$E$56,MATCH(RIGHT(L95,255),RIGHT('Disaggregation Records'!$D$3:$D$56,255),0))=0,"",INDEX('Disaggregation Records'!$E$3:$E$56,MATCH(RIGHT(L95,255),RIGHT('Disaggregation Records'!$D$3:$D$56,255),0))),"")</f>
        <v/>
      </c>
      <c r="D95" s="490" t="str">
        <f t="array" ref="D95">IFERROR(IF(INDEX('Disaggregation Records'!$F$3:$F$56,MATCH(RIGHT(L95,255),RIGHT('Disaggregation Records'!$D$3:$D$56,255),0))=0,"",INDEX('Disaggregation Records'!$F$3:$F$56,MATCH(RIGHT(L95,255),RIGHT('Disaggregation Records'!$D$3:$D$56,255),0))),"")</f>
        <v/>
      </c>
      <c r="E95" s="378" t="str">
        <f t="array" ref="E95">IFERROR(IF(INDEX('Disaggregation Data'!$K$3:$K$154,MATCH(RIGHT(M95,255),RIGHT('Disaggregation Data'!$J$3:$J$154,255),0))=0,"",INDEX('Disaggregation Data'!$K$3:$K$154,MATCH(RIGHT(M95,255),RIGHT('Disaggregation Data'!$J$3:$J$154,255),0))),"")</f>
        <v/>
      </c>
      <c r="F95" s="378" t="str">
        <f t="array" ref="F95">IFERROR(IF(INDEX('Disaggregation Data'!$L$3:$L$154,MATCH(RIGHT(M95,255),RIGHT('Disaggregation Data'!$J$3:$J$154,255),0))=0,"",INDEX('Disaggregation Data'!$L$3:$L$154,MATCH(RIGHT(M95,255),RIGHT('Disaggregation Data'!$J$3:$J$154,255),0))),"")</f>
        <v/>
      </c>
      <c r="G95" s="378" t="str">
        <f t="array" ref="G95">IFERROR(IF(INDEX('Disaggregation Data'!$M$3:$M$154,MATCH(RIGHT(M95,255),RIGHT('Disaggregation Data'!$J$3:$J$154,255),0))=0,"",INDEX('Disaggregation Data'!$M$3:$M$154,MATCH(RIGHT(M95,255),RIGHT('Disaggregation Data'!$J$3:$J$154,255),0))),"")</f>
        <v/>
      </c>
      <c r="H95" s="377" t="str">
        <f t="array" ref="H95">IFERROR(IF(INDEX('Disaggregation Data'!$N$3:$N$154,MATCH(RIGHT(M95,255),RIGHT('Disaggregation Data'!$J$3:$J$154,255),0))=0,"",INDEX('Disaggregation Data'!$N$3:$N$154,MATCH(RIGHT(M95,255),RIGHT('Disaggregation Data'!$J$3:$J$154,255),0))),"")</f>
        <v/>
      </c>
      <c r="I95" s="491" t="str">
        <f t="array" ref="I95">IFERROR(IF(INDEX('Disaggregation Records'!$G$3:$G$56,MATCH(LEFT(L95,255),LEFT('Disaggregation Records'!$D$3:$D$56,255),0))=0,"",INDEX('Disaggregation Records'!$G$3:$G$56,MATCH(LEFT(L95,255),LEFT('Disaggregation Records'!$D$3:$D$56,255),0))),"")</f>
        <v/>
      </c>
      <c r="J95" s="491" t="s">
        <v>421</v>
      </c>
      <c r="K95" s="491">
        <f t="shared" si="4"/>
        <v>66</v>
      </c>
      <c r="L95" s="491" t="str">
        <f t="shared" si="5"/>
        <v/>
      </c>
      <c r="M95" s="491" t="str">
        <f t="shared" si="6"/>
        <v/>
      </c>
      <c r="N95" s="448" t="b">
        <f t="shared" si="7"/>
        <v>0</v>
      </c>
      <c r="O95" s="452" t="s">
        <v>1678</v>
      </c>
      <c r="P95" s="244"/>
      <c r="Q95" s="243"/>
      <c r="U95" s="415"/>
      <c r="V95" s="415"/>
    </row>
    <row r="96" spans="1:22" ht="37.5" customHeight="1" x14ac:dyDescent="0.25">
      <c r="A96" s="375">
        <v>9</v>
      </c>
      <c r="B96" s="394" t="str">
        <f>IFERROR(VLOOKUP(A96,'Impact Indicators - Section B'!$A$9:$S$27,19,FALSE),"")</f>
        <v/>
      </c>
      <c r="C96" s="490" t="str">
        <f t="array" ref="C96">IFERROR(IF(INDEX('Disaggregation Records'!$E$3:$E$56,MATCH(RIGHT(L96,255),RIGHT('Disaggregation Records'!$D$3:$D$56,255),0))=0,"",INDEX('Disaggregation Records'!$E$3:$E$56,MATCH(RIGHT(L96,255),RIGHT('Disaggregation Records'!$D$3:$D$56,255),0))),"")</f>
        <v/>
      </c>
      <c r="D96" s="490" t="str">
        <f t="array" ref="D96">IFERROR(IF(INDEX('Disaggregation Records'!$F$3:$F$56,MATCH(RIGHT(L96,255),RIGHT('Disaggregation Records'!$D$3:$D$56,255),0))=0,"",INDEX('Disaggregation Records'!$F$3:$F$56,MATCH(RIGHT(L96,255),RIGHT('Disaggregation Records'!$D$3:$D$56,255),0))),"")</f>
        <v/>
      </c>
      <c r="E96" s="378" t="str">
        <f t="array" ref="E96">IFERROR(IF(INDEX('Disaggregation Data'!$K$3:$K$154,MATCH(RIGHT(M96,255),RIGHT('Disaggregation Data'!$J$3:$J$154,255),0))=0,"",INDEX('Disaggregation Data'!$K$3:$K$154,MATCH(RIGHT(M96,255),RIGHT('Disaggregation Data'!$J$3:$J$154,255),0))),"")</f>
        <v/>
      </c>
      <c r="F96" s="378" t="str">
        <f t="array" ref="F96">IFERROR(IF(INDEX('Disaggregation Data'!$L$3:$L$154,MATCH(RIGHT(M96,255),RIGHT('Disaggregation Data'!$J$3:$J$154,255),0))=0,"",INDEX('Disaggregation Data'!$L$3:$L$154,MATCH(RIGHT(M96,255),RIGHT('Disaggregation Data'!$J$3:$J$154,255),0))),"")</f>
        <v/>
      </c>
      <c r="G96" s="378" t="str">
        <f t="array" ref="G96">IFERROR(IF(INDEX('Disaggregation Data'!$M$3:$M$154,MATCH(RIGHT(M96,255),RIGHT('Disaggregation Data'!$J$3:$J$154,255),0))=0,"",INDEX('Disaggregation Data'!$M$3:$M$154,MATCH(RIGHT(M96,255),RIGHT('Disaggregation Data'!$J$3:$J$154,255),0))),"")</f>
        <v/>
      </c>
      <c r="H96" s="377" t="str">
        <f t="array" ref="H96">IFERROR(IF(INDEX('Disaggregation Data'!$N$3:$N$154,MATCH(RIGHT(M96,255),RIGHT('Disaggregation Data'!$J$3:$J$154,255),0))=0,"",INDEX('Disaggregation Data'!$N$3:$N$154,MATCH(RIGHT(M96,255),RIGHT('Disaggregation Data'!$J$3:$J$154,255),0))),"")</f>
        <v/>
      </c>
      <c r="I96" s="491" t="str">
        <f t="array" ref="I96">IFERROR(IF(INDEX('Disaggregation Records'!$G$3:$G$56,MATCH(LEFT(L96,255),LEFT('Disaggregation Records'!$D$3:$D$56,255),0))=0,"",INDEX('Disaggregation Records'!$G$3:$G$56,MATCH(LEFT(L96,255),LEFT('Disaggregation Records'!$D$3:$D$56,255),0))),"")</f>
        <v/>
      </c>
      <c r="J96" s="491" t="s">
        <v>421</v>
      </c>
      <c r="K96" s="491">
        <f t="shared" si="4"/>
        <v>67</v>
      </c>
      <c r="L96" s="491" t="str">
        <f t="shared" si="5"/>
        <v/>
      </c>
      <c r="M96" s="491" t="str">
        <f t="shared" si="6"/>
        <v/>
      </c>
      <c r="N96" s="448" t="b">
        <f t="shared" si="7"/>
        <v>0</v>
      </c>
      <c r="O96" s="452" t="s">
        <v>1679</v>
      </c>
      <c r="P96" s="244"/>
      <c r="Q96" s="243"/>
      <c r="U96" s="415"/>
      <c r="V96" s="415"/>
    </row>
    <row r="97" spans="1:22" ht="37.5" customHeight="1" x14ac:dyDescent="0.25">
      <c r="A97" s="375">
        <v>9</v>
      </c>
      <c r="B97" s="394" t="str">
        <f>IFERROR(VLOOKUP(A97,'Impact Indicators - Section B'!$A$9:$S$27,19,FALSE),"")</f>
        <v/>
      </c>
      <c r="C97" s="490" t="str">
        <f t="array" ref="C97">IFERROR(IF(INDEX('Disaggregation Records'!$E$3:$E$56,MATCH(RIGHT(L97,255),RIGHT('Disaggregation Records'!$D$3:$D$56,255),0))=0,"",INDEX('Disaggregation Records'!$E$3:$E$56,MATCH(RIGHT(L97,255),RIGHT('Disaggregation Records'!$D$3:$D$56,255),0))),"")</f>
        <v/>
      </c>
      <c r="D97" s="490" t="str">
        <f t="array" ref="D97">IFERROR(IF(INDEX('Disaggregation Records'!$F$3:$F$56,MATCH(RIGHT(L97,255),RIGHT('Disaggregation Records'!$D$3:$D$56,255),0))=0,"",INDEX('Disaggregation Records'!$F$3:$F$56,MATCH(RIGHT(L97,255),RIGHT('Disaggregation Records'!$D$3:$D$56,255),0))),"")</f>
        <v/>
      </c>
      <c r="E97" s="378" t="str">
        <f t="array" ref="E97">IFERROR(IF(INDEX('Disaggregation Data'!$K$3:$K$154,MATCH(RIGHT(M97,255),RIGHT('Disaggregation Data'!$J$3:$J$154,255),0))=0,"",INDEX('Disaggregation Data'!$K$3:$K$154,MATCH(RIGHT(M97,255),RIGHT('Disaggregation Data'!$J$3:$J$154,255),0))),"")</f>
        <v/>
      </c>
      <c r="F97" s="378" t="str">
        <f t="array" ref="F97">IFERROR(IF(INDEX('Disaggregation Data'!$L$3:$L$154,MATCH(RIGHT(M97,255),RIGHT('Disaggregation Data'!$J$3:$J$154,255),0))=0,"",INDEX('Disaggregation Data'!$L$3:$L$154,MATCH(RIGHT(M97,255),RIGHT('Disaggregation Data'!$J$3:$J$154,255),0))),"")</f>
        <v/>
      </c>
      <c r="G97" s="378" t="str">
        <f t="array" ref="G97">IFERROR(IF(INDEX('Disaggregation Data'!$M$3:$M$154,MATCH(RIGHT(M97,255),RIGHT('Disaggregation Data'!$J$3:$J$154,255),0))=0,"",INDEX('Disaggregation Data'!$M$3:$M$154,MATCH(RIGHT(M97,255),RIGHT('Disaggregation Data'!$J$3:$J$154,255),0))),"")</f>
        <v/>
      </c>
      <c r="H97" s="377" t="str">
        <f t="array" ref="H97">IFERROR(IF(INDEX('Disaggregation Data'!$N$3:$N$154,MATCH(RIGHT(M97,255),RIGHT('Disaggregation Data'!$J$3:$J$154,255),0))=0,"",INDEX('Disaggregation Data'!$N$3:$N$154,MATCH(RIGHT(M97,255),RIGHT('Disaggregation Data'!$J$3:$J$154,255),0))),"")</f>
        <v/>
      </c>
      <c r="I97" s="491" t="str">
        <f t="array" ref="I97">IFERROR(IF(INDEX('Disaggregation Records'!$G$3:$G$56,MATCH(LEFT(L97,255),LEFT('Disaggregation Records'!$D$3:$D$56,255),0))=0,"",INDEX('Disaggregation Records'!$G$3:$G$56,MATCH(LEFT(L97,255),LEFT('Disaggregation Records'!$D$3:$D$56,255),0))),"")</f>
        <v/>
      </c>
      <c r="J97" s="491" t="s">
        <v>421</v>
      </c>
      <c r="K97" s="491">
        <f t="shared" si="4"/>
        <v>68</v>
      </c>
      <c r="L97" s="491" t="str">
        <f t="shared" si="5"/>
        <v/>
      </c>
      <c r="M97" s="491" t="str">
        <f t="shared" si="6"/>
        <v/>
      </c>
      <c r="N97" s="448" t="b">
        <f t="shared" si="7"/>
        <v>0</v>
      </c>
      <c r="O97" s="452" t="s">
        <v>1680</v>
      </c>
      <c r="P97" s="244"/>
      <c r="Q97" s="243"/>
      <c r="U97" s="415"/>
      <c r="V97" s="415"/>
    </row>
    <row r="98" spans="1:22" ht="37.5" customHeight="1" x14ac:dyDescent="0.25">
      <c r="A98" s="375">
        <v>9</v>
      </c>
      <c r="B98" s="394" t="str">
        <f>IFERROR(VLOOKUP(A98,'Impact Indicators - Section B'!$A$9:$S$27,19,FALSE),"")</f>
        <v/>
      </c>
      <c r="C98" s="490" t="str">
        <f t="array" ref="C98">IFERROR(IF(INDEX('Disaggregation Records'!$E$3:$E$56,MATCH(RIGHT(L98,255),RIGHT('Disaggregation Records'!$D$3:$D$56,255),0))=0,"",INDEX('Disaggregation Records'!$E$3:$E$56,MATCH(RIGHT(L98,255),RIGHT('Disaggregation Records'!$D$3:$D$56,255),0))),"")</f>
        <v/>
      </c>
      <c r="D98" s="490" t="str">
        <f t="array" ref="D98">IFERROR(IF(INDEX('Disaggregation Records'!$F$3:$F$56,MATCH(RIGHT(L98,255),RIGHT('Disaggregation Records'!$D$3:$D$56,255),0))=0,"",INDEX('Disaggregation Records'!$F$3:$F$56,MATCH(RIGHT(L98,255),RIGHT('Disaggregation Records'!$D$3:$D$56,255),0))),"")</f>
        <v/>
      </c>
      <c r="E98" s="378" t="str">
        <f t="array" ref="E98">IFERROR(IF(INDEX('Disaggregation Data'!$K$3:$K$154,MATCH(RIGHT(M98,255),RIGHT('Disaggregation Data'!$J$3:$J$154,255),0))=0,"",INDEX('Disaggregation Data'!$K$3:$K$154,MATCH(RIGHT(M98,255),RIGHT('Disaggregation Data'!$J$3:$J$154,255),0))),"")</f>
        <v/>
      </c>
      <c r="F98" s="378" t="str">
        <f t="array" ref="F98">IFERROR(IF(INDEX('Disaggregation Data'!$L$3:$L$154,MATCH(RIGHT(M98,255),RIGHT('Disaggregation Data'!$J$3:$J$154,255),0))=0,"",INDEX('Disaggregation Data'!$L$3:$L$154,MATCH(RIGHT(M98,255),RIGHT('Disaggregation Data'!$J$3:$J$154,255),0))),"")</f>
        <v/>
      </c>
      <c r="G98" s="378" t="str">
        <f t="array" ref="G98">IFERROR(IF(INDEX('Disaggregation Data'!$M$3:$M$154,MATCH(RIGHT(M98,255),RIGHT('Disaggregation Data'!$J$3:$J$154,255),0))=0,"",INDEX('Disaggregation Data'!$M$3:$M$154,MATCH(RIGHT(M98,255),RIGHT('Disaggregation Data'!$J$3:$J$154,255),0))),"")</f>
        <v/>
      </c>
      <c r="H98" s="377" t="str">
        <f t="array" ref="H98">IFERROR(IF(INDEX('Disaggregation Data'!$N$3:$N$154,MATCH(RIGHT(M98,255),RIGHT('Disaggregation Data'!$J$3:$J$154,255),0))=0,"",INDEX('Disaggregation Data'!$N$3:$N$154,MATCH(RIGHT(M98,255),RIGHT('Disaggregation Data'!$J$3:$J$154,255),0))),"")</f>
        <v/>
      </c>
      <c r="I98" s="491" t="str">
        <f t="array" ref="I98">IFERROR(IF(INDEX('Disaggregation Records'!$G$3:$G$56,MATCH(LEFT(L98,255),LEFT('Disaggregation Records'!$D$3:$D$56,255),0))=0,"",INDEX('Disaggregation Records'!$G$3:$G$56,MATCH(LEFT(L98,255),LEFT('Disaggregation Records'!$D$3:$D$56,255),0))),"")</f>
        <v/>
      </c>
      <c r="J98" s="491" t="s">
        <v>421</v>
      </c>
      <c r="K98" s="491">
        <f t="shared" si="4"/>
        <v>69</v>
      </c>
      <c r="L98" s="491" t="str">
        <f t="shared" si="5"/>
        <v/>
      </c>
      <c r="M98" s="491" t="str">
        <f t="shared" si="6"/>
        <v/>
      </c>
      <c r="N98" s="448" t="b">
        <f t="shared" si="7"/>
        <v>0</v>
      </c>
      <c r="O98" s="452" t="s">
        <v>1681</v>
      </c>
      <c r="P98" s="244"/>
      <c r="Q98" s="243"/>
      <c r="U98" s="415"/>
      <c r="V98" s="415"/>
    </row>
    <row r="99" spans="1:22" ht="37.5" customHeight="1" x14ac:dyDescent="0.25">
      <c r="A99" s="375">
        <v>10</v>
      </c>
      <c r="B99" s="394" t="str">
        <f>IFERROR(VLOOKUP(A99,'Impact Indicators - Section B'!$A$9:$S$27,19,FALSE),"")</f>
        <v/>
      </c>
      <c r="C99" s="490" t="str">
        <f t="array" ref="C99">IFERROR(IF(INDEX('Disaggregation Records'!$E$3:$E$56,MATCH(RIGHT(L99,255),RIGHT('Disaggregation Records'!$D$3:$D$56,255),0))=0,"",INDEX('Disaggregation Records'!$E$3:$E$56,MATCH(RIGHT(L99,255),RIGHT('Disaggregation Records'!$D$3:$D$56,255),0))),"")</f>
        <v/>
      </c>
      <c r="D99" s="490" t="str">
        <f t="array" ref="D99">IFERROR(IF(INDEX('Disaggregation Records'!$F$3:$F$56,MATCH(RIGHT(L99,255),RIGHT('Disaggregation Records'!$D$3:$D$56,255),0))=0,"",INDEX('Disaggregation Records'!$F$3:$F$56,MATCH(RIGHT(L99,255),RIGHT('Disaggregation Records'!$D$3:$D$56,255),0))),"")</f>
        <v/>
      </c>
      <c r="E99" s="378" t="str">
        <f t="array" ref="E99">IFERROR(IF(INDEX('Disaggregation Data'!$K$3:$K$154,MATCH(RIGHT(M99,255),RIGHT('Disaggregation Data'!$J$3:$J$154,255),0))=0,"",INDEX('Disaggregation Data'!$K$3:$K$154,MATCH(RIGHT(M99,255),RIGHT('Disaggregation Data'!$J$3:$J$154,255),0))),"")</f>
        <v/>
      </c>
      <c r="F99" s="378" t="str">
        <f t="array" ref="F99">IFERROR(IF(INDEX('Disaggregation Data'!$L$3:$L$154,MATCH(RIGHT(M99,255),RIGHT('Disaggregation Data'!$J$3:$J$154,255),0))=0,"",INDEX('Disaggregation Data'!$L$3:$L$154,MATCH(RIGHT(M99,255),RIGHT('Disaggregation Data'!$J$3:$J$154,255),0))),"")</f>
        <v/>
      </c>
      <c r="G99" s="378" t="str">
        <f t="array" ref="G99">IFERROR(IF(INDEX('Disaggregation Data'!$M$3:$M$154,MATCH(RIGHT(M99,255),RIGHT('Disaggregation Data'!$J$3:$J$154,255),0))=0,"",INDEX('Disaggregation Data'!$M$3:$M$154,MATCH(RIGHT(M99,255),RIGHT('Disaggregation Data'!$J$3:$J$154,255),0))),"")</f>
        <v/>
      </c>
      <c r="H99" s="377" t="str">
        <f t="array" ref="H99">IFERROR(IF(INDEX('Disaggregation Data'!$N$3:$N$154,MATCH(RIGHT(M99,255),RIGHT('Disaggregation Data'!$J$3:$J$154,255),0))=0,"",INDEX('Disaggregation Data'!$N$3:$N$154,MATCH(RIGHT(M99,255),RIGHT('Disaggregation Data'!$J$3:$J$154,255),0))),"")</f>
        <v/>
      </c>
      <c r="I99" s="491" t="str">
        <f t="array" ref="I99">IFERROR(IF(INDEX('Disaggregation Records'!$G$3:$G$56,MATCH(LEFT(L99,255),LEFT('Disaggregation Records'!$D$3:$D$56,255),0))=0,"",INDEX('Disaggregation Records'!$G$3:$G$56,MATCH(LEFT(L99,255),LEFT('Disaggregation Records'!$D$3:$D$56,255),0))),"")</f>
        <v/>
      </c>
      <c r="J99" s="491" t="s">
        <v>422</v>
      </c>
      <c r="K99" s="491">
        <f t="shared" si="4"/>
        <v>70</v>
      </c>
      <c r="L99" s="491" t="str">
        <f t="shared" si="5"/>
        <v/>
      </c>
      <c r="M99" s="491" t="str">
        <f t="shared" si="6"/>
        <v/>
      </c>
      <c r="N99" s="448" t="b">
        <f t="shared" si="7"/>
        <v>0</v>
      </c>
      <c r="O99" s="452" t="s">
        <v>1682</v>
      </c>
      <c r="P99" s="244"/>
      <c r="Q99" s="243"/>
      <c r="U99" s="415"/>
      <c r="V99" s="415"/>
    </row>
    <row r="100" spans="1:22" ht="37.5" customHeight="1" x14ac:dyDescent="0.25">
      <c r="A100" s="375">
        <v>10</v>
      </c>
      <c r="B100" s="394" t="str">
        <f>IFERROR(VLOOKUP(A100,'Impact Indicators - Section B'!$A$9:$S$27,19,FALSE),"")</f>
        <v/>
      </c>
      <c r="C100" s="490" t="str">
        <f t="array" ref="C100">IFERROR(IF(INDEX('Disaggregation Records'!$E$3:$E$56,MATCH(RIGHT(L100,255),RIGHT('Disaggregation Records'!$D$3:$D$56,255),0))=0,"",INDEX('Disaggregation Records'!$E$3:$E$56,MATCH(RIGHT(L100,255),RIGHT('Disaggregation Records'!$D$3:$D$56,255),0))),"")</f>
        <v/>
      </c>
      <c r="D100" s="490" t="str">
        <f t="array" ref="D100">IFERROR(IF(INDEX('Disaggregation Records'!$F$3:$F$56,MATCH(RIGHT(L100,255),RIGHT('Disaggregation Records'!$D$3:$D$56,255),0))=0,"",INDEX('Disaggregation Records'!$F$3:$F$56,MATCH(RIGHT(L100,255),RIGHT('Disaggregation Records'!$D$3:$D$56,255),0))),"")</f>
        <v/>
      </c>
      <c r="E100" s="378" t="str">
        <f t="array" ref="E100">IFERROR(IF(INDEX('Disaggregation Data'!$K$3:$K$154,MATCH(RIGHT(M100,255),RIGHT('Disaggregation Data'!$J$3:$J$154,255),0))=0,"",INDEX('Disaggregation Data'!$K$3:$K$154,MATCH(RIGHT(M100,255),RIGHT('Disaggregation Data'!$J$3:$J$154,255),0))),"")</f>
        <v/>
      </c>
      <c r="F100" s="378" t="str">
        <f t="array" ref="F100">IFERROR(IF(INDEX('Disaggregation Data'!$L$3:$L$154,MATCH(RIGHT(M100,255),RIGHT('Disaggregation Data'!$J$3:$J$154,255),0))=0,"",INDEX('Disaggregation Data'!$L$3:$L$154,MATCH(RIGHT(M100,255),RIGHT('Disaggregation Data'!$J$3:$J$154,255),0))),"")</f>
        <v/>
      </c>
      <c r="G100" s="378" t="str">
        <f t="array" ref="G100">IFERROR(IF(INDEX('Disaggregation Data'!$M$3:$M$154,MATCH(RIGHT(M100,255),RIGHT('Disaggregation Data'!$J$3:$J$154,255),0))=0,"",INDEX('Disaggregation Data'!$M$3:$M$154,MATCH(RIGHT(M100,255),RIGHT('Disaggregation Data'!$J$3:$J$154,255),0))),"")</f>
        <v/>
      </c>
      <c r="H100" s="377" t="str">
        <f t="array" ref="H100">IFERROR(IF(INDEX('Disaggregation Data'!$N$3:$N$154,MATCH(RIGHT(M100,255),RIGHT('Disaggregation Data'!$J$3:$J$154,255),0))=0,"",INDEX('Disaggregation Data'!$N$3:$N$154,MATCH(RIGHT(M100,255),RIGHT('Disaggregation Data'!$J$3:$J$154,255),0))),"")</f>
        <v/>
      </c>
      <c r="I100" s="491" t="str">
        <f t="array" ref="I100">IFERROR(IF(INDEX('Disaggregation Records'!$G$3:$G$56,MATCH(LEFT(L100,255),LEFT('Disaggregation Records'!$D$3:$D$56,255),0))=0,"",INDEX('Disaggregation Records'!$G$3:$G$56,MATCH(LEFT(L100,255),LEFT('Disaggregation Records'!$D$3:$D$56,255),0))),"")</f>
        <v/>
      </c>
      <c r="J100" s="491" t="s">
        <v>422</v>
      </c>
      <c r="K100" s="491">
        <f t="shared" si="4"/>
        <v>71</v>
      </c>
      <c r="L100" s="491" t="str">
        <f t="shared" si="5"/>
        <v/>
      </c>
      <c r="M100" s="491" t="str">
        <f t="shared" si="6"/>
        <v/>
      </c>
      <c r="N100" s="448" t="b">
        <f t="shared" si="7"/>
        <v>0</v>
      </c>
      <c r="O100" s="452" t="s">
        <v>1683</v>
      </c>
      <c r="P100" s="244"/>
      <c r="Q100" s="243"/>
      <c r="U100" s="415"/>
      <c r="V100" s="415"/>
    </row>
    <row r="101" spans="1:22" ht="37.5" customHeight="1" x14ac:dyDescent="0.25">
      <c r="A101" s="375">
        <v>10</v>
      </c>
      <c r="B101" s="394" t="str">
        <f>IFERROR(VLOOKUP(A101,'Impact Indicators - Section B'!$A$9:$S$27,19,FALSE),"")</f>
        <v/>
      </c>
      <c r="C101" s="490" t="str">
        <f t="array" ref="C101">IFERROR(IF(INDEX('Disaggregation Records'!$E$3:$E$56,MATCH(RIGHT(L101,255),RIGHT('Disaggregation Records'!$D$3:$D$56,255),0))=0,"",INDEX('Disaggregation Records'!$E$3:$E$56,MATCH(RIGHT(L101,255),RIGHT('Disaggregation Records'!$D$3:$D$56,255),0))),"")</f>
        <v/>
      </c>
      <c r="D101" s="490" t="str">
        <f t="array" ref="D101">IFERROR(IF(INDEX('Disaggregation Records'!$F$3:$F$56,MATCH(RIGHT(L101,255),RIGHT('Disaggregation Records'!$D$3:$D$56,255),0))=0,"",INDEX('Disaggregation Records'!$F$3:$F$56,MATCH(RIGHT(L101,255),RIGHT('Disaggregation Records'!$D$3:$D$56,255),0))),"")</f>
        <v/>
      </c>
      <c r="E101" s="378" t="str">
        <f t="array" ref="E101">IFERROR(IF(INDEX('Disaggregation Data'!$K$3:$K$154,MATCH(RIGHT(M101,255),RIGHT('Disaggregation Data'!$J$3:$J$154,255),0))=0,"",INDEX('Disaggregation Data'!$K$3:$K$154,MATCH(RIGHT(M101,255),RIGHT('Disaggregation Data'!$J$3:$J$154,255),0))),"")</f>
        <v/>
      </c>
      <c r="F101" s="378" t="str">
        <f t="array" ref="F101">IFERROR(IF(INDEX('Disaggregation Data'!$L$3:$L$154,MATCH(RIGHT(M101,255),RIGHT('Disaggregation Data'!$J$3:$J$154,255),0))=0,"",INDEX('Disaggregation Data'!$L$3:$L$154,MATCH(RIGHT(M101,255),RIGHT('Disaggregation Data'!$J$3:$J$154,255),0))),"")</f>
        <v/>
      </c>
      <c r="G101" s="378" t="str">
        <f t="array" ref="G101">IFERROR(IF(INDEX('Disaggregation Data'!$M$3:$M$154,MATCH(RIGHT(M101,255),RIGHT('Disaggregation Data'!$J$3:$J$154,255),0))=0,"",INDEX('Disaggregation Data'!$M$3:$M$154,MATCH(RIGHT(M101,255),RIGHT('Disaggregation Data'!$J$3:$J$154,255),0))),"")</f>
        <v/>
      </c>
      <c r="H101" s="377" t="str">
        <f t="array" ref="H101">IFERROR(IF(INDEX('Disaggregation Data'!$N$3:$N$154,MATCH(RIGHT(M101,255),RIGHT('Disaggregation Data'!$J$3:$J$154,255),0))=0,"",INDEX('Disaggregation Data'!$N$3:$N$154,MATCH(RIGHT(M101,255),RIGHT('Disaggregation Data'!$J$3:$J$154,255),0))),"")</f>
        <v/>
      </c>
      <c r="I101" s="491" t="str">
        <f t="array" ref="I101">IFERROR(IF(INDEX('Disaggregation Records'!$G$3:$G$56,MATCH(LEFT(L101,255),LEFT('Disaggregation Records'!$D$3:$D$56,255),0))=0,"",INDEX('Disaggregation Records'!$G$3:$G$56,MATCH(LEFT(L101,255),LEFT('Disaggregation Records'!$D$3:$D$56,255),0))),"")</f>
        <v/>
      </c>
      <c r="J101" s="491" t="s">
        <v>422</v>
      </c>
      <c r="K101" s="491">
        <f t="shared" si="4"/>
        <v>72</v>
      </c>
      <c r="L101" s="491" t="str">
        <f t="shared" si="5"/>
        <v/>
      </c>
      <c r="M101" s="491" t="str">
        <f t="shared" si="6"/>
        <v/>
      </c>
      <c r="N101" s="448" t="b">
        <f t="shared" si="7"/>
        <v>0</v>
      </c>
      <c r="O101" s="452" t="s">
        <v>1684</v>
      </c>
      <c r="P101" s="244"/>
      <c r="Q101" s="243"/>
      <c r="U101" s="415"/>
      <c r="V101" s="415"/>
    </row>
    <row r="102" spans="1:22" ht="37.5" customHeight="1" x14ac:dyDescent="0.25">
      <c r="A102" s="375">
        <v>10</v>
      </c>
      <c r="B102" s="394" t="str">
        <f>IFERROR(VLOOKUP(A102,'Impact Indicators - Section B'!$A$9:$S$27,19,FALSE),"")</f>
        <v/>
      </c>
      <c r="C102" s="490" t="str">
        <f t="array" ref="C102">IFERROR(IF(INDEX('Disaggregation Records'!$E$3:$E$56,MATCH(RIGHT(L102,255),RIGHT('Disaggregation Records'!$D$3:$D$56,255),0))=0,"",INDEX('Disaggregation Records'!$E$3:$E$56,MATCH(RIGHT(L102,255),RIGHT('Disaggregation Records'!$D$3:$D$56,255),0))),"")</f>
        <v/>
      </c>
      <c r="D102" s="490" t="str">
        <f t="array" ref="D102">IFERROR(IF(INDEX('Disaggregation Records'!$F$3:$F$56,MATCH(RIGHT(L102,255),RIGHT('Disaggregation Records'!$D$3:$D$56,255),0))=0,"",INDEX('Disaggregation Records'!$F$3:$F$56,MATCH(RIGHT(L102,255),RIGHT('Disaggregation Records'!$D$3:$D$56,255),0))),"")</f>
        <v/>
      </c>
      <c r="E102" s="378" t="str">
        <f t="array" ref="E102">IFERROR(IF(INDEX('Disaggregation Data'!$K$3:$K$154,MATCH(RIGHT(M102,255),RIGHT('Disaggregation Data'!$J$3:$J$154,255),0))=0,"",INDEX('Disaggregation Data'!$K$3:$K$154,MATCH(RIGHT(M102,255),RIGHT('Disaggregation Data'!$J$3:$J$154,255),0))),"")</f>
        <v/>
      </c>
      <c r="F102" s="378" t="str">
        <f t="array" ref="F102">IFERROR(IF(INDEX('Disaggregation Data'!$L$3:$L$154,MATCH(RIGHT(M102,255),RIGHT('Disaggregation Data'!$J$3:$J$154,255),0))=0,"",INDEX('Disaggregation Data'!$L$3:$L$154,MATCH(RIGHT(M102,255),RIGHT('Disaggregation Data'!$J$3:$J$154,255),0))),"")</f>
        <v/>
      </c>
      <c r="G102" s="378" t="str">
        <f t="array" ref="G102">IFERROR(IF(INDEX('Disaggregation Data'!$M$3:$M$154,MATCH(RIGHT(M102,255),RIGHT('Disaggregation Data'!$J$3:$J$154,255),0))=0,"",INDEX('Disaggregation Data'!$M$3:$M$154,MATCH(RIGHT(M102,255),RIGHT('Disaggregation Data'!$J$3:$J$154,255),0))),"")</f>
        <v/>
      </c>
      <c r="H102" s="377" t="str">
        <f t="array" ref="H102">IFERROR(IF(INDEX('Disaggregation Data'!$N$3:$N$154,MATCH(RIGHT(M102,255),RIGHT('Disaggregation Data'!$J$3:$J$154,255),0))=0,"",INDEX('Disaggregation Data'!$N$3:$N$154,MATCH(RIGHT(M102,255),RIGHT('Disaggregation Data'!$J$3:$J$154,255),0))),"")</f>
        <v/>
      </c>
      <c r="I102" s="491" t="str">
        <f t="array" ref="I102">IFERROR(IF(INDEX('Disaggregation Records'!$G$3:$G$56,MATCH(LEFT(L102,255),LEFT('Disaggregation Records'!$D$3:$D$56,255),0))=0,"",INDEX('Disaggregation Records'!$G$3:$G$56,MATCH(LEFT(L102,255),LEFT('Disaggregation Records'!$D$3:$D$56,255),0))),"")</f>
        <v/>
      </c>
      <c r="J102" s="491" t="s">
        <v>422</v>
      </c>
      <c r="K102" s="491">
        <f t="shared" si="4"/>
        <v>73</v>
      </c>
      <c r="L102" s="491" t="str">
        <f t="shared" si="5"/>
        <v/>
      </c>
      <c r="M102" s="491" t="str">
        <f t="shared" si="6"/>
        <v/>
      </c>
      <c r="N102" s="448" t="b">
        <f t="shared" si="7"/>
        <v>0</v>
      </c>
      <c r="O102" s="452" t="s">
        <v>1685</v>
      </c>
      <c r="P102" s="244"/>
      <c r="Q102" s="243"/>
      <c r="U102" s="415"/>
      <c r="V102" s="415"/>
    </row>
    <row r="103" spans="1:22" ht="37.5" customHeight="1" x14ac:dyDescent="0.25">
      <c r="A103" s="375">
        <v>10</v>
      </c>
      <c r="B103" s="394" t="str">
        <f>IFERROR(VLOOKUP(A103,'Impact Indicators - Section B'!$A$9:$S$27,19,FALSE),"")</f>
        <v/>
      </c>
      <c r="C103" s="490" t="str">
        <f t="array" ref="C103">IFERROR(IF(INDEX('Disaggregation Records'!$E$3:$E$56,MATCH(RIGHT(L103,255),RIGHT('Disaggregation Records'!$D$3:$D$56,255),0))=0,"",INDEX('Disaggregation Records'!$E$3:$E$56,MATCH(RIGHT(L103,255),RIGHT('Disaggregation Records'!$D$3:$D$56,255),0))),"")</f>
        <v/>
      </c>
      <c r="D103" s="490" t="str">
        <f t="array" ref="D103">IFERROR(IF(INDEX('Disaggregation Records'!$F$3:$F$56,MATCH(RIGHT(L103,255),RIGHT('Disaggregation Records'!$D$3:$D$56,255),0))=0,"",INDEX('Disaggregation Records'!$F$3:$F$56,MATCH(RIGHT(L103,255),RIGHT('Disaggregation Records'!$D$3:$D$56,255),0))),"")</f>
        <v/>
      </c>
      <c r="E103" s="378" t="str">
        <f t="array" ref="E103">IFERROR(IF(INDEX('Disaggregation Data'!$K$3:$K$154,MATCH(RIGHT(M103,255),RIGHT('Disaggregation Data'!$J$3:$J$154,255),0))=0,"",INDEX('Disaggregation Data'!$K$3:$K$154,MATCH(RIGHT(M103,255),RIGHT('Disaggregation Data'!$J$3:$J$154,255),0))),"")</f>
        <v/>
      </c>
      <c r="F103" s="378" t="str">
        <f t="array" ref="F103">IFERROR(IF(INDEX('Disaggregation Data'!$L$3:$L$154,MATCH(RIGHT(M103,255),RIGHT('Disaggregation Data'!$J$3:$J$154,255),0))=0,"",INDEX('Disaggregation Data'!$L$3:$L$154,MATCH(RIGHT(M103,255),RIGHT('Disaggregation Data'!$J$3:$J$154,255),0))),"")</f>
        <v/>
      </c>
      <c r="G103" s="378" t="str">
        <f t="array" ref="G103">IFERROR(IF(INDEX('Disaggregation Data'!$M$3:$M$154,MATCH(RIGHT(M103,255),RIGHT('Disaggregation Data'!$J$3:$J$154,255),0))=0,"",INDEX('Disaggregation Data'!$M$3:$M$154,MATCH(RIGHT(M103,255),RIGHT('Disaggregation Data'!$J$3:$J$154,255),0))),"")</f>
        <v/>
      </c>
      <c r="H103" s="377" t="str">
        <f t="array" ref="H103">IFERROR(IF(INDEX('Disaggregation Data'!$N$3:$N$154,MATCH(RIGHT(M103,255),RIGHT('Disaggregation Data'!$J$3:$J$154,255),0))=0,"",INDEX('Disaggregation Data'!$N$3:$N$154,MATCH(RIGHT(M103,255),RIGHT('Disaggregation Data'!$J$3:$J$154,255),0))),"")</f>
        <v/>
      </c>
      <c r="I103" s="491" t="str">
        <f t="array" ref="I103">IFERROR(IF(INDEX('Disaggregation Records'!$G$3:$G$56,MATCH(LEFT(L103,255),LEFT('Disaggregation Records'!$D$3:$D$56,255),0))=0,"",INDEX('Disaggregation Records'!$G$3:$G$56,MATCH(LEFT(L103,255),LEFT('Disaggregation Records'!$D$3:$D$56,255),0))),"")</f>
        <v/>
      </c>
      <c r="J103" s="491" t="s">
        <v>422</v>
      </c>
      <c r="K103" s="491">
        <f t="shared" si="4"/>
        <v>74</v>
      </c>
      <c r="L103" s="491" t="str">
        <f t="shared" si="5"/>
        <v/>
      </c>
      <c r="M103" s="491" t="str">
        <f t="shared" si="6"/>
        <v/>
      </c>
      <c r="N103" s="448" t="b">
        <f t="shared" si="7"/>
        <v>0</v>
      </c>
      <c r="O103" s="452" t="s">
        <v>1686</v>
      </c>
      <c r="P103" s="244"/>
      <c r="Q103" s="243"/>
      <c r="U103" s="415"/>
      <c r="V103" s="415"/>
    </row>
    <row r="104" spans="1:22" ht="37.5" customHeight="1" x14ac:dyDescent="0.25">
      <c r="A104" s="375">
        <v>10</v>
      </c>
      <c r="B104" s="394" t="str">
        <f>IFERROR(VLOOKUP(A104,'Impact Indicators - Section B'!$A$9:$S$27,19,FALSE),"")</f>
        <v/>
      </c>
      <c r="C104" s="490" t="str">
        <f t="array" ref="C104">IFERROR(IF(INDEX('Disaggregation Records'!$E$3:$E$56,MATCH(RIGHT(L104,255),RIGHT('Disaggregation Records'!$D$3:$D$56,255),0))=0,"",INDEX('Disaggregation Records'!$E$3:$E$56,MATCH(RIGHT(L104,255),RIGHT('Disaggregation Records'!$D$3:$D$56,255),0))),"")</f>
        <v/>
      </c>
      <c r="D104" s="490" t="str">
        <f t="array" ref="D104">IFERROR(IF(INDEX('Disaggregation Records'!$F$3:$F$56,MATCH(RIGHT(L104,255),RIGHT('Disaggregation Records'!$D$3:$D$56,255),0))=0,"",INDEX('Disaggregation Records'!$F$3:$F$56,MATCH(RIGHT(L104,255),RIGHT('Disaggregation Records'!$D$3:$D$56,255),0))),"")</f>
        <v/>
      </c>
      <c r="E104" s="378" t="str">
        <f t="array" ref="E104">IFERROR(IF(INDEX('Disaggregation Data'!$K$3:$K$154,MATCH(RIGHT(M104,255),RIGHT('Disaggregation Data'!$J$3:$J$154,255),0))=0,"",INDEX('Disaggregation Data'!$K$3:$K$154,MATCH(RIGHT(M104,255),RIGHT('Disaggregation Data'!$J$3:$J$154,255),0))),"")</f>
        <v/>
      </c>
      <c r="F104" s="378" t="str">
        <f t="array" ref="F104">IFERROR(IF(INDEX('Disaggregation Data'!$L$3:$L$154,MATCH(RIGHT(M104,255),RIGHT('Disaggregation Data'!$J$3:$J$154,255),0))=0,"",INDEX('Disaggregation Data'!$L$3:$L$154,MATCH(RIGHT(M104,255),RIGHT('Disaggregation Data'!$J$3:$J$154,255),0))),"")</f>
        <v/>
      </c>
      <c r="G104" s="378" t="str">
        <f t="array" ref="G104">IFERROR(IF(INDEX('Disaggregation Data'!$M$3:$M$154,MATCH(RIGHT(M104,255),RIGHT('Disaggregation Data'!$J$3:$J$154,255),0))=0,"",INDEX('Disaggregation Data'!$M$3:$M$154,MATCH(RIGHT(M104,255),RIGHT('Disaggregation Data'!$J$3:$J$154,255),0))),"")</f>
        <v/>
      </c>
      <c r="H104" s="377" t="str">
        <f t="array" ref="H104">IFERROR(IF(INDEX('Disaggregation Data'!$N$3:$N$154,MATCH(RIGHT(M104,255),RIGHT('Disaggregation Data'!$J$3:$J$154,255),0))=0,"",INDEX('Disaggregation Data'!$N$3:$N$154,MATCH(RIGHT(M104,255),RIGHT('Disaggregation Data'!$J$3:$J$154,255),0))),"")</f>
        <v/>
      </c>
      <c r="I104" s="491" t="str">
        <f t="array" ref="I104">IFERROR(IF(INDEX('Disaggregation Records'!$G$3:$G$56,MATCH(LEFT(L104,255),LEFT('Disaggregation Records'!$D$3:$D$56,255),0))=0,"",INDEX('Disaggregation Records'!$G$3:$G$56,MATCH(LEFT(L104,255),LEFT('Disaggregation Records'!$D$3:$D$56,255),0))),"")</f>
        <v/>
      </c>
      <c r="J104" s="491" t="s">
        <v>422</v>
      </c>
      <c r="K104" s="491">
        <f t="shared" si="4"/>
        <v>75</v>
      </c>
      <c r="L104" s="491" t="str">
        <f t="shared" si="5"/>
        <v/>
      </c>
      <c r="M104" s="491" t="str">
        <f t="shared" si="6"/>
        <v/>
      </c>
      <c r="N104" s="448" t="b">
        <f t="shared" si="7"/>
        <v>0</v>
      </c>
      <c r="O104" s="452" t="s">
        <v>1687</v>
      </c>
      <c r="P104" s="244"/>
      <c r="Q104" s="243"/>
      <c r="U104" s="415"/>
      <c r="V104" s="415"/>
    </row>
    <row r="105" spans="1:22" ht="37.5" customHeight="1" x14ac:dyDescent="0.25">
      <c r="A105" s="375">
        <v>10</v>
      </c>
      <c r="B105" s="394" t="str">
        <f>IFERROR(VLOOKUP(A105,'Impact Indicators - Section B'!$A$9:$S$27,19,FALSE),"")</f>
        <v/>
      </c>
      <c r="C105" s="490" t="str">
        <f t="array" ref="C105">IFERROR(IF(INDEX('Disaggregation Records'!$E$3:$E$56,MATCH(RIGHT(L105,255),RIGHT('Disaggregation Records'!$D$3:$D$56,255),0))=0,"",INDEX('Disaggregation Records'!$E$3:$E$56,MATCH(RIGHT(L105,255),RIGHT('Disaggregation Records'!$D$3:$D$56,255),0))),"")</f>
        <v/>
      </c>
      <c r="D105" s="490" t="str">
        <f t="array" ref="D105">IFERROR(IF(INDEX('Disaggregation Records'!$F$3:$F$56,MATCH(RIGHT(L105,255),RIGHT('Disaggregation Records'!$D$3:$D$56,255),0))=0,"",INDEX('Disaggregation Records'!$F$3:$F$56,MATCH(RIGHT(L105,255),RIGHT('Disaggregation Records'!$D$3:$D$56,255),0))),"")</f>
        <v/>
      </c>
      <c r="E105" s="378" t="str">
        <f t="array" ref="E105">IFERROR(IF(INDEX('Disaggregation Data'!$K$3:$K$154,MATCH(RIGHT(M105,255),RIGHT('Disaggregation Data'!$J$3:$J$154,255),0))=0,"",INDEX('Disaggregation Data'!$K$3:$K$154,MATCH(RIGHT(M105,255),RIGHT('Disaggregation Data'!$J$3:$J$154,255),0))),"")</f>
        <v/>
      </c>
      <c r="F105" s="378" t="str">
        <f t="array" ref="F105">IFERROR(IF(INDEX('Disaggregation Data'!$L$3:$L$154,MATCH(RIGHT(M105,255),RIGHT('Disaggregation Data'!$J$3:$J$154,255),0))=0,"",INDEX('Disaggregation Data'!$L$3:$L$154,MATCH(RIGHT(M105,255),RIGHT('Disaggregation Data'!$J$3:$J$154,255),0))),"")</f>
        <v/>
      </c>
      <c r="G105" s="378" t="str">
        <f t="array" ref="G105">IFERROR(IF(INDEX('Disaggregation Data'!$M$3:$M$154,MATCH(RIGHT(M105,255),RIGHT('Disaggregation Data'!$J$3:$J$154,255),0))=0,"",INDEX('Disaggregation Data'!$M$3:$M$154,MATCH(RIGHT(M105,255),RIGHT('Disaggregation Data'!$J$3:$J$154,255),0))),"")</f>
        <v/>
      </c>
      <c r="H105" s="377" t="str">
        <f t="array" ref="H105">IFERROR(IF(INDEX('Disaggregation Data'!$N$3:$N$154,MATCH(RIGHT(M105,255),RIGHT('Disaggregation Data'!$J$3:$J$154,255),0))=0,"",INDEX('Disaggregation Data'!$N$3:$N$154,MATCH(RIGHT(M105,255),RIGHT('Disaggregation Data'!$J$3:$J$154,255),0))),"")</f>
        <v/>
      </c>
      <c r="I105" s="491" t="str">
        <f t="array" ref="I105">IFERROR(IF(INDEX('Disaggregation Records'!$G$3:$G$56,MATCH(LEFT(L105,255),LEFT('Disaggregation Records'!$D$3:$D$56,255),0))=0,"",INDEX('Disaggregation Records'!$G$3:$G$56,MATCH(LEFT(L105,255),LEFT('Disaggregation Records'!$D$3:$D$56,255),0))),"")</f>
        <v/>
      </c>
      <c r="J105" s="491" t="s">
        <v>422</v>
      </c>
      <c r="K105" s="491">
        <f t="shared" si="4"/>
        <v>76</v>
      </c>
      <c r="L105" s="491" t="str">
        <f t="shared" si="5"/>
        <v/>
      </c>
      <c r="M105" s="491" t="str">
        <f t="shared" si="6"/>
        <v/>
      </c>
      <c r="N105" s="448" t="b">
        <f t="shared" si="7"/>
        <v>0</v>
      </c>
      <c r="O105" s="452" t="s">
        <v>1688</v>
      </c>
      <c r="P105" s="244"/>
      <c r="Q105" s="243"/>
      <c r="U105" s="415"/>
      <c r="V105" s="415"/>
    </row>
    <row r="106" spans="1:22" ht="37.5" customHeight="1" x14ac:dyDescent="0.25">
      <c r="A106" s="375">
        <v>10</v>
      </c>
      <c r="B106" s="394" t="str">
        <f>IFERROR(VLOOKUP(A106,'Impact Indicators - Section B'!$A$9:$S$27,19,FALSE),"")</f>
        <v/>
      </c>
      <c r="C106" s="490" t="str">
        <f t="array" ref="C106">IFERROR(IF(INDEX('Disaggregation Records'!$E$3:$E$56,MATCH(RIGHT(L106,255),RIGHT('Disaggregation Records'!$D$3:$D$56,255),0))=0,"",INDEX('Disaggregation Records'!$E$3:$E$56,MATCH(RIGHT(L106,255),RIGHT('Disaggregation Records'!$D$3:$D$56,255),0))),"")</f>
        <v/>
      </c>
      <c r="D106" s="490" t="str">
        <f t="array" ref="D106">IFERROR(IF(INDEX('Disaggregation Records'!$F$3:$F$56,MATCH(RIGHT(L106,255),RIGHT('Disaggregation Records'!$D$3:$D$56,255),0))=0,"",INDEX('Disaggregation Records'!$F$3:$F$56,MATCH(RIGHT(L106,255),RIGHT('Disaggregation Records'!$D$3:$D$56,255),0))),"")</f>
        <v/>
      </c>
      <c r="E106" s="378" t="str">
        <f t="array" ref="E106">IFERROR(IF(INDEX('Disaggregation Data'!$K$3:$K$154,MATCH(RIGHT(M106,255),RIGHT('Disaggregation Data'!$J$3:$J$154,255),0))=0,"",INDEX('Disaggregation Data'!$K$3:$K$154,MATCH(RIGHT(M106,255),RIGHT('Disaggregation Data'!$J$3:$J$154,255),0))),"")</f>
        <v/>
      </c>
      <c r="F106" s="378" t="str">
        <f t="array" ref="F106">IFERROR(IF(INDEX('Disaggregation Data'!$L$3:$L$154,MATCH(RIGHT(M106,255),RIGHT('Disaggregation Data'!$J$3:$J$154,255),0))=0,"",INDEX('Disaggregation Data'!$L$3:$L$154,MATCH(RIGHT(M106,255),RIGHT('Disaggregation Data'!$J$3:$J$154,255),0))),"")</f>
        <v/>
      </c>
      <c r="G106" s="378" t="str">
        <f t="array" ref="G106">IFERROR(IF(INDEX('Disaggregation Data'!$M$3:$M$154,MATCH(RIGHT(M106,255),RIGHT('Disaggregation Data'!$J$3:$J$154,255),0))=0,"",INDEX('Disaggregation Data'!$M$3:$M$154,MATCH(RIGHT(M106,255),RIGHT('Disaggregation Data'!$J$3:$J$154,255),0))),"")</f>
        <v/>
      </c>
      <c r="H106" s="377" t="str">
        <f t="array" ref="H106">IFERROR(IF(INDEX('Disaggregation Data'!$N$3:$N$154,MATCH(RIGHT(M106,255),RIGHT('Disaggregation Data'!$J$3:$J$154,255),0))=0,"",INDEX('Disaggregation Data'!$N$3:$N$154,MATCH(RIGHT(M106,255),RIGHT('Disaggregation Data'!$J$3:$J$154,255),0))),"")</f>
        <v/>
      </c>
      <c r="I106" s="491" t="str">
        <f t="array" ref="I106">IFERROR(IF(INDEX('Disaggregation Records'!$G$3:$G$56,MATCH(LEFT(L106,255),LEFT('Disaggregation Records'!$D$3:$D$56,255),0))=0,"",INDEX('Disaggregation Records'!$G$3:$G$56,MATCH(LEFT(L106,255),LEFT('Disaggregation Records'!$D$3:$D$56,255),0))),"")</f>
        <v/>
      </c>
      <c r="J106" s="491" t="s">
        <v>422</v>
      </c>
      <c r="K106" s="491">
        <f t="shared" si="4"/>
        <v>77</v>
      </c>
      <c r="L106" s="491" t="str">
        <f t="shared" si="5"/>
        <v/>
      </c>
      <c r="M106" s="491" t="str">
        <f t="shared" si="6"/>
        <v/>
      </c>
      <c r="N106" s="448" t="b">
        <f t="shared" si="7"/>
        <v>0</v>
      </c>
      <c r="O106" s="452" t="s">
        <v>1689</v>
      </c>
      <c r="P106" s="244"/>
      <c r="Q106" s="243"/>
      <c r="U106" s="415"/>
      <c r="V106" s="415"/>
    </row>
    <row r="107" spans="1:22" ht="37.5" customHeight="1" x14ac:dyDescent="0.25">
      <c r="A107" s="375">
        <v>10</v>
      </c>
      <c r="B107" s="394" t="str">
        <f>IFERROR(VLOOKUP(A107,'Impact Indicators - Section B'!$A$9:$S$27,19,FALSE),"")</f>
        <v/>
      </c>
      <c r="C107" s="490" t="str">
        <f t="array" ref="C107">IFERROR(IF(INDEX('Disaggregation Records'!$E$3:$E$56,MATCH(RIGHT(L107,255),RIGHT('Disaggregation Records'!$D$3:$D$56,255),0))=0,"",INDEX('Disaggregation Records'!$E$3:$E$56,MATCH(RIGHT(L107,255),RIGHT('Disaggregation Records'!$D$3:$D$56,255),0))),"")</f>
        <v/>
      </c>
      <c r="D107" s="490" t="str">
        <f t="array" ref="D107">IFERROR(IF(INDEX('Disaggregation Records'!$F$3:$F$56,MATCH(RIGHT(L107,255),RIGHT('Disaggregation Records'!$D$3:$D$56,255),0))=0,"",INDEX('Disaggregation Records'!$F$3:$F$56,MATCH(RIGHT(L107,255),RIGHT('Disaggregation Records'!$D$3:$D$56,255),0))),"")</f>
        <v/>
      </c>
      <c r="E107" s="378" t="str">
        <f t="array" ref="E107">IFERROR(IF(INDEX('Disaggregation Data'!$K$3:$K$154,MATCH(RIGHT(M107,255),RIGHT('Disaggregation Data'!$J$3:$J$154,255),0))=0,"",INDEX('Disaggregation Data'!$K$3:$K$154,MATCH(RIGHT(M107,255),RIGHT('Disaggregation Data'!$J$3:$J$154,255),0))),"")</f>
        <v/>
      </c>
      <c r="F107" s="378" t="str">
        <f t="array" ref="F107">IFERROR(IF(INDEX('Disaggregation Data'!$L$3:$L$154,MATCH(RIGHT(M107,255),RIGHT('Disaggregation Data'!$J$3:$J$154,255),0))=0,"",INDEX('Disaggregation Data'!$L$3:$L$154,MATCH(RIGHT(M107,255),RIGHT('Disaggregation Data'!$J$3:$J$154,255),0))),"")</f>
        <v/>
      </c>
      <c r="G107" s="378" t="str">
        <f t="array" ref="G107">IFERROR(IF(INDEX('Disaggregation Data'!$M$3:$M$154,MATCH(RIGHT(M107,255),RIGHT('Disaggregation Data'!$J$3:$J$154,255),0))=0,"",INDEX('Disaggregation Data'!$M$3:$M$154,MATCH(RIGHT(M107,255),RIGHT('Disaggregation Data'!$J$3:$J$154,255),0))),"")</f>
        <v/>
      </c>
      <c r="H107" s="377" t="str">
        <f t="array" ref="H107">IFERROR(IF(INDEX('Disaggregation Data'!$N$3:$N$154,MATCH(RIGHT(M107,255),RIGHT('Disaggregation Data'!$J$3:$J$154,255),0))=0,"",INDEX('Disaggregation Data'!$N$3:$N$154,MATCH(RIGHT(M107,255),RIGHT('Disaggregation Data'!$J$3:$J$154,255),0))),"")</f>
        <v/>
      </c>
      <c r="I107" s="491" t="str">
        <f t="array" ref="I107">IFERROR(IF(INDEX('Disaggregation Records'!$G$3:$G$56,MATCH(LEFT(L107,255),LEFT('Disaggregation Records'!$D$3:$D$56,255),0))=0,"",INDEX('Disaggregation Records'!$G$3:$G$56,MATCH(LEFT(L107,255),LEFT('Disaggregation Records'!$D$3:$D$56,255),0))),"")</f>
        <v/>
      </c>
      <c r="J107" s="491" t="s">
        <v>422</v>
      </c>
      <c r="K107" s="491">
        <f t="shared" si="4"/>
        <v>78</v>
      </c>
      <c r="L107" s="491" t="str">
        <f t="shared" si="5"/>
        <v/>
      </c>
      <c r="M107" s="491" t="str">
        <f t="shared" si="6"/>
        <v/>
      </c>
      <c r="N107" s="448" t="b">
        <f t="shared" si="7"/>
        <v>0</v>
      </c>
      <c r="O107" s="452" t="s">
        <v>1690</v>
      </c>
      <c r="P107" s="244"/>
      <c r="Q107" s="243"/>
      <c r="U107" s="415"/>
      <c r="V107" s="415"/>
    </row>
    <row r="108" spans="1:22" ht="37.5" customHeight="1" x14ac:dyDescent="0.25">
      <c r="A108" s="375">
        <v>10</v>
      </c>
      <c r="B108" s="394" t="str">
        <f>IFERROR(VLOOKUP(A108,'Impact Indicators - Section B'!$A$9:$S$27,19,FALSE),"")</f>
        <v/>
      </c>
      <c r="C108" s="490" t="str">
        <f t="array" ref="C108">IFERROR(IF(INDEX('Disaggregation Records'!$E$3:$E$56,MATCH(RIGHT(L108,255),RIGHT('Disaggregation Records'!$D$3:$D$56,255),0))=0,"",INDEX('Disaggregation Records'!$E$3:$E$56,MATCH(RIGHT(L108,255),RIGHT('Disaggregation Records'!$D$3:$D$56,255),0))),"")</f>
        <v/>
      </c>
      <c r="D108" s="490" t="str">
        <f t="array" ref="D108">IFERROR(IF(INDEX('Disaggregation Records'!$F$3:$F$56,MATCH(RIGHT(L108,255),RIGHT('Disaggregation Records'!$D$3:$D$56,255),0))=0,"",INDEX('Disaggregation Records'!$F$3:$F$56,MATCH(RIGHT(L108,255),RIGHT('Disaggregation Records'!$D$3:$D$56,255),0))),"")</f>
        <v/>
      </c>
      <c r="E108" s="378" t="str">
        <f t="array" ref="E108">IFERROR(IF(INDEX('Disaggregation Data'!$K$3:$K$154,MATCH(RIGHT(M108,255),RIGHT('Disaggregation Data'!$J$3:$J$154,255),0))=0,"",INDEX('Disaggregation Data'!$K$3:$K$154,MATCH(RIGHT(M108,255),RIGHT('Disaggregation Data'!$J$3:$J$154,255),0))),"")</f>
        <v/>
      </c>
      <c r="F108" s="378" t="str">
        <f t="array" ref="F108">IFERROR(IF(INDEX('Disaggregation Data'!$L$3:$L$154,MATCH(RIGHT(M108,255),RIGHT('Disaggregation Data'!$J$3:$J$154,255),0))=0,"",INDEX('Disaggregation Data'!$L$3:$L$154,MATCH(RIGHT(M108,255),RIGHT('Disaggregation Data'!$J$3:$J$154,255),0))),"")</f>
        <v/>
      </c>
      <c r="G108" s="378" t="str">
        <f t="array" ref="G108">IFERROR(IF(INDEX('Disaggregation Data'!$M$3:$M$154,MATCH(RIGHT(M108,255),RIGHT('Disaggregation Data'!$J$3:$J$154,255),0))=0,"",INDEX('Disaggregation Data'!$M$3:$M$154,MATCH(RIGHT(M108,255),RIGHT('Disaggregation Data'!$J$3:$J$154,255),0))),"")</f>
        <v/>
      </c>
      <c r="H108" s="377" t="str">
        <f t="array" ref="H108">IFERROR(IF(INDEX('Disaggregation Data'!$N$3:$N$154,MATCH(RIGHT(M108,255),RIGHT('Disaggregation Data'!$J$3:$J$154,255),0))=0,"",INDEX('Disaggregation Data'!$N$3:$N$154,MATCH(RIGHT(M108,255),RIGHT('Disaggregation Data'!$J$3:$J$154,255),0))),"")</f>
        <v/>
      </c>
      <c r="I108" s="491" t="str">
        <f t="array" ref="I108">IFERROR(IF(INDEX('Disaggregation Records'!$G$3:$G$56,MATCH(LEFT(L108,255),LEFT('Disaggregation Records'!$D$3:$D$56,255),0))=0,"",INDEX('Disaggregation Records'!$G$3:$G$56,MATCH(LEFT(L108,255),LEFT('Disaggregation Records'!$D$3:$D$56,255),0))),"")</f>
        <v/>
      </c>
      <c r="J108" s="491" t="s">
        <v>422</v>
      </c>
      <c r="K108" s="491">
        <f t="shared" si="4"/>
        <v>79</v>
      </c>
      <c r="L108" s="491" t="str">
        <f t="shared" si="5"/>
        <v/>
      </c>
      <c r="M108" s="491" t="str">
        <f t="shared" si="6"/>
        <v/>
      </c>
      <c r="N108" s="448" t="b">
        <f t="shared" si="7"/>
        <v>0</v>
      </c>
      <c r="O108" s="452" t="s">
        <v>1691</v>
      </c>
      <c r="P108" s="244"/>
      <c r="Q108" s="243"/>
      <c r="U108" s="415"/>
      <c r="V108" s="415"/>
    </row>
    <row r="109" spans="1:22" ht="37.5" customHeight="1" x14ac:dyDescent="0.25">
      <c r="A109" s="375">
        <v>11</v>
      </c>
      <c r="B109" s="394" t="str">
        <f>IFERROR(VLOOKUP(A109,'Impact Indicators - Section B'!$A$9:$S$27,19,FALSE),"")</f>
        <v/>
      </c>
      <c r="C109" s="490" t="str">
        <f t="array" ref="C109">IFERROR(IF(INDEX('Disaggregation Records'!$E$3:$E$56,MATCH(RIGHT(L109,255),RIGHT('Disaggregation Records'!$D$3:$D$56,255),0))=0,"",INDEX('Disaggregation Records'!$E$3:$E$56,MATCH(RIGHT(L109,255),RIGHT('Disaggregation Records'!$D$3:$D$56,255),0))),"")</f>
        <v/>
      </c>
      <c r="D109" s="490" t="str">
        <f t="array" ref="D109">IFERROR(IF(INDEX('Disaggregation Records'!$F$3:$F$56,MATCH(RIGHT(L109,255),RIGHT('Disaggregation Records'!$D$3:$D$56,255),0))=0,"",INDEX('Disaggregation Records'!$F$3:$F$56,MATCH(RIGHT(L109,255),RIGHT('Disaggregation Records'!$D$3:$D$56,255),0))),"")</f>
        <v/>
      </c>
      <c r="E109" s="378" t="str">
        <f t="array" ref="E109">IFERROR(IF(INDEX('Disaggregation Data'!$K$3:$K$154,MATCH(RIGHT(M109,255),RIGHT('Disaggregation Data'!$J$3:$J$154,255),0))=0,"",INDEX('Disaggregation Data'!$K$3:$K$154,MATCH(RIGHT(M109,255),RIGHT('Disaggregation Data'!$J$3:$J$154,255),0))),"")</f>
        <v/>
      </c>
      <c r="F109" s="378" t="str">
        <f t="array" ref="F109">IFERROR(IF(INDEX('Disaggregation Data'!$L$3:$L$154,MATCH(RIGHT(M109,255),RIGHT('Disaggregation Data'!$J$3:$J$154,255),0))=0,"",INDEX('Disaggregation Data'!$L$3:$L$154,MATCH(RIGHT(M109,255),RIGHT('Disaggregation Data'!$J$3:$J$154,255),0))),"")</f>
        <v/>
      </c>
      <c r="G109" s="378" t="str">
        <f t="array" ref="G109">IFERROR(IF(INDEX('Disaggregation Data'!$M$3:$M$154,MATCH(RIGHT(M109,255),RIGHT('Disaggregation Data'!$J$3:$J$154,255),0))=0,"",INDEX('Disaggregation Data'!$M$3:$M$154,MATCH(RIGHT(M109,255),RIGHT('Disaggregation Data'!$J$3:$J$154,255),0))),"")</f>
        <v/>
      </c>
      <c r="H109" s="377" t="str">
        <f t="array" ref="H109">IFERROR(IF(INDEX('Disaggregation Data'!$N$3:$N$154,MATCH(RIGHT(M109,255),RIGHT('Disaggregation Data'!$J$3:$J$154,255),0))=0,"",INDEX('Disaggregation Data'!$N$3:$N$154,MATCH(RIGHT(M109,255),RIGHT('Disaggregation Data'!$J$3:$J$154,255),0))),"")</f>
        <v/>
      </c>
      <c r="I109" s="491" t="str">
        <f t="array" ref="I109">IFERROR(IF(INDEX('Disaggregation Records'!$G$3:$G$56,MATCH(LEFT(L109,255),LEFT('Disaggregation Records'!$D$3:$D$56,255),0))=0,"",INDEX('Disaggregation Records'!$G$3:$G$56,MATCH(LEFT(L109,255),LEFT('Disaggregation Records'!$D$3:$D$56,255),0))),"")</f>
        <v/>
      </c>
      <c r="J109" s="491" t="s">
        <v>423</v>
      </c>
      <c r="K109" s="491">
        <f t="shared" si="4"/>
        <v>80</v>
      </c>
      <c r="L109" s="491" t="str">
        <f t="shared" si="5"/>
        <v/>
      </c>
      <c r="M109" s="491" t="str">
        <f t="shared" si="6"/>
        <v/>
      </c>
      <c r="N109" s="448" t="b">
        <f t="shared" si="7"/>
        <v>0</v>
      </c>
      <c r="O109" s="452" t="s">
        <v>1692</v>
      </c>
      <c r="P109" s="244"/>
      <c r="Q109" s="243"/>
      <c r="U109" s="415"/>
      <c r="V109" s="415"/>
    </row>
    <row r="110" spans="1:22" ht="37.5" customHeight="1" x14ac:dyDescent="0.25">
      <c r="A110" s="375">
        <v>11</v>
      </c>
      <c r="B110" s="394" t="str">
        <f>IFERROR(VLOOKUP(A110,'Impact Indicators - Section B'!$A$9:$S$27,19,FALSE),"")</f>
        <v/>
      </c>
      <c r="C110" s="490" t="str">
        <f t="array" ref="C110">IFERROR(IF(INDEX('Disaggregation Records'!$E$3:$E$56,MATCH(RIGHT(L110,255),RIGHT('Disaggregation Records'!$D$3:$D$56,255),0))=0,"",INDEX('Disaggregation Records'!$E$3:$E$56,MATCH(RIGHT(L110,255),RIGHT('Disaggregation Records'!$D$3:$D$56,255),0))),"")</f>
        <v/>
      </c>
      <c r="D110" s="490" t="str">
        <f t="array" ref="D110">IFERROR(IF(INDEX('Disaggregation Records'!$F$3:$F$56,MATCH(RIGHT(L110,255),RIGHT('Disaggregation Records'!$D$3:$D$56,255),0))=0,"",INDEX('Disaggregation Records'!$F$3:$F$56,MATCH(RIGHT(L110,255),RIGHT('Disaggregation Records'!$D$3:$D$56,255),0))),"")</f>
        <v/>
      </c>
      <c r="E110" s="378" t="str">
        <f t="array" ref="E110">IFERROR(IF(INDEX('Disaggregation Data'!$K$3:$K$154,MATCH(RIGHT(M110,255),RIGHT('Disaggregation Data'!$J$3:$J$154,255),0))=0,"",INDEX('Disaggregation Data'!$K$3:$K$154,MATCH(RIGHT(M110,255),RIGHT('Disaggregation Data'!$J$3:$J$154,255),0))),"")</f>
        <v/>
      </c>
      <c r="F110" s="378" t="str">
        <f t="array" ref="F110">IFERROR(IF(INDEX('Disaggregation Data'!$L$3:$L$154,MATCH(RIGHT(M110,255),RIGHT('Disaggregation Data'!$J$3:$J$154,255),0))=0,"",INDEX('Disaggregation Data'!$L$3:$L$154,MATCH(RIGHT(M110,255),RIGHT('Disaggregation Data'!$J$3:$J$154,255),0))),"")</f>
        <v/>
      </c>
      <c r="G110" s="378" t="str">
        <f t="array" ref="G110">IFERROR(IF(INDEX('Disaggregation Data'!$M$3:$M$154,MATCH(RIGHT(M110,255),RIGHT('Disaggregation Data'!$J$3:$J$154,255),0))=0,"",INDEX('Disaggregation Data'!$M$3:$M$154,MATCH(RIGHT(M110,255),RIGHT('Disaggregation Data'!$J$3:$J$154,255),0))),"")</f>
        <v/>
      </c>
      <c r="H110" s="377" t="str">
        <f t="array" ref="H110">IFERROR(IF(INDEX('Disaggregation Data'!$N$3:$N$154,MATCH(RIGHT(M110,255),RIGHT('Disaggregation Data'!$J$3:$J$154,255),0))=0,"",INDEX('Disaggregation Data'!$N$3:$N$154,MATCH(RIGHT(M110,255),RIGHT('Disaggregation Data'!$J$3:$J$154,255),0))),"")</f>
        <v/>
      </c>
      <c r="I110" s="491" t="str">
        <f t="array" ref="I110">IFERROR(IF(INDEX('Disaggregation Records'!$G$3:$G$56,MATCH(LEFT(L110,255),LEFT('Disaggregation Records'!$D$3:$D$56,255),0))=0,"",INDEX('Disaggregation Records'!$G$3:$G$56,MATCH(LEFT(L110,255),LEFT('Disaggregation Records'!$D$3:$D$56,255),0))),"")</f>
        <v/>
      </c>
      <c r="J110" s="491" t="s">
        <v>423</v>
      </c>
      <c r="K110" s="491">
        <f t="shared" si="4"/>
        <v>81</v>
      </c>
      <c r="L110" s="491" t="str">
        <f t="shared" si="5"/>
        <v/>
      </c>
      <c r="M110" s="491" t="str">
        <f t="shared" si="6"/>
        <v/>
      </c>
      <c r="N110" s="448" t="b">
        <f t="shared" si="7"/>
        <v>0</v>
      </c>
      <c r="O110" s="452" t="s">
        <v>1693</v>
      </c>
      <c r="P110" s="244"/>
      <c r="Q110" s="243"/>
      <c r="U110" s="415"/>
      <c r="V110" s="415"/>
    </row>
    <row r="111" spans="1:22" ht="37.5" customHeight="1" x14ac:dyDescent="0.25">
      <c r="A111" s="375">
        <v>11</v>
      </c>
      <c r="B111" s="394" t="str">
        <f>IFERROR(VLOOKUP(A111,'Impact Indicators - Section B'!$A$9:$S$27,19,FALSE),"")</f>
        <v/>
      </c>
      <c r="C111" s="490" t="str">
        <f t="array" ref="C111">IFERROR(IF(INDEX('Disaggregation Records'!$E$3:$E$56,MATCH(RIGHT(L111,255),RIGHT('Disaggregation Records'!$D$3:$D$56,255),0))=0,"",INDEX('Disaggregation Records'!$E$3:$E$56,MATCH(RIGHT(L111,255),RIGHT('Disaggregation Records'!$D$3:$D$56,255),0))),"")</f>
        <v/>
      </c>
      <c r="D111" s="490" t="str">
        <f t="array" ref="D111">IFERROR(IF(INDEX('Disaggregation Records'!$F$3:$F$56,MATCH(RIGHT(L111,255),RIGHT('Disaggregation Records'!$D$3:$D$56,255),0))=0,"",INDEX('Disaggregation Records'!$F$3:$F$56,MATCH(RIGHT(L111,255),RIGHT('Disaggregation Records'!$D$3:$D$56,255),0))),"")</f>
        <v/>
      </c>
      <c r="E111" s="378" t="str">
        <f t="array" ref="E111">IFERROR(IF(INDEX('Disaggregation Data'!$K$3:$K$154,MATCH(RIGHT(M111,255),RIGHT('Disaggregation Data'!$J$3:$J$154,255),0))=0,"",INDEX('Disaggregation Data'!$K$3:$K$154,MATCH(RIGHT(M111,255),RIGHT('Disaggregation Data'!$J$3:$J$154,255),0))),"")</f>
        <v/>
      </c>
      <c r="F111" s="378" t="str">
        <f t="array" ref="F111">IFERROR(IF(INDEX('Disaggregation Data'!$L$3:$L$154,MATCH(RIGHT(M111,255),RIGHT('Disaggregation Data'!$J$3:$J$154,255),0))=0,"",INDEX('Disaggregation Data'!$L$3:$L$154,MATCH(RIGHT(M111,255),RIGHT('Disaggregation Data'!$J$3:$J$154,255),0))),"")</f>
        <v/>
      </c>
      <c r="G111" s="378" t="str">
        <f t="array" ref="G111">IFERROR(IF(INDEX('Disaggregation Data'!$M$3:$M$154,MATCH(RIGHT(M111,255),RIGHT('Disaggregation Data'!$J$3:$J$154,255),0))=0,"",INDEX('Disaggregation Data'!$M$3:$M$154,MATCH(RIGHT(M111,255),RIGHT('Disaggregation Data'!$J$3:$J$154,255),0))),"")</f>
        <v/>
      </c>
      <c r="H111" s="377" t="str">
        <f t="array" ref="H111">IFERROR(IF(INDEX('Disaggregation Data'!$N$3:$N$154,MATCH(RIGHT(M111,255),RIGHT('Disaggregation Data'!$J$3:$J$154,255),0))=0,"",INDEX('Disaggregation Data'!$N$3:$N$154,MATCH(RIGHT(M111,255),RIGHT('Disaggregation Data'!$J$3:$J$154,255),0))),"")</f>
        <v/>
      </c>
      <c r="I111" s="491" t="str">
        <f t="array" ref="I111">IFERROR(IF(INDEX('Disaggregation Records'!$G$3:$G$56,MATCH(LEFT(L111,255),LEFT('Disaggregation Records'!$D$3:$D$56,255),0))=0,"",INDEX('Disaggregation Records'!$G$3:$G$56,MATCH(LEFT(L111,255),LEFT('Disaggregation Records'!$D$3:$D$56,255),0))),"")</f>
        <v/>
      </c>
      <c r="J111" s="491" t="s">
        <v>423</v>
      </c>
      <c r="K111" s="491">
        <f t="shared" si="4"/>
        <v>82</v>
      </c>
      <c r="L111" s="491" t="str">
        <f t="shared" si="5"/>
        <v/>
      </c>
      <c r="M111" s="491" t="str">
        <f t="shared" si="6"/>
        <v/>
      </c>
      <c r="N111" s="448" t="b">
        <f t="shared" si="7"/>
        <v>0</v>
      </c>
      <c r="O111" s="452" t="s">
        <v>1694</v>
      </c>
      <c r="P111" s="244"/>
      <c r="Q111" s="243"/>
      <c r="U111" s="415"/>
      <c r="V111" s="415"/>
    </row>
    <row r="112" spans="1:22" ht="37.5" customHeight="1" x14ac:dyDescent="0.25">
      <c r="A112" s="375">
        <v>11</v>
      </c>
      <c r="B112" s="394" t="str">
        <f>IFERROR(VLOOKUP(A112,'Impact Indicators - Section B'!$A$9:$S$27,19,FALSE),"")</f>
        <v/>
      </c>
      <c r="C112" s="490" t="str">
        <f t="array" ref="C112">IFERROR(IF(INDEX('Disaggregation Records'!$E$3:$E$56,MATCH(RIGHT(L112,255),RIGHT('Disaggregation Records'!$D$3:$D$56,255),0))=0,"",INDEX('Disaggregation Records'!$E$3:$E$56,MATCH(RIGHT(L112,255),RIGHT('Disaggregation Records'!$D$3:$D$56,255),0))),"")</f>
        <v/>
      </c>
      <c r="D112" s="490" t="str">
        <f t="array" ref="D112">IFERROR(IF(INDEX('Disaggregation Records'!$F$3:$F$56,MATCH(RIGHT(L112,255),RIGHT('Disaggregation Records'!$D$3:$D$56,255),0))=0,"",INDEX('Disaggregation Records'!$F$3:$F$56,MATCH(RIGHT(L112,255),RIGHT('Disaggregation Records'!$D$3:$D$56,255),0))),"")</f>
        <v/>
      </c>
      <c r="E112" s="378" t="str">
        <f t="array" ref="E112">IFERROR(IF(INDEX('Disaggregation Data'!$K$3:$K$154,MATCH(RIGHT(M112,255),RIGHT('Disaggregation Data'!$J$3:$J$154,255),0))=0,"",INDEX('Disaggregation Data'!$K$3:$K$154,MATCH(RIGHT(M112,255),RIGHT('Disaggregation Data'!$J$3:$J$154,255),0))),"")</f>
        <v/>
      </c>
      <c r="F112" s="378" t="str">
        <f t="array" ref="F112">IFERROR(IF(INDEX('Disaggregation Data'!$L$3:$L$154,MATCH(RIGHT(M112,255),RIGHT('Disaggregation Data'!$J$3:$J$154,255),0))=0,"",INDEX('Disaggregation Data'!$L$3:$L$154,MATCH(RIGHT(M112,255),RIGHT('Disaggregation Data'!$J$3:$J$154,255),0))),"")</f>
        <v/>
      </c>
      <c r="G112" s="378" t="str">
        <f t="array" ref="G112">IFERROR(IF(INDEX('Disaggregation Data'!$M$3:$M$154,MATCH(RIGHT(M112,255),RIGHT('Disaggregation Data'!$J$3:$J$154,255),0))=0,"",INDEX('Disaggregation Data'!$M$3:$M$154,MATCH(RIGHT(M112,255),RIGHT('Disaggregation Data'!$J$3:$J$154,255),0))),"")</f>
        <v/>
      </c>
      <c r="H112" s="377" t="str">
        <f t="array" ref="H112">IFERROR(IF(INDEX('Disaggregation Data'!$N$3:$N$154,MATCH(RIGHT(M112,255),RIGHT('Disaggregation Data'!$J$3:$J$154,255),0))=0,"",INDEX('Disaggregation Data'!$N$3:$N$154,MATCH(RIGHT(M112,255),RIGHT('Disaggregation Data'!$J$3:$J$154,255),0))),"")</f>
        <v/>
      </c>
      <c r="I112" s="491" t="str">
        <f t="array" ref="I112">IFERROR(IF(INDEX('Disaggregation Records'!$G$3:$G$56,MATCH(LEFT(L112,255),LEFT('Disaggregation Records'!$D$3:$D$56,255),0))=0,"",INDEX('Disaggregation Records'!$G$3:$G$56,MATCH(LEFT(L112,255),LEFT('Disaggregation Records'!$D$3:$D$56,255),0))),"")</f>
        <v/>
      </c>
      <c r="J112" s="491" t="s">
        <v>423</v>
      </c>
      <c r="K112" s="491">
        <f t="shared" si="4"/>
        <v>83</v>
      </c>
      <c r="L112" s="491" t="str">
        <f t="shared" si="5"/>
        <v/>
      </c>
      <c r="M112" s="491" t="str">
        <f t="shared" si="6"/>
        <v/>
      </c>
      <c r="N112" s="448" t="b">
        <f t="shared" si="7"/>
        <v>0</v>
      </c>
      <c r="O112" s="452" t="s">
        <v>1695</v>
      </c>
      <c r="P112" s="244"/>
      <c r="Q112" s="243"/>
      <c r="U112" s="415"/>
      <c r="V112" s="415"/>
    </row>
    <row r="113" spans="1:22" ht="37.5" customHeight="1" x14ac:dyDescent="0.25">
      <c r="A113" s="375">
        <v>11</v>
      </c>
      <c r="B113" s="394" t="str">
        <f>IFERROR(VLOOKUP(A113,'Impact Indicators - Section B'!$A$9:$S$27,19,FALSE),"")</f>
        <v/>
      </c>
      <c r="C113" s="490" t="str">
        <f t="array" ref="C113">IFERROR(IF(INDEX('Disaggregation Records'!$E$3:$E$56,MATCH(RIGHT(L113,255),RIGHT('Disaggregation Records'!$D$3:$D$56,255),0))=0,"",INDEX('Disaggregation Records'!$E$3:$E$56,MATCH(RIGHT(L113,255),RIGHT('Disaggregation Records'!$D$3:$D$56,255),0))),"")</f>
        <v/>
      </c>
      <c r="D113" s="490" t="str">
        <f t="array" ref="D113">IFERROR(IF(INDEX('Disaggregation Records'!$F$3:$F$56,MATCH(RIGHT(L113,255),RIGHT('Disaggregation Records'!$D$3:$D$56,255),0))=0,"",INDEX('Disaggregation Records'!$F$3:$F$56,MATCH(RIGHT(L113,255),RIGHT('Disaggregation Records'!$D$3:$D$56,255),0))),"")</f>
        <v/>
      </c>
      <c r="E113" s="378" t="str">
        <f t="array" ref="E113">IFERROR(IF(INDEX('Disaggregation Data'!$K$3:$K$154,MATCH(RIGHT(M113,255),RIGHT('Disaggregation Data'!$J$3:$J$154,255),0))=0,"",INDEX('Disaggregation Data'!$K$3:$K$154,MATCH(RIGHT(M113,255),RIGHT('Disaggregation Data'!$J$3:$J$154,255),0))),"")</f>
        <v/>
      </c>
      <c r="F113" s="378" t="str">
        <f t="array" ref="F113">IFERROR(IF(INDEX('Disaggregation Data'!$L$3:$L$154,MATCH(RIGHT(M113,255),RIGHT('Disaggregation Data'!$J$3:$J$154,255),0))=0,"",INDEX('Disaggregation Data'!$L$3:$L$154,MATCH(RIGHT(M113,255),RIGHT('Disaggregation Data'!$J$3:$J$154,255),0))),"")</f>
        <v/>
      </c>
      <c r="G113" s="378" t="str">
        <f t="array" ref="G113">IFERROR(IF(INDEX('Disaggregation Data'!$M$3:$M$154,MATCH(RIGHT(M113,255),RIGHT('Disaggregation Data'!$J$3:$J$154,255),0))=0,"",INDEX('Disaggregation Data'!$M$3:$M$154,MATCH(RIGHT(M113,255),RIGHT('Disaggregation Data'!$J$3:$J$154,255),0))),"")</f>
        <v/>
      </c>
      <c r="H113" s="377" t="str">
        <f t="array" ref="H113">IFERROR(IF(INDEX('Disaggregation Data'!$N$3:$N$154,MATCH(RIGHT(M113,255),RIGHT('Disaggregation Data'!$J$3:$J$154,255),0))=0,"",INDEX('Disaggregation Data'!$N$3:$N$154,MATCH(RIGHT(M113,255),RIGHT('Disaggregation Data'!$J$3:$J$154,255),0))),"")</f>
        <v/>
      </c>
      <c r="I113" s="491" t="str">
        <f t="array" ref="I113">IFERROR(IF(INDEX('Disaggregation Records'!$G$3:$G$56,MATCH(LEFT(L113,255),LEFT('Disaggregation Records'!$D$3:$D$56,255),0))=0,"",INDEX('Disaggregation Records'!$G$3:$G$56,MATCH(LEFT(L113,255),LEFT('Disaggregation Records'!$D$3:$D$56,255),0))),"")</f>
        <v/>
      </c>
      <c r="J113" s="491" t="s">
        <v>423</v>
      </c>
      <c r="K113" s="491">
        <f t="shared" si="4"/>
        <v>84</v>
      </c>
      <c r="L113" s="491" t="str">
        <f t="shared" si="5"/>
        <v/>
      </c>
      <c r="M113" s="491" t="str">
        <f t="shared" si="6"/>
        <v/>
      </c>
      <c r="N113" s="448" t="b">
        <f t="shared" si="7"/>
        <v>0</v>
      </c>
      <c r="O113" s="452" t="s">
        <v>1696</v>
      </c>
      <c r="P113" s="244"/>
      <c r="Q113" s="243"/>
      <c r="U113" s="415"/>
      <c r="V113" s="415"/>
    </row>
    <row r="114" spans="1:22" ht="37.5" customHeight="1" x14ac:dyDescent="0.25">
      <c r="A114" s="375">
        <v>11</v>
      </c>
      <c r="B114" s="394" t="str">
        <f>IFERROR(VLOOKUP(A114,'Impact Indicators - Section B'!$A$9:$S$27,19,FALSE),"")</f>
        <v/>
      </c>
      <c r="C114" s="490" t="str">
        <f t="array" ref="C114">IFERROR(IF(INDEX('Disaggregation Records'!$E$3:$E$56,MATCH(RIGHT(L114,255),RIGHT('Disaggregation Records'!$D$3:$D$56,255),0))=0,"",INDEX('Disaggregation Records'!$E$3:$E$56,MATCH(RIGHT(L114,255),RIGHT('Disaggregation Records'!$D$3:$D$56,255),0))),"")</f>
        <v/>
      </c>
      <c r="D114" s="490" t="str">
        <f t="array" ref="D114">IFERROR(IF(INDEX('Disaggregation Records'!$F$3:$F$56,MATCH(RIGHT(L114,255),RIGHT('Disaggregation Records'!$D$3:$D$56,255),0))=0,"",INDEX('Disaggregation Records'!$F$3:$F$56,MATCH(RIGHT(L114,255),RIGHT('Disaggregation Records'!$D$3:$D$56,255),0))),"")</f>
        <v/>
      </c>
      <c r="E114" s="378" t="str">
        <f t="array" ref="E114">IFERROR(IF(INDEX('Disaggregation Data'!$K$3:$K$154,MATCH(RIGHT(M114,255),RIGHT('Disaggregation Data'!$J$3:$J$154,255),0))=0,"",INDEX('Disaggregation Data'!$K$3:$K$154,MATCH(RIGHT(M114,255),RIGHT('Disaggregation Data'!$J$3:$J$154,255),0))),"")</f>
        <v/>
      </c>
      <c r="F114" s="378" t="str">
        <f t="array" ref="F114">IFERROR(IF(INDEX('Disaggregation Data'!$L$3:$L$154,MATCH(RIGHT(M114,255),RIGHT('Disaggregation Data'!$J$3:$J$154,255),0))=0,"",INDEX('Disaggregation Data'!$L$3:$L$154,MATCH(RIGHT(M114,255),RIGHT('Disaggregation Data'!$J$3:$J$154,255),0))),"")</f>
        <v/>
      </c>
      <c r="G114" s="378" t="str">
        <f t="array" ref="G114">IFERROR(IF(INDEX('Disaggregation Data'!$M$3:$M$154,MATCH(RIGHT(M114,255),RIGHT('Disaggregation Data'!$J$3:$J$154,255),0))=0,"",INDEX('Disaggregation Data'!$M$3:$M$154,MATCH(RIGHT(M114,255),RIGHT('Disaggregation Data'!$J$3:$J$154,255),0))),"")</f>
        <v/>
      </c>
      <c r="H114" s="377" t="str">
        <f t="array" ref="H114">IFERROR(IF(INDEX('Disaggregation Data'!$N$3:$N$154,MATCH(RIGHT(M114,255),RIGHT('Disaggregation Data'!$J$3:$J$154,255),0))=0,"",INDEX('Disaggregation Data'!$N$3:$N$154,MATCH(RIGHT(M114,255),RIGHT('Disaggregation Data'!$J$3:$J$154,255),0))),"")</f>
        <v/>
      </c>
      <c r="I114" s="491" t="str">
        <f t="array" ref="I114">IFERROR(IF(INDEX('Disaggregation Records'!$G$3:$G$56,MATCH(LEFT(L114,255),LEFT('Disaggregation Records'!$D$3:$D$56,255),0))=0,"",INDEX('Disaggregation Records'!$G$3:$G$56,MATCH(LEFT(L114,255),LEFT('Disaggregation Records'!$D$3:$D$56,255),0))),"")</f>
        <v/>
      </c>
      <c r="J114" s="491" t="s">
        <v>423</v>
      </c>
      <c r="K114" s="491">
        <f t="shared" si="4"/>
        <v>85</v>
      </c>
      <c r="L114" s="491" t="str">
        <f t="shared" si="5"/>
        <v/>
      </c>
      <c r="M114" s="491" t="str">
        <f t="shared" si="6"/>
        <v/>
      </c>
      <c r="N114" s="448" t="b">
        <f t="shared" si="7"/>
        <v>0</v>
      </c>
      <c r="O114" s="452" t="s">
        <v>1697</v>
      </c>
      <c r="P114" s="244"/>
      <c r="Q114" s="243"/>
      <c r="U114" s="415"/>
      <c r="V114" s="415"/>
    </row>
    <row r="115" spans="1:22" ht="37.5" customHeight="1" x14ac:dyDescent="0.25">
      <c r="A115" s="375">
        <v>11</v>
      </c>
      <c r="B115" s="394" t="str">
        <f>IFERROR(VLOOKUP(A115,'Impact Indicators - Section B'!$A$9:$S$27,19,FALSE),"")</f>
        <v/>
      </c>
      <c r="C115" s="490" t="str">
        <f t="array" ref="C115">IFERROR(IF(INDEX('Disaggregation Records'!$E$3:$E$56,MATCH(RIGHT(L115,255),RIGHT('Disaggregation Records'!$D$3:$D$56,255),0))=0,"",INDEX('Disaggregation Records'!$E$3:$E$56,MATCH(RIGHT(L115,255),RIGHT('Disaggregation Records'!$D$3:$D$56,255),0))),"")</f>
        <v/>
      </c>
      <c r="D115" s="490" t="str">
        <f t="array" ref="D115">IFERROR(IF(INDEX('Disaggregation Records'!$F$3:$F$56,MATCH(RIGHT(L115,255),RIGHT('Disaggregation Records'!$D$3:$D$56,255),0))=0,"",INDEX('Disaggregation Records'!$F$3:$F$56,MATCH(RIGHT(L115,255),RIGHT('Disaggregation Records'!$D$3:$D$56,255),0))),"")</f>
        <v/>
      </c>
      <c r="E115" s="378" t="str">
        <f t="array" ref="E115">IFERROR(IF(INDEX('Disaggregation Data'!$K$3:$K$154,MATCH(RIGHT(M115,255),RIGHT('Disaggregation Data'!$J$3:$J$154,255),0))=0,"",INDEX('Disaggregation Data'!$K$3:$K$154,MATCH(RIGHT(M115,255),RIGHT('Disaggregation Data'!$J$3:$J$154,255),0))),"")</f>
        <v/>
      </c>
      <c r="F115" s="378" t="str">
        <f t="array" ref="F115">IFERROR(IF(INDEX('Disaggregation Data'!$L$3:$L$154,MATCH(RIGHT(M115,255),RIGHT('Disaggregation Data'!$J$3:$J$154,255),0))=0,"",INDEX('Disaggregation Data'!$L$3:$L$154,MATCH(RIGHT(M115,255),RIGHT('Disaggregation Data'!$J$3:$J$154,255),0))),"")</f>
        <v/>
      </c>
      <c r="G115" s="378" t="str">
        <f t="array" ref="G115">IFERROR(IF(INDEX('Disaggregation Data'!$M$3:$M$154,MATCH(RIGHT(M115,255),RIGHT('Disaggregation Data'!$J$3:$J$154,255),0))=0,"",INDEX('Disaggregation Data'!$M$3:$M$154,MATCH(RIGHT(M115,255),RIGHT('Disaggregation Data'!$J$3:$J$154,255),0))),"")</f>
        <v/>
      </c>
      <c r="H115" s="377" t="str">
        <f t="array" ref="H115">IFERROR(IF(INDEX('Disaggregation Data'!$N$3:$N$154,MATCH(RIGHT(M115,255),RIGHT('Disaggregation Data'!$J$3:$J$154,255),0))=0,"",INDEX('Disaggregation Data'!$N$3:$N$154,MATCH(RIGHT(M115,255),RIGHT('Disaggregation Data'!$J$3:$J$154,255),0))),"")</f>
        <v/>
      </c>
      <c r="I115" s="491" t="str">
        <f t="array" ref="I115">IFERROR(IF(INDEX('Disaggregation Records'!$G$3:$G$56,MATCH(LEFT(L115,255),LEFT('Disaggregation Records'!$D$3:$D$56,255),0))=0,"",INDEX('Disaggregation Records'!$G$3:$G$56,MATCH(LEFT(L115,255),LEFT('Disaggregation Records'!$D$3:$D$56,255),0))),"")</f>
        <v/>
      </c>
      <c r="J115" s="491" t="s">
        <v>423</v>
      </c>
      <c r="K115" s="491">
        <f t="shared" si="4"/>
        <v>86</v>
      </c>
      <c r="L115" s="491" t="str">
        <f t="shared" si="5"/>
        <v/>
      </c>
      <c r="M115" s="491" t="str">
        <f t="shared" si="6"/>
        <v/>
      </c>
      <c r="N115" s="448" t="b">
        <f t="shared" si="7"/>
        <v>0</v>
      </c>
      <c r="O115" s="452" t="s">
        <v>1698</v>
      </c>
      <c r="P115" s="244"/>
      <c r="Q115" s="243"/>
      <c r="U115" s="415"/>
      <c r="V115" s="415"/>
    </row>
    <row r="116" spans="1:22" ht="37.5" customHeight="1" x14ac:dyDescent="0.25">
      <c r="A116" s="375">
        <v>11</v>
      </c>
      <c r="B116" s="394" t="str">
        <f>IFERROR(VLOOKUP(A116,'Impact Indicators - Section B'!$A$9:$S$27,19,FALSE),"")</f>
        <v/>
      </c>
      <c r="C116" s="490" t="str">
        <f t="array" ref="C116">IFERROR(IF(INDEX('Disaggregation Records'!$E$3:$E$56,MATCH(RIGHT(L116,255),RIGHT('Disaggregation Records'!$D$3:$D$56,255),0))=0,"",INDEX('Disaggregation Records'!$E$3:$E$56,MATCH(RIGHT(L116,255),RIGHT('Disaggregation Records'!$D$3:$D$56,255),0))),"")</f>
        <v/>
      </c>
      <c r="D116" s="490" t="str">
        <f t="array" ref="D116">IFERROR(IF(INDEX('Disaggregation Records'!$F$3:$F$56,MATCH(RIGHT(L116,255),RIGHT('Disaggregation Records'!$D$3:$D$56,255),0))=0,"",INDEX('Disaggregation Records'!$F$3:$F$56,MATCH(RIGHT(L116,255),RIGHT('Disaggregation Records'!$D$3:$D$56,255),0))),"")</f>
        <v/>
      </c>
      <c r="E116" s="378" t="str">
        <f t="array" ref="E116">IFERROR(IF(INDEX('Disaggregation Data'!$K$3:$K$154,MATCH(RIGHT(M116,255),RIGHT('Disaggregation Data'!$J$3:$J$154,255),0))=0,"",INDEX('Disaggregation Data'!$K$3:$K$154,MATCH(RIGHT(M116,255),RIGHT('Disaggregation Data'!$J$3:$J$154,255),0))),"")</f>
        <v/>
      </c>
      <c r="F116" s="378" t="str">
        <f t="array" ref="F116">IFERROR(IF(INDEX('Disaggregation Data'!$L$3:$L$154,MATCH(RIGHT(M116,255),RIGHT('Disaggregation Data'!$J$3:$J$154,255),0))=0,"",INDEX('Disaggregation Data'!$L$3:$L$154,MATCH(RIGHT(M116,255),RIGHT('Disaggregation Data'!$J$3:$J$154,255),0))),"")</f>
        <v/>
      </c>
      <c r="G116" s="378" t="str">
        <f t="array" ref="G116">IFERROR(IF(INDEX('Disaggregation Data'!$M$3:$M$154,MATCH(RIGHT(M116,255),RIGHT('Disaggregation Data'!$J$3:$J$154,255),0))=0,"",INDEX('Disaggregation Data'!$M$3:$M$154,MATCH(RIGHT(M116,255),RIGHT('Disaggregation Data'!$J$3:$J$154,255),0))),"")</f>
        <v/>
      </c>
      <c r="H116" s="377" t="str">
        <f t="array" ref="H116">IFERROR(IF(INDEX('Disaggregation Data'!$N$3:$N$154,MATCH(RIGHT(M116,255),RIGHT('Disaggregation Data'!$J$3:$J$154,255),0))=0,"",INDEX('Disaggregation Data'!$N$3:$N$154,MATCH(RIGHT(M116,255),RIGHT('Disaggregation Data'!$J$3:$J$154,255),0))),"")</f>
        <v/>
      </c>
      <c r="I116" s="491" t="str">
        <f t="array" ref="I116">IFERROR(IF(INDEX('Disaggregation Records'!$G$3:$G$56,MATCH(LEFT(L116,255),LEFT('Disaggregation Records'!$D$3:$D$56,255),0))=0,"",INDEX('Disaggregation Records'!$G$3:$G$56,MATCH(LEFT(L116,255),LEFT('Disaggregation Records'!$D$3:$D$56,255),0))),"")</f>
        <v/>
      </c>
      <c r="J116" s="491" t="s">
        <v>423</v>
      </c>
      <c r="K116" s="491">
        <f t="shared" si="4"/>
        <v>87</v>
      </c>
      <c r="L116" s="491" t="str">
        <f t="shared" si="5"/>
        <v/>
      </c>
      <c r="M116" s="491" t="str">
        <f t="shared" si="6"/>
        <v/>
      </c>
      <c r="N116" s="448" t="b">
        <f t="shared" si="7"/>
        <v>0</v>
      </c>
      <c r="O116" s="452" t="s">
        <v>1699</v>
      </c>
      <c r="P116" s="244"/>
      <c r="Q116" s="243"/>
      <c r="U116" s="415"/>
      <c r="V116" s="415"/>
    </row>
    <row r="117" spans="1:22" ht="37.5" customHeight="1" x14ac:dyDescent="0.25">
      <c r="A117" s="375">
        <v>11</v>
      </c>
      <c r="B117" s="394" t="str">
        <f>IFERROR(VLOOKUP(A117,'Impact Indicators - Section B'!$A$9:$S$27,19,FALSE),"")</f>
        <v/>
      </c>
      <c r="C117" s="490" t="str">
        <f t="array" ref="C117">IFERROR(IF(INDEX('Disaggregation Records'!$E$3:$E$56,MATCH(RIGHT(L117,255),RIGHT('Disaggregation Records'!$D$3:$D$56,255),0))=0,"",INDEX('Disaggregation Records'!$E$3:$E$56,MATCH(RIGHT(L117,255),RIGHT('Disaggregation Records'!$D$3:$D$56,255),0))),"")</f>
        <v/>
      </c>
      <c r="D117" s="490" t="str">
        <f t="array" ref="D117">IFERROR(IF(INDEX('Disaggregation Records'!$F$3:$F$56,MATCH(RIGHT(L117,255),RIGHT('Disaggregation Records'!$D$3:$D$56,255),0))=0,"",INDEX('Disaggregation Records'!$F$3:$F$56,MATCH(RIGHT(L117,255),RIGHT('Disaggregation Records'!$D$3:$D$56,255),0))),"")</f>
        <v/>
      </c>
      <c r="E117" s="378" t="str">
        <f t="array" ref="E117">IFERROR(IF(INDEX('Disaggregation Data'!$K$3:$K$154,MATCH(RIGHT(M117,255),RIGHT('Disaggregation Data'!$J$3:$J$154,255),0))=0,"",INDEX('Disaggregation Data'!$K$3:$K$154,MATCH(RIGHT(M117,255),RIGHT('Disaggregation Data'!$J$3:$J$154,255),0))),"")</f>
        <v/>
      </c>
      <c r="F117" s="378" t="str">
        <f t="array" ref="F117">IFERROR(IF(INDEX('Disaggregation Data'!$L$3:$L$154,MATCH(RIGHT(M117,255),RIGHT('Disaggregation Data'!$J$3:$J$154,255),0))=0,"",INDEX('Disaggregation Data'!$L$3:$L$154,MATCH(RIGHT(M117,255),RIGHT('Disaggregation Data'!$J$3:$J$154,255),0))),"")</f>
        <v/>
      </c>
      <c r="G117" s="378" t="str">
        <f t="array" ref="G117">IFERROR(IF(INDEX('Disaggregation Data'!$M$3:$M$154,MATCH(RIGHT(M117,255),RIGHT('Disaggregation Data'!$J$3:$J$154,255),0))=0,"",INDEX('Disaggregation Data'!$M$3:$M$154,MATCH(RIGHT(M117,255),RIGHT('Disaggregation Data'!$J$3:$J$154,255),0))),"")</f>
        <v/>
      </c>
      <c r="H117" s="377" t="str">
        <f t="array" ref="H117">IFERROR(IF(INDEX('Disaggregation Data'!$N$3:$N$154,MATCH(RIGHT(M117,255),RIGHT('Disaggregation Data'!$J$3:$J$154,255),0))=0,"",INDEX('Disaggregation Data'!$N$3:$N$154,MATCH(RIGHT(M117,255),RIGHT('Disaggregation Data'!$J$3:$J$154,255),0))),"")</f>
        <v/>
      </c>
      <c r="I117" s="491" t="str">
        <f t="array" ref="I117">IFERROR(IF(INDEX('Disaggregation Records'!$G$3:$G$56,MATCH(LEFT(L117,255),LEFT('Disaggregation Records'!$D$3:$D$56,255),0))=0,"",INDEX('Disaggregation Records'!$G$3:$G$56,MATCH(LEFT(L117,255),LEFT('Disaggregation Records'!$D$3:$D$56,255),0))),"")</f>
        <v/>
      </c>
      <c r="J117" s="491" t="s">
        <v>423</v>
      </c>
      <c r="K117" s="491">
        <f t="shared" si="4"/>
        <v>88</v>
      </c>
      <c r="L117" s="491" t="str">
        <f t="shared" si="5"/>
        <v/>
      </c>
      <c r="M117" s="491" t="str">
        <f t="shared" si="6"/>
        <v/>
      </c>
      <c r="N117" s="448" t="b">
        <f t="shared" si="7"/>
        <v>0</v>
      </c>
      <c r="O117" s="452" t="s">
        <v>1700</v>
      </c>
      <c r="P117" s="244"/>
      <c r="Q117" s="243"/>
      <c r="U117" s="415"/>
      <c r="V117" s="415"/>
    </row>
    <row r="118" spans="1:22" ht="37.5" customHeight="1" x14ac:dyDescent="0.25">
      <c r="A118" s="375">
        <v>11</v>
      </c>
      <c r="B118" s="394" t="str">
        <f>IFERROR(VLOOKUP(A118,'Impact Indicators - Section B'!$A$9:$S$27,19,FALSE),"")</f>
        <v/>
      </c>
      <c r="C118" s="490" t="str">
        <f t="array" ref="C118">IFERROR(IF(INDEX('Disaggregation Records'!$E$3:$E$56,MATCH(RIGHT(L118,255),RIGHT('Disaggregation Records'!$D$3:$D$56,255),0))=0,"",INDEX('Disaggregation Records'!$E$3:$E$56,MATCH(RIGHT(L118,255),RIGHT('Disaggregation Records'!$D$3:$D$56,255),0))),"")</f>
        <v/>
      </c>
      <c r="D118" s="490" t="str">
        <f t="array" ref="D118">IFERROR(IF(INDEX('Disaggregation Records'!$F$3:$F$56,MATCH(RIGHT(L118,255),RIGHT('Disaggregation Records'!$D$3:$D$56,255),0))=0,"",INDEX('Disaggregation Records'!$F$3:$F$56,MATCH(RIGHT(L118,255),RIGHT('Disaggregation Records'!$D$3:$D$56,255),0))),"")</f>
        <v/>
      </c>
      <c r="E118" s="378" t="str">
        <f t="array" ref="E118">IFERROR(IF(INDEX('Disaggregation Data'!$K$3:$K$154,MATCH(RIGHT(M118,255),RIGHT('Disaggregation Data'!$J$3:$J$154,255),0))=0,"",INDEX('Disaggregation Data'!$K$3:$K$154,MATCH(RIGHT(M118,255),RIGHT('Disaggregation Data'!$J$3:$J$154,255),0))),"")</f>
        <v/>
      </c>
      <c r="F118" s="378" t="str">
        <f t="array" ref="F118">IFERROR(IF(INDEX('Disaggregation Data'!$L$3:$L$154,MATCH(RIGHT(M118,255),RIGHT('Disaggregation Data'!$J$3:$J$154,255),0))=0,"",INDEX('Disaggregation Data'!$L$3:$L$154,MATCH(RIGHT(M118,255),RIGHT('Disaggregation Data'!$J$3:$J$154,255),0))),"")</f>
        <v/>
      </c>
      <c r="G118" s="378" t="str">
        <f t="array" ref="G118">IFERROR(IF(INDEX('Disaggregation Data'!$M$3:$M$154,MATCH(RIGHT(M118,255),RIGHT('Disaggregation Data'!$J$3:$J$154,255),0))=0,"",INDEX('Disaggregation Data'!$M$3:$M$154,MATCH(RIGHT(M118,255),RIGHT('Disaggregation Data'!$J$3:$J$154,255),0))),"")</f>
        <v/>
      </c>
      <c r="H118" s="377" t="str">
        <f t="array" ref="H118">IFERROR(IF(INDEX('Disaggregation Data'!$N$3:$N$154,MATCH(RIGHT(M118,255),RIGHT('Disaggregation Data'!$J$3:$J$154,255),0))=0,"",INDEX('Disaggregation Data'!$N$3:$N$154,MATCH(RIGHT(M118,255),RIGHT('Disaggregation Data'!$J$3:$J$154,255),0))),"")</f>
        <v/>
      </c>
      <c r="I118" s="491" t="str">
        <f t="array" ref="I118">IFERROR(IF(INDEX('Disaggregation Records'!$G$3:$G$56,MATCH(LEFT(L118,255),LEFT('Disaggregation Records'!$D$3:$D$56,255),0))=0,"",INDEX('Disaggregation Records'!$G$3:$G$56,MATCH(LEFT(L118,255),LEFT('Disaggregation Records'!$D$3:$D$56,255),0))),"")</f>
        <v/>
      </c>
      <c r="J118" s="491" t="s">
        <v>423</v>
      </c>
      <c r="K118" s="491">
        <f t="shared" si="4"/>
        <v>89</v>
      </c>
      <c r="L118" s="491" t="str">
        <f t="shared" si="5"/>
        <v/>
      </c>
      <c r="M118" s="491" t="str">
        <f t="shared" si="6"/>
        <v/>
      </c>
      <c r="N118" s="448" t="b">
        <f t="shared" si="7"/>
        <v>0</v>
      </c>
      <c r="O118" s="452" t="s">
        <v>1701</v>
      </c>
      <c r="P118" s="244"/>
      <c r="Q118" s="243"/>
      <c r="U118" s="415"/>
      <c r="V118" s="415"/>
    </row>
    <row r="119" spans="1:22" ht="37.5" customHeight="1" x14ac:dyDescent="0.25">
      <c r="A119" s="375">
        <v>12</v>
      </c>
      <c r="B119" s="394" t="str">
        <f>IFERROR(VLOOKUP(A119,'Impact Indicators - Section B'!$A$9:$S$27,19,FALSE),"")</f>
        <v/>
      </c>
      <c r="C119" s="490" t="str">
        <f t="array" ref="C119">IFERROR(IF(INDEX('Disaggregation Records'!$E$3:$E$56,MATCH(RIGHT(L119,255),RIGHT('Disaggregation Records'!$D$3:$D$56,255),0))=0,"",INDEX('Disaggregation Records'!$E$3:$E$56,MATCH(RIGHT(L119,255),RIGHT('Disaggregation Records'!$D$3:$D$56,255),0))),"")</f>
        <v/>
      </c>
      <c r="D119" s="490" t="str">
        <f t="array" ref="D119">IFERROR(IF(INDEX('Disaggregation Records'!$F$3:$F$56,MATCH(RIGHT(L119,255),RIGHT('Disaggregation Records'!$D$3:$D$56,255),0))=0,"",INDEX('Disaggregation Records'!$F$3:$F$56,MATCH(RIGHT(L119,255),RIGHT('Disaggregation Records'!$D$3:$D$56,255),0))),"")</f>
        <v/>
      </c>
      <c r="E119" s="378" t="str">
        <f t="array" ref="E119">IFERROR(IF(INDEX('Disaggregation Data'!$K$3:$K$154,MATCH(RIGHT(M119,255),RIGHT('Disaggregation Data'!$J$3:$J$154,255),0))=0,"",INDEX('Disaggregation Data'!$K$3:$K$154,MATCH(RIGHT(M119,255),RIGHT('Disaggregation Data'!$J$3:$J$154,255),0))),"")</f>
        <v/>
      </c>
      <c r="F119" s="378" t="str">
        <f t="array" ref="F119">IFERROR(IF(INDEX('Disaggregation Data'!$L$3:$L$154,MATCH(RIGHT(M119,255),RIGHT('Disaggregation Data'!$J$3:$J$154,255),0))=0,"",INDEX('Disaggregation Data'!$L$3:$L$154,MATCH(RIGHT(M119,255),RIGHT('Disaggregation Data'!$J$3:$J$154,255),0))),"")</f>
        <v/>
      </c>
      <c r="G119" s="378" t="str">
        <f t="array" ref="G119">IFERROR(IF(INDEX('Disaggregation Data'!$M$3:$M$154,MATCH(RIGHT(M119,255),RIGHT('Disaggregation Data'!$J$3:$J$154,255),0))=0,"",INDEX('Disaggregation Data'!$M$3:$M$154,MATCH(RIGHT(M119,255),RIGHT('Disaggregation Data'!$J$3:$J$154,255),0))),"")</f>
        <v/>
      </c>
      <c r="H119" s="377" t="str">
        <f t="array" ref="H119">IFERROR(IF(INDEX('Disaggregation Data'!$N$3:$N$154,MATCH(RIGHT(M119,255),RIGHT('Disaggregation Data'!$J$3:$J$154,255),0))=0,"",INDEX('Disaggregation Data'!$N$3:$N$154,MATCH(RIGHT(M119,255),RIGHT('Disaggregation Data'!$J$3:$J$154,255),0))),"")</f>
        <v/>
      </c>
      <c r="I119" s="491" t="str">
        <f t="array" ref="I119">IFERROR(IF(INDEX('Disaggregation Records'!$G$3:$G$56,MATCH(LEFT(L119,255),LEFT('Disaggregation Records'!$D$3:$D$56,255),0))=0,"",INDEX('Disaggregation Records'!$G$3:$G$56,MATCH(LEFT(L119,255),LEFT('Disaggregation Records'!$D$3:$D$56,255),0))),"")</f>
        <v/>
      </c>
      <c r="J119" s="491" t="s">
        <v>424</v>
      </c>
      <c r="K119" s="491">
        <f t="shared" si="4"/>
        <v>90</v>
      </c>
      <c r="L119" s="491" t="str">
        <f t="shared" si="5"/>
        <v/>
      </c>
      <c r="M119" s="491" t="str">
        <f t="shared" si="6"/>
        <v/>
      </c>
      <c r="N119" s="448" t="b">
        <f t="shared" si="7"/>
        <v>0</v>
      </c>
      <c r="O119" s="452" t="s">
        <v>1702</v>
      </c>
      <c r="P119" s="244"/>
      <c r="Q119" s="243"/>
      <c r="U119" s="415"/>
      <c r="V119" s="415"/>
    </row>
    <row r="120" spans="1:22" ht="37.5" customHeight="1" x14ac:dyDescent="0.25">
      <c r="A120" s="375">
        <v>12</v>
      </c>
      <c r="B120" s="394" t="str">
        <f>IFERROR(VLOOKUP(A120,'Impact Indicators - Section B'!$A$9:$S$27,19,FALSE),"")</f>
        <v/>
      </c>
      <c r="C120" s="490" t="str">
        <f t="array" ref="C120">IFERROR(IF(INDEX('Disaggregation Records'!$E$3:$E$56,MATCH(RIGHT(L120,255),RIGHT('Disaggregation Records'!$D$3:$D$56,255),0))=0,"",INDEX('Disaggregation Records'!$E$3:$E$56,MATCH(RIGHT(L120,255),RIGHT('Disaggregation Records'!$D$3:$D$56,255),0))),"")</f>
        <v/>
      </c>
      <c r="D120" s="490" t="str">
        <f t="array" ref="D120">IFERROR(IF(INDEX('Disaggregation Records'!$F$3:$F$56,MATCH(RIGHT(L120,255),RIGHT('Disaggregation Records'!$D$3:$D$56,255),0))=0,"",INDEX('Disaggregation Records'!$F$3:$F$56,MATCH(RIGHT(L120,255),RIGHT('Disaggregation Records'!$D$3:$D$56,255),0))),"")</f>
        <v/>
      </c>
      <c r="E120" s="378" t="str">
        <f t="array" ref="E120">IFERROR(IF(INDEX('Disaggregation Data'!$K$3:$K$154,MATCH(RIGHT(M120,255),RIGHT('Disaggregation Data'!$J$3:$J$154,255),0))=0,"",INDEX('Disaggregation Data'!$K$3:$K$154,MATCH(RIGHT(M120,255),RIGHT('Disaggregation Data'!$J$3:$J$154,255),0))),"")</f>
        <v/>
      </c>
      <c r="F120" s="378" t="str">
        <f t="array" ref="F120">IFERROR(IF(INDEX('Disaggregation Data'!$L$3:$L$154,MATCH(RIGHT(M120,255),RIGHT('Disaggregation Data'!$J$3:$J$154,255),0))=0,"",INDEX('Disaggregation Data'!$L$3:$L$154,MATCH(RIGHT(M120,255),RIGHT('Disaggregation Data'!$J$3:$J$154,255),0))),"")</f>
        <v/>
      </c>
      <c r="G120" s="378" t="str">
        <f t="array" ref="G120">IFERROR(IF(INDEX('Disaggregation Data'!$M$3:$M$154,MATCH(RIGHT(M120,255),RIGHT('Disaggregation Data'!$J$3:$J$154,255),0))=0,"",INDEX('Disaggregation Data'!$M$3:$M$154,MATCH(RIGHT(M120,255),RIGHT('Disaggregation Data'!$J$3:$J$154,255),0))),"")</f>
        <v/>
      </c>
      <c r="H120" s="377" t="str">
        <f t="array" ref="H120">IFERROR(IF(INDEX('Disaggregation Data'!$N$3:$N$154,MATCH(RIGHT(M120,255),RIGHT('Disaggregation Data'!$J$3:$J$154,255),0))=0,"",INDEX('Disaggregation Data'!$N$3:$N$154,MATCH(RIGHT(M120,255),RIGHT('Disaggregation Data'!$J$3:$J$154,255),0))),"")</f>
        <v/>
      </c>
      <c r="I120" s="491" t="str">
        <f t="array" ref="I120">IFERROR(IF(INDEX('Disaggregation Records'!$G$3:$G$56,MATCH(LEFT(L120,255),LEFT('Disaggregation Records'!$D$3:$D$56,255),0))=0,"",INDEX('Disaggregation Records'!$G$3:$G$56,MATCH(LEFT(L120,255),LEFT('Disaggregation Records'!$D$3:$D$56,255),0))),"")</f>
        <v/>
      </c>
      <c r="J120" s="491" t="s">
        <v>424</v>
      </c>
      <c r="K120" s="491">
        <f t="shared" si="4"/>
        <v>91</v>
      </c>
      <c r="L120" s="491" t="str">
        <f t="shared" si="5"/>
        <v/>
      </c>
      <c r="M120" s="491" t="str">
        <f t="shared" si="6"/>
        <v/>
      </c>
      <c r="N120" s="448" t="b">
        <f t="shared" si="7"/>
        <v>0</v>
      </c>
      <c r="O120" s="452" t="s">
        <v>1703</v>
      </c>
      <c r="P120" s="244"/>
      <c r="Q120" s="243"/>
      <c r="U120" s="415"/>
      <c r="V120" s="415"/>
    </row>
    <row r="121" spans="1:22" ht="37.5" customHeight="1" x14ac:dyDescent="0.25">
      <c r="A121" s="375">
        <v>12</v>
      </c>
      <c r="B121" s="394" t="str">
        <f>IFERROR(VLOOKUP(A121,'Impact Indicators - Section B'!$A$9:$S$27,19,FALSE),"")</f>
        <v/>
      </c>
      <c r="C121" s="490" t="str">
        <f t="array" ref="C121">IFERROR(IF(INDEX('Disaggregation Records'!$E$3:$E$56,MATCH(RIGHT(L121,255),RIGHT('Disaggregation Records'!$D$3:$D$56,255),0))=0,"",INDEX('Disaggregation Records'!$E$3:$E$56,MATCH(RIGHT(L121,255),RIGHT('Disaggregation Records'!$D$3:$D$56,255),0))),"")</f>
        <v/>
      </c>
      <c r="D121" s="490" t="str">
        <f t="array" ref="D121">IFERROR(IF(INDEX('Disaggregation Records'!$F$3:$F$56,MATCH(RIGHT(L121,255),RIGHT('Disaggregation Records'!$D$3:$D$56,255),0))=0,"",INDEX('Disaggregation Records'!$F$3:$F$56,MATCH(RIGHT(L121,255),RIGHT('Disaggregation Records'!$D$3:$D$56,255),0))),"")</f>
        <v/>
      </c>
      <c r="E121" s="378" t="str">
        <f t="array" ref="E121">IFERROR(IF(INDEX('Disaggregation Data'!$K$3:$K$154,MATCH(RIGHT(M121,255),RIGHT('Disaggregation Data'!$J$3:$J$154,255),0))=0,"",INDEX('Disaggregation Data'!$K$3:$K$154,MATCH(RIGHT(M121,255),RIGHT('Disaggregation Data'!$J$3:$J$154,255),0))),"")</f>
        <v/>
      </c>
      <c r="F121" s="378" t="str">
        <f t="array" ref="F121">IFERROR(IF(INDEX('Disaggregation Data'!$L$3:$L$154,MATCH(RIGHT(M121,255),RIGHT('Disaggregation Data'!$J$3:$J$154,255),0))=0,"",INDEX('Disaggregation Data'!$L$3:$L$154,MATCH(RIGHT(M121,255),RIGHT('Disaggregation Data'!$J$3:$J$154,255),0))),"")</f>
        <v/>
      </c>
      <c r="G121" s="378" t="str">
        <f t="array" ref="G121">IFERROR(IF(INDEX('Disaggregation Data'!$M$3:$M$154,MATCH(RIGHT(M121,255),RIGHT('Disaggregation Data'!$J$3:$J$154,255),0))=0,"",INDEX('Disaggregation Data'!$M$3:$M$154,MATCH(RIGHT(M121,255),RIGHT('Disaggregation Data'!$J$3:$J$154,255),0))),"")</f>
        <v/>
      </c>
      <c r="H121" s="377" t="str">
        <f t="array" ref="H121">IFERROR(IF(INDEX('Disaggregation Data'!$N$3:$N$154,MATCH(RIGHT(M121,255),RIGHT('Disaggregation Data'!$J$3:$J$154,255),0))=0,"",INDEX('Disaggregation Data'!$N$3:$N$154,MATCH(RIGHT(M121,255),RIGHT('Disaggregation Data'!$J$3:$J$154,255),0))),"")</f>
        <v/>
      </c>
      <c r="I121" s="491" t="str">
        <f t="array" ref="I121">IFERROR(IF(INDEX('Disaggregation Records'!$G$3:$G$56,MATCH(LEFT(L121,255),LEFT('Disaggregation Records'!$D$3:$D$56,255),0))=0,"",INDEX('Disaggregation Records'!$G$3:$G$56,MATCH(LEFT(L121,255),LEFT('Disaggregation Records'!$D$3:$D$56,255),0))),"")</f>
        <v/>
      </c>
      <c r="J121" s="491" t="s">
        <v>424</v>
      </c>
      <c r="K121" s="491">
        <f t="shared" si="4"/>
        <v>92</v>
      </c>
      <c r="L121" s="491" t="str">
        <f t="shared" si="5"/>
        <v/>
      </c>
      <c r="M121" s="491" t="str">
        <f t="shared" si="6"/>
        <v/>
      </c>
      <c r="N121" s="448" t="b">
        <f t="shared" si="7"/>
        <v>0</v>
      </c>
      <c r="O121" s="452" t="s">
        <v>1704</v>
      </c>
      <c r="P121" s="244"/>
      <c r="Q121" s="243"/>
      <c r="U121" s="415"/>
      <c r="V121" s="415"/>
    </row>
    <row r="122" spans="1:22" ht="37.5" customHeight="1" x14ac:dyDescent="0.25">
      <c r="A122" s="375">
        <v>12</v>
      </c>
      <c r="B122" s="394" t="str">
        <f>IFERROR(VLOOKUP(A122,'Impact Indicators - Section B'!$A$9:$S$27,19,FALSE),"")</f>
        <v/>
      </c>
      <c r="C122" s="490" t="str">
        <f t="array" ref="C122">IFERROR(IF(INDEX('Disaggregation Records'!$E$3:$E$56,MATCH(RIGHT(L122,255),RIGHT('Disaggregation Records'!$D$3:$D$56,255),0))=0,"",INDEX('Disaggregation Records'!$E$3:$E$56,MATCH(RIGHT(L122,255),RIGHT('Disaggregation Records'!$D$3:$D$56,255),0))),"")</f>
        <v/>
      </c>
      <c r="D122" s="490" t="str">
        <f t="array" ref="D122">IFERROR(IF(INDEX('Disaggregation Records'!$F$3:$F$56,MATCH(RIGHT(L122,255),RIGHT('Disaggregation Records'!$D$3:$D$56,255),0))=0,"",INDEX('Disaggregation Records'!$F$3:$F$56,MATCH(RIGHT(L122,255),RIGHT('Disaggregation Records'!$D$3:$D$56,255),0))),"")</f>
        <v/>
      </c>
      <c r="E122" s="378" t="str">
        <f t="array" ref="E122">IFERROR(IF(INDEX('Disaggregation Data'!$K$3:$K$154,MATCH(RIGHT(M122,255),RIGHT('Disaggregation Data'!$J$3:$J$154,255),0))=0,"",INDEX('Disaggregation Data'!$K$3:$K$154,MATCH(RIGHT(M122,255),RIGHT('Disaggregation Data'!$J$3:$J$154,255),0))),"")</f>
        <v/>
      </c>
      <c r="F122" s="378" t="str">
        <f t="array" ref="F122">IFERROR(IF(INDEX('Disaggregation Data'!$L$3:$L$154,MATCH(RIGHT(M122,255),RIGHT('Disaggregation Data'!$J$3:$J$154,255),0))=0,"",INDEX('Disaggregation Data'!$L$3:$L$154,MATCH(RIGHT(M122,255),RIGHT('Disaggregation Data'!$J$3:$J$154,255),0))),"")</f>
        <v/>
      </c>
      <c r="G122" s="378" t="str">
        <f t="array" ref="G122">IFERROR(IF(INDEX('Disaggregation Data'!$M$3:$M$154,MATCH(RIGHT(M122,255),RIGHT('Disaggregation Data'!$J$3:$J$154,255),0))=0,"",INDEX('Disaggregation Data'!$M$3:$M$154,MATCH(RIGHT(M122,255),RIGHT('Disaggregation Data'!$J$3:$J$154,255),0))),"")</f>
        <v/>
      </c>
      <c r="H122" s="377" t="str">
        <f t="array" ref="H122">IFERROR(IF(INDEX('Disaggregation Data'!$N$3:$N$154,MATCH(RIGHT(M122,255),RIGHT('Disaggregation Data'!$J$3:$J$154,255),0))=0,"",INDEX('Disaggregation Data'!$N$3:$N$154,MATCH(RIGHT(M122,255),RIGHT('Disaggregation Data'!$J$3:$J$154,255),0))),"")</f>
        <v/>
      </c>
      <c r="I122" s="491" t="str">
        <f t="array" ref="I122">IFERROR(IF(INDEX('Disaggregation Records'!$G$3:$G$56,MATCH(LEFT(L122,255),LEFT('Disaggregation Records'!$D$3:$D$56,255),0))=0,"",INDEX('Disaggregation Records'!$G$3:$G$56,MATCH(LEFT(L122,255),LEFT('Disaggregation Records'!$D$3:$D$56,255),0))),"")</f>
        <v/>
      </c>
      <c r="J122" s="491" t="s">
        <v>424</v>
      </c>
      <c r="K122" s="491">
        <f t="shared" si="4"/>
        <v>93</v>
      </c>
      <c r="L122" s="491" t="str">
        <f t="shared" si="5"/>
        <v/>
      </c>
      <c r="M122" s="491" t="str">
        <f t="shared" si="6"/>
        <v/>
      </c>
      <c r="N122" s="448" t="b">
        <f t="shared" si="7"/>
        <v>0</v>
      </c>
      <c r="O122" s="452" t="s">
        <v>1705</v>
      </c>
      <c r="P122" s="244"/>
      <c r="Q122" s="243"/>
      <c r="U122" s="415"/>
      <c r="V122" s="415"/>
    </row>
    <row r="123" spans="1:22" ht="37.5" customHeight="1" x14ac:dyDescent="0.25">
      <c r="A123" s="375">
        <v>12</v>
      </c>
      <c r="B123" s="394" t="str">
        <f>IFERROR(VLOOKUP(A123,'Impact Indicators - Section B'!$A$9:$S$27,19,FALSE),"")</f>
        <v/>
      </c>
      <c r="C123" s="490" t="str">
        <f t="array" ref="C123">IFERROR(IF(INDEX('Disaggregation Records'!$E$3:$E$56,MATCH(RIGHT(L123,255),RIGHT('Disaggregation Records'!$D$3:$D$56,255),0))=0,"",INDEX('Disaggregation Records'!$E$3:$E$56,MATCH(RIGHT(L123,255),RIGHT('Disaggregation Records'!$D$3:$D$56,255),0))),"")</f>
        <v/>
      </c>
      <c r="D123" s="490" t="str">
        <f t="array" ref="D123">IFERROR(IF(INDEX('Disaggregation Records'!$F$3:$F$56,MATCH(RIGHT(L123,255),RIGHT('Disaggregation Records'!$D$3:$D$56,255),0))=0,"",INDEX('Disaggregation Records'!$F$3:$F$56,MATCH(RIGHT(L123,255),RIGHT('Disaggregation Records'!$D$3:$D$56,255),0))),"")</f>
        <v/>
      </c>
      <c r="E123" s="378" t="str">
        <f t="array" ref="E123">IFERROR(IF(INDEX('Disaggregation Data'!$K$3:$K$154,MATCH(RIGHT(M123,255),RIGHT('Disaggregation Data'!$J$3:$J$154,255),0))=0,"",INDEX('Disaggregation Data'!$K$3:$K$154,MATCH(RIGHT(M123,255),RIGHT('Disaggregation Data'!$J$3:$J$154,255),0))),"")</f>
        <v/>
      </c>
      <c r="F123" s="378" t="str">
        <f t="array" ref="F123">IFERROR(IF(INDEX('Disaggregation Data'!$L$3:$L$154,MATCH(RIGHT(M123,255),RIGHT('Disaggregation Data'!$J$3:$J$154,255),0))=0,"",INDEX('Disaggregation Data'!$L$3:$L$154,MATCH(RIGHT(M123,255),RIGHT('Disaggregation Data'!$J$3:$J$154,255),0))),"")</f>
        <v/>
      </c>
      <c r="G123" s="378" t="str">
        <f t="array" ref="G123">IFERROR(IF(INDEX('Disaggregation Data'!$M$3:$M$154,MATCH(RIGHT(M123,255),RIGHT('Disaggregation Data'!$J$3:$J$154,255),0))=0,"",INDEX('Disaggregation Data'!$M$3:$M$154,MATCH(RIGHT(M123,255),RIGHT('Disaggregation Data'!$J$3:$J$154,255),0))),"")</f>
        <v/>
      </c>
      <c r="H123" s="377" t="str">
        <f t="array" ref="H123">IFERROR(IF(INDEX('Disaggregation Data'!$N$3:$N$154,MATCH(RIGHT(M123,255),RIGHT('Disaggregation Data'!$J$3:$J$154,255),0))=0,"",INDEX('Disaggregation Data'!$N$3:$N$154,MATCH(RIGHT(M123,255),RIGHT('Disaggregation Data'!$J$3:$J$154,255),0))),"")</f>
        <v/>
      </c>
      <c r="I123" s="491" t="str">
        <f t="array" ref="I123">IFERROR(IF(INDEX('Disaggregation Records'!$G$3:$G$56,MATCH(LEFT(L123,255),LEFT('Disaggregation Records'!$D$3:$D$56,255),0))=0,"",INDEX('Disaggregation Records'!$G$3:$G$56,MATCH(LEFT(L123,255),LEFT('Disaggregation Records'!$D$3:$D$56,255),0))),"")</f>
        <v/>
      </c>
      <c r="J123" s="491" t="s">
        <v>424</v>
      </c>
      <c r="K123" s="491">
        <f t="shared" si="4"/>
        <v>94</v>
      </c>
      <c r="L123" s="491" t="str">
        <f t="shared" si="5"/>
        <v/>
      </c>
      <c r="M123" s="491" t="str">
        <f t="shared" si="6"/>
        <v/>
      </c>
      <c r="N123" s="448" t="b">
        <f t="shared" si="7"/>
        <v>0</v>
      </c>
      <c r="O123" s="452" t="s">
        <v>1706</v>
      </c>
      <c r="P123" s="244"/>
      <c r="Q123" s="243"/>
      <c r="U123" s="415"/>
      <c r="V123" s="415"/>
    </row>
    <row r="124" spans="1:22" ht="37.5" customHeight="1" x14ac:dyDescent="0.25">
      <c r="A124" s="375">
        <v>12</v>
      </c>
      <c r="B124" s="394" t="str">
        <f>IFERROR(VLOOKUP(A124,'Impact Indicators - Section B'!$A$9:$S$27,19,FALSE),"")</f>
        <v/>
      </c>
      <c r="C124" s="490" t="str">
        <f t="array" ref="C124">IFERROR(IF(INDEX('Disaggregation Records'!$E$3:$E$56,MATCH(RIGHT(L124,255),RIGHT('Disaggregation Records'!$D$3:$D$56,255),0))=0,"",INDEX('Disaggregation Records'!$E$3:$E$56,MATCH(RIGHT(L124,255),RIGHT('Disaggregation Records'!$D$3:$D$56,255),0))),"")</f>
        <v/>
      </c>
      <c r="D124" s="490" t="str">
        <f t="array" ref="D124">IFERROR(IF(INDEX('Disaggregation Records'!$F$3:$F$56,MATCH(RIGHT(L124,255),RIGHT('Disaggregation Records'!$D$3:$D$56,255),0))=0,"",INDEX('Disaggregation Records'!$F$3:$F$56,MATCH(RIGHT(L124,255),RIGHT('Disaggregation Records'!$D$3:$D$56,255),0))),"")</f>
        <v/>
      </c>
      <c r="E124" s="378" t="str">
        <f t="array" ref="E124">IFERROR(IF(INDEX('Disaggregation Data'!$K$3:$K$154,MATCH(RIGHT(M124,255),RIGHT('Disaggregation Data'!$J$3:$J$154,255),0))=0,"",INDEX('Disaggregation Data'!$K$3:$K$154,MATCH(RIGHT(M124,255),RIGHT('Disaggregation Data'!$J$3:$J$154,255),0))),"")</f>
        <v/>
      </c>
      <c r="F124" s="378" t="str">
        <f t="array" ref="F124">IFERROR(IF(INDEX('Disaggregation Data'!$L$3:$L$154,MATCH(RIGHT(M124,255),RIGHT('Disaggregation Data'!$J$3:$J$154,255),0))=0,"",INDEX('Disaggregation Data'!$L$3:$L$154,MATCH(RIGHT(M124,255),RIGHT('Disaggregation Data'!$J$3:$J$154,255),0))),"")</f>
        <v/>
      </c>
      <c r="G124" s="378" t="str">
        <f t="array" ref="G124">IFERROR(IF(INDEX('Disaggregation Data'!$M$3:$M$154,MATCH(RIGHT(M124,255),RIGHT('Disaggregation Data'!$J$3:$J$154,255),0))=0,"",INDEX('Disaggregation Data'!$M$3:$M$154,MATCH(RIGHT(M124,255),RIGHT('Disaggregation Data'!$J$3:$J$154,255),0))),"")</f>
        <v/>
      </c>
      <c r="H124" s="377" t="str">
        <f t="array" ref="H124">IFERROR(IF(INDEX('Disaggregation Data'!$N$3:$N$154,MATCH(RIGHT(M124,255),RIGHT('Disaggregation Data'!$J$3:$J$154,255),0))=0,"",INDEX('Disaggregation Data'!$N$3:$N$154,MATCH(RIGHT(M124,255),RIGHT('Disaggregation Data'!$J$3:$J$154,255),0))),"")</f>
        <v/>
      </c>
      <c r="I124" s="491" t="str">
        <f t="array" ref="I124">IFERROR(IF(INDEX('Disaggregation Records'!$G$3:$G$56,MATCH(LEFT(L124,255),LEFT('Disaggregation Records'!$D$3:$D$56,255),0))=0,"",INDEX('Disaggregation Records'!$G$3:$G$56,MATCH(LEFT(L124,255),LEFT('Disaggregation Records'!$D$3:$D$56,255),0))),"")</f>
        <v/>
      </c>
      <c r="J124" s="491" t="s">
        <v>424</v>
      </c>
      <c r="K124" s="491">
        <f t="shared" si="4"/>
        <v>95</v>
      </c>
      <c r="L124" s="491" t="str">
        <f t="shared" si="5"/>
        <v/>
      </c>
      <c r="M124" s="491" t="str">
        <f t="shared" si="6"/>
        <v/>
      </c>
      <c r="N124" s="448" t="b">
        <f t="shared" si="7"/>
        <v>0</v>
      </c>
      <c r="O124" s="452" t="s">
        <v>1707</v>
      </c>
      <c r="P124" s="244"/>
      <c r="Q124" s="243"/>
      <c r="U124" s="415"/>
      <c r="V124" s="415"/>
    </row>
    <row r="125" spans="1:22" ht="37.5" customHeight="1" x14ac:dyDescent="0.25">
      <c r="A125" s="375">
        <v>12</v>
      </c>
      <c r="B125" s="394" t="str">
        <f>IFERROR(VLOOKUP(A125,'Impact Indicators - Section B'!$A$9:$S$27,19,FALSE),"")</f>
        <v/>
      </c>
      <c r="C125" s="490" t="str">
        <f t="array" ref="C125">IFERROR(IF(INDEX('Disaggregation Records'!$E$3:$E$56,MATCH(RIGHT(L125,255),RIGHT('Disaggregation Records'!$D$3:$D$56,255),0))=0,"",INDEX('Disaggregation Records'!$E$3:$E$56,MATCH(RIGHT(L125,255),RIGHT('Disaggregation Records'!$D$3:$D$56,255),0))),"")</f>
        <v/>
      </c>
      <c r="D125" s="490" t="str">
        <f t="array" ref="D125">IFERROR(IF(INDEX('Disaggregation Records'!$F$3:$F$56,MATCH(RIGHT(L125,255),RIGHT('Disaggregation Records'!$D$3:$D$56,255),0))=0,"",INDEX('Disaggregation Records'!$F$3:$F$56,MATCH(RIGHT(L125,255),RIGHT('Disaggregation Records'!$D$3:$D$56,255),0))),"")</f>
        <v/>
      </c>
      <c r="E125" s="378" t="str">
        <f t="array" ref="E125">IFERROR(IF(INDEX('Disaggregation Data'!$K$3:$K$154,MATCH(RIGHT(M125,255),RIGHT('Disaggregation Data'!$J$3:$J$154,255),0))=0,"",INDEX('Disaggregation Data'!$K$3:$K$154,MATCH(RIGHT(M125,255),RIGHT('Disaggregation Data'!$J$3:$J$154,255),0))),"")</f>
        <v/>
      </c>
      <c r="F125" s="378" t="str">
        <f t="array" ref="F125">IFERROR(IF(INDEX('Disaggregation Data'!$L$3:$L$154,MATCH(RIGHT(M125,255),RIGHT('Disaggregation Data'!$J$3:$J$154,255),0))=0,"",INDEX('Disaggregation Data'!$L$3:$L$154,MATCH(RIGHT(M125,255),RIGHT('Disaggregation Data'!$J$3:$J$154,255),0))),"")</f>
        <v/>
      </c>
      <c r="G125" s="378" t="str">
        <f t="array" ref="G125">IFERROR(IF(INDEX('Disaggregation Data'!$M$3:$M$154,MATCH(RIGHT(M125,255),RIGHT('Disaggregation Data'!$J$3:$J$154,255),0))=0,"",INDEX('Disaggregation Data'!$M$3:$M$154,MATCH(RIGHT(M125,255),RIGHT('Disaggregation Data'!$J$3:$J$154,255),0))),"")</f>
        <v/>
      </c>
      <c r="H125" s="377" t="str">
        <f t="array" ref="H125">IFERROR(IF(INDEX('Disaggregation Data'!$N$3:$N$154,MATCH(RIGHT(M125,255),RIGHT('Disaggregation Data'!$J$3:$J$154,255),0))=0,"",INDEX('Disaggregation Data'!$N$3:$N$154,MATCH(RIGHT(M125,255),RIGHT('Disaggregation Data'!$J$3:$J$154,255),0))),"")</f>
        <v/>
      </c>
      <c r="I125" s="491" t="str">
        <f t="array" ref="I125">IFERROR(IF(INDEX('Disaggregation Records'!$G$3:$G$56,MATCH(LEFT(L125,255),LEFT('Disaggregation Records'!$D$3:$D$56,255),0))=0,"",INDEX('Disaggregation Records'!$G$3:$G$56,MATCH(LEFT(L125,255),LEFT('Disaggregation Records'!$D$3:$D$56,255),0))),"")</f>
        <v/>
      </c>
      <c r="J125" s="491" t="s">
        <v>424</v>
      </c>
      <c r="K125" s="491">
        <f t="shared" si="4"/>
        <v>96</v>
      </c>
      <c r="L125" s="491" t="str">
        <f t="shared" si="5"/>
        <v/>
      </c>
      <c r="M125" s="491" t="str">
        <f t="shared" si="6"/>
        <v/>
      </c>
      <c r="N125" s="448" t="b">
        <f t="shared" si="7"/>
        <v>0</v>
      </c>
      <c r="O125" s="452" t="s">
        <v>1708</v>
      </c>
      <c r="P125" s="244"/>
      <c r="Q125" s="243"/>
      <c r="U125" s="415"/>
      <c r="V125" s="415"/>
    </row>
    <row r="126" spans="1:22" ht="37.5" customHeight="1" x14ac:dyDescent="0.25">
      <c r="A126" s="375">
        <v>12</v>
      </c>
      <c r="B126" s="394" t="str">
        <f>IFERROR(VLOOKUP(A126,'Impact Indicators - Section B'!$A$9:$S$27,19,FALSE),"")</f>
        <v/>
      </c>
      <c r="C126" s="490" t="str">
        <f t="array" ref="C126">IFERROR(IF(INDEX('Disaggregation Records'!$E$3:$E$56,MATCH(RIGHT(L126,255),RIGHT('Disaggregation Records'!$D$3:$D$56,255),0))=0,"",INDEX('Disaggregation Records'!$E$3:$E$56,MATCH(RIGHT(L126,255),RIGHT('Disaggregation Records'!$D$3:$D$56,255),0))),"")</f>
        <v/>
      </c>
      <c r="D126" s="490" t="str">
        <f t="array" ref="D126">IFERROR(IF(INDEX('Disaggregation Records'!$F$3:$F$56,MATCH(RIGHT(L126,255),RIGHT('Disaggregation Records'!$D$3:$D$56,255),0))=0,"",INDEX('Disaggregation Records'!$F$3:$F$56,MATCH(RIGHT(L126,255),RIGHT('Disaggregation Records'!$D$3:$D$56,255),0))),"")</f>
        <v/>
      </c>
      <c r="E126" s="378" t="str">
        <f t="array" ref="E126">IFERROR(IF(INDEX('Disaggregation Data'!$K$3:$K$154,MATCH(RIGHT(M126,255),RIGHT('Disaggregation Data'!$J$3:$J$154,255),0))=0,"",INDEX('Disaggregation Data'!$K$3:$K$154,MATCH(RIGHT(M126,255),RIGHT('Disaggregation Data'!$J$3:$J$154,255),0))),"")</f>
        <v/>
      </c>
      <c r="F126" s="378" t="str">
        <f t="array" ref="F126">IFERROR(IF(INDEX('Disaggregation Data'!$L$3:$L$154,MATCH(RIGHT(M126,255),RIGHT('Disaggregation Data'!$J$3:$J$154,255),0))=0,"",INDEX('Disaggregation Data'!$L$3:$L$154,MATCH(RIGHT(M126,255),RIGHT('Disaggregation Data'!$J$3:$J$154,255),0))),"")</f>
        <v/>
      </c>
      <c r="G126" s="378" t="str">
        <f t="array" ref="G126">IFERROR(IF(INDEX('Disaggregation Data'!$M$3:$M$154,MATCH(RIGHT(M126,255),RIGHT('Disaggregation Data'!$J$3:$J$154,255),0))=0,"",INDEX('Disaggregation Data'!$M$3:$M$154,MATCH(RIGHT(M126,255),RIGHT('Disaggregation Data'!$J$3:$J$154,255),0))),"")</f>
        <v/>
      </c>
      <c r="H126" s="377" t="str">
        <f t="array" ref="H126">IFERROR(IF(INDEX('Disaggregation Data'!$N$3:$N$154,MATCH(RIGHT(M126,255),RIGHT('Disaggregation Data'!$J$3:$J$154,255),0))=0,"",INDEX('Disaggregation Data'!$N$3:$N$154,MATCH(RIGHT(M126,255),RIGHT('Disaggregation Data'!$J$3:$J$154,255),0))),"")</f>
        <v/>
      </c>
      <c r="I126" s="491" t="str">
        <f t="array" ref="I126">IFERROR(IF(INDEX('Disaggregation Records'!$G$3:$G$56,MATCH(LEFT(L126,255),LEFT('Disaggregation Records'!$D$3:$D$56,255),0))=0,"",INDEX('Disaggregation Records'!$G$3:$G$56,MATCH(LEFT(L126,255),LEFT('Disaggregation Records'!$D$3:$D$56,255),0))),"")</f>
        <v/>
      </c>
      <c r="J126" s="491" t="s">
        <v>424</v>
      </c>
      <c r="K126" s="491">
        <f t="shared" si="4"/>
        <v>97</v>
      </c>
      <c r="L126" s="491" t="str">
        <f t="shared" si="5"/>
        <v/>
      </c>
      <c r="M126" s="491" t="str">
        <f t="shared" si="6"/>
        <v/>
      </c>
      <c r="N126" s="448" t="b">
        <f t="shared" si="7"/>
        <v>0</v>
      </c>
      <c r="O126" s="452" t="s">
        <v>1709</v>
      </c>
      <c r="P126" s="244"/>
      <c r="Q126" s="243"/>
      <c r="U126" s="415"/>
      <c r="V126" s="415"/>
    </row>
    <row r="127" spans="1:22" ht="37.5" customHeight="1" x14ac:dyDescent="0.25">
      <c r="A127" s="375">
        <v>12</v>
      </c>
      <c r="B127" s="394" t="str">
        <f>IFERROR(VLOOKUP(A127,'Impact Indicators - Section B'!$A$9:$S$27,19,FALSE),"")</f>
        <v/>
      </c>
      <c r="C127" s="490" t="str">
        <f t="array" ref="C127">IFERROR(IF(INDEX('Disaggregation Records'!$E$3:$E$56,MATCH(RIGHT(L127,255),RIGHT('Disaggregation Records'!$D$3:$D$56,255),0))=0,"",INDEX('Disaggregation Records'!$E$3:$E$56,MATCH(RIGHT(L127,255),RIGHT('Disaggregation Records'!$D$3:$D$56,255),0))),"")</f>
        <v/>
      </c>
      <c r="D127" s="490" t="str">
        <f t="array" ref="D127">IFERROR(IF(INDEX('Disaggregation Records'!$F$3:$F$56,MATCH(RIGHT(L127,255),RIGHT('Disaggregation Records'!$D$3:$D$56,255),0))=0,"",INDEX('Disaggregation Records'!$F$3:$F$56,MATCH(RIGHT(L127,255),RIGHT('Disaggregation Records'!$D$3:$D$56,255),0))),"")</f>
        <v/>
      </c>
      <c r="E127" s="378" t="str">
        <f t="array" ref="E127">IFERROR(IF(INDEX('Disaggregation Data'!$K$3:$K$154,MATCH(RIGHT(M127,255),RIGHT('Disaggregation Data'!$J$3:$J$154,255),0))=0,"",INDEX('Disaggregation Data'!$K$3:$K$154,MATCH(RIGHT(M127,255),RIGHT('Disaggregation Data'!$J$3:$J$154,255),0))),"")</f>
        <v/>
      </c>
      <c r="F127" s="378" t="str">
        <f t="array" ref="F127">IFERROR(IF(INDEX('Disaggregation Data'!$L$3:$L$154,MATCH(RIGHT(M127,255),RIGHT('Disaggregation Data'!$J$3:$J$154,255),0))=0,"",INDEX('Disaggregation Data'!$L$3:$L$154,MATCH(RIGHT(M127,255),RIGHT('Disaggregation Data'!$J$3:$J$154,255),0))),"")</f>
        <v/>
      </c>
      <c r="G127" s="378" t="str">
        <f t="array" ref="G127">IFERROR(IF(INDEX('Disaggregation Data'!$M$3:$M$154,MATCH(RIGHT(M127,255),RIGHT('Disaggregation Data'!$J$3:$J$154,255),0))=0,"",INDEX('Disaggregation Data'!$M$3:$M$154,MATCH(RIGHT(M127,255),RIGHT('Disaggregation Data'!$J$3:$J$154,255),0))),"")</f>
        <v/>
      </c>
      <c r="H127" s="377" t="str">
        <f t="array" ref="H127">IFERROR(IF(INDEX('Disaggregation Data'!$N$3:$N$154,MATCH(RIGHT(M127,255),RIGHT('Disaggregation Data'!$J$3:$J$154,255),0))=0,"",INDEX('Disaggregation Data'!$N$3:$N$154,MATCH(RIGHT(M127,255),RIGHT('Disaggregation Data'!$J$3:$J$154,255),0))),"")</f>
        <v/>
      </c>
      <c r="I127" s="491" t="str">
        <f t="array" ref="I127">IFERROR(IF(INDEX('Disaggregation Records'!$G$3:$G$56,MATCH(LEFT(L127,255),LEFT('Disaggregation Records'!$D$3:$D$56,255),0))=0,"",INDEX('Disaggregation Records'!$G$3:$G$56,MATCH(LEFT(L127,255),LEFT('Disaggregation Records'!$D$3:$D$56,255),0))),"")</f>
        <v/>
      </c>
      <c r="J127" s="491" t="s">
        <v>424</v>
      </c>
      <c r="K127" s="491">
        <f t="shared" si="4"/>
        <v>98</v>
      </c>
      <c r="L127" s="491" t="str">
        <f t="shared" si="5"/>
        <v/>
      </c>
      <c r="M127" s="491" t="str">
        <f t="shared" si="6"/>
        <v/>
      </c>
      <c r="N127" s="448" t="b">
        <f t="shared" si="7"/>
        <v>0</v>
      </c>
      <c r="O127" s="452" t="s">
        <v>1710</v>
      </c>
      <c r="P127" s="244"/>
      <c r="Q127" s="243"/>
      <c r="U127" s="415"/>
      <c r="V127" s="415"/>
    </row>
    <row r="128" spans="1:22" ht="37.5" customHeight="1" x14ac:dyDescent="0.25">
      <c r="A128" s="375">
        <v>12</v>
      </c>
      <c r="B128" s="394" t="str">
        <f>IFERROR(VLOOKUP(A128,'Impact Indicators - Section B'!$A$9:$S$27,19,FALSE),"")</f>
        <v/>
      </c>
      <c r="C128" s="490" t="str">
        <f t="array" ref="C128">IFERROR(IF(INDEX('Disaggregation Records'!$E$3:$E$56,MATCH(RIGHT(L128,255),RIGHT('Disaggregation Records'!$D$3:$D$56,255),0))=0,"",INDEX('Disaggregation Records'!$E$3:$E$56,MATCH(RIGHT(L128,255),RIGHT('Disaggregation Records'!$D$3:$D$56,255),0))),"")</f>
        <v/>
      </c>
      <c r="D128" s="490" t="str">
        <f t="array" ref="D128">IFERROR(IF(INDEX('Disaggregation Records'!$F$3:$F$56,MATCH(RIGHT(L128,255),RIGHT('Disaggregation Records'!$D$3:$D$56,255),0))=0,"",INDEX('Disaggregation Records'!$F$3:$F$56,MATCH(RIGHT(L128,255),RIGHT('Disaggregation Records'!$D$3:$D$56,255),0))),"")</f>
        <v/>
      </c>
      <c r="E128" s="378" t="str">
        <f t="array" ref="E128">IFERROR(IF(INDEX('Disaggregation Data'!$K$3:$K$154,MATCH(RIGHT(M128,255),RIGHT('Disaggregation Data'!$J$3:$J$154,255),0))=0,"",INDEX('Disaggregation Data'!$K$3:$K$154,MATCH(RIGHT(M128,255),RIGHT('Disaggregation Data'!$J$3:$J$154,255),0))),"")</f>
        <v/>
      </c>
      <c r="F128" s="378" t="str">
        <f t="array" ref="F128">IFERROR(IF(INDEX('Disaggregation Data'!$L$3:$L$154,MATCH(RIGHT(M128,255),RIGHT('Disaggregation Data'!$J$3:$J$154,255),0))=0,"",INDEX('Disaggregation Data'!$L$3:$L$154,MATCH(RIGHT(M128,255),RIGHT('Disaggregation Data'!$J$3:$J$154,255),0))),"")</f>
        <v/>
      </c>
      <c r="G128" s="378" t="str">
        <f t="array" ref="G128">IFERROR(IF(INDEX('Disaggregation Data'!$M$3:$M$154,MATCH(RIGHT(M128,255),RIGHT('Disaggregation Data'!$J$3:$J$154,255),0))=0,"",INDEX('Disaggregation Data'!$M$3:$M$154,MATCH(RIGHT(M128,255),RIGHT('Disaggregation Data'!$J$3:$J$154,255),0))),"")</f>
        <v/>
      </c>
      <c r="H128" s="377" t="str">
        <f t="array" ref="H128">IFERROR(IF(INDEX('Disaggregation Data'!$N$3:$N$154,MATCH(RIGHT(M128,255),RIGHT('Disaggregation Data'!$J$3:$J$154,255),0))=0,"",INDEX('Disaggregation Data'!$N$3:$N$154,MATCH(RIGHT(M128,255),RIGHT('Disaggregation Data'!$J$3:$J$154,255),0))),"")</f>
        <v/>
      </c>
      <c r="I128" s="491" t="str">
        <f t="array" ref="I128">IFERROR(IF(INDEX('Disaggregation Records'!$G$3:$G$56,MATCH(LEFT(L128,255),LEFT('Disaggregation Records'!$D$3:$D$56,255),0))=0,"",INDEX('Disaggregation Records'!$G$3:$G$56,MATCH(LEFT(L128,255),LEFT('Disaggregation Records'!$D$3:$D$56,255),0))),"")</f>
        <v/>
      </c>
      <c r="J128" s="491" t="s">
        <v>424</v>
      </c>
      <c r="K128" s="491">
        <f t="shared" si="4"/>
        <v>99</v>
      </c>
      <c r="L128" s="491" t="str">
        <f t="shared" si="5"/>
        <v/>
      </c>
      <c r="M128" s="491" t="str">
        <f t="shared" si="6"/>
        <v/>
      </c>
      <c r="N128" s="448" t="b">
        <f t="shared" si="7"/>
        <v>0</v>
      </c>
      <c r="O128" s="452" t="s">
        <v>1711</v>
      </c>
      <c r="P128" s="244"/>
      <c r="Q128" s="243"/>
      <c r="U128" s="415"/>
      <c r="V128" s="415"/>
    </row>
    <row r="129" spans="1:22" ht="37.5" customHeight="1" x14ac:dyDescent="0.25">
      <c r="A129" s="375">
        <v>13</v>
      </c>
      <c r="B129" s="394" t="str">
        <f>IFERROR(VLOOKUP(A129,'Impact Indicators - Section B'!$A$9:$S$27,19,FALSE),"")</f>
        <v/>
      </c>
      <c r="C129" s="490" t="str">
        <f t="array" ref="C129">IFERROR(IF(INDEX('Disaggregation Records'!$E$3:$E$56,MATCH(RIGHT(L129,255),RIGHT('Disaggregation Records'!$D$3:$D$56,255),0))=0,"",INDEX('Disaggregation Records'!$E$3:$E$56,MATCH(RIGHT(L129,255),RIGHT('Disaggregation Records'!$D$3:$D$56,255),0))),"")</f>
        <v/>
      </c>
      <c r="D129" s="490" t="str">
        <f t="array" ref="D129">IFERROR(IF(INDEX('Disaggregation Records'!$F$3:$F$56,MATCH(RIGHT(L129,255),RIGHT('Disaggregation Records'!$D$3:$D$56,255),0))=0,"",INDEX('Disaggregation Records'!$F$3:$F$56,MATCH(RIGHT(L129,255),RIGHT('Disaggregation Records'!$D$3:$D$56,255),0))),"")</f>
        <v/>
      </c>
      <c r="E129" s="378" t="str">
        <f t="array" ref="E129">IFERROR(IF(INDEX('Disaggregation Data'!$K$3:$K$154,MATCH(RIGHT(M129,255),RIGHT('Disaggregation Data'!$J$3:$J$154,255),0))=0,"",INDEX('Disaggregation Data'!$K$3:$K$154,MATCH(RIGHT(M129,255),RIGHT('Disaggregation Data'!$J$3:$J$154,255),0))),"")</f>
        <v/>
      </c>
      <c r="F129" s="378" t="str">
        <f t="array" ref="F129">IFERROR(IF(INDEX('Disaggregation Data'!$L$3:$L$154,MATCH(RIGHT(M129,255),RIGHT('Disaggregation Data'!$J$3:$J$154,255),0))=0,"",INDEX('Disaggregation Data'!$L$3:$L$154,MATCH(RIGHT(M129,255),RIGHT('Disaggregation Data'!$J$3:$J$154,255),0))),"")</f>
        <v/>
      </c>
      <c r="G129" s="378" t="str">
        <f t="array" ref="G129">IFERROR(IF(INDEX('Disaggregation Data'!$M$3:$M$154,MATCH(RIGHT(M129,255),RIGHT('Disaggregation Data'!$J$3:$J$154,255),0))=0,"",INDEX('Disaggregation Data'!$M$3:$M$154,MATCH(RIGHT(M129,255),RIGHT('Disaggregation Data'!$J$3:$J$154,255),0))),"")</f>
        <v/>
      </c>
      <c r="H129" s="377" t="str">
        <f t="array" ref="H129">IFERROR(IF(INDEX('Disaggregation Data'!$N$3:$N$154,MATCH(RIGHT(M129,255),RIGHT('Disaggregation Data'!$J$3:$J$154,255),0))=0,"",INDEX('Disaggregation Data'!$N$3:$N$154,MATCH(RIGHT(M129,255),RIGHT('Disaggregation Data'!$J$3:$J$154,255),0))),"")</f>
        <v/>
      </c>
      <c r="I129" s="491" t="str">
        <f t="array" ref="I129">IFERROR(IF(INDEX('Disaggregation Records'!$G$3:$G$56,MATCH(LEFT(L129,255),LEFT('Disaggregation Records'!$D$3:$D$56,255),0))=0,"",INDEX('Disaggregation Records'!$G$3:$G$56,MATCH(LEFT(L129,255),LEFT('Disaggregation Records'!$D$3:$D$56,255),0))),"")</f>
        <v/>
      </c>
      <c r="J129" s="491" t="s">
        <v>425</v>
      </c>
      <c r="K129" s="491">
        <f t="shared" si="4"/>
        <v>100</v>
      </c>
      <c r="L129" s="491" t="str">
        <f t="shared" si="5"/>
        <v/>
      </c>
      <c r="M129" s="491" t="str">
        <f t="shared" si="6"/>
        <v/>
      </c>
      <c r="N129" s="448" t="b">
        <f t="shared" si="7"/>
        <v>0</v>
      </c>
      <c r="O129" s="452" t="s">
        <v>1712</v>
      </c>
      <c r="P129" s="244"/>
      <c r="Q129" s="243"/>
      <c r="U129" s="415"/>
      <c r="V129" s="415"/>
    </row>
    <row r="130" spans="1:22" ht="37.5" customHeight="1" x14ac:dyDescent="0.25">
      <c r="A130" s="375">
        <v>13</v>
      </c>
      <c r="B130" s="394" t="str">
        <f>IFERROR(VLOOKUP(A130,'Impact Indicators - Section B'!$A$9:$S$27,19,FALSE),"")</f>
        <v/>
      </c>
      <c r="C130" s="490" t="str">
        <f t="array" ref="C130">IFERROR(IF(INDEX('Disaggregation Records'!$E$3:$E$56,MATCH(RIGHT(L130,255),RIGHT('Disaggregation Records'!$D$3:$D$56,255),0))=0,"",INDEX('Disaggregation Records'!$E$3:$E$56,MATCH(RIGHT(L130,255),RIGHT('Disaggregation Records'!$D$3:$D$56,255),0))),"")</f>
        <v/>
      </c>
      <c r="D130" s="490" t="str">
        <f t="array" ref="D130">IFERROR(IF(INDEX('Disaggregation Records'!$F$3:$F$56,MATCH(RIGHT(L130,255),RIGHT('Disaggregation Records'!$D$3:$D$56,255),0))=0,"",INDEX('Disaggregation Records'!$F$3:$F$56,MATCH(RIGHT(L130,255),RIGHT('Disaggregation Records'!$D$3:$D$56,255),0))),"")</f>
        <v/>
      </c>
      <c r="E130" s="378" t="str">
        <f t="array" ref="E130">IFERROR(IF(INDEX('Disaggregation Data'!$K$3:$K$154,MATCH(RIGHT(M130,255),RIGHT('Disaggregation Data'!$J$3:$J$154,255),0))=0,"",INDEX('Disaggregation Data'!$K$3:$K$154,MATCH(RIGHT(M130,255),RIGHT('Disaggregation Data'!$J$3:$J$154,255),0))),"")</f>
        <v/>
      </c>
      <c r="F130" s="378" t="str">
        <f t="array" ref="F130">IFERROR(IF(INDEX('Disaggregation Data'!$L$3:$L$154,MATCH(RIGHT(M130,255),RIGHT('Disaggregation Data'!$J$3:$J$154,255),0))=0,"",INDEX('Disaggregation Data'!$L$3:$L$154,MATCH(RIGHT(M130,255),RIGHT('Disaggregation Data'!$J$3:$J$154,255),0))),"")</f>
        <v/>
      </c>
      <c r="G130" s="378" t="str">
        <f t="array" ref="G130">IFERROR(IF(INDEX('Disaggregation Data'!$M$3:$M$154,MATCH(RIGHT(M130,255),RIGHT('Disaggregation Data'!$J$3:$J$154,255),0))=0,"",INDEX('Disaggregation Data'!$M$3:$M$154,MATCH(RIGHT(M130,255),RIGHT('Disaggregation Data'!$J$3:$J$154,255),0))),"")</f>
        <v/>
      </c>
      <c r="H130" s="377" t="str">
        <f t="array" ref="H130">IFERROR(IF(INDEX('Disaggregation Data'!$N$3:$N$154,MATCH(RIGHT(M130,255),RIGHT('Disaggregation Data'!$J$3:$J$154,255),0))=0,"",INDEX('Disaggregation Data'!$N$3:$N$154,MATCH(RIGHT(M130,255),RIGHT('Disaggregation Data'!$J$3:$J$154,255),0))),"")</f>
        <v/>
      </c>
      <c r="I130" s="491" t="str">
        <f t="array" ref="I130">IFERROR(IF(INDEX('Disaggregation Records'!$G$3:$G$56,MATCH(LEFT(L130,255),LEFT('Disaggregation Records'!$D$3:$D$56,255),0))=0,"",INDEX('Disaggregation Records'!$G$3:$G$56,MATCH(LEFT(L130,255),LEFT('Disaggregation Records'!$D$3:$D$56,255),0))),"")</f>
        <v/>
      </c>
      <c r="J130" s="491" t="s">
        <v>425</v>
      </c>
      <c r="K130" s="491">
        <f t="shared" si="4"/>
        <v>101</v>
      </c>
      <c r="L130" s="491" t="str">
        <f t="shared" si="5"/>
        <v/>
      </c>
      <c r="M130" s="491" t="str">
        <f t="shared" si="6"/>
        <v/>
      </c>
      <c r="N130" s="448" t="b">
        <f t="shared" si="7"/>
        <v>0</v>
      </c>
      <c r="O130" s="452" t="s">
        <v>1713</v>
      </c>
      <c r="P130" s="244"/>
      <c r="Q130" s="243"/>
      <c r="U130" s="415"/>
      <c r="V130" s="415"/>
    </row>
    <row r="131" spans="1:22" ht="37.5" customHeight="1" x14ac:dyDescent="0.25">
      <c r="A131" s="375">
        <v>13</v>
      </c>
      <c r="B131" s="394" t="str">
        <f>IFERROR(VLOOKUP(A131,'Impact Indicators - Section B'!$A$9:$S$27,19,FALSE),"")</f>
        <v/>
      </c>
      <c r="C131" s="490" t="str">
        <f t="array" ref="C131">IFERROR(IF(INDEX('Disaggregation Records'!$E$3:$E$56,MATCH(RIGHT(L131,255),RIGHT('Disaggregation Records'!$D$3:$D$56,255),0))=0,"",INDEX('Disaggregation Records'!$E$3:$E$56,MATCH(RIGHT(L131,255),RIGHT('Disaggregation Records'!$D$3:$D$56,255),0))),"")</f>
        <v/>
      </c>
      <c r="D131" s="490" t="str">
        <f t="array" ref="D131">IFERROR(IF(INDEX('Disaggregation Records'!$F$3:$F$56,MATCH(RIGHT(L131,255),RIGHT('Disaggregation Records'!$D$3:$D$56,255),0))=0,"",INDEX('Disaggregation Records'!$F$3:$F$56,MATCH(RIGHT(L131,255),RIGHT('Disaggregation Records'!$D$3:$D$56,255),0))),"")</f>
        <v/>
      </c>
      <c r="E131" s="378" t="str">
        <f t="array" ref="E131">IFERROR(IF(INDEX('Disaggregation Data'!$K$3:$K$154,MATCH(RIGHT(M131,255),RIGHT('Disaggregation Data'!$J$3:$J$154,255),0))=0,"",INDEX('Disaggregation Data'!$K$3:$K$154,MATCH(RIGHT(M131,255),RIGHT('Disaggregation Data'!$J$3:$J$154,255),0))),"")</f>
        <v/>
      </c>
      <c r="F131" s="378" t="str">
        <f t="array" ref="F131">IFERROR(IF(INDEX('Disaggregation Data'!$L$3:$L$154,MATCH(RIGHT(M131,255),RIGHT('Disaggregation Data'!$J$3:$J$154,255),0))=0,"",INDEX('Disaggregation Data'!$L$3:$L$154,MATCH(RIGHT(M131,255),RIGHT('Disaggregation Data'!$J$3:$J$154,255),0))),"")</f>
        <v/>
      </c>
      <c r="G131" s="378" t="str">
        <f t="array" ref="G131">IFERROR(IF(INDEX('Disaggregation Data'!$M$3:$M$154,MATCH(RIGHT(M131,255),RIGHT('Disaggregation Data'!$J$3:$J$154,255),0))=0,"",INDEX('Disaggregation Data'!$M$3:$M$154,MATCH(RIGHT(M131,255),RIGHT('Disaggregation Data'!$J$3:$J$154,255),0))),"")</f>
        <v/>
      </c>
      <c r="H131" s="377" t="str">
        <f t="array" ref="H131">IFERROR(IF(INDEX('Disaggregation Data'!$N$3:$N$154,MATCH(RIGHT(M131,255),RIGHT('Disaggregation Data'!$J$3:$J$154,255),0))=0,"",INDEX('Disaggregation Data'!$N$3:$N$154,MATCH(RIGHT(M131,255),RIGHT('Disaggregation Data'!$J$3:$J$154,255),0))),"")</f>
        <v/>
      </c>
      <c r="I131" s="491" t="str">
        <f t="array" ref="I131">IFERROR(IF(INDEX('Disaggregation Records'!$G$3:$G$56,MATCH(LEFT(L131,255),LEFT('Disaggregation Records'!$D$3:$D$56,255),0))=0,"",INDEX('Disaggregation Records'!$G$3:$G$56,MATCH(LEFT(L131,255),LEFT('Disaggregation Records'!$D$3:$D$56,255),0))),"")</f>
        <v/>
      </c>
      <c r="J131" s="491" t="s">
        <v>425</v>
      </c>
      <c r="K131" s="491">
        <f t="shared" si="4"/>
        <v>102</v>
      </c>
      <c r="L131" s="491" t="str">
        <f t="shared" si="5"/>
        <v/>
      </c>
      <c r="M131" s="491" t="str">
        <f t="shared" si="6"/>
        <v/>
      </c>
      <c r="N131" s="448" t="b">
        <f t="shared" si="7"/>
        <v>0</v>
      </c>
      <c r="O131" s="452" t="s">
        <v>1714</v>
      </c>
      <c r="P131" s="244"/>
      <c r="Q131" s="243"/>
      <c r="U131" s="415"/>
      <c r="V131" s="415"/>
    </row>
    <row r="132" spans="1:22" ht="37.5" customHeight="1" x14ac:dyDescent="0.25">
      <c r="A132" s="375">
        <v>13</v>
      </c>
      <c r="B132" s="394" t="str">
        <f>IFERROR(VLOOKUP(A132,'Impact Indicators - Section B'!$A$9:$S$27,19,FALSE),"")</f>
        <v/>
      </c>
      <c r="C132" s="490" t="str">
        <f t="array" ref="C132">IFERROR(IF(INDEX('Disaggregation Records'!$E$3:$E$56,MATCH(RIGHT(L132,255),RIGHT('Disaggregation Records'!$D$3:$D$56,255),0))=0,"",INDEX('Disaggregation Records'!$E$3:$E$56,MATCH(RIGHT(L132,255),RIGHT('Disaggregation Records'!$D$3:$D$56,255),0))),"")</f>
        <v/>
      </c>
      <c r="D132" s="490" t="str">
        <f t="array" ref="D132">IFERROR(IF(INDEX('Disaggregation Records'!$F$3:$F$56,MATCH(RIGHT(L132,255),RIGHT('Disaggregation Records'!$D$3:$D$56,255),0))=0,"",INDEX('Disaggregation Records'!$F$3:$F$56,MATCH(RIGHT(L132,255),RIGHT('Disaggregation Records'!$D$3:$D$56,255),0))),"")</f>
        <v/>
      </c>
      <c r="E132" s="378" t="str">
        <f t="array" ref="E132">IFERROR(IF(INDEX('Disaggregation Data'!$K$3:$K$154,MATCH(RIGHT(M132,255),RIGHT('Disaggregation Data'!$J$3:$J$154,255),0))=0,"",INDEX('Disaggregation Data'!$K$3:$K$154,MATCH(RIGHT(M132,255),RIGHT('Disaggregation Data'!$J$3:$J$154,255),0))),"")</f>
        <v/>
      </c>
      <c r="F132" s="378" t="str">
        <f t="array" ref="F132">IFERROR(IF(INDEX('Disaggregation Data'!$L$3:$L$154,MATCH(RIGHT(M132,255),RIGHT('Disaggregation Data'!$J$3:$J$154,255),0))=0,"",INDEX('Disaggregation Data'!$L$3:$L$154,MATCH(RIGHT(M132,255),RIGHT('Disaggregation Data'!$J$3:$J$154,255),0))),"")</f>
        <v/>
      </c>
      <c r="G132" s="378" t="str">
        <f t="array" ref="G132">IFERROR(IF(INDEX('Disaggregation Data'!$M$3:$M$154,MATCH(RIGHT(M132,255),RIGHT('Disaggregation Data'!$J$3:$J$154,255),0))=0,"",INDEX('Disaggregation Data'!$M$3:$M$154,MATCH(RIGHT(M132,255),RIGHT('Disaggregation Data'!$J$3:$J$154,255),0))),"")</f>
        <v/>
      </c>
      <c r="H132" s="377" t="str">
        <f t="array" ref="H132">IFERROR(IF(INDEX('Disaggregation Data'!$N$3:$N$154,MATCH(RIGHT(M132,255),RIGHT('Disaggregation Data'!$J$3:$J$154,255),0))=0,"",INDEX('Disaggregation Data'!$N$3:$N$154,MATCH(RIGHT(M132,255),RIGHT('Disaggregation Data'!$J$3:$J$154,255),0))),"")</f>
        <v/>
      </c>
      <c r="I132" s="491" t="str">
        <f t="array" ref="I132">IFERROR(IF(INDEX('Disaggregation Records'!$G$3:$G$56,MATCH(LEFT(L132,255),LEFT('Disaggregation Records'!$D$3:$D$56,255),0))=0,"",INDEX('Disaggregation Records'!$G$3:$G$56,MATCH(LEFT(L132,255),LEFT('Disaggregation Records'!$D$3:$D$56,255),0))),"")</f>
        <v/>
      </c>
      <c r="J132" s="491" t="s">
        <v>425</v>
      </c>
      <c r="K132" s="491">
        <f t="shared" si="4"/>
        <v>103</v>
      </c>
      <c r="L132" s="491" t="str">
        <f t="shared" si="5"/>
        <v/>
      </c>
      <c r="M132" s="491" t="str">
        <f t="shared" si="6"/>
        <v/>
      </c>
      <c r="N132" s="448" t="b">
        <f t="shared" si="7"/>
        <v>0</v>
      </c>
      <c r="O132" s="452" t="s">
        <v>1715</v>
      </c>
      <c r="P132" s="244"/>
      <c r="Q132" s="243"/>
      <c r="U132" s="415"/>
      <c r="V132" s="415"/>
    </row>
    <row r="133" spans="1:22" ht="37.5" customHeight="1" x14ac:dyDescent="0.25">
      <c r="A133" s="375">
        <v>13</v>
      </c>
      <c r="B133" s="394" t="str">
        <f>IFERROR(VLOOKUP(A133,'Impact Indicators - Section B'!$A$9:$S$27,19,FALSE),"")</f>
        <v/>
      </c>
      <c r="C133" s="490" t="str">
        <f t="array" ref="C133">IFERROR(IF(INDEX('Disaggregation Records'!$E$3:$E$56,MATCH(RIGHT(L133,255),RIGHT('Disaggregation Records'!$D$3:$D$56,255),0))=0,"",INDEX('Disaggregation Records'!$E$3:$E$56,MATCH(RIGHT(L133,255),RIGHT('Disaggregation Records'!$D$3:$D$56,255),0))),"")</f>
        <v/>
      </c>
      <c r="D133" s="490" t="str">
        <f t="array" ref="D133">IFERROR(IF(INDEX('Disaggregation Records'!$F$3:$F$56,MATCH(RIGHT(L133,255),RIGHT('Disaggregation Records'!$D$3:$D$56,255),0))=0,"",INDEX('Disaggregation Records'!$F$3:$F$56,MATCH(RIGHT(L133,255),RIGHT('Disaggregation Records'!$D$3:$D$56,255),0))),"")</f>
        <v/>
      </c>
      <c r="E133" s="378" t="str">
        <f t="array" ref="E133">IFERROR(IF(INDEX('Disaggregation Data'!$K$3:$K$154,MATCH(RIGHT(M133,255),RIGHT('Disaggregation Data'!$J$3:$J$154,255),0))=0,"",INDEX('Disaggregation Data'!$K$3:$K$154,MATCH(RIGHT(M133,255),RIGHT('Disaggregation Data'!$J$3:$J$154,255),0))),"")</f>
        <v/>
      </c>
      <c r="F133" s="378" t="str">
        <f t="array" ref="F133">IFERROR(IF(INDEX('Disaggregation Data'!$L$3:$L$154,MATCH(RIGHT(M133,255),RIGHT('Disaggregation Data'!$J$3:$J$154,255),0))=0,"",INDEX('Disaggregation Data'!$L$3:$L$154,MATCH(RIGHT(M133,255),RIGHT('Disaggregation Data'!$J$3:$J$154,255),0))),"")</f>
        <v/>
      </c>
      <c r="G133" s="378" t="str">
        <f t="array" ref="G133">IFERROR(IF(INDEX('Disaggregation Data'!$M$3:$M$154,MATCH(RIGHT(M133,255),RIGHT('Disaggregation Data'!$J$3:$J$154,255),0))=0,"",INDEX('Disaggregation Data'!$M$3:$M$154,MATCH(RIGHT(M133,255),RIGHT('Disaggregation Data'!$J$3:$J$154,255),0))),"")</f>
        <v/>
      </c>
      <c r="H133" s="377" t="str">
        <f t="array" ref="H133">IFERROR(IF(INDEX('Disaggregation Data'!$N$3:$N$154,MATCH(RIGHT(M133,255),RIGHT('Disaggregation Data'!$J$3:$J$154,255),0))=0,"",INDEX('Disaggregation Data'!$N$3:$N$154,MATCH(RIGHT(M133,255),RIGHT('Disaggregation Data'!$J$3:$J$154,255),0))),"")</f>
        <v/>
      </c>
      <c r="I133" s="491" t="str">
        <f t="array" ref="I133">IFERROR(IF(INDEX('Disaggregation Records'!$G$3:$G$56,MATCH(LEFT(L133,255),LEFT('Disaggregation Records'!$D$3:$D$56,255),0))=0,"",INDEX('Disaggregation Records'!$G$3:$G$56,MATCH(LEFT(L133,255),LEFT('Disaggregation Records'!$D$3:$D$56,255),0))),"")</f>
        <v/>
      </c>
      <c r="J133" s="491" t="s">
        <v>425</v>
      </c>
      <c r="K133" s="491">
        <f t="shared" si="4"/>
        <v>104</v>
      </c>
      <c r="L133" s="491" t="str">
        <f t="shared" si="5"/>
        <v/>
      </c>
      <c r="M133" s="491" t="str">
        <f t="shared" si="6"/>
        <v/>
      </c>
      <c r="N133" s="448" t="b">
        <f t="shared" si="7"/>
        <v>0</v>
      </c>
      <c r="O133" s="452" t="s">
        <v>1716</v>
      </c>
      <c r="P133" s="244"/>
      <c r="Q133" s="243"/>
      <c r="U133" s="415"/>
      <c r="V133" s="415"/>
    </row>
    <row r="134" spans="1:22" ht="37.5" customHeight="1" x14ac:dyDescent="0.25">
      <c r="A134" s="375">
        <v>13</v>
      </c>
      <c r="B134" s="394" t="str">
        <f>IFERROR(VLOOKUP(A134,'Impact Indicators - Section B'!$A$9:$S$27,19,FALSE),"")</f>
        <v/>
      </c>
      <c r="C134" s="490" t="str">
        <f t="array" ref="C134">IFERROR(IF(INDEX('Disaggregation Records'!$E$3:$E$56,MATCH(RIGHT(L134,255),RIGHT('Disaggregation Records'!$D$3:$D$56,255),0))=0,"",INDEX('Disaggregation Records'!$E$3:$E$56,MATCH(RIGHT(L134,255),RIGHT('Disaggregation Records'!$D$3:$D$56,255),0))),"")</f>
        <v/>
      </c>
      <c r="D134" s="490" t="str">
        <f t="array" ref="D134">IFERROR(IF(INDEX('Disaggregation Records'!$F$3:$F$56,MATCH(RIGHT(L134,255),RIGHT('Disaggregation Records'!$D$3:$D$56,255),0))=0,"",INDEX('Disaggregation Records'!$F$3:$F$56,MATCH(RIGHT(L134,255),RIGHT('Disaggregation Records'!$D$3:$D$56,255),0))),"")</f>
        <v/>
      </c>
      <c r="E134" s="378" t="str">
        <f t="array" ref="E134">IFERROR(IF(INDEX('Disaggregation Data'!$K$3:$K$154,MATCH(RIGHT(M134,255),RIGHT('Disaggregation Data'!$J$3:$J$154,255),0))=0,"",INDEX('Disaggregation Data'!$K$3:$K$154,MATCH(RIGHT(M134,255),RIGHT('Disaggregation Data'!$J$3:$J$154,255),0))),"")</f>
        <v/>
      </c>
      <c r="F134" s="378" t="str">
        <f t="array" ref="F134">IFERROR(IF(INDEX('Disaggregation Data'!$L$3:$L$154,MATCH(RIGHT(M134,255),RIGHT('Disaggregation Data'!$J$3:$J$154,255),0))=0,"",INDEX('Disaggregation Data'!$L$3:$L$154,MATCH(RIGHT(M134,255),RIGHT('Disaggregation Data'!$J$3:$J$154,255),0))),"")</f>
        <v/>
      </c>
      <c r="G134" s="378" t="str">
        <f t="array" ref="G134">IFERROR(IF(INDEX('Disaggregation Data'!$M$3:$M$154,MATCH(RIGHT(M134,255),RIGHT('Disaggregation Data'!$J$3:$J$154,255),0))=0,"",INDEX('Disaggregation Data'!$M$3:$M$154,MATCH(RIGHT(M134,255),RIGHT('Disaggregation Data'!$J$3:$J$154,255),0))),"")</f>
        <v/>
      </c>
      <c r="H134" s="377" t="str">
        <f t="array" ref="H134">IFERROR(IF(INDEX('Disaggregation Data'!$N$3:$N$154,MATCH(RIGHT(M134,255),RIGHT('Disaggregation Data'!$J$3:$J$154,255),0))=0,"",INDEX('Disaggregation Data'!$N$3:$N$154,MATCH(RIGHT(M134,255),RIGHT('Disaggregation Data'!$J$3:$J$154,255),0))),"")</f>
        <v/>
      </c>
      <c r="I134" s="491" t="str">
        <f t="array" ref="I134">IFERROR(IF(INDEX('Disaggregation Records'!$G$3:$G$56,MATCH(LEFT(L134,255),LEFT('Disaggregation Records'!$D$3:$D$56,255),0))=0,"",INDEX('Disaggregation Records'!$G$3:$G$56,MATCH(LEFT(L134,255),LEFT('Disaggregation Records'!$D$3:$D$56,255),0))),"")</f>
        <v/>
      </c>
      <c r="J134" s="491" t="s">
        <v>425</v>
      </c>
      <c r="K134" s="491">
        <f t="shared" si="4"/>
        <v>105</v>
      </c>
      <c r="L134" s="491" t="str">
        <f t="shared" si="5"/>
        <v/>
      </c>
      <c r="M134" s="491" t="str">
        <f t="shared" si="6"/>
        <v/>
      </c>
      <c r="N134" s="448" t="b">
        <f t="shared" si="7"/>
        <v>0</v>
      </c>
      <c r="O134" s="452" t="s">
        <v>1717</v>
      </c>
      <c r="P134" s="244"/>
      <c r="Q134" s="243"/>
      <c r="U134" s="415"/>
      <c r="V134" s="415"/>
    </row>
    <row r="135" spans="1:22" ht="37.5" customHeight="1" x14ac:dyDescent="0.25">
      <c r="A135" s="375">
        <v>13</v>
      </c>
      <c r="B135" s="394" t="str">
        <f>IFERROR(VLOOKUP(A135,'Impact Indicators - Section B'!$A$9:$S$27,19,FALSE),"")</f>
        <v/>
      </c>
      <c r="C135" s="490" t="str">
        <f t="array" ref="C135">IFERROR(IF(INDEX('Disaggregation Records'!$E$3:$E$56,MATCH(RIGHT(L135,255),RIGHT('Disaggregation Records'!$D$3:$D$56,255),0))=0,"",INDEX('Disaggregation Records'!$E$3:$E$56,MATCH(RIGHT(L135,255),RIGHT('Disaggregation Records'!$D$3:$D$56,255),0))),"")</f>
        <v/>
      </c>
      <c r="D135" s="490" t="str">
        <f t="array" ref="D135">IFERROR(IF(INDEX('Disaggregation Records'!$F$3:$F$56,MATCH(RIGHT(L135,255),RIGHT('Disaggregation Records'!$D$3:$D$56,255),0))=0,"",INDEX('Disaggregation Records'!$F$3:$F$56,MATCH(RIGHT(L135,255),RIGHT('Disaggregation Records'!$D$3:$D$56,255),0))),"")</f>
        <v/>
      </c>
      <c r="E135" s="378" t="str">
        <f t="array" ref="E135">IFERROR(IF(INDEX('Disaggregation Data'!$K$3:$K$154,MATCH(RIGHT(M135,255),RIGHT('Disaggregation Data'!$J$3:$J$154,255),0))=0,"",INDEX('Disaggregation Data'!$K$3:$K$154,MATCH(RIGHT(M135,255),RIGHT('Disaggregation Data'!$J$3:$J$154,255),0))),"")</f>
        <v/>
      </c>
      <c r="F135" s="378" t="str">
        <f t="array" ref="F135">IFERROR(IF(INDEX('Disaggregation Data'!$L$3:$L$154,MATCH(RIGHT(M135,255),RIGHT('Disaggregation Data'!$J$3:$J$154,255),0))=0,"",INDEX('Disaggregation Data'!$L$3:$L$154,MATCH(RIGHT(M135,255),RIGHT('Disaggregation Data'!$J$3:$J$154,255),0))),"")</f>
        <v/>
      </c>
      <c r="G135" s="378" t="str">
        <f t="array" ref="G135">IFERROR(IF(INDEX('Disaggregation Data'!$M$3:$M$154,MATCH(RIGHT(M135,255),RIGHT('Disaggregation Data'!$J$3:$J$154,255),0))=0,"",INDEX('Disaggregation Data'!$M$3:$M$154,MATCH(RIGHT(M135,255),RIGHT('Disaggregation Data'!$J$3:$J$154,255),0))),"")</f>
        <v/>
      </c>
      <c r="H135" s="377" t="str">
        <f t="array" ref="H135">IFERROR(IF(INDEX('Disaggregation Data'!$N$3:$N$154,MATCH(RIGHT(M135,255),RIGHT('Disaggregation Data'!$J$3:$J$154,255),0))=0,"",INDEX('Disaggregation Data'!$N$3:$N$154,MATCH(RIGHT(M135,255),RIGHT('Disaggregation Data'!$J$3:$J$154,255),0))),"")</f>
        <v/>
      </c>
      <c r="I135" s="491" t="str">
        <f t="array" ref="I135">IFERROR(IF(INDEX('Disaggregation Records'!$G$3:$G$56,MATCH(LEFT(L135,255),LEFT('Disaggregation Records'!$D$3:$D$56,255),0))=0,"",INDEX('Disaggregation Records'!$G$3:$G$56,MATCH(LEFT(L135,255),LEFT('Disaggregation Records'!$D$3:$D$56,255),0))),"")</f>
        <v/>
      </c>
      <c r="J135" s="491" t="s">
        <v>425</v>
      </c>
      <c r="K135" s="491">
        <f t="shared" si="4"/>
        <v>106</v>
      </c>
      <c r="L135" s="491" t="str">
        <f t="shared" si="5"/>
        <v/>
      </c>
      <c r="M135" s="491" t="str">
        <f t="shared" si="6"/>
        <v/>
      </c>
      <c r="N135" s="448" t="b">
        <f t="shared" si="7"/>
        <v>0</v>
      </c>
      <c r="O135" s="452" t="s">
        <v>1718</v>
      </c>
      <c r="P135" s="244"/>
      <c r="Q135" s="243"/>
      <c r="U135" s="415"/>
      <c r="V135" s="415"/>
    </row>
    <row r="136" spans="1:22" ht="37.5" customHeight="1" x14ac:dyDescent="0.25">
      <c r="A136" s="375">
        <v>13</v>
      </c>
      <c r="B136" s="394" t="str">
        <f>IFERROR(VLOOKUP(A136,'Impact Indicators - Section B'!$A$9:$S$27,19,FALSE),"")</f>
        <v/>
      </c>
      <c r="C136" s="490" t="str">
        <f t="array" ref="C136">IFERROR(IF(INDEX('Disaggregation Records'!$E$3:$E$56,MATCH(RIGHT(L136,255),RIGHT('Disaggregation Records'!$D$3:$D$56,255),0))=0,"",INDEX('Disaggregation Records'!$E$3:$E$56,MATCH(RIGHT(L136,255),RIGHT('Disaggregation Records'!$D$3:$D$56,255),0))),"")</f>
        <v/>
      </c>
      <c r="D136" s="490" t="str">
        <f t="array" ref="D136">IFERROR(IF(INDEX('Disaggregation Records'!$F$3:$F$56,MATCH(RIGHT(L136,255),RIGHT('Disaggregation Records'!$D$3:$D$56,255),0))=0,"",INDEX('Disaggregation Records'!$F$3:$F$56,MATCH(RIGHT(L136,255),RIGHT('Disaggregation Records'!$D$3:$D$56,255),0))),"")</f>
        <v/>
      </c>
      <c r="E136" s="378" t="str">
        <f t="array" ref="E136">IFERROR(IF(INDEX('Disaggregation Data'!$K$3:$K$154,MATCH(RIGHT(M136,255),RIGHT('Disaggregation Data'!$J$3:$J$154,255),0))=0,"",INDEX('Disaggregation Data'!$K$3:$K$154,MATCH(RIGHT(M136,255),RIGHT('Disaggregation Data'!$J$3:$J$154,255),0))),"")</f>
        <v/>
      </c>
      <c r="F136" s="378" t="str">
        <f t="array" ref="F136">IFERROR(IF(INDEX('Disaggregation Data'!$L$3:$L$154,MATCH(RIGHT(M136,255),RIGHT('Disaggregation Data'!$J$3:$J$154,255),0))=0,"",INDEX('Disaggregation Data'!$L$3:$L$154,MATCH(RIGHT(M136,255),RIGHT('Disaggregation Data'!$J$3:$J$154,255),0))),"")</f>
        <v/>
      </c>
      <c r="G136" s="378" t="str">
        <f t="array" ref="G136">IFERROR(IF(INDEX('Disaggregation Data'!$M$3:$M$154,MATCH(RIGHT(M136,255),RIGHT('Disaggregation Data'!$J$3:$J$154,255),0))=0,"",INDEX('Disaggregation Data'!$M$3:$M$154,MATCH(RIGHT(M136,255),RIGHT('Disaggregation Data'!$J$3:$J$154,255),0))),"")</f>
        <v/>
      </c>
      <c r="H136" s="377" t="str">
        <f t="array" ref="H136">IFERROR(IF(INDEX('Disaggregation Data'!$N$3:$N$154,MATCH(RIGHT(M136,255),RIGHT('Disaggregation Data'!$J$3:$J$154,255),0))=0,"",INDEX('Disaggregation Data'!$N$3:$N$154,MATCH(RIGHT(M136,255),RIGHT('Disaggregation Data'!$J$3:$J$154,255),0))),"")</f>
        <v/>
      </c>
      <c r="I136" s="491" t="str">
        <f t="array" ref="I136">IFERROR(IF(INDEX('Disaggregation Records'!$G$3:$G$56,MATCH(LEFT(L136,255),LEFT('Disaggregation Records'!$D$3:$D$56,255),0))=0,"",INDEX('Disaggregation Records'!$G$3:$G$56,MATCH(LEFT(L136,255),LEFT('Disaggregation Records'!$D$3:$D$56,255),0))),"")</f>
        <v/>
      </c>
      <c r="J136" s="491" t="s">
        <v>425</v>
      </c>
      <c r="K136" s="491">
        <f t="shared" si="4"/>
        <v>107</v>
      </c>
      <c r="L136" s="491" t="str">
        <f t="shared" si="5"/>
        <v/>
      </c>
      <c r="M136" s="491" t="str">
        <f t="shared" si="6"/>
        <v/>
      </c>
      <c r="N136" s="448" t="b">
        <f t="shared" si="7"/>
        <v>0</v>
      </c>
      <c r="O136" s="452" t="s">
        <v>1719</v>
      </c>
      <c r="P136" s="244"/>
      <c r="Q136" s="243"/>
      <c r="U136" s="415"/>
      <c r="V136" s="415"/>
    </row>
    <row r="137" spans="1:22" ht="37.5" customHeight="1" x14ac:dyDescent="0.25">
      <c r="A137" s="375">
        <v>13</v>
      </c>
      <c r="B137" s="394" t="str">
        <f>IFERROR(VLOOKUP(A137,'Impact Indicators - Section B'!$A$9:$S$27,19,FALSE),"")</f>
        <v/>
      </c>
      <c r="C137" s="490" t="str">
        <f t="array" ref="C137">IFERROR(IF(INDEX('Disaggregation Records'!$E$3:$E$56,MATCH(RIGHT(L137,255),RIGHT('Disaggregation Records'!$D$3:$D$56,255),0))=0,"",INDEX('Disaggregation Records'!$E$3:$E$56,MATCH(RIGHT(L137,255),RIGHT('Disaggregation Records'!$D$3:$D$56,255),0))),"")</f>
        <v/>
      </c>
      <c r="D137" s="490" t="str">
        <f t="array" ref="D137">IFERROR(IF(INDEX('Disaggregation Records'!$F$3:$F$56,MATCH(RIGHT(L137,255),RIGHT('Disaggregation Records'!$D$3:$D$56,255),0))=0,"",INDEX('Disaggregation Records'!$F$3:$F$56,MATCH(RIGHT(L137,255),RIGHT('Disaggregation Records'!$D$3:$D$56,255),0))),"")</f>
        <v/>
      </c>
      <c r="E137" s="378" t="str">
        <f t="array" ref="E137">IFERROR(IF(INDEX('Disaggregation Data'!$K$3:$K$154,MATCH(RIGHT(M137,255),RIGHT('Disaggregation Data'!$J$3:$J$154,255),0))=0,"",INDEX('Disaggregation Data'!$K$3:$K$154,MATCH(RIGHT(M137,255),RIGHT('Disaggregation Data'!$J$3:$J$154,255),0))),"")</f>
        <v/>
      </c>
      <c r="F137" s="378" t="str">
        <f t="array" ref="F137">IFERROR(IF(INDEX('Disaggregation Data'!$L$3:$L$154,MATCH(RIGHT(M137,255),RIGHT('Disaggregation Data'!$J$3:$J$154,255),0))=0,"",INDEX('Disaggregation Data'!$L$3:$L$154,MATCH(RIGHT(M137,255),RIGHT('Disaggregation Data'!$J$3:$J$154,255),0))),"")</f>
        <v/>
      </c>
      <c r="G137" s="378" t="str">
        <f t="array" ref="G137">IFERROR(IF(INDEX('Disaggregation Data'!$M$3:$M$154,MATCH(RIGHT(M137,255),RIGHT('Disaggregation Data'!$J$3:$J$154,255),0))=0,"",INDEX('Disaggregation Data'!$M$3:$M$154,MATCH(RIGHT(M137,255),RIGHT('Disaggregation Data'!$J$3:$J$154,255),0))),"")</f>
        <v/>
      </c>
      <c r="H137" s="377" t="str">
        <f t="array" ref="H137">IFERROR(IF(INDEX('Disaggregation Data'!$N$3:$N$154,MATCH(RIGHT(M137,255),RIGHT('Disaggregation Data'!$J$3:$J$154,255),0))=0,"",INDEX('Disaggregation Data'!$N$3:$N$154,MATCH(RIGHT(M137,255),RIGHT('Disaggregation Data'!$J$3:$J$154,255),0))),"")</f>
        <v/>
      </c>
      <c r="I137" s="491" t="str">
        <f t="array" ref="I137">IFERROR(IF(INDEX('Disaggregation Records'!$G$3:$G$56,MATCH(LEFT(L137,255),LEFT('Disaggregation Records'!$D$3:$D$56,255),0))=0,"",INDEX('Disaggregation Records'!$G$3:$G$56,MATCH(LEFT(L137,255),LEFT('Disaggregation Records'!$D$3:$D$56,255),0))),"")</f>
        <v/>
      </c>
      <c r="J137" s="491" t="s">
        <v>425</v>
      </c>
      <c r="K137" s="491">
        <f t="shared" ref="K137:K158" si="8">IF(B137=B136,K136+1,0)</f>
        <v>108</v>
      </c>
      <c r="L137" s="491" t="str">
        <f t="shared" ref="L137:L158" si="9">IF(B137&lt;&gt;"",B137&amp;"-"&amp;K137,"")</f>
        <v/>
      </c>
      <c r="M137" s="491" t="str">
        <f t="shared" ref="M137:M158" si="10">IF(B137&lt;&gt;"",B137&amp;C137&amp;D137,"")</f>
        <v/>
      </c>
      <c r="N137" s="448" t="b">
        <f t="shared" ref="N137:N158" si="11">IFERROR(IF(B137&lt;&gt;"",TRUE,FALSE),"")</f>
        <v>0</v>
      </c>
      <c r="O137" s="452" t="s">
        <v>1720</v>
      </c>
      <c r="P137" s="244"/>
      <c r="Q137" s="243"/>
      <c r="U137" s="415"/>
      <c r="V137" s="415"/>
    </row>
    <row r="138" spans="1:22" ht="37.5" customHeight="1" x14ac:dyDescent="0.25">
      <c r="A138" s="375">
        <v>13</v>
      </c>
      <c r="B138" s="394" t="str">
        <f>IFERROR(VLOOKUP(A138,'Impact Indicators - Section B'!$A$9:$S$27,19,FALSE),"")</f>
        <v/>
      </c>
      <c r="C138" s="490" t="str">
        <f t="array" ref="C138">IFERROR(IF(INDEX('Disaggregation Records'!$E$3:$E$56,MATCH(RIGHT(L138,255),RIGHT('Disaggregation Records'!$D$3:$D$56,255),0))=0,"",INDEX('Disaggregation Records'!$E$3:$E$56,MATCH(RIGHT(L138,255),RIGHT('Disaggregation Records'!$D$3:$D$56,255),0))),"")</f>
        <v/>
      </c>
      <c r="D138" s="490" t="str">
        <f t="array" ref="D138">IFERROR(IF(INDEX('Disaggregation Records'!$F$3:$F$56,MATCH(RIGHT(L138,255),RIGHT('Disaggregation Records'!$D$3:$D$56,255),0))=0,"",INDEX('Disaggregation Records'!$F$3:$F$56,MATCH(RIGHT(L138,255),RIGHT('Disaggregation Records'!$D$3:$D$56,255),0))),"")</f>
        <v/>
      </c>
      <c r="E138" s="378" t="str">
        <f t="array" ref="E138">IFERROR(IF(INDEX('Disaggregation Data'!$K$3:$K$154,MATCH(RIGHT(M138,255),RIGHT('Disaggregation Data'!$J$3:$J$154,255),0))=0,"",INDEX('Disaggregation Data'!$K$3:$K$154,MATCH(RIGHT(M138,255),RIGHT('Disaggregation Data'!$J$3:$J$154,255),0))),"")</f>
        <v/>
      </c>
      <c r="F138" s="378" t="str">
        <f t="array" ref="F138">IFERROR(IF(INDEX('Disaggregation Data'!$L$3:$L$154,MATCH(RIGHT(M138,255),RIGHT('Disaggregation Data'!$J$3:$J$154,255),0))=0,"",INDEX('Disaggregation Data'!$L$3:$L$154,MATCH(RIGHT(M138,255),RIGHT('Disaggregation Data'!$J$3:$J$154,255),0))),"")</f>
        <v/>
      </c>
      <c r="G138" s="378" t="str">
        <f t="array" ref="G138">IFERROR(IF(INDEX('Disaggregation Data'!$M$3:$M$154,MATCH(RIGHT(M138,255),RIGHT('Disaggregation Data'!$J$3:$J$154,255),0))=0,"",INDEX('Disaggregation Data'!$M$3:$M$154,MATCH(RIGHT(M138,255),RIGHT('Disaggregation Data'!$J$3:$J$154,255),0))),"")</f>
        <v/>
      </c>
      <c r="H138" s="377" t="str">
        <f t="array" ref="H138">IFERROR(IF(INDEX('Disaggregation Data'!$N$3:$N$154,MATCH(RIGHT(M138,255),RIGHT('Disaggregation Data'!$J$3:$J$154,255),0))=0,"",INDEX('Disaggregation Data'!$N$3:$N$154,MATCH(RIGHT(M138,255),RIGHT('Disaggregation Data'!$J$3:$J$154,255),0))),"")</f>
        <v/>
      </c>
      <c r="I138" s="491" t="str">
        <f t="array" ref="I138">IFERROR(IF(INDEX('Disaggregation Records'!$G$3:$G$56,MATCH(LEFT(L138,255),LEFT('Disaggregation Records'!$D$3:$D$56,255),0))=0,"",INDEX('Disaggregation Records'!$G$3:$G$56,MATCH(LEFT(L138,255),LEFT('Disaggregation Records'!$D$3:$D$56,255),0))),"")</f>
        <v/>
      </c>
      <c r="J138" s="491" t="s">
        <v>425</v>
      </c>
      <c r="K138" s="491">
        <f t="shared" si="8"/>
        <v>109</v>
      </c>
      <c r="L138" s="491" t="str">
        <f t="shared" si="9"/>
        <v/>
      </c>
      <c r="M138" s="491" t="str">
        <f t="shared" si="10"/>
        <v/>
      </c>
      <c r="N138" s="448" t="b">
        <f t="shared" si="11"/>
        <v>0</v>
      </c>
      <c r="O138" s="452" t="s">
        <v>1721</v>
      </c>
      <c r="P138" s="244"/>
      <c r="Q138" s="243"/>
      <c r="U138" s="415"/>
      <c r="V138" s="415"/>
    </row>
    <row r="139" spans="1:22" ht="37.5" customHeight="1" x14ac:dyDescent="0.25">
      <c r="A139" s="375">
        <v>14</v>
      </c>
      <c r="B139" s="394" t="str">
        <f>IFERROR(VLOOKUP(A139,'Impact Indicators - Section B'!$A$9:$S$27,19,FALSE),"")</f>
        <v/>
      </c>
      <c r="C139" s="490" t="str">
        <f t="array" ref="C139">IFERROR(IF(INDEX('Disaggregation Records'!$E$3:$E$56,MATCH(RIGHT(L139,255),RIGHT('Disaggregation Records'!$D$3:$D$56,255),0))=0,"",INDEX('Disaggregation Records'!$E$3:$E$56,MATCH(RIGHT(L139,255),RIGHT('Disaggregation Records'!$D$3:$D$56,255),0))),"")</f>
        <v/>
      </c>
      <c r="D139" s="490" t="str">
        <f t="array" ref="D139">IFERROR(IF(INDEX('Disaggregation Records'!$F$3:$F$56,MATCH(RIGHT(L139,255),RIGHT('Disaggregation Records'!$D$3:$D$56,255),0))=0,"",INDEX('Disaggregation Records'!$F$3:$F$56,MATCH(RIGHT(L139,255),RIGHT('Disaggregation Records'!$D$3:$D$56,255),0))),"")</f>
        <v/>
      </c>
      <c r="E139" s="378" t="str">
        <f t="array" ref="E139">IFERROR(IF(INDEX('Disaggregation Data'!$K$3:$K$154,MATCH(RIGHT(M139,255),RIGHT('Disaggregation Data'!$J$3:$J$154,255),0))=0,"",INDEX('Disaggregation Data'!$K$3:$K$154,MATCH(RIGHT(M139,255),RIGHT('Disaggregation Data'!$J$3:$J$154,255),0))),"")</f>
        <v/>
      </c>
      <c r="F139" s="378" t="str">
        <f t="array" ref="F139">IFERROR(IF(INDEX('Disaggregation Data'!$L$3:$L$154,MATCH(RIGHT(M139,255),RIGHT('Disaggregation Data'!$J$3:$J$154,255),0))=0,"",INDEX('Disaggregation Data'!$L$3:$L$154,MATCH(RIGHT(M139,255),RIGHT('Disaggregation Data'!$J$3:$J$154,255),0))),"")</f>
        <v/>
      </c>
      <c r="G139" s="378" t="str">
        <f t="array" ref="G139">IFERROR(IF(INDEX('Disaggregation Data'!$M$3:$M$154,MATCH(RIGHT(M139,255),RIGHT('Disaggregation Data'!$J$3:$J$154,255),0))=0,"",INDEX('Disaggregation Data'!$M$3:$M$154,MATCH(RIGHT(M139,255),RIGHT('Disaggregation Data'!$J$3:$J$154,255),0))),"")</f>
        <v/>
      </c>
      <c r="H139" s="377" t="str">
        <f t="array" ref="H139">IFERROR(IF(INDEX('Disaggregation Data'!$N$3:$N$154,MATCH(RIGHT(M139,255),RIGHT('Disaggregation Data'!$J$3:$J$154,255),0))=0,"",INDEX('Disaggregation Data'!$N$3:$N$154,MATCH(RIGHT(M139,255),RIGHT('Disaggregation Data'!$J$3:$J$154,255),0))),"")</f>
        <v/>
      </c>
      <c r="I139" s="491" t="str">
        <f t="array" ref="I139">IFERROR(IF(INDEX('Disaggregation Records'!$G$3:$G$56,MATCH(LEFT(L139,255),LEFT('Disaggregation Records'!$D$3:$D$56,255),0))=0,"",INDEX('Disaggregation Records'!$G$3:$G$56,MATCH(LEFT(L139,255),LEFT('Disaggregation Records'!$D$3:$D$56,255),0))),"")</f>
        <v/>
      </c>
      <c r="J139" s="491" t="s">
        <v>426</v>
      </c>
      <c r="K139" s="491">
        <f t="shared" si="8"/>
        <v>110</v>
      </c>
      <c r="L139" s="491" t="str">
        <f t="shared" si="9"/>
        <v/>
      </c>
      <c r="M139" s="491" t="str">
        <f t="shared" si="10"/>
        <v/>
      </c>
      <c r="N139" s="448" t="b">
        <f t="shared" si="11"/>
        <v>0</v>
      </c>
      <c r="O139" s="452" t="s">
        <v>1722</v>
      </c>
      <c r="P139" s="244"/>
      <c r="Q139" s="243"/>
      <c r="U139" s="415"/>
      <c r="V139" s="415"/>
    </row>
    <row r="140" spans="1:22" ht="37.5" customHeight="1" x14ac:dyDescent="0.25">
      <c r="A140" s="375">
        <v>14</v>
      </c>
      <c r="B140" s="394" t="str">
        <f>IFERROR(VLOOKUP(A140,'Impact Indicators - Section B'!$A$9:$S$27,19,FALSE),"")</f>
        <v/>
      </c>
      <c r="C140" s="490" t="str">
        <f t="array" ref="C140">IFERROR(IF(INDEX('Disaggregation Records'!$E$3:$E$56,MATCH(RIGHT(L140,255),RIGHT('Disaggregation Records'!$D$3:$D$56,255),0))=0,"",INDEX('Disaggregation Records'!$E$3:$E$56,MATCH(RIGHT(L140,255),RIGHT('Disaggregation Records'!$D$3:$D$56,255),0))),"")</f>
        <v/>
      </c>
      <c r="D140" s="490" t="str">
        <f t="array" ref="D140">IFERROR(IF(INDEX('Disaggregation Records'!$F$3:$F$56,MATCH(RIGHT(L140,255),RIGHT('Disaggregation Records'!$D$3:$D$56,255),0))=0,"",INDEX('Disaggregation Records'!$F$3:$F$56,MATCH(RIGHT(L140,255),RIGHT('Disaggregation Records'!$D$3:$D$56,255),0))),"")</f>
        <v/>
      </c>
      <c r="E140" s="378" t="str">
        <f t="array" ref="E140">IFERROR(IF(INDEX('Disaggregation Data'!$K$3:$K$154,MATCH(RIGHT(M140,255),RIGHT('Disaggregation Data'!$J$3:$J$154,255),0))=0,"",INDEX('Disaggregation Data'!$K$3:$K$154,MATCH(RIGHT(M140,255),RIGHT('Disaggregation Data'!$J$3:$J$154,255),0))),"")</f>
        <v/>
      </c>
      <c r="F140" s="378" t="str">
        <f t="array" ref="F140">IFERROR(IF(INDEX('Disaggregation Data'!$L$3:$L$154,MATCH(RIGHT(M140,255),RIGHT('Disaggregation Data'!$J$3:$J$154,255),0))=0,"",INDEX('Disaggregation Data'!$L$3:$L$154,MATCH(RIGHT(M140,255),RIGHT('Disaggregation Data'!$J$3:$J$154,255),0))),"")</f>
        <v/>
      </c>
      <c r="G140" s="378" t="str">
        <f t="array" ref="G140">IFERROR(IF(INDEX('Disaggregation Data'!$M$3:$M$154,MATCH(RIGHT(M140,255),RIGHT('Disaggregation Data'!$J$3:$J$154,255),0))=0,"",INDEX('Disaggregation Data'!$M$3:$M$154,MATCH(RIGHT(M140,255),RIGHT('Disaggregation Data'!$J$3:$J$154,255),0))),"")</f>
        <v/>
      </c>
      <c r="H140" s="377" t="str">
        <f t="array" ref="H140">IFERROR(IF(INDEX('Disaggregation Data'!$N$3:$N$154,MATCH(RIGHT(M140,255),RIGHT('Disaggregation Data'!$J$3:$J$154,255),0))=0,"",INDEX('Disaggregation Data'!$N$3:$N$154,MATCH(RIGHT(M140,255),RIGHT('Disaggregation Data'!$J$3:$J$154,255),0))),"")</f>
        <v/>
      </c>
      <c r="I140" s="491" t="str">
        <f t="array" ref="I140">IFERROR(IF(INDEX('Disaggregation Records'!$G$3:$G$56,MATCH(LEFT(L140,255),LEFT('Disaggregation Records'!$D$3:$D$56,255),0))=0,"",INDEX('Disaggregation Records'!$G$3:$G$56,MATCH(LEFT(L140,255),LEFT('Disaggregation Records'!$D$3:$D$56,255),0))),"")</f>
        <v/>
      </c>
      <c r="J140" s="491" t="s">
        <v>426</v>
      </c>
      <c r="K140" s="491">
        <f t="shared" si="8"/>
        <v>111</v>
      </c>
      <c r="L140" s="491" t="str">
        <f t="shared" si="9"/>
        <v/>
      </c>
      <c r="M140" s="491" t="str">
        <f t="shared" si="10"/>
        <v/>
      </c>
      <c r="N140" s="448" t="b">
        <f t="shared" si="11"/>
        <v>0</v>
      </c>
      <c r="O140" s="452" t="s">
        <v>1723</v>
      </c>
      <c r="P140" s="244"/>
      <c r="Q140" s="243"/>
      <c r="U140" s="415"/>
      <c r="V140" s="415"/>
    </row>
    <row r="141" spans="1:22" ht="37.5" customHeight="1" x14ac:dyDescent="0.25">
      <c r="A141" s="375">
        <v>14</v>
      </c>
      <c r="B141" s="394" t="str">
        <f>IFERROR(VLOOKUP(A141,'Impact Indicators - Section B'!$A$9:$S$27,19,FALSE),"")</f>
        <v/>
      </c>
      <c r="C141" s="490" t="str">
        <f t="array" ref="C141">IFERROR(IF(INDEX('Disaggregation Records'!$E$3:$E$56,MATCH(RIGHT(L141,255),RIGHT('Disaggregation Records'!$D$3:$D$56,255),0))=0,"",INDEX('Disaggregation Records'!$E$3:$E$56,MATCH(RIGHT(L141,255),RIGHT('Disaggregation Records'!$D$3:$D$56,255),0))),"")</f>
        <v/>
      </c>
      <c r="D141" s="490" t="str">
        <f t="array" ref="D141">IFERROR(IF(INDEX('Disaggregation Records'!$F$3:$F$56,MATCH(RIGHT(L141,255),RIGHT('Disaggregation Records'!$D$3:$D$56,255),0))=0,"",INDEX('Disaggregation Records'!$F$3:$F$56,MATCH(RIGHT(L141,255),RIGHT('Disaggregation Records'!$D$3:$D$56,255),0))),"")</f>
        <v/>
      </c>
      <c r="E141" s="378" t="str">
        <f t="array" ref="E141">IFERROR(IF(INDEX('Disaggregation Data'!$K$3:$K$154,MATCH(RIGHT(M141,255),RIGHT('Disaggregation Data'!$J$3:$J$154,255),0))=0,"",INDEX('Disaggregation Data'!$K$3:$K$154,MATCH(RIGHT(M141,255),RIGHT('Disaggregation Data'!$J$3:$J$154,255),0))),"")</f>
        <v/>
      </c>
      <c r="F141" s="378" t="str">
        <f t="array" ref="F141">IFERROR(IF(INDEX('Disaggregation Data'!$L$3:$L$154,MATCH(RIGHT(M141,255),RIGHT('Disaggregation Data'!$J$3:$J$154,255),0))=0,"",INDEX('Disaggregation Data'!$L$3:$L$154,MATCH(RIGHT(M141,255),RIGHT('Disaggregation Data'!$J$3:$J$154,255),0))),"")</f>
        <v/>
      </c>
      <c r="G141" s="378" t="str">
        <f t="array" ref="G141">IFERROR(IF(INDEX('Disaggregation Data'!$M$3:$M$154,MATCH(RIGHT(M141,255),RIGHT('Disaggregation Data'!$J$3:$J$154,255),0))=0,"",INDEX('Disaggregation Data'!$M$3:$M$154,MATCH(RIGHT(M141,255),RIGHT('Disaggregation Data'!$J$3:$J$154,255),0))),"")</f>
        <v/>
      </c>
      <c r="H141" s="377" t="str">
        <f t="array" ref="H141">IFERROR(IF(INDEX('Disaggregation Data'!$N$3:$N$154,MATCH(RIGHT(M141,255),RIGHT('Disaggregation Data'!$J$3:$J$154,255),0))=0,"",INDEX('Disaggregation Data'!$N$3:$N$154,MATCH(RIGHT(M141,255),RIGHT('Disaggregation Data'!$J$3:$J$154,255),0))),"")</f>
        <v/>
      </c>
      <c r="I141" s="491" t="str">
        <f t="array" ref="I141">IFERROR(IF(INDEX('Disaggregation Records'!$G$3:$G$56,MATCH(LEFT(L141,255),LEFT('Disaggregation Records'!$D$3:$D$56,255),0))=0,"",INDEX('Disaggregation Records'!$G$3:$G$56,MATCH(LEFT(L141,255),LEFT('Disaggregation Records'!$D$3:$D$56,255),0))),"")</f>
        <v/>
      </c>
      <c r="J141" s="491" t="s">
        <v>426</v>
      </c>
      <c r="K141" s="491">
        <f t="shared" si="8"/>
        <v>112</v>
      </c>
      <c r="L141" s="491" t="str">
        <f t="shared" si="9"/>
        <v/>
      </c>
      <c r="M141" s="491" t="str">
        <f t="shared" si="10"/>
        <v/>
      </c>
      <c r="N141" s="448" t="b">
        <f t="shared" si="11"/>
        <v>0</v>
      </c>
      <c r="O141" s="452" t="s">
        <v>1724</v>
      </c>
      <c r="P141" s="244"/>
      <c r="Q141" s="243"/>
      <c r="U141" s="415"/>
      <c r="V141" s="415"/>
    </row>
    <row r="142" spans="1:22" ht="37.5" customHeight="1" x14ac:dyDescent="0.25">
      <c r="A142" s="375">
        <v>14</v>
      </c>
      <c r="B142" s="394" t="str">
        <f>IFERROR(VLOOKUP(A142,'Impact Indicators - Section B'!$A$9:$S$27,19,FALSE),"")</f>
        <v/>
      </c>
      <c r="C142" s="490" t="str">
        <f t="array" ref="C142">IFERROR(IF(INDEX('Disaggregation Records'!$E$3:$E$56,MATCH(RIGHT(L142,255),RIGHT('Disaggregation Records'!$D$3:$D$56,255),0))=0,"",INDEX('Disaggregation Records'!$E$3:$E$56,MATCH(RIGHT(L142,255),RIGHT('Disaggregation Records'!$D$3:$D$56,255),0))),"")</f>
        <v/>
      </c>
      <c r="D142" s="490" t="str">
        <f t="array" ref="D142">IFERROR(IF(INDEX('Disaggregation Records'!$F$3:$F$56,MATCH(RIGHT(L142,255),RIGHT('Disaggregation Records'!$D$3:$D$56,255),0))=0,"",INDEX('Disaggregation Records'!$F$3:$F$56,MATCH(RIGHT(L142,255),RIGHT('Disaggregation Records'!$D$3:$D$56,255),0))),"")</f>
        <v/>
      </c>
      <c r="E142" s="378" t="str">
        <f t="array" ref="E142">IFERROR(IF(INDEX('Disaggregation Data'!$K$3:$K$154,MATCH(RIGHT(M142,255),RIGHT('Disaggregation Data'!$J$3:$J$154,255),0))=0,"",INDEX('Disaggregation Data'!$K$3:$K$154,MATCH(RIGHT(M142,255),RIGHT('Disaggregation Data'!$J$3:$J$154,255),0))),"")</f>
        <v/>
      </c>
      <c r="F142" s="378" t="str">
        <f t="array" ref="F142">IFERROR(IF(INDEX('Disaggregation Data'!$L$3:$L$154,MATCH(RIGHT(M142,255),RIGHT('Disaggregation Data'!$J$3:$J$154,255),0))=0,"",INDEX('Disaggregation Data'!$L$3:$L$154,MATCH(RIGHT(M142,255),RIGHT('Disaggregation Data'!$J$3:$J$154,255),0))),"")</f>
        <v/>
      </c>
      <c r="G142" s="378" t="str">
        <f t="array" ref="G142">IFERROR(IF(INDEX('Disaggregation Data'!$M$3:$M$154,MATCH(RIGHT(M142,255),RIGHT('Disaggregation Data'!$J$3:$J$154,255),0))=0,"",INDEX('Disaggregation Data'!$M$3:$M$154,MATCH(RIGHT(M142,255),RIGHT('Disaggregation Data'!$J$3:$J$154,255),0))),"")</f>
        <v/>
      </c>
      <c r="H142" s="377" t="str">
        <f t="array" ref="H142">IFERROR(IF(INDEX('Disaggregation Data'!$N$3:$N$154,MATCH(RIGHT(M142,255),RIGHT('Disaggregation Data'!$J$3:$J$154,255),0))=0,"",INDEX('Disaggregation Data'!$N$3:$N$154,MATCH(RIGHT(M142,255),RIGHT('Disaggregation Data'!$J$3:$J$154,255),0))),"")</f>
        <v/>
      </c>
      <c r="I142" s="491" t="str">
        <f t="array" ref="I142">IFERROR(IF(INDEX('Disaggregation Records'!$G$3:$G$56,MATCH(LEFT(L142,255),LEFT('Disaggregation Records'!$D$3:$D$56,255),0))=0,"",INDEX('Disaggregation Records'!$G$3:$G$56,MATCH(LEFT(L142,255),LEFT('Disaggregation Records'!$D$3:$D$56,255),0))),"")</f>
        <v/>
      </c>
      <c r="J142" s="491" t="s">
        <v>426</v>
      </c>
      <c r="K142" s="491">
        <f t="shared" si="8"/>
        <v>113</v>
      </c>
      <c r="L142" s="491" t="str">
        <f t="shared" si="9"/>
        <v/>
      </c>
      <c r="M142" s="491" t="str">
        <f t="shared" si="10"/>
        <v/>
      </c>
      <c r="N142" s="448" t="b">
        <f t="shared" si="11"/>
        <v>0</v>
      </c>
      <c r="O142" s="452" t="s">
        <v>1725</v>
      </c>
      <c r="P142" s="244"/>
      <c r="Q142" s="243"/>
      <c r="U142" s="415"/>
      <c r="V142" s="415"/>
    </row>
    <row r="143" spans="1:22" ht="37.5" customHeight="1" x14ac:dyDescent="0.25">
      <c r="A143" s="375">
        <v>14</v>
      </c>
      <c r="B143" s="394" t="str">
        <f>IFERROR(VLOOKUP(A143,'Impact Indicators - Section B'!$A$9:$S$27,19,FALSE),"")</f>
        <v/>
      </c>
      <c r="C143" s="490" t="str">
        <f t="array" ref="C143">IFERROR(IF(INDEX('Disaggregation Records'!$E$3:$E$56,MATCH(RIGHT(L143,255),RIGHT('Disaggregation Records'!$D$3:$D$56,255),0))=0,"",INDEX('Disaggregation Records'!$E$3:$E$56,MATCH(RIGHT(L143,255),RIGHT('Disaggregation Records'!$D$3:$D$56,255),0))),"")</f>
        <v/>
      </c>
      <c r="D143" s="490" t="str">
        <f t="array" ref="D143">IFERROR(IF(INDEX('Disaggregation Records'!$F$3:$F$56,MATCH(RIGHT(L143,255),RIGHT('Disaggregation Records'!$D$3:$D$56,255),0))=0,"",INDEX('Disaggregation Records'!$F$3:$F$56,MATCH(RIGHT(L143,255),RIGHT('Disaggregation Records'!$D$3:$D$56,255),0))),"")</f>
        <v/>
      </c>
      <c r="E143" s="378" t="str">
        <f t="array" ref="E143">IFERROR(IF(INDEX('Disaggregation Data'!$K$3:$K$154,MATCH(RIGHT(M143,255),RIGHT('Disaggregation Data'!$J$3:$J$154,255),0))=0,"",INDEX('Disaggregation Data'!$K$3:$K$154,MATCH(RIGHT(M143,255),RIGHT('Disaggregation Data'!$J$3:$J$154,255),0))),"")</f>
        <v/>
      </c>
      <c r="F143" s="378" t="str">
        <f t="array" ref="F143">IFERROR(IF(INDEX('Disaggregation Data'!$L$3:$L$154,MATCH(RIGHT(M143,255),RIGHT('Disaggregation Data'!$J$3:$J$154,255),0))=0,"",INDEX('Disaggregation Data'!$L$3:$L$154,MATCH(RIGHT(M143,255),RIGHT('Disaggregation Data'!$J$3:$J$154,255),0))),"")</f>
        <v/>
      </c>
      <c r="G143" s="378" t="str">
        <f t="array" ref="G143">IFERROR(IF(INDEX('Disaggregation Data'!$M$3:$M$154,MATCH(RIGHT(M143,255),RIGHT('Disaggregation Data'!$J$3:$J$154,255),0))=0,"",INDEX('Disaggregation Data'!$M$3:$M$154,MATCH(RIGHT(M143,255),RIGHT('Disaggregation Data'!$J$3:$J$154,255),0))),"")</f>
        <v/>
      </c>
      <c r="H143" s="377" t="str">
        <f t="array" ref="H143">IFERROR(IF(INDEX('Disaggregation Data'!$N$3:$N$154,MATCH(RIGHT(M143,255),RIGHT('Disaggregation Data'!$J$3:$J$154,255),0))=0,"",INDEX('Disaggregation Data'!$N$3:$N$154,MATCH(RIGHT(M143,255),RIGHT('Disaggregation Data'!$J$3:$J$154,255),0))),"")</f>
        <v/>
      </c>
      <c r="I143" s="491" t="str">
        <f t="array" ref="I143">IFERROR(IF(INDEX('Disaggregation Records'!$G$3:$G$56,MATCH(LEFT(L143,255),LEFT('Disaggregation Records'!$D$3:$D$56,255),0))=0,"",INDEX('Disaggregation Records'!$G$3:$G$56,MATCH(LEFT(L143,255),LEFT('Disaggregation Records'!$D$3:$D$56,255),0))),"")</f>
        <v/>
      </c>
      <c r="J143" s="491" t="s">
        <v>426</v>
      </c>
      <c r="K143" s="491">
        <f t="shared" si="8"/>
        <v>114</v>
      </c>
      <c r="L143" s="491" t="str">
        <f t="shared" si="9"/>
        <v/>
      </c>
      <c r="M143" s="491" t="str">
        <f t="shared" si="10"/>
        <v/>
      </c>
      <c r="N143" s="448" t="b">
        <f t="shared" si="11"/>
        <v>0</v>
      </c>
      <c r="O143" s="452" t="s">
        <v>1726</v>
      </c>
      <c r="P143" s="244"/>
      <c r="Q143" s="243"/>
      <c r="U143" s="415"/>
      <c r="V143" s="415"/>
    </row>
    <row r="144" spans="1:22" ht="37.5" customHeight="1" x14ac:dyDescent="0.25">
      <c r="A144" s="375">
        <v>14</v>
      </c>
      <c r="B144" s="394" t="str">
        <f>IFERROR(VLOOKUP(A144,'Impact Indicators - Section B'!$A$9:$S$27,19,FALSE),"")</f>
        <v/>
      </c>
      <c r="C144" s="490" t="str">
        <f t="array" ref="C144">IFERROR(IF(INDEX('Disaggregation Records'!$E$3:$E$56,MATCH(RIGHT(L144,255),RIGHT('Disaggregation Records'!$D$3:$D$56,255),0))=0,"",INDEX('Disaggregation Records'!$E$3:$E$56,MATCH(RIGHT(L144,255),RIGHT('Disaggregation Records'!$D$3:$D$56,255),0))),"")</f>
        <v/>
      </c>
      <c r="D144" s="490" t="str">
        <f t="array" ref="D144">IFERROR(IF(INDEX('Disaggregation Records'!$F$3:$F$56,MATCH(RIGHT(L144,255),RIGHT('Disaggregation Records'!$D$3:$D$56,255),0))=0,"",INDEX('Disaggregation Records'!$F$3:$F$56,MATCH(RIGHT(L144,255),RIGHT('Disaggregation Records'!$D$3:$D$56,255),0))),"")</f>
        <v/>
      </c>
      <c r="E144" s="378" t="str">
        <f t="array" ref="E144">IFERROR(IF(INDEX('Disaggregation Data'!$K$3:$K$154,MATCH(RIGHT(M144,255),RIGHT('Disaggregation Data'!$J$3:$J$154,255),0))=0,"",INDEX('Disaggregation Data'!$K$3:$K$154,MATCH(RIGHT(M144,255),RIGHT('Disaggregation Data'!$J$3:$J$154,255),0))),"")</f>
        <v/>
      </c>
      <c r="F144" s="378" t="str">
        <f t="array" ref="F144">IFERROR(IF(INDEX('Disaggregation Data'!$L$3:$L$154,MATCH(RIGHT(M144,255),RIGHT('Disaggregation Data'!$J$3:$J$154,255),0))=0,"",INDEX('Disaggregation Data'!$L$3:$L$154,MATCH(RIGHT(M144,255),RIGHT('Disaggregation Data'!$J$3:$J$154,255),0))),"")</f>
        <v/>
      </c>
      <c r="G144" s="378" t="str">
        <f t="array" ref="G144">IFERROR(IF(INDEX('Disaggregation Data'!$M$3:$M$154,MATCH(RIGHT(M144,255),RIGHT('Disaggregation Data'!$J$3:$J$154,255),0))=0,"",INDEX('Disaggregation Data'!$M$3:$M$154,MATCH(RIGHT(M144,255),RIGHT('Disaggregation Data'!$J$3:$J$154,255),0))),"")</f>
        <v/>
      </c>
      <c r="H144" s="377" t="str">
        <f t="array" ref="H144">IFERROR(IF(INDEX('Disaggregation Data'!$N$3:$N$154,MATCH(RIGHT(M144,255),RIGHT('Disaggregation Data'!$J$3:$J$154,255),0))=0,"",INDEX('Disaggregation Data'!$N$3:$N$154,MATCH(RIGHT(M144,255),RIGHT('Disaggregation Data'!$J$3:$J$154,255),0))),"")</f>
        <v/>
      </c>
      <c r="I144" s="491" t="str">
        <f t="array" ref="I144">IFERROR(IF(INDEX('Disaggregation Records'!$G$3:$G$56,MATCH(LEFT(L144,255),LEFT('Disaggregation Records'!$D$3:$D$56,255),0))=0,"",INDEX('Disaggregation Records'!$G$3:$G$56,MATCH(LEFT(L144,255),LEFT('Disaggregation Records'!$D$3:$D$56,255),0))),"")</f>
        <v/>
      </c>
      <c r="J144" s="491" t="s">
        <v>426</v>
      </c>
      <c r="K144" s="491">
        <f t="shared" si="8"/>
        <v>115</v>
      </c>
      <c r="L144" s="491" t="str">
        <f t="shared" si="9"/>
        <v/>
      </c>
      <c r="M144" s="491" t="str">
        <f t="shared" si="10"/>
        <v/>
      </c>
      <c r="N144" s="448" t="b">
        <f t="shared" si="11"/>
        <v>0</v>
      </c>
      <c r="O144" s="452" t="s">
        <v>1727</v>
      </c>
      <c r="P144" s="244"/>
      <c r="Q144" s="243"/>
      <c r="U144" s="415"/>
      <c r="V144" s="415"/>
    </row>
    <row r="145" spans="1:22" ht="37.5" customHeight="1" x14ac:dyDescent="0.25">
      <c r="A145" s="375">
        <v>14</v>
      </c>
      <c r="B145" s="394" t="str">
        <f>IFERROR(VLOOKUP(A145,'Impact Indicators - Section B'!$A$9:$S$27,19,FALSE),"")</f>
        <v/>
      </c>
      <c r="C145" s="490" t="str">
        <f t="array" ref="C145">IFERROR(IF(INDEX('Disaggregation Records'!$E$3:$E$56,MATCH(RIGHT(L145,255),RIGHT('Disaggregation Records'!$D$3:$D$56,255),0))=0,"",INDEX('Disaggregation Records'!$E$3:$E$56,MATCH(RIGHT(L145,255),RIGHT('Disaggregation Records'!$D$3:$D$56,255),0))),"")</f>
        <v/>
      </c>
      <c r="D145" s="490" t="str">
        <f t="array" ref="D145">IFERROR(IF(INDEX('Disaggregation Records'!$F$3:$F$56,MATCH(RIGHT(L145,255),RIGHT('Disaggregation Records'!$D$3:$D$56,255),0))=0,"",INDEX('Disaggregation Records'!$F$3:$F$56,MATCH(RIGHT(L145,255),RIGHT('Disaggregation Records'!$D$3:$D$56,255),0))),"")</f>
        <v/>
      </c>
      <c r="E145" s="378" t="str">
        <f t="array" ref="E145">IFERROR(IF(INDEX('Disaggregation Data'!$K$3:$K$154,MATCH(RIGHT(M145,255),RIGHT('Disaggregation Data'!$J$3:$J$154,255),0))=0,"",INDEX('Disaggregation Data'!$K$3:$K$154,MATCH(RIGHT(M145,255),RIGHT('Disaggregation Data'!$J$3:$J$154,255),0))),"")</f>
        <v/>
      </c>
      <c r="F145" s="378" t="str">
        <f t="array" ref="F145">IFERROR(IF(INDEX('Disaggregation Data'!$L$3:$L$154,MATCH(RIGHT(M145,255),RIGHT('Disaggregation Data'!$J$3:$J$154,255),0))=0,"",INDEX('Disaggregation Data'!$L$3:$L$154,MATCH(RIGHT(M145,255),RIGHT('Disaggregation Data'!$J$3:$J$154,255),0))),"")</f>
        <v/>
      </c>
      <c r="G145" s="378" t="str">
        <f t="array" ref="G145">IFERROR(IF(INDEX('Disaggregation Data'!$M$3:$M$154,MATCH(RIGHT(M145,255),RIGHT('Disaggregation Data'!$J$3:$J$154,255),0))=0,"",INDEX('Disaggregation Data'!$M$3:$M$154,MATCH(RIGHT(M145,255),RIGHT('Disaggregation Data'!$J$3:$J$154,255),0))),"")</f>
        <v/>
      </c>
      <c r="H145" s="377" t="str">
        <f t="array" ref="H145">IFERROR(IF(INDEX('Disaggregation Data'!$N$3:$N$154,MATCH(RIGHT(M145,255),RIGHT('Disaggregation Data'!$J$3:$J$154,255),0))=0,"",INDEX('Disaggregation Data'!$N$3:$N$154,MATCH(RIGHT(M145,255),RIGHT('Disaggregation Data'!$J$3:$J$154,255),0))),"")</f>
        <v/>
      </c>
      <c r="I145" s="491" t="str">
        <f t="array" ref="I145">IFERROR(IF(INDEX('Disaggregation Records'!$G$3:$G$56,MATCH(LEFT(L145,255),LEFT('Disaggregation Records'!$D$3:$D$56,255),0))=0,"",INDEX('Disaggregation Records'!$G$3:$G$56,MATCH(LEFT(L145,255),LEFT('Disaggregation Records'!$D$3:$D$56,255),0))),"")</f>
        <v/>
      </c>
      <c r="J145" s="491" t="s">
        <v>426</v>
      </c>
      <c r="K145" s="491">
        <f t="shared" si="8"/>
        <v>116</v>
      </c>
      <c r="L145" s="491" t="str">
        <f t="shared" si="9"/>
        <v/>
      </c>
      <c r="M145" s="491" t="str">
        <f t="shared" si="10"/>
        <v/>
      </c>
      <c r="N145" s="448" t="b">
        <f t="shared" si="11"/>
        <v>0</v>
      </c>
      <c r="O145" s="452" t="s">
        <v>1728</v>
      </c>
      <c r="P145" s="244"/>
      <c r="Q145" s="243"/>
      <c r="U145" s="415"/>
      <c r="V145" s="415"/>
    </row>
    <row r="146" spans="1:22" ht="37.5" customHeight="1" x14ac:dyDescent="0.25">
      <c r="A146" s="375">
        <v>14</v>
      </c>
      <c r="B146" s="394" t="str">
        <f>IFERROR(VLOOKUP(A146,'Impact Indicators - Section B'!$A$9:$S$27,19,FALSE),"")</f>
        <v/>
      </c>
      <c r="C146" s="490" t="str">
        <f t="array" ref="C146">IFERROR(IF(INDEX('Disaggregation Records'!$E$3:$E$56,MATCH(RIGHT(L146,255),RIGHT('Disaggregation Records'!$D$3:$D$56,255),0))=0,"",INDEX('Disaggregation Records'!$E$3:$E$56,MATCH(RIGHT(L146,255),RIGHT('Disaggregation Records'!$D$3:$D$56,255),0))),"")</f>
        <v/>
      </c>
      <c r="D146" s="490" t="str">
        <f t="array" ref="D146">IFERROR(IF(INDEX('Disaggregation Records'!$F$3:$F$56,MATCH(RIGHT(L146,255),RIGHT('Disaggregation Records'!$D$3:$D$56,255),0))=0,"",INDEX('Disaggregation Records'!$F$3:$F$56,MATCH(RIGHT(L146,255),RIGHT('Disaggregation Records'!$D$3:$D$56,255),0))),"")</f>
        <v/>
      </c>
      <c r="E146" s="378" t="str">
        <f t="array" ref="E146">IFERROR(IF(INDEX('Disaggregation Data'!$K$3:$K$154,MATCH(RIGHT(M146,255),RIGHT('Disaggregation Data'!$J$3:$J$154,255),0))=0,"",INDEX('Disaggregation Data'!$K$3:$K$154,MATCH(RIGHT(M146,255),RIGHT('Disaggregation Data'!$J$3:$J$154,255),0))),"")</f>
        <v/>
      </c>
      <c r="F146" s="378" t="str">
        <f t="array" ref="F146">IFERROR(IF(INDEX('Disaggregation Data'!$L$3:$L$154,MATCH(RIGHT(M146,255),RIGHT('Disaggregation Data'!$J$3:$J$154,255),0))=0,"",INDEX('Disaggregation Data'!$L$3:$L$154,MATCH(RIGHT(M146,255),RIGHT('Disaggregation Data'!$J$3:$J$154,255),0))),"")</f>
        <v/>
      </c>
      <c r="G146" s="378" t="str">
        <f t="array" ref="G146">IFERROR(IF(INDEX('Disaggregation Data'!$M$3:$M$154,MATCH(RIGHT(M146,255),RIGHT('Disaggregation Data'!$J$3:$J$154,255),0))=0,"",INDEX('Disaggregation Data'!$M$3:$M$154,MATCH(RIGHT(M146,255),RIGHT('Disaggregation Data'!$J$3:$J$154,255),0))),"")</f>
        <v/>
      </c>
      <c r="H146" s="377" t="str">
        <f t="array" ref="H146">IFERROR(IF(INDEX('Disaggregation Data'!$N$3:$N$154,MATCH(RIGHT(M146,255),RIGHT('Disaggregation Data'!$J$3:$J$154,255),0))=0,"",INDEX('Disaggregation Data'!$N$3:$N$154,MATCH(RIGHT(M146,255),RIGHT('Disaggregation Data'!$J$3:$J$154,255),0))),"")</f>
        <v/>
      </c>
      <c r="I146" s="491" t="str">
        <f t="array" ref="I146">IFERROR(IF(INDEX('Disaggregation Records'!$G$3:$G$56,MATCH(LEFT(L146,255),LEFT('Disaggregation Records'!$D$3:$D$56,255),0))=0,"",INDEX('Disaggregation Records'!$G$3:$G$56,MATCH(LEFT(L146,255),LEFT('Disaggregation Records'!$D$3:$D$56,255),0))),"")</f>
        <v/>
      </c>
      <c r="J146" s="491" t="s">
        <v>426</v>
      </c>
      <c r="K146" s="491">
        <f t="shared" si="8"/>
        <v>117</v>
      </c>
      <c r="L146" s="491" t="str">
        <f t="shared" si="9"/>
        <v/>
      </c>
      <c r="M146" s="491" t="str">
        <f t="shared" si="10"/>
        <v/>
      </c>
      <c r="N146" s="448" t="b">
        <f t="shared" si="11"/>
        <v>0</v>
      </c>
      <c r="O146" s="452" t="s">
        <v>1729</v>
      </c>
      <c r="P146" s="244"/>
      <c r="Q146" s="243"/>
      <c r="U146" s="415"/>
      <c r="V146" s="415"/>
    </row>
    <row r="147" spans="1:22" ht="37.5" customHeight="1" x14ac:dyDescent="0.25">
      <c r="A147" s="375">
        <v>14</v>
      </c>
      <c r="B147" s="394" t="str">
        <f>IFERROR(VLOOKUP(A147,'Impact Indicators - Section B'!$A$9:$S$27,19,FALSE),"")</f>
        <v/>
      </c>
      <c r="C147" s="490" t="str">
        <f t="array" ref="C147">IFERROR(IF(INDEX('Disaggregation Records'!$E$3:$E$56,MATCH(RIGHT(L147,255),RIGHT('Disaggregation Records'!$D$3:$D$56,255),0))=0,"",INDEX('Disaggregation Records'!$E$3:$E$56,MATCH(RIGHT(L147,255),RIGHT('Disaggregation Records'!$D$3:$D$56,255),0))),"")</f>
        <v/>
      </c>
      <c r="D147" s="490" t="str">
        <f t="array" ref="D147">IFERROR(IF(INDEX('Disaggregation Records'!$F$3:$F$56,MATCH(RIGHT(L147,255),RIGHT('Disaggregation Records'!$D$3:$D$56,255),0))=0,"",INDEX('Disaggregation Records'!$F$3:$F$56,MATCH(RIGHT(L147,255),RIGHT('Disaggregation Records'!$D$3:$D$56,255),0))),"")</f>
        <v/>
      </c>
      <c r="E147" s="378" t="str">
        <f t="array" ref="E147">IFERROR(IF(INDEX('Disaggregation Data'!$K$3:$K$154,MATCH(RIGHT(M147,255),RIGHT('Disaggregation Data'!$J$3:$J$154,255),0))=0,"",INDEX('Disaggregation Data'!$K$3:$K$154,MATCH(RIGHT(M147,255),RIGHT('Disaggregation Data'!$J$3:$J$154,255),0))),"")</f>
        <v/>
      </c>
      <c r="F147" s="378" t="str">
        <f t="array" ref="F147">IFERROR(IF(INDEX('Disaggregation Data'!$L$3:$L$154,MATCH(RIGHT(M147,255),RIGHT('Disaggregation Data'!$J$3:$J$154,255),0))=0,"",INDEX('Disaggregation Data'!$L$3:$L$154,MATCH(RIGHT(M147,255),RIGHT('Disaggregation Data'!$J$3:$J$154,255),0))),"")</f>
        <v/>
      </c>
      <c r="G147" s="378" t="str">
        <f t="array" ref="G147">IFERROR(IF(INDEX('Disaggregation Data'!$M$3:$M$154,MATCH(RIGHT(M147,255),RIGHT('Disaggregation Data'!$J$3:$J$154,255),0))=0,"",INDEX('Disaggregation Data'!$M$3:$M$154,MATCH(RIGHT(M147,255),RIGHT('Disaggregation Data'!$J$3:$J$154,255),0))),"")</f>
        <v/>
      </c>
      <c r="H147" s="377" t="str">
        <f t="array" ref="H147">IFERROR(IF(INDEX('Disaggregation Data'!$N$3:$N$154,MATCH(RIGHT(M147,255),RIGHT('Disaggregation Data'!$J$3:$J$154,255),0))=0,"",INDEX('Disaggregation Data'!$N$3:$N$154,MATCH(RIGHT(M147,255),RIGHT('Disaggregation Data'!$J$3:$J$154,255),0))),"")</f>
        <v/>
      </c>
      <c r="I147" s="491" t="str">
        <f t="array" ref="I147">IFERROR(IF(INDEX('Disaggregation Records'!$G$3:$G$56,MATCH(LEFT(L147,255),LEFT('Disaggregation Records'!$D$3:$D$56,255),0))=0,"",INDEX('Disaggregation Records'!$G$3:$G$56,MATCH(LEFT(L147,255),LEFT('Disaggregation Records'!$D$3:$D$56,255),0))),"")</f>
        <v/>
      </c>
      <c r="J147" s="491" t="s">
        <v>426</v>
      </c>
      <c r="K147" s="491">
        <f t="shared" si="8"/>
        <v>118</v>
      </c>
      <c r="L147" s="491" t="str">
        <f t="shared" si="9"/>
        <v/>
      </c>
      <c r="M147" s="491" t="str">
        <f t="shared" si="10"/>
        <v/>
      </c>
      <c r="N147" s="448" t="b">
        <f t="shared" si="11"/>
        <v>0</v>
      </c>
      <c r="O147" s="452" t="s">
        <v>1730</v>
      </c>
      <c r="P147" s="244"/>
      <c r="Q147" s="243"/>
      <c r="U147" s="415"/>
      <c r="V147" s="415"/>
    </row>
    <row r="148" spans="1:22" ht="37.5" customHeight="1" x14ac:dyDescent="0.25">
      <c r="A148" s="375">
        <v>14</v>
      </c>
      <c r="B148" s="394" t="str">
        <f>IFERROR(VLOOKUP(A148,'Impact Indicators - Section B'!$A$9:$S$27,19,FALSE),"")</f>
        <v/>
      </c>
      <c r="C148" s="490" t="str">
        <f t="array" ref="C148">IFERROR(IF(INDEX('Disaggregation Records'!$E$3:$E$56,MATCH(RIGHT(L148,255),RIGHT('Disaggregation Records'!$D$3:$D$56,255),0))=0,"",INDEX('Disaggregation Records'!$E$3:$E$56,MATCH(RIGHT(L148,255),RIGHT('Disaggregation Records'!$D$3:$D$56,255),0))),"")</f>
        <v/>
      </c>
      <c r="D148" s="490" t="str">
        <f t="array" ref="D148">IFERROR(IF(INDEX('Disaggregation Records'!$F$3:$F$56,MATCH(RIGHT(L148,255),RIGHT('Disaggregation Records'!$D$3:$D$56,255),0))=0,"",INDEX('Disaggregation Records'!$F$3:$F$56,MATCH(RIGHT(L148,255),RIGHT('Disaggregation Records'!$D$3:$D$56,255),0))),"")</f>
        <v/>
      </c>
      <c r="E148" s="378" t="str">
        <f t="array" ref="E148">IFERROR(IF(INDEX('Disaggregation Data'!$K$3:$K$154,MATCH(RIGHT(M148,255),RIGHT('Disaggregation Data'!$J$3:$J$154,255),0))=0,"",INDEX('Disaggregation Data'!$K$3:$K$154,MATCH(RIGHT(M148,255),RIGHT('Disaggregation Data'!$J$3:$J$154,255),0))),"")</f>
        <v/>
      </c>
      <c r="F148" s="378" t="str">
        <f t="array" ref="F148">IFERROR(IF(INDEX('Disaggregation Data'!$L$3:$L$154,MATCH(RIGHT(M148,255),RIGHT('Disaggregation Data'!$J$3:$J$154,255),0))=0,"",INDEX('Disaggregation Data'!$L$3:$L$154,MATCH(RIGHT(M148,255),RIGHT('Disaggregation Data'!$J$3:$J$154,255),0))),"")</f>
        <v/>
      </c>
      <c r="G148" s="378" t="str">
        <f t="array" ref="G148">IFERROR(IF(INDEX('Disaggregation Data'!$M$3:$M$154,MATCH(RIGHT(M148,255),RIGHT('Disaggregation Data'!$J$3:$J$154,255),0))=0,"",INDEX('Disaggregation Data'!$M$3:$M$154,MATCH(RIGHT(M148,255),RIGHT('Disaggregation Data'!$J$3:$J$154,255),0))),"")</f>
        <v/>
      </c>
      <c r="H148" s="377" t="str">
        <f t="array" ref="H148">IFERROR(IF(INDEX('Disaggregation Data'!$N$3:$N$154,MATCH(RIGHT(M148,255),RIGHT('Disaggregation Data'!$J$3:$J$154,255),0))=0,"",INDEX('Disaggregation Data'!$N$3:$N$154,MATCH(RIGHT(M148,255),RIGHT('Disaggregation Data'!$J$3:$J$154,255),0))),"")</f>
        <v/>
      </c>
      <c r="I148" s="491" t="str">
        <f t="array" ref="I148">IFERROR(IF(INDEX('Disaggregation Records'!$G$3:$G$56,MATCH(LEFT(L148,255),LEFT('Disaggregation Records'!$D$3:$D$56,255),0))=0,"",INDEX('Disaggregation Records'!$G$3:$G$56,MATCH(LEFT(L148,255),LEFT('Disaggregation Records'!$D$3:$D$56,255),0))),"")</f>
        <v/>
      </c>
      <c r="J148" s="491" t="s">
        <v>426</v>
      </c>
      <c r="K148" s="491">
        <f t="shared" si="8"/>
        <v>119</v>
      </c>
      <c r="L148" s="491" t="str">
        <f t="shared" si="9"/>
        <v/>
      </c>
      <c r="M148" s="491" t="str">
        <f t="shared" si="10"/>
        <v/>
      </c>
      <c r="N148" s="448" t="b">
        <f t="shared" si="11"/>
        <v>0</v>
      </c>
      <c r="O148" s="452" t="s">
        <v>1731</v>
      </c>
      <c r="P148" s="244"/>
      <c r="Q148" s="243"/>
      <c r="U148" s="415"/>
      <c r="V148" s="415"/>
    </row>
    <row r="149" spans="1:22" ht="37.5" customHeight="1" x14ac:dyDescent="0.25">
      <c r="A149" s="375">
        <v>15</v>
      </c>
      <c r="B149" s="394" t="str">
        <f>IFERROR(VLOOKUP(A149,'Impact Indicators - Section B'!$A$9:$S$27,19,FALSE),"")</f>
        <v/>
      </c>
      <c r="C149" s="490" t="str">
        <f t="array" ref="C149">IFERROR(IF(INDEX('Disaggregation Records'!$E$3:$E$56,MATCH(RIGHT(L149,255),RIGHT('Disaggregation Records'!$D$3:$D$56,255),0))=0,"",INDEX('Disaggregation Records'!$E$3:$E$56,MATCH(RIGHT(L149,255),RIGHT('Disaggregation Records'!$D$3:$D$56,255),0))),"")</f>
        <v/>
      </c>
      <c r="D149" s="490" t="str">
        <f t="array" ref="D149">IFERROR(IF(INDEX('Disaggregation Records'!$F$3:$F$56,MATCH(RIGHT(L149,255),RIGHT('Disaggregation Records'!$D$3:$D$56,255),0))=0,"",INDEX('Disaggregation Records'!$F$3:$F$56,MATCH(RIGHT(L149,255),RIGHT('Disaggregation Records'!$D$3:$D$56,255),0))),"")</f>
        <v/>
      </c>
      <c r="E149" s="378" t="str">
        <f t="array" ref="E149">IFERROR(IF(INDEX('Disaggregation Data'!$K$3:$K$154,MATCH(RIGHT(M149,255),RIGHT('Disaggregation Data'!$J$3:$J$154,255),0))=0,"",INDEX('Disaggregation Data'!$K$3:$K$154,MATCH(RIGHT(M149,255),RIGHT('Disaggregation Data'!$J$3:$J$154,255),0))),"")</f>
        <v/>
      </c>
      <c r="F149" s="378" t="str">
        <f t="array" ref="F149">IFERROR(IF(INDEX('Disaggregation Data'!$L$3:$L$154,MATCH(RIGHT(M149,255),RIGHT('Disaggregation Data'!$J$3:$J$154,255),0))=0,"",INDEX('Disaggregation Data'!$L$3:$L$154,MATCH(RIGHT(M149,255),RIGHT('Disaggregation Data'!$J$3:$J$154,255),0))),"")</f>
        <v/>
      </c>
      <c r="G149" s="378" t="str">
        <f t="array" ref="G149">IFERROR(IF(INDEX('Disaggregation Data'!$M$3:$M$154,MATCH(RIGHT(M149,255),RIGHT('Disaggregation Data'!$J$3:$J$154,255),0))=0,"",INDEX('Disaggregation Data'!$M$3:$M$154,MATCH(RIGHT(M149,255),RIGHT('Disaggregation Data'!$J$3:$J$154,255),0))),"")</f>
        <v/>
      </c>
      <c r="H149" s="377" t="str">
        <f t="array" ref="H149">IFERROR(IF(INDEX('Disaggregation Data'!$N$3:$N$154,MATCH(RIGHT(M149,255),RIGHT('Disaggregation Data'!$J$3:$J$154,255),0))=0,"",INDEX('Disaggregation Data'!$N$3:$N$154,MATCH(RIGHT(M149,255),RIGHT('Disaggregation Data'!$J$3:$J$154,255),0))),"")</f>
        <v/>
      </c>
      <c r="I149" s="491" t="str">
        <f t="array" ref="I149">IFERROR(IF(INDEX('Disaggregation Records'!$G$3:$G$56,MATCH(LEFT(L149,255),LEFT('Disaggregation Records'!$D$3:$D$56,255),0))=0,"",INDEX('Disaggregation Records'!$G$3:$G$56,MATCH(LEFT(L149,255),LEFT('Disaggregation Records'!$D$3:$D$56,255),0))),"")</f>
        <v/>
      </c>
      <c r="J149" s="491" t="s">
        <v>427</v>
      </c>
      <c r="K149" s="491">
        <f t="shared" si="8"/>
        <v>120</v>
      </c>
      <c r="L149" s="491" t="str">
        <f t="shared" si="9"/>
        <v/>
      </c>
      <c r="M149" s="491" t="str">
        <f t="shared" si="10"/>
        <v/>
      </c>
      <c r="N149" s="448" t="b">
        <f t="shared" si="11"/>
        <v>0</v>
      </c>
      <c r="O149" s="452" t="s">
        <v>1732</v>
      </c>
      <c r="P149" s="244"/>
      <c r="Q149" s="243"/>
      <c r="U149" s="415"/>
      <c r="V149" s="415"/>
    </row>
    <row r="150" spans="1:22" ht="37.5" customHeight="1" x14ac:dyDescent="0.25">
      <c r="A150" s="375">
        <v>15</v>
      </c>
      <c r="B150" s="394" t="str">
        <f>IFERROR(VLOOKUP(A150,'Impact Indicators - Section B'!$A$9:$S$27,19,FALSE),"")</f>
        <v/>
      </c>
      <c r="C150" s="490" t="str">
        <f t="array" ref="C150">IFERROR(IF(INDEX('Disaggregation Records'!$E$3:$E$56,MATCH(RIGHT(L150,255),RIGHT('Disaggregation Records'!$D$3:$D$56,255),0))=0,"",INDEX('Disaggregation Records'!$E$3:$E$56,MATCH(RIGHT(L150,255),RIGHT('Disaggregation Records'!$D$3:$D$56,255),0))),"")</f>
        <v/>
      </c>
      <c r="D150" s="490" t="str">
        <f t="array" ref="D150">IFERROR(IF(INDEX('Disaggregation Records'!$F$3:$F$56,MATCH(RIGHT(L150,255),RIGHT('Disaggregation Records'!$D$3:$D$56,255),0))=0,"",INDEX('Disaggregation Records'!$F$3:$F$56,MATCH(RIGHT(L150,255),RIGHT('Disaggregation Records'!$D$3:$D$56,255),0))),"")</f>
        <v/>
      </c>
      <c r="E150" s="378" t="str">
        <f t="array" ref="E150">IFERROR(IF(INDEX('Disaggregation Data'!$K$3:$K$154,MATCH(RIGHT(M150,255),RIGHT('Disaggregation Data'!$J$3:$J$154,255),0))=0,"",INDEX('Disaggregation Data'!$K$3:$K$154,MATCH(RIGHT(M150,255),RIGHT('Disaggregation Data'!$J$3:$J$154,255),0))),"")</f>
        <v/>
      </c>
      <c r="F150" s="378" t="str">
        <f t="array" ref="F150">IFERROR(IF(INDEX('Disaggregation Data'!$L$3:$L$154,MATCH(RIGHT(M150,255),RIGHT('Disaggregation Data'!$J$3:$J$154,255),0))=0,"",INDEX('Disaggregation Data'!$L$3:$L$154,MATCH(RIGHT(M150,255),RIGHT('Disaggregation Data'!$J$3:$J$154,255),0))),"")</f>
        <v/>
      </c>
      <c r="G150" s="378" t="str">
        <f t="array" ref="G150">IFERROR(IF(INDEX('Disaggregation Data'!$M$3:$M$154,MATCH(RIGHT(M150,255),RIGHT('Disaggregation Data'!$J$3:$J$154,255),0))=0,"",INDEX('Disaggregation Data'!$M$3:$M$154,MATCH(RIGHT(M150,255),RIGHT('Disaggregation Data'!$J$3:$J$154,255),0))),"")</f>
        <v/>
      </c>
      <c r="H150" s="377" t="str">
        <f t="array" ref="H150">IFERROR(IF(INDEX('Disaggregation Data'!$N$3:$N$154,MATCH(RIGHT(M150,255),RIGHT('Disaggregation Data'!$J$3:$J$154,255),0))=0,"",INDEX('Disaggregation Data'!$N$3:$N$154,MATCH(RIGHT(M150,255),RIGHT('Disaggregation Data'!$J$3:$J$154,255),0))),"")</f>
        <v/>
      </c>
      <c r="I150" s="491" t="str">
        <f t="array" ref="I150">IFERROR(IF(INDEX('Disaggregation Records'!$G$3:$G$56,MATCH(LEFT(L150,255),LEFT('Disaggregation Records'!$D$3:$D$56,255),0))=0,"",INDEX('Disaggregation Records'!$G$3:$G$56,MATCH(LEFT(L150,255),LEFT('Disaggregation Records'!$D$3:$D$56,255),0))),"")</f>
        <v/>
      </c>
      <c r="J150" s="491" t="s">
        <v>427</v>
      </c>
      <c r="K150" s="491">
        <f t="shared" si="8"/>
        <v>121</v>
      </c>
      <c r="L150" s="491" t="str">
        <f t="shared" si="9"/>
        <v/>
      </c>
      <c r="M150" s="491" t="str">
        <f t="shared" si="10"/>
        <v/>
      </c>
      <c r="N150" s="448" t="b">
        <f t="shared" si="11"/>
        <v>0</v>
      </c>
      <c r="O150" s="452" t="s">
        <v>1733</v>
      </c>
      <c r="P150" s="244"/>
      <c r="Q150" s="243"/>
      <c r="U150" s="415"/>
      <c r="V150" s="415"/>
    </row>
    <row r="151" spans="1:22" ht="37.5" customHeight="1" x14ac:dyDescent="0.25">
      <c r="A151" s="375">
        <v>15</v>
      </c>
      <c r="B151" s="394" t="str">
        <f>IFERROR(VLOOKUP(A151,'Impact Indicators - Section B'!$A$9:$S$27,19,FALSE),"")</f>
        <v/>
      </c>
      <c r="C151" s="490" t="str">
        <f t="array" ref="C151">IFERROR(IF(INDEX('Disaggregation Records'!$E$3:$E$56,MATCH(RIGHT(L151,255),RIGHT('Disaggregation Records'!$D$3:$D$56,255),0))=0,"",INDEX('Disaggregation Records'!$E$3:$E$56,MATCH(RIGHT(L151,255),RIGHT('Disaggregation Records'!$D$3:$D$56,255),0))),"")</f>
        <v/>
      </c>
      <c r="D151" s="490" t="str">
        <f t="array" ref="D151">IFERROR(IF(INDEX('Disaggregation Records'!$F$3:$F$56,MATCH(RIGHT(L151,255),RIGHT('Disaggregation Records'!$D$3:$D$56,255),0))=0,"",INDEX('Disaggregation Records'!$F$3:$F$56,MATCH(RIGHT(L151,255),RIGHT('Disaggregation Records'!$D$3:$D$56,255),0))),"")</f>
        <v/>
      </c>
      <c r="E151" s="378" t="str">
        <f t="array" ref="E151">IFERROR(IF(INDEX('Disaggregation Data'!$K$3:$K$154,MATCH(RIGHT(M151,255),RIGHT('Disaggregation Data'!$J$3:$J$154,255),0))=0,"",INDEX('Disaggregation Data'!$K$3:$K$154,MATCH(RIGHT(M151,255),RIGHT('Disaggregation Data'!$J$3:$J$154,255),0))),"")</f>
        <v/>
      </c>
      <c r="F151" s="378" t="str">
        <f t="array" ref="F151">IFERROR(IF(INDEX('Disaggregation Data'!$L$3:$L$154,MATCH(RIGHT(M151,255),RIGHT('Disaggregation Data'!$J$3:$J$154,255),0))=0,"",INDEX('Disaggregation Data'!$L$3:$L$154,MATCH(RIGHT(M151,255),RIGHT('Disaggregation Data'!$J$3:$J$154,255),0))),"")</f>
        <v/>
      </c>
      <c r="G151" s="378" t="str">
        <f t="array" ref="G151">IFERROR(IF(INDEX('Disaggregation Data'!$M$3:$M$154,MATCH(RIGHT(M151,255),RIGHT('Disaggregation Data'!$J$3:$J$154,255),0))=0,"",INDEX('Disaggregation Data'!$M$3:$M$154,MATCH(RIGHT(M151,255),RIGHT('Disaggregation Data'!$J$3:$J$154,255),0))),"")</f>
        <v/>
      </c>
      <c r="H151" s="377" t="str">
        <f t="array" ref="H151">IFERROR(IF(INDEX('Disaggregation Data'!$N$3:$N$154,MATCH(RIGHT(M151,255),RIGHT('Disaggregation Data'!$J$3:$J$154,255),0))=0,"",INDEX('Disaggregation Data'!$N$3:$N$154,MATCH(RIGHT(M151,255),RIGHT('Disaggregation Data'!$J$3:$J$154,255),0))),"")</f>
        <v/>
      </c>
      <c r="I151" s="491" t="str">
        <f t="array" ref="I151">IFERROR(IF(INDEX('Disaggregation Records'!$G$3:$G$56,MATCH(LEFT(L151,255),LEFT('Disaggregation Records'!$D$3:$D$56,255),0))=0,"",INDEX('Disaggregation Records'!$G$3:$G$56,MATCH(LEFT(L151,255),LEFT('Disaggregation Records'!$D$3:$D$56,255),0))),"")</f>
        <v/>
      </c>
      <c r="J151" s="491" t="s">
        <v>427</v>
      </c>
      <c r="K151" s="491">
        <f t="shared" si="8"/>
        <v>122</v>
      </c>
      <c r="L151" s="491" t="str">
        <f t="shared" si="9"/>
        <v/>
      </c>
      <c r="M151" s="491" t="str">
        <f t="shared" si="10"/>
        <v/>
      </c>
      <c r="N151" s="448" t="b">
        <f t="shared" si="11"/>
        <v>0</v>
      </c>
      <c r="O151" s="452" t="s">
        <v>1734</v>
      </c>
      <c r="P151" s="244"/>
      <c r="Q151" s="243"/>
      <c r="U151" s="415"/>
      <c r="V151" s="415"/>
    </row>
    <row r="152" spans="1:22" ht="37.5" customHeight="1" x14ac:dyDescent="0.25">
      <c r="A152" s="375">
        <v>15</v>
      </c>
      <c r="B152" s="394" t="str">
        <f>IFERROR(VLOOKUP(A152,'Impact Indicators - Section B'!$A$9:$S$27,19,FALSE),"")</f>
        <v/>
      </c>
      <c r="C152" s="490" t="str">
        <f t="array" ref="C152">IFERROR(IF(INDEX('Disaggregation Records'!$E$3:$E$56,MATCH(RIGHT(L152,255),RIGHT('Disaggregation Records'!$D$3:$D$56,255),0))=0,"",INDEX('Disaggregation Records'!$E$3:$E$56,MATCH(RIGHT(L152,255),RIGHT('Disaggregation Records'!$D$3:$D$56,255),0))),"")</f>
        <v/>
      </c>
      <c r="D152" s="490" t="str">
        <f t="array" ref="D152">IFERROR(IF(INDEX('Disaggregation Records'!$F$3:$F$56,MATCH(RIGHT(L152,255),RIGHT('Disaggregation Records'!$D$3:$D$56,255),0))=0,"",INDEX('Disaggregation Records'!$F$3:$F$56,MATCH(RIGHT(L152,255),RIGHT('Disaggregation Records'!$D$3:$D$56,255),0))),"")</f>
        <v/>
      </c>
      <c r="E152" s="378" t="str">
        <f t="array" ref="E152">IFERROR(IF(INDEX('Disaggregation Data'!$K$3:$K$154,MATCH(RIGHT(M152,255),RIGHT('Disaggregation Data'!$J$3:$J$154,255),0))=0,"",INDEX('Disaggregation Data'!$K$3:$K$154,MATCH(RIGHT(M152,255),RIGHT('Disaggregation Data'!$J$3:$J$154,255),0))),"")</f>
        <v/>
      </c>
      <c r="F152" s="378" t="str">
        <f t="array" ref="F152">IFERROR(IF(INDEX('Disaggregation Data'!$L$3:$L$154,MATCH(RIGHT(M152,255),RIGHT('Disaggregation Data'!$J$3:$J$154,255),0))=0,"",INDEX('Disaggregation Data'!$L$3:$L$154,MATCH(RIGHT(M152,255),RIGHT('Disaggregation Data'!$J$3:$J$154,255),0))),"")</f>
        <v/>
      </c>
      <c r="G152" s="378" t="str">
        <f t="array" ref="G152">IFERROR(IF(INDEX('Disaggregation Data'!$M$3:$M$154,MATCH(RIGHT(M152,255),RIGHT('Disaggregation Data'!$J$3:$J$154,255),0))=0,"",INDEX('Disaggregation Data'!$M$3:$M$154,MATCH(RIGHT(M152,255),RIGHT('Disaggregation Data'!$J$3:$J$154,255),0))),"")</f>
        <v/>
      </c>
      <c r="H152" s="377" t="str">
        <f t="array" ref="H152">IFERROR(IF(INDEX('Disaggregation Data'!$N$3:$N$154,MATCH(RIGHT(M152,255),RIGHT('Disaggregation Data'!$J$3:$J$154,255),0))=0,"",INDEX('Disaggregation Data'!$N$3:$N$154,MATCH(RIGHT(M152,255),RIGHT('Disaggregation Data'!$J$3:$J$154,255),0))),"")</f>
        <v/>
      </c>
      <c r="I152" s="491" t="str">
        <f t="array" ref="I152">IFERROR(IF(INDEX('Disaggregation Records'!$G$3:$G$56,MATCH(LEFT(L152,255),LEFT('Disaggregation Records'!$D$3:$D$56,255),0))=0,"",INDEX('Disaggregation Records'!$G$3:$G$56,MATCH(LEFT(L152,255),LEFT('Disaggregation Records'!$D$3:$D$56,255),0))),"")</f>
        <v/>
      </c>
      <c r="J152" s="491" t="s">
        <v>427</v>
      </c>
      <c r="K152" s="491">
        <f t="shared" si="8"/>
        <v>123</v>
      </c>
      <c r="L152" s="491" t="str">
        <f t="shared" si="9"/>
        <v/>
      </c>
      <c r="M152" s="491" t="str">
        <f t="shared" si="10"/>
        <v/>
      </c>
      <c r="N152" s="448" t="b">
        <f t="shared" si="11"/>
        <v>0</v>
      </c>
      <c r="O152" s="452" t="s">
        <v>1735</v>
      </c>
      <c r="P152" s="244"/>
      <c r="Q152" s="243"/>
      <c r="U152" s="415"/>
      <c r="V152" s="415"/>
    </row>
    <row r="153" spans="1:22" ht="37.5" customHeight="1" x14ac:dyDescent="0.25">
      <c r="A153" s="375">
        <v>15</v>
      </c>
      <c r="B153" s="394" t="str">
        <f>IFERROR(VLOOKUP(A153,'Impact Indicators - Section B'!$A$9:$S$27,19,FALSE),"")</f>
        <v/>
      </c>
      <c r="C153" s="490" t="str">
        <f t="array" ref="C153">IFERROR(IF(INDEX('Disaggregation Records'!$E$3:$E$56,MATCH(RIGHT(L153,255),RIGHT('Disaggregation Records'!$D$3:$D$56,255),0))=0,"",INDEX('Disaggregation Records'!$E$3:$E$56,MATCH(RIGHT(L153,255),RIGHT('Disaggregation Records'!$D$3:$D$56,255),0))),"")</f>
        <v/>
      </c>
      <c r="D153" s="490" t="str">
        <f t="array" ref="D153">IFERROR(IF(INDEX('Disaggregation Records'!$F$3:$F$56,MATCH(RIGHT(L153,255),RIGHT('Disaggregation Records'!$D$3:$D$56,255),0))=0,"",INDEX('Disaggregation Records'!$F$3:$F$56,MATCH(RIGHT(L153,255),RIGHT('Disaggregation Records'!$D$3:$D$56,255),0))),"")</f>
        <v/>
      </c>
      <c r="E153" s="378" t="str">
        <f t="array" ref="E153">IFERROR(IF(INDEX('Disaggregation Data'!$K$3:$K$154,MATCH(RIGHT(M153,255),RIGHT('Disaggregation Data'!$J$3:$J$154,255),0))=0,"",INDEX('Disaggregation Data'!$K$3:$K$154,MATCH(RIGHT(M153,255),RIGHT('Disaggregation Data'!$J$3:$J$154,255),0))),"")</f>
        <v/>
      </c>
      <c r="F153" s="378" t="str">
        <f t="array" ref="F153">IFERROR(IF(INDEX('Disaggregation Data'!$L$3:$L$154,MATCH(RIGHT(M153,255),RIGHT('Disaggregation Data'!$J$3:$J$154,255),0))=0,"",INDEX('Disaggregation Data'!$L$3:$L$154,MATCH(RIGHT(M153,255),RIGHT('Disaggregation Data'!$J$3:$J$154,255),0))),"")</f>
        <v/>
      </c>
      <c r="G153" s="378" t="str">
        <f t="array" ref="G153">IFERROR(IF(INDEX('Disaggregation Data'!$M$3:$M$154,MATCH(RIGHT(M153,255),RIGHT('Disaggregation Data'!$J$3:$J$154,255),0))=0,"",INDEX('Disaggregation Data'!$M$3:$M$154,MATCH(RIGHT(M153,255),RIGHT('Disaggregation Data'!$J$3:$J$154,255),0))),"")</f>
        <v/>
      </c>
      <c r="H153" s="377" t="str">
        <f t="array" ref="H153">IFERROR(IF(INDEX('Disaggregation Data'!$N$3:$N$154,MATCH(RIGHT(M153,255),RIGHT('Disaggregation Data'!$J$3:$J$154,255),0))=0,"",INDEX('Disaggregation Data'!$N$3:$N$154,MATCH(RIGHT(M153,255),RIGHT('Disaggregation Data'!$J$3:$J$154,255),0))),"")</f>
        <v/>
      </c>
      <c r="I153" s="491" t="str">
        <f t="array" ref="I153">IFERROR(IF(INDEX('Disaggregation Records'!$G$3:$G$56,MATCH(LEFT(L153,255),LEFT('Disaggregation Records'!$D$3:$D$56,255),0))=0,"",INDEX('Disaggregation Records'!$G$3:$G$56,MATCH(LEFT(L153,255),LEFT('Disaggregation Records'!$D$3:$D$56,255),0))),"")</f>
        <v/>
      </c>
      <c r="J153" s="491" t="s">
        <v>427</v>
      </c>
      <c r="K153" s="491">
        <f t="shared" si="8"/>
        <v>124</v>
      </c>
      <c r="L153" s="491" t="str">
        <f t="shared" si="9"/>
        <v/>
      </c>
      <c r="M153" s="491" t="str">
        <f t="shared" si="10"/>
        <v/>
      </c>
      <c r="N153" s="448" t="b">
        <f t="shared" si="11"/>
        <v>0</v>
      </c>
      <c r="O153" s="452" t="s">
        <v>1736</v>
      </c>
      <c r="P153" s="244"/>
      <c r="Q153" s="243"/>
      <c r="U153" s="415"/>
      <c r="V153" s="415"/>
    </row>
    <row r="154" spans="1:22" ht="37.5" customHeight="1" x14ac:dyDescent="0.25">
      <c r="A154" s="375">
        <v>15</v>
      </c>
      <c r="B154" s="394" t="str">
        <f>IFERROR(VLOOKUP(A154,'Impact Indicators - Section B'!$A$9:$S$27,19,FALSE),"")</f>
        <v/>
      </c>
      <c r="C154" s="490" t="str">
        <f t="array" ref="C154">IFERROR(IF(INDEX('Disaggregation Records'!$E$3:$E$56,MATCH(RIGHT(L154,255),RIGHT('Disaggregation Records'!$D$3:$D$56,255),0))=0,"",INDEX('Disaggregation Records'!$E$3:$E$56,MATCH(RIGHT(L154,255),RIGHT('Disaggregation Records'!$D$3:$D$56,255),0))),"")</f>
        <v/>
      </c>
      <c r="D154" s="490" t="str">
        <f t="array" ref="D154">IFERROR(IF(INDEX('Disaggregation Records'!$F$3:$F$56,MATCH(RIGHT(L154,255),RIGHT('Disaggregation Records'!$D$3:$D$56,255),0))=0,"",INDEX('Disaggregation Records'!$F$3:$F$56,MATCH(RIGHT(L154,255),RIGHT('Disaggregation Records'!$D$3:$D$56,255),0))),"")</f>
        <v/>
      </c>
      <c r="E154" s="378" t="str">
        <f t="array" ref="E154">IFERROR(IF(INDEX('Disaggregation Data'!$K$3:$K$154,MATCH(RIGHT(M154,255),RIGHT('Disaggregation Data'!$J$3:$J$154,255),0))=0,"",INDEX('Disaggregation Data'!$K$3:$K$154,MATCH(RIGHT(M154,255),RIGHT('Disaggregation Data'!$J$3:$J$154,255),0))),"")</f>
        <v/>
      </c>
      <c r="F154" s="378" t="str">
        <f t="array" ref="F154">IFERROR(IF(INDEX('Disaggregation Data'!$L$3:$L$154,MATCH(RIGHT(M154,255),RIGHT('Disaggregation Data'!$J$3:$J$154,255),0))=0,"",INDEX('Disaggregation Data'!$L$3:$L$154,MATCH(RIGHT(M154,255),RIGHT('Disaggregation Data'!$J$3:$J$154,255),0))),"")</f>
        <v/>
      </c>
      <c r="G154" s="378" t="str">
        <f t="array" ref="G154">IFERROR(IF(INDEX('Disaggregation Data'!$M$3:$M$154,MATCH(RIGHT(M154,255),RIGHT('Disaggregation Data'!$J$3:$J$154,255),0))=0,"",INDEX('Disaggregation Data'!$M$3:$M$154,MATCH(RIGHT(M154,255),RIGHT('Disaggregation Data'!$J$3:$J$154,255),0))),"")</f>
        <v/>
      </c>
      <c r="H154" s="377" t="str">
        <f t="array" ref="H154">IFERROR(IF(INDEX('Disaggregation Data'!$N$3:$N$154,MATCH(RIGHT(M154,255),RIGHT('Disaggregation Data'!$J$3:$J$154,255),0))=0,"",INDEX('Disaggregation Data'!$N$3:$N$154,MATCH(RIGHT(M154,255),RIGHT('Disaggregation Data'!$J$3:$J$154,255),0))),"")</f>
        <v/>
      </c>
      <c r="I154" s="491" t="str">
        <f t="array" ref="I154">IFERROR(IF(INDEX('Disaggregation Records'!$G$3:$G$56,MATCH(LEFT(L154,255),LEFT('Disaggregation Records'!$D$3:$D$56,255),0))=0,"",INDEX('Disaggregation Records'!$G$3:$G$56,MATCH(LEFT(L154,255),LEFT('Disaggregation Records'!$D$3:$D$56,255),0))),"")</f>
        <v/>
      </c>
      <c r="J154" s="491" t="s">
        <v>427</v>
      </c>
      <c r="K154" s="491">
        <f t="shared" si="8"/>
        <v>125</v>
      </c>
      <c r="L154" s="491" t="str">
        <f t="shared" si="9"/>
        <v/>
      </c>
      <c r="M154" s="491" t="str">
        <f t="shared" si="10"/>
        <v/>
      </c>
      <c r="N154" s="448" t="b">
        <f t="shared" si="11"/>
        <v>0</v>
      </c>
      <c r="O154" s="452" t="s">
        <v>1737</v>
      </c>
      <c r="P154" s="244"/>
      <c r="Q154" s="243"/>
      <c r="U154" s="415"/>
      <c r="V154" s="415"/>
    </row>
    <row r="155" spans="1:22" ht="37.5" customHeight="1" x14ac:dyDescent="0.25">
      <c r="A155" s="375">
        <v>15</v>
      </c>
      <c r="B155" s="394" t="str">
        <f>IFERROR(VLOOKUP(A155,'Impact Indicators - Section B'!$A$9:$S$27,19,FALSE),"")</f>
        <v/>
      </c>
      <c r="C155" s="490" t="str">
        <f t="array" ref="C155">IFERROR(IF(INDEX('Disaggregation Records'!$E$3:$E$56,MATCH(RIGHT(L155,255),RIGHT('Disaggregation Records'!$D$3:$D$56,255),0))=0,"",INDEX('Disaggregation Records'!$E$3:$E$56,MATCH(RIGHT(L155,255),RIGHT('Disaggregation Records'!$D$3:$D$56,255),0))),"")</f>
        <v/>
      </c>
      <c r="D155" s="490" t="str">
        <f t="array" ref="D155">IFERROR(IF(INDEX('Disaggregation Records'!$F$3:$F$56,MATCH(RIGHT(L155,255),RIGHT('Disaggregation Records'!$D$3:$D$56,255),0))=0,"",INDEX('Disaggregation Records'!$F$3:$F$56,MATCH(RIGHT(L155,255),RIGHT('Disaggregation Records'!$D$3:$D$56,255),0))),"")</f>
        <v/>
      </c>
      <c r="E155" s="378" t="str">
        <f t="array" ref="E155">IFERROR(IF(INDEX('Disaggregation Data'!$K$3:$K$154,MATCH(RIGHT(M155,255),RIGHT('Disaggregation Data'!$J$3:$J$154,255),0))=0,"",INDEX('Disaggregation Data'!$K$3:$K$154,MATCH(RIGHT(M155,255),RIGHT('Disaggregation Data'!$J$3:$J$154,255),0))),"")</f>
        <v/>
      </c>
      <c r="F155" s="378" t="str">
        <f t="array" ref="F155">IFERROR(IF(INDEX('Disaggregation Data'!$L$3:$L$154,MATCH(RIGHT(M155,255),RIGHT('Disaggregation Data'!$J$3:$J$154,255),0))=0,"",INDEX('Disaggregation Data'!$L$3:$L$154,MATCH(RIGHT(M155,255),RIGHT('Disaggregation Data'!$J$3:$J$154,255),0))),"")</f>
        <v/>
      </c>
      <c r="G155" s="378" t="str">
        <f t="array" ref="G155">IFERROR(IF(INDEX('Disaggregation Data'!$M$3:$M$154,MATCH(RIGHT(M155,255),RIGHT('Disaggregation Data'!$J$3:$J$154,255),0))=0,"",INDEX('Disaggregation Data'!$M$3:$M$154,MATCH(RIGHT(M155,255),RIGHT('Disaggregation Data'!$J$3:$J$154,255),0))),"")</f>
        <v/>
      </c>
      <c r="H155" s="377" t="str">
        <f t="array" ref="H155">IFERROR(IF(INDEX('Disaggregation Data'!$N$3:$N$154,MATCH(RIGHT(M155,255),RIGHT('Disaggregation Data'!$J$3:$J$154,255),0))=0,"",INDEX('Disaggregation Data'!$N$3:$N$154,MATCH(RIGHT(M155,255),RIGHT('Disaggregation Data'!$J$3:$J$154,255),0))),"")</f>
        <v/>
      </c>
      <c r="I155" s="491" t="str">
        <f t="array" ref="I155">IFERROR(IF(INDEX('Disaggregation Records'!$G$3:$G$56,MATCH(LEFT(L155,255),LEFT('Disaggregation Records'!$D$3:$D$56,255),0))=0,"",INDEX('Disaggregation Records'!$G$3:$G$56,MATCH(LEFT(L155,255),LEFT('Disaggregation Records'!$D$3:$D$56,255),0))),"")</f>
        <v/>
      </c>
      <c r="J155" s="491" t="s">
        <v>427</v>
      </c>
      <c r="K155" s="491">
        <f t="shared" si="8"/>
        <v>126</v>
      </c>
      <c r="L155" s="491" t="str">
        <f t="shared" si="9"/>
        <v/>
      </c>
      <c r="M155" s="491" t="str">
        <f t="shared" si="10"/>
        <v/>
      </c>
      <c r="N155" s="448" t="b">
        <f t="shared" si="11"/>
        <v>0</v>
      </c>
      <c r="O155" s="452" t="s">
        <v>1738</v>
      </c>
      <c r="P155" s="244"/>
      <c r="Q155" s="243"/>
      <c r="U155" s="415"/>
      <c r="V155" s="415"/>
    </row>
    <row r="156" spans="1:22" ht="37.5" customHeight="1" x14ac:dyDescent="0.25">
      <c r="A156" s="375">
        <v>15</v>
      </c>
      <c r="B156" s="394" t="str">
        <f>IFERROR(VLOOKUP(A156,'Impact Indicators - Section B'!$A$9:$S$27,19,FALSE),"")</f>
        <v/>
      </c>
      <c r="C156" s="490" t="str">
        <f t="array" ref="C156">IFERROR(IF(INDEX('Disaggregation Records'!$E$3:$E$56,MATCH(RIGHT(L156,255),RIGHT('Disaggregation Records'!$D$3:$D$56,255),0))=0,"",INDEX('Disaggregation Records'!$E$3:$E$56,MATCH(RIGHT(L156,255),RIGHT('Disaggregation Records'!$D$3:$D$56,255),0))),"")</f>
        <v/>
      </c>
      <c r="D156" s="490" t="str">
        <f t="array" ref="D156">IFERROR(IF(INDEX('Disaggregation Records'!$F$3:$F$56,MATCH(RIGHT(L156,255),RIGHT('Disaggregation Records'!$D$3:$D$56,255),0))=0,"",INDEX('Disaggregation Records'!$F$3:$F$56,MATCH(RIGHT(L156,255),RIGHT('Disaggregation Records'!$D$3:$D$56,255),0))),"")</f>
        <v/>
      </c>
      <c r="E156" s="378" t="str">
        <f t="array" ref="E156">IFERROR(IF(INDEX('Disaggregation Data'!$K$3:$K$154,MATCH(RIGHT(M156,255),RIGHT('Disaggregation Data'!$J$3:$J$154,255),0))=0,"",INDEX('Disaggregation Data'!$K$3:$K$154,MATCH(RIGHT(M156,255),RIGHT('Disaggregation Data'!$J$3:$J$154,255),0))),"")</f>
        <v/>
      </c>
      <c r="F156" s="378" t="str">
        <f t="array" ref="F156">IFERROR(IF(INDEX('Disaggregation Data'!$L$3:$L$154,MATCH(RIGHT(M156,255),RIGHT('Disaggregation Data'!$J$3:$J$154,255),0))=0,"",INDEX('Disaggregation Data'!$L$3:$L$154,MATCH(RIGHT(M156,255),RIGHT('Disaggregation Data'!$J$3:$J$154,255),0))),"")</f>
        <v/>
      </c>
      <c r="G156" s="378" t="str">
        <f t="array" ref="G156">IFERROR(IF(INDEX('Disaggregation Data'!$M$3:$M$154,MATCH(RIGHT(M156,255),RIGHT('Disaggregation Data'!$J$3:$J$154,255),0))=0,"",INDEX('Disaggregation Data'!$M$3:$M$154,MATCH(RIGHT(M156,255),RIGHT('Disaggregation Data'!$J$3:$J$154,255),0))),"")</f>
        <v/>
      </c>
      <c r="H156" s="377" t="str">
        <f t="array" ref="H156">IFERROR(IF(INDEX('Disaggregation Data'!$N$3:$N$154,MATCH(RIGHT(M156,255),RIGHT('Disaggregation Data'!$J$3:$J$154,255),0))=0,"",INDEX('Disaggregation Data'!$N$3:$N$154,MATCH(RIGHT(M156,255),RIGHT('Disaggregation Data'!$J$3:$J$154,255),0))),"")</f>
        <v/>
      </c>
      <c r="I156" s="491" t="str">
        <f t="array" ref="I156">IFERROR(IF(INDEX('Disaggregation Records'!$G$3:$G$56,MATCH(LEFT(L156,255),LEFT('Disaggregation Records'!$D$3:$D$56,255),0))=0,"",INDEX('Disaggregation Records'!$G$3:$G$56,MATCH(LEFT(L156,255),LEFT('Disaggregation Records'!$D$3:$D$56,255),0))),"")</f>
        <v/>
      </c>
      <c r="J156" s="491" t="s">
        <v>427</v>
      </c>
      <c r="K156" s="491">
        <f t="shared" si="8"/>
        <v>127</v>
      </c>
      <c r="L156" s="491" t="str">
        <f t="shared" si="9"/>
        <v/>
      </c>
      <c r="M156" s="491" t="str">
        <f t="shared" si="10"/>
        <v/>
      </c>
      <c r="N156" s="448" t="b">
        <f t="shared" si="11"/>
        <v>0</v>
      </c>
      <c r="O156" s="452" t="s">
        <v>1739</v>
      </c>
      <c r="P156" s="244"/>
      <c r="Q156" s="243"/>
      <c r="U156" s="415"/>
      <c r="V156" s="415"/>
    </row>
    <row r="157" spans="1:22" ht="37.5" customHeight="1" x14ac:dyDescent="0.25">
      <c r="A157" s="375">
        <v>15</v>
      </c>
      <c r="B157" s="394" t="str">
        <f>IFERROR(VLOOKUP(A157,'Impact Indicators - Section B'!$A$9:$S$27,19,FALSE),"")</f>
        <v/>
      </c>
      <c r="C157" s="490" t="str">
        <f t="array" ref="C157">IFERROR(IF(INDEX('Disaggregation Records'!$E$3:$E$56,MATCH(RIGHT(L157,255),RIGHT('Disaggregation Records'!$D$3:$D$56,255),0))=0,"",INDEX('Disaggregation Records'!$E$3:$E$56,MATCH(RIGHT(L157,255),RIGHT('Disaggregation Records'!$D$3:$D$56,255),0))),"")</f>
        <v/>
      </c>
      <c r="D157" s="490" t="str">
        <f t="array" ref="D157">IFERROR(IF(INDEX('Disaggregation Records'!$F$3:$F$56,MATCH(RIGHT(L157,255),RIGHT('Disaggregation Records'!$D$3:$D$56,255),0))=0,"",INDEX('Disaggregation Records'!$F$3:$F$56,MATCH(RIGHT(L157,255),RIGHT('Disaggregation Records'!$D$3:$D$56,255),0))),"")</f>
        <v/>
      </c>
      <c r="E157" s="378" t="str">
        <f t="array" ref="E157">IFERROR(IF(INDEX('Disaggregation Data'!$K$3:$K$154,MATCH(RIGHT(M157,255),RIGHT('Disaggregation Data'!$J$3:$J$154,255),0))=0,"",INDEX('Disaggregation Data'!$K$3:$K$154,MATCH(RIGHT(M157,255),RIGHT('Disaggregation Data'!$J$3:$J$154,255),0))),"")</f>
        <v/>
      </c>
      <c r="F157" s="378" t="str">
        <f t="array" ref="F157">IFERROR(IF(INDEX('Disaggregation Data'!$L$3:$L$154,MATCH(RIGHT(M157,255),RIGHT('Disaggregation Data'!$J$3:$J$154,255),0))=0,"",INDEX('Disaggregation Data'!$L$3:$L$154,MATCH(RIGHT(M157,255),RIGHT('Disaggregation Data'!$J$3:$J$154,255),0))),"")</f>
        <v/>
      </c>
      <c r="G157" s="378" t="str">
        <f t="array" ref="G157">IFERROR(IF(INDEX('Disaggregation Data'!$M$3:$M$154,MATCH(RIGHT(M157,255),RIGHT('Disaggregation Data'!$J$3:$J$154,255),0))=0,"",INDEX('Disaggregation Data'!$M$3:$M$154,MATCH(RIGHT(M157,255),RIGHT('Disaggregation Data'!$J$3:$J$154,255),0))),"")</f>
        <v/>
      </c>
      <c r="H157" s="377" t="str">
        <f t="array" ref="H157">IFERROR(IF(INDEX('Disaggregation Data'!$N$3:$N$154,MATCH(RIGHT(M157,255),RIGHT('Disaggregation Data'!$J$3:$J$154,255),0))=0,"",INDEX('Disaggregation Data'!$N$3:$N$154,MATCH(RIGHT(M157,255),RIGHT('Disaggregation Data'!$J$3:$J$154,255),0))),"")</f>
        <v/>
      </c>
      <c r="I157" s="491" t="str">
        <f t="array" ref="I157">IFERROR(IF(INDEX('Disaggregation Records'!$G$3:$G$56,MATCH(LEFT(L157,255),LEFT('Disaggregation Records'!$D$3:$D$56,255),0))=0,"",INDEX('Disaggregation Records'!$G$3:$G$56,MATCH(LEFT(L157,255),LEFT('Disaggregation Records'!$D$3:$D$56,255),0))),"")</f>
        <v/>
      </c>
      <c r="J157" s="491" t="s">
        <v>427</v>
      </c>
      <c r="K157" s="491">
        <f t="shared" si="8"/>
        <v>128</v>
      </c>
      <c r="L157" s="491" t="str">
        <f t="shared" si="9"/>
        <v/>
      </c>
      <c r="M157" s="491" t="str">
        <f t="shared" si="10"/>
        <v/>
      </c>
      <c r="N157" s="448" t="b">
        <f t="shared" si="11"/>
        <v>0</v>
      </c>
      <c r="O157" s="452" t="s">
        <v>1740</v>
      </c>
      <c r="P157" s="244"/>
      <c r="Q157" s="243"/>
      <c r="U157" s="415"/>
      <c r="V157" s="415"/>
    </row>
    <row r="158" spans="1:22" ht="37.5" customHeight="1" x14ac:dyDescent="0.25">
      <c r="A158" s="375">
        <v>15</v>
      </c>
      <c r="B158" s="394" t="str">
        <f>IFERROR(VLOOKUP(A158,'Impact Indicators - Section B'!$A$9:$S$27,19,FALSE),"")</f>
        <v/>
      </c>
      <c r="C158" s="490" t="str">
        <f t="array" ref="C158">IFERROR(IF(INDEX('Disaggregation Records'!$E$3:$E$56,MATCH(RIGHT(L158,255),RIGHT('Disaggregation Records'!$D$3:$D$56,255),0))=0,"",INDEX('Disaggregation Records'!$E$3:$E$56,MATCH(RIGHT(L158,255),RIGHT('Disaggregation Records'!$D$3:$D$56,255),0))),"")</f>
        <v/>
      </c>
      <c r="D158" s="490" t="str">
        <f t="array" ref="D158">IFERROR(IF(INDEX('Disaggregation Records'!$F$3:$F$56,MATCH(RIGHT(L158,255),RIGHT('Disaggregation Records'!$D$3:$D$56,255),0))=0,"",INDEX('Disaggregation Records'!$F$3:$F$56,MATCH(RIGHT(L158,255),RIGHT('Disaggregation Records'!$D$3:$D$56,255),0))),"")</f>
        <v/>
      </c>
      <c r="E158" s="378" t="str">
        <f t="array" ref="E158">IFERROR(IF(INDEX('Disaggregation Data'!$K$3:$K$154,MATCH(RIGHT(M158,255),RIGHT('Disaggregation Data'!$J$3:$J$154,255),0))=0,"",INDEX('Disaggregation Data'!$K$3:$K$154,MATCH(RIGHT(M158,255),RIGHT('Disaggregation Data'!$J$3:$J$154,255),0))),"")</f>
        <v/>
      </c>
      <c r="F158" s="378" t="str">
        <f t="array" ref="F158">IFERROR(IF(INDEX('Disaggregation Data'!$L$3:$L$154,MATCH(RIGHT(M158,255),RIGHT('Disaggregation Data'!$J$3:$J$154,255),0))=0,"",INDEX('Disaggregation Data'!$L$3:$L$154,MATCH(RIGHT(M158,255),RIGHT('Disaggregation Data'!$J$3:$J$154,255),0))),"")</f>
        <v/>
      </c>
      <c r="G158" s="378" t="str">
        <f t="array" ref="G158">IFERROR(IF(INDEX('Disaggregation Data'!$M$3:$M$154,MATCH(RIGHT(M158,255),RIGHT('Disaggregation Data'!$J$3:$J$154,255),0))=0,"",INDEX('Disaggregation Data'!$M$3:$M$154,MATCH(RIGHT(M158,255),RIGHT('Disaggregation Data'!$J$3:$J$154,255),0))),"")</f>
        <v/>
      </c>
      <c r="H158" s="377" t="str">
        <f t="array" ref="H158">IFERROR(IF(INDEX('Disaggregation Data'!$N$3:$N$154,MATCH(RIGHT(M158,255),RIGHT('Disaggregation Data'!$J$3:$J$154,255),0))=0,"",INDEX('Disaggregation Data'!$N$3:$N$154,MATCH(RIGHT(M158,255),RIGHT('Disaggregation Data'!$J$3:$J$154,255),0))),"")</f>
        <v/>
      </c>
      <c r="I158" s="491" t="str">
        <f t="array" ref="I158">IFERROR(IF(INDEX('Disaggregation Records'!$G$3:$G$56,MATCH(LEFT(L158,255),LEFT('Disaggregation Records'!$D$3:$D$56,255),0))=0,"",INDEX('Disaggregation Records'!$G$3:$G$56,MATCH(LEFT(L158,255),LEFT('Disaggregation Records'!$D$3:$D$56,255),0))),"")</f>
        <v/>
      </c>
      <c r="J158" s="491" t="s">
        <v>427</v>
      </c>
      <c r="K158" s="491">
        <f t="shared" si="8"/>
        <v>129</v>
      </c>
      <c r="L158" s="491" t="str">
        <f t="shared" si="9"/>
        <v/>
      </c>
      <c r="M158" s="491" t="str">
        <f t="shared" si="10"/>
        <v/>
      </c>
      <c r="N158" s="448" t="b">
        <f t="shared" si="11"/>
        <v>0</v>
      </c>
      <c r="O158" s="452" t="s">
        <v>1741</v>
      </c>
      <c r="P158" s="244"/>
      <c r="Q158" s="243"/>
      <c r="U158" s="415"/>
      <c r="V158" s="415"/>
    </row>
    <row r="159" spans="1:22" ht="2.1" customHeight="1" thickBot="1" x14ac:dyDescent="0.3">
      <c r="A159" s="66"/>
      <c r="B159" s="67"/>
      <c r="C159" s="67"/>
      <c r="D159" s="67"/>
      <c r="E159" s="67"/>
      <c r="F159" s="67"/>
      <c r="G159" s="67"/>
      <c r="H159" s="67"/>
      <c r="I159" s="67"/>
      <c r="J159" s="122"/>
      <c r="K159" s="122"/>
      <c r="L159" s="122"/>
      <c r="M159" s="122"/>
      <c r="N159" s="122"/>
      <c r="O159" s="67"/>
      <c r="P159" s="169"/>
      <c r="Q159" s="170"/>
    </row>
    <row r="160" spans="1:22" ht="39" customHeight="1" thickBot="1" x14ac:dyDescent="0.3">
      <c r="J160" s="123"/>
      <c r="K160" s="123"/>
      <c r="L160" s="123"/>
      <c r="M160" s="123"/>
      <c r="N160" s="123"/>
      <c r="P160" s="133"/>
      <c r="Q160" s="133"/>
    </row>
    <row r="161" spans="1:22" ht="26.85" hidden="1" customHeight="1" x14ac:dyDescent="0.25">
      <c r="J161" s="123"/>
      <c r="K161" s="123"/>
      <c r="L161" s="123"/>
      <c r="M161" s="123"/>
      <c r="N161" s="123"/>
      <c r="P161" s="133"/>
      <c r="Q161" s="133"/>
    </row>
    <row r="162" spans="1:22" ht="29.25" hidden="1" customHeight="1" x14ac:dyDescent="0.25">
      <c r="J162" s="123"/>
      <c r="K162" s="123"/>
      <c r="L162" s="123"/>
      <c r="M162" s="123"/>
      <c r="N162" s="123"/>
      <c r="P162" s="133"/>
      <c r="Q162" s="133"/>
    </row>
    <row r="163" spans="1:22" ht="20.85" hidden="1" customHeight="1" x14ac:dyDescent="0.25">
      <c r="J163" s="123"/>
      <c r="K163" s="123"/>
      <c r="L163" s="123"/>
      <c r="M163" s="123"/>
      <c r="N163" s="123"/>
      <c r="P163" s="133"/>
      <c r="Q163" s="133"/>
    </row>
    <row r="164" spans="1:22" ht="35.25" hidden="1" customHeight="1" thickBot="1" x14ac:dyDescent="0.3">
      <c r="J164" s="123"/>
      <c r="K164" s="123"/>
      <c r="L164" s="123"/>
      <c r="M164" s="123"/>
      <c r="N164" s="123"/>
      <c r="P164" s="133"/>
      <c r="Q164" s="133"/>
    </row>
    <row r="165" spans="1:22" ht="26.25" customHeight="1" thickBot="1" x14ac:dyDescent="0.3">
      <c r="A165" s="566" t="s">
        <v>29</v>
      </c>
      <c r="B165" s="567"/>
      <c r="C165" s="567"/>
      <c r="D165" s="567"/>
      <c r="E165" s="567"/>
      <c r="F165" s="567"/>
      <c r="G165" s="567"/>
      <c r="H165" s="567"/>
      <c r="I165" s="205"/>
      <c r="J165" s="206"/>
      <c r="K165" s="207"/>
      <c r="L165" s="206"/>
      <c r="M165" s="206"/>
      <c r="N165" s="206"/>
      <c r="O165" s="208"/>
      <c r="P165" s="209"/>
      <c r="Q165" s="175"/>
    </row>
    <row r="166" spans="1:22" ht="49.5" customHeight="1" x14ac:dyDescent="0.25">
      <c r="A166" s="439" t="s">
        <v>23</v>
      </c>
      <c r="B166" s="439" t="s">
        <v>125</v>
      </c>
      <c r="C166" s="439" t="s">
        <v>41</v>
      </c>
      <c r="D166" s="439" t="s">
        <v>31</v>
      </c>
      <c r="E166" s="439" t="s">
        <v>32</v>
      </c>
      <c r="F166" s="439" t="s">
        <v>33</v>
      </c>
      <c r="G166" s="439" t="s">
        <v>18</v>
      </c>
      <c r="H166" s="439" t="s">
        <v>9</v>
      </c>
      <c r="I166" s="393" t="s">
        <v>237</v>
      </c>
      <c r="J166" s="393" t="s">
        <v>276</v>
      </c>
      <c r="K166" s="492">
        <v>0</v>
      </c>
      <c r="L166" s="393" t="s">
        <v>110</v>
      </c>
      <c r="M166" s="393" t="s">
        <v>217</v>
      </c>
      <c r="N166" s="393" t="s">
        <v>60</v>
      </c>
      <c r="O166" s="493" t="s">
        <v>62</v>
      </c>
      <c r="P166" s="199"/>
      <c r="Q166" s="176"/>
      <c r="U166" s="119" t="s">
        <v>301</v>
      </c>
      <c r="V166" s="119" t="s">
        <v>302</v>
      </c>
    </row>
    <row r="167" spans="1:22" ht="37.5" hidden="1" customHeight="1" x14ac:dyDescent="0.25">
      <c r="A167" s="375" t="s">
        <v>84</v>
      </c>
      <c r="B167" s="394" t="str">
        <f>IFERROR(VLOOKUP(A167,'Outcome Indicators - Section C'!$A$10:$S$27,19,FALSE),"")</f>
        <v/>
      </c>
      <c r="C167" s="490" t="str">
        <f t="array" ref="C167">IFERROR(IF(INDEX('Disaggregation Records'!$E$59:$E$92,MATCH(RIGHT(L167,255),RIGHT('Disaggregation Records'!$D$59:$D$92,255),0))=0,"",INDEX('Disaggregation Records'!$E$59:$E$92,MATCH(RIGHT(L167,255),RIGHT('Disaggregation Records'!$D$59:$D$92,255),0))),"")</f>
        <v/>
      </c>
      <c r="D167" s="490" t="str">
        <f t="array" ref="D167">IFERROR(IF(INDEX('Disaggregation Records'!$F$59:$F$92,MATCH(RIGHT(L167,255),RIGHT('Disaggregation Records'!$D$59:$D$92,255),0))=0,"",INDEX('Disaggregation Records'!$F$59:$F$92,MATCH(RIGHT(L167,255),RIGHT('Disaggregation Records'!$D$59:$D$92,255),0))),"")</f>
        <v/>
      </c>
      <c r="E167" s="378" t="str">
        <f t="array" ref="E167">IFERROR(IF(INDEX('Disaggregation Data'!$K$159:$K$310,MATCH(RIGHT(M167,255),RIGHT('Disaggregation Data'!$J$159:$J$310,255),0))=0,"",INDEX('Disaggregation Data'!$K$159:$K$310,MATCH(RIGHT(M167,255),RIGHT('Disaggregation Data'!J$159:$J$310,255),0))),"")</f>
        <v/>
      </c>
      <c r="F167" s="378" t="str">
        <f t="array" ref="F167">IFERROR(IF(INDEX('Disaggregation Data'!$L$159:$L$310,MATCH(RIGHT(M167,255),RIGHT('Disaggregation Data'!$J$159:$J$310,255),0))=0,"",INDEX('Disaggregation Data'!$L$159:$L$310,MATCH(RIGHT(M167,255),RIGHT('Disaggregation Data'!J$159:$J$310,255),0))),"")</f>
        <v/>
      </c>
      <c r="G167" s="378" t="str">
        <f t="array" ref="G167">IFERROR(IF(INDEX('Disaggregation Data'!$M$159:$M$310,MATCH(RIGHT(M167,255),RIGHT('Disaggregation Data'!$J$159:$J$310,255),0))=0,"",INDEX('Disaggregation Data'!$M$159:$M$310,MATCH(RIGHT(M167,255),RIGHT('Disaggregation Data'!J$159:$J$310,255),0))),"")</f>
        <v/>
      </c>
      <c r="H167" s="377" t="str">
        <f t="array" ref="H167">IFERROR(IF(INDEX('Disaggregation Data'!$N$159:$N$310,MATCH(RIGHT(M167,255),RIGHT('Disaggregation Data'!$J$159:$J$310,255),0))=0,"",INDEX('Disaggregation Data'!$N$159:$N$310,MATCH(RIGHT(M167,255),RIGHT('Disaggregation Data'!J$159:$J$310,255),0))),"")</f>
        <v/>
      </c>
      <c r="I167" s="477" t="str">
        <f t="array" ref="I167">IFERROR(IF(INDEX('Disaggregation Records'!$G$59:$G$92,MATCH(LEFT(L167,255),LEFT('Disaggregation Records'!$D$59:$D$92,255),0))=0,"",INDEX('Disaggregation Records'!$G$59:$G$92,MATCH(LEFT(L167,255),LEFT('Disaggregation Records'!$D$59:$D$92,255),0))),"")</f>
        <v/>
      </c>
      <c r="J167" s="491" t="s">
        <v>61</v>
      </c>
      <c r="K167" s="491">
        <f>IF(B167=B166,K166+1,0)</f>
        <v>0</v>
      </c>
      <c r="L167" s="491" t="str">
        <f>IF(B167&lt;&gt;"",B167&amp;"-"&amp;K167,"")</f>
        <v/>
      </c>
      <c r="M167" s="491" t="str">
        <f>IF(B167&lt;&gt;"",B167&amp;C167&amp;D167,"")</f>
        <v/>
      </c>
      <c r="N167" s="491" t="b">
        <f>IFERROR(IF(B167&lt;&gt;"",TRUE,FALSE),"")</f>
        <v>0</v>
      </c>
      <c r="O167" s="492" t="s">
        <v>61</v>
      </c>
      <c r="P167" s="199"/>
      <c r="Q167" s="176"/>
      <c r="U167" s="121"/>
      <c r="V167" s="121"/>
    </row>
    <row r="168" spans="1:22" ht="37.5" customHeight="1" x14ac:dyDescent="0.25">
      <c r="A168" s="375">
        <v>1</v>
      </c>
      <c r="B168" s="394" t="str">
        <f>IFERROR(VLOOKUP(A168,'Outcome Indicators - Section C'!$A$10:$S$27,19,FALSE),"")</f>
        <v>HIV O-1(M): Percentage of adults and children with HIV, known to be on treatment 12 months after initiation of antiretroviral therapy</v>
      </c>
      <c r="C168" s="490" t="str">
        <f t="array" ref="C168">IFERROR(IF(INDEX('Disaggregation Records'!$E$59:$E$92,MATCH(RIGHT(L168,255),RIGHT('Disaggregation Records'!$D$59:$D$92,255),0))=0,"",INDEX('Disaggregation Records'!$E$59:$E$92,MATCH(RIGHT(L168,255),RIGHT('Disaggregation Records'!$D$59:$D$92,255),0))),"")</f>
        <v>Age</v>
      </c>
      <c r="D168" s="490" t="str">
        <f t="array" ref="D168">IFERROR(IF(INDEX('Disaggregation Records'!$F$59:$F$92,MATCH(RIGHT(L168,255),RIGHT('Disaggregation Records'!$D$59:$D$92,255),0))=0,"",INDEX('Disaggregation Records'!$F$59:$F$92,MATCH(RIGHT(L168,255),RIGHT('Disaggregation Records'!$D$59:$D$92,255),0))),"")</f>
        <v>U15</v>
      </c>
      <c r="E168" s="378" t="str">
        <f t="array" ref="E168">IFERROR(IF(INDEX('Disaggregation Data'!$K$159:$K$310,MATCH(RIGHT(M168,255),RIGHT('Disaggregation Data'!$J$159:$J$310,255),0))=0,"",INDEX('Disaggregation Data'!$K$159:$K$310,MATCH(RIGHT(M168,255),RIGHT('Disaggregation Data'!J$159:$J$310,255),0))),"")</f>
        <v/>
      </c>
      <c r="F168" s="378" t="str">
        <f t="array" ref="F168">IFERROR(IF(INDEX('Disaggregation Data'!$L$159:$L$310,MATCH(RIGHT(M168,255),RIGHT('Disaggregation Data'!$J$159:$J$310,255),0))=0,"",INDEX('Disaggregation Data'!$L$159:$L$310,MATCH(RIGHT(M168,255),RIGHT('Disaggregation Data'!J$159:$J$310,255),0))),"")</f>
        <v/>
      </c>
      <c r="G168" s="378" t="str">
        <f t="array" ref="G168">IFERROR(IF(INDEX('Disaggregation Data'!$M$159:$M$310,MATCH(RIGHT(M168,255),RIGHT('Disaggregation Data'!$J$159:$J$310,255),0))=0,"",INDEX('Disaggregation Data'!$M$159:$M$310,MATCH(RIGHT(M168,255),RIGHT('Disaggregation Data'!J$159:$J$310,255),0))),"")</f>
        <v/>
      </c>
      <c r="H168" s="377" t="str">
        <f t="array" ref="H168">IFERROR(IF(INDEX('Disaggregation Data'!$N$159:$N$310,MATCH(RIGHT(M168,255),RIGHT('Disaggregation Data'!$J$159:$J$310,255),0))=0,"",INDEX('Disaggregation Data'!$N$159:$N$310,MATCH(RIGHT(M168,255),RIGHT('Disaggregation Data'!J$159:$J$310,255),0))),"")</f>
        <v>We do not have disaggregated data to answer in the present moment. The new information system being deployed in the country will allow disaggregation.</v>
      </c>
      <c r="I168" s="477" t="str">
        <f t="array" ref="I168">IFERROR(IF(INDEX('Disaggregation Records'!$G$59:$G$92,MATCH(LEFT(L168,255),LEFT('Disaggregation Records'!$D$59:$D$92,255),0))=0,"",INDEX('Disaggregation Records'!$G$59:$G$92,MATCH(LEFT(L168,255),LEFT('Disaggregation Records'!$D$59:$D$92,255),0))),"")</f>
        <v>a1L36000000zoL4EAI</v>
      </c>
      <c r="J168" s="491" t="s">
        <v>765</v>
      </c>
      <c r="K168" s="491">
        <f t="shared" ref="K168:K231" si="12">IF(B168=B167,K167+1,0)</f>
        <v>0</v>
      </c>
      <c r="L168" s="491" t="str">
        <f t="shared" ref="L168:L231" si="13">IF(B168&lt;&gt;"",B168&amp;"-"&amp;K168,"")</f>
        <v>HIV O-1(M): Percentage of adults and children with HIV, known to be on treatment 12 months after initiation of antiretroviral therapy-0</v>
      </c>
      <c r="M168" s="491" t="str">
        <f t="shared" ref="M168:M231" si="14">IF(B168&lt;&gt;"",B168&amp;C168&amp;D168,"")</f>
        <v>HIV O-1(M): Percentage of adults and children with HIV, known to be on treatment 12 months after initiation of antiretroviral therapyAgeU15</v>
      </c>
      <c r="N168" s="491" t="b">
        <f t="shared" ref="N168:N231" si="15">IFERROR(IF(B168&lt;&gt;"",TRUE,FALSE),"")</f>
        <v>1</v>
      </c>
      <c r="O168" s="492" t="s">
        <v>1742</v>
      </c>
      <c r="P168" s="199"/>
      <c r="Q168" s="176"/>
      <c r="U168" s="415"/>
      <c r="V168" s="415"/>
    </row>
    <row r="169" spans="1:22" ht="37.5" customHeight="1" x14ac:dyDescent="0.25">
      <c r="A169" s="375">
        <v>1</v>
      </c>
      <c r="B169" s="394" t="str">
        <f>IFERROR(VLOOKUP(A169,'Outcome Indicators - Section C'!$A$10:$S$27,19,FALSE),"")</f>
        <v>HIV O-1(M): Percentage of adults and children with HIV, known to be on treatment 12 months after initiation of antiretroviral therapy</v>
      </c>
      <c r="C169" s="490" t="str">
        <f t="array" ref="C169">IFERROR(IF(INDEX('Disaggregation Records'!$E$59:$E$92,MATCH(RIGHT(L169,255),RIGHT('Disaggregation Records'!$D$59:$D$92,255),0))=0,"",INDEX('Disaggregation Records'!$E$59:$E$92,MATCH(RIGHT(L169,255),RIGHT('Disaggregation Records'!$D$59:$D$92,255),0))),"")</f>
        <v>Age</v>
      </c>
      <c r="D169" s="490" t="str">
        <f t="array" ref="D169">IFERROR(IF(INDEX('Disaggregation Records'!$F$59:$F$92,MATCH(RIGHT(L169,255),RIGHT('Disaggregation Records'!$D$59:$D$92,255),0))=0,"",INDEX('Disaggregation Records'!$F$59:$F$92,MATCH(RIGHT(L169,255),RIGHT('Disaggregation Records'!$D$59:$D$92,255),0))),"")</f>
        <v>15+</v>
      </c>
      <c r="E169" s="378" t="str">
        <f t="array" ref="E169">IFERROR(IF(INDEX('Disaggregation Data'!$K$159:$K$310,MATCH(RIGHT(M169,255),RIGHT('Disaggregation Data'!$J$159:$J$310,255),0))=0,"",INDEX('Disaggregation Data'!$K$159:$K$310,MATCH(RIGHT(M169,255),RIGHT('Disaggregation Data'!J$159:$J$310,255),0))),"")</f>
        <v/>
      </c>
      <c r="F169" s="378" t="str">
        <f t="array" ref="F169">IFERROR(IF(INDEX('Disaggregation Data'!$L$159:$L$310,MATCH(RIGHT(M169,255),RIGHT('Disaggregation Data'!$J$159:$J$310,255),0))=0,"",INDEX('Disaggregation Data'!$L$159:$L$310,MATCH(RIGHT(M169,255),RIGHT('Disaggregation Data'!J$159:$J$310,255),0))),"")</f>
        <v/>
      </c>
      <c r="G169" s="378" t="str">
        <f t="array" ref="G169">IFERROR(IF(INDEX('Disaggregation Data'!$M$159:$M$310,MATCH(RIGHT(M169,255),RIGHT('Disaggregation Data'!$J$159:$J$310,255),0))=0,"",INDEX('Disaggregation Data'!$M$159:$M$310,MATCH(RIGHT(M169,255),RIGHT('Disaggregation Data'!J$159:$J$310,255),0))),"")</f>
        <v/>
      </c>
      <c r="H169" s="377" t="str">
        <f t="array" ref="H169">IFERROR(IF(INDEX('Disaggregation Data'!$N$159:$N$310,MATCH(RIGHT(M169,255),RIGHT('Disaggregation Data'!$J$159:$J$310,255),0))=0,"",INDEX('Disaggregation Data'!$N$159:$N$310,MATCH(RIGHT(M169,255),RIGHT('Disaggregation Data'!J$159:$J$310,255),0))),"")</f>
        <v>We do not have disaggregated data to answer in the present moment. The new information system being deployed in the country will allow disaggregation.</v>
      </c>
      <c r="I169" s="477" t="str">
        <f t="array" ref="I169">IFERROR(IF(INDEX('Disaggregation Records'!$G$59:$G$92,MATCH(LEFT(L169,255),LEFT('Disaggregation Records'!$D$59:$D$92,255),0))=0,"",INDEX('Disaggregation Records'!$G$59:$G$92,MATCH(LEFT(L169,255),LEFT('Disaggregation Records'!$D$59:$D$92,255),0))),"")</f>
        <v>a1L36000000zoL5EAI</v>
      </c>
      <c r="J169" s="491" t="s">
        <v>765</v>
      </c>
      <c r="K169" s="491">
        <f t="shared" si="12"/>
        <v>1</v>
      </c>
      <c r="L169" s="491" t="str">
        <f t="shared" si="13"/>
        <v>HIV O-1(M): Percentage of adults and children with HIV, known to be on treatment 12 months after initiation of antiretroviral therapy-1</v>
      </c>
      <c r="M169" s="491" t="str">
        <f t="shared" si="14"/>
        <v>HIV O-1(M): Percentage of adults and children with HIV, known to be on treatment 12 months after initiation of antiretroviral therapyAge15+</v>
      </c>
      <c r="N169" s="491" t="b">
        <f t="shared" si="15"/>
        <v>1</v>
      </c>
      <c r="O169" s="492" t="s">
        <v>1743</v>
      </c>
      <c r="P169" s="199"/>
      <c r="Q169" s="176"/>
      <c r="U169" s="415"/>
      <c r="V169" s="415"/>
    </row>
    <row r="170" spans="1:22" ht="37.5" customHeight="1" x14ac:dyDescent="0.25">
      <c r="A170" s="375">
        <v>1</v>
      </c>
      <c r="B170" s="394" t="str">
        <f>IFERROR(VLOOKUP(A170,'Outcome Indicators - Section C'!$A$10:$S$27,19,FALSE),"")</f>
        <v>HIV O-1(M): Percentage of adults and children with HIV, known to be on treatment 12 months after initiation of antiretroviral therapy</v>
      </c>
      <c r="C170" s="490" t="str">
        <f t="array" ref="C170">IFERROR(IF(INDEX('Disaggregation Records'!$E$59:$E$92,MATCH(RIGHT(L170,255),RIGHT('Disaggregation Records'!$D$59:$D$92,255),0))=0,"",INDEX('Disaggregation Records'!$E$59:$E$92,MATCH(RIGHT(L170,255),RIGHT('Disaggregation Records'!$D$59:$D$92,255),0))),"")</f>
        <v>Duration of treatment</v>
      </c>
      <c r="D170" s="490" t="str">
        <f t="array" ref="D170">IFERROR(IF(INDEX('Disaggregation Records'!$F$59:$F$92,MATCH(RIGHT(L170,255),RIGHT('Disaggregation Records'!$D$59:$D$92,255),0))=0,"",INDEX('Disaggregation Records'!$F$59:$F$92,MATCH(RIGHT(L170,255),RIGHT('Disaggregation Records'!$D$59:$D$92,255),0))),"")</f>
        <v>24 months after initiation</v>
      </c>
      <c r="E170" s="378" t="str">
        <f t="array" ref="E170">IFERROR(IF(INDEX('Disaggregation Data'!$K$159:$K$310,MATCH(RIGHT(M170,255),RIGHT('Disaggregation Data'!$J$159:$J$310,255),0))=0,"",INDEX('Disaggregation Data'!$K$159:$K$310,MATCH(RIGHT(M170,255),RIGHT('Disaggregation Data'!J$159:$J$310,255),0))),"")</f>
        <v/>
      </c>
      <c r="F170" s="378" t="str">
        <f t="array" ref="F170">IFERROR(IF(INDEX('Disaggregation Data'!$L$159:$L$310,MATCH(RIGHT(M170,255),RIGHT('Disaggregation Data'!$J$159:$J$310,255),0))=0,"",INDEX('Disaggregation Data'!$L$159:$L$310,MATCH(RIGHT(M170,255),RIGHT('Disaggregation Data'!J$159:$J$310,255),0))),"")</f>
        <v/>
      </c>
      <c r="G170" s="378" t="str">
        <f t="array" ref="G170">IFERROR(IF(INDEX('Disaggregation Data'!$M$159:$M$310,MATCH(RIGHT(M170,255),RIGHT('Disaggregation Data'!$J$159:$J$310,255),0))=0,"",INDEX('Disaggregation Data'!$M$159:$M$310,MATCH(RIGHT(M170,255),RIGHT('Disaggregation Data'!J$159:$J$310,255),0))),"")</f>
        <v/>
      </c>
      <c r="H170" s="377" t="str">
        <f t="array" ref="H170">IFERROR(IF(INDEX('Disaggregation Data'!$N$159:$N$310,MATCH(RIGHT(M170,255),RIGHT('Disaggregation Data'!$J$159:$J$310,255),0))=0,"",INDEX('Disaggregation Data'!$N$159:$N$310,MATCH(RIGHT(M170,255),RIGHT('Disaggregation Data'!J$159:$J$310,255),0))),"")</f>
        <v>We do not have disaggregated data to answer in the present moment. The new information system being deployed in the country will allow disaggregation.</v>
      </c>
      <c r="I170" s="477" t="str">
        <f t="array" ref="I170">IFERROR(IF(INDEX('Disaggregation Records'!$G$59:$G$92,MATCH(LEFT(L170,255),LEFT('Disaggregation Records'!$D$59:$D$92,255),0))=0,"",INDEX('Disaggregation Records'!$G$59:$G$92,MATCH(LEFT(L170,255),LEFT('Disaggregation Records'!$D$59:$D$92,255),0))),"")</f>
        <v>a1L36000000zoL6EAI</v>
      </c>
      <c r="J170" s="491" t="s">
        <v>765</v>
      </c>
      <c r="K170" s="491">
        <f t="shared" si="12"/>
        <v>2</v>
      </c>
      <c r="L170" s="491" t="str">
        <f t="shared" si="13"/>
        <v>HIV O-1(M): Percentage of adults and children with HIV, known to be on treatment 12 months after initiation of antiretroviral therapy-2</v>
      </c>
      <c r="M170" s="491" t="str">
        <f t="shared" si="14"/>
        <v>HIV O-1(M): Percentage of adults and children with HIV, known to be on treatment 12 months after initiation of antiretroviral therapyDuration of treatment24 months after initiation</v>
      </c>
      <c r="N170" s="491" t="b">
        <f t="shared" si="15"/>
        <v>1</v>
      </c>
      <c r="O170" s="492" t="s">
        <v>1744</v>
      </c>
      <c r="P170" s="199"/>
      <c r="Q170" s="176"/>
      <c r="U170" s="415"/>
      <c r="V170" s="415"/>
    </row>
    <row r="171" spans="1:22" ht="37.5" customHeight="1" x14ac:dyDescent="0.25">
      <c r="A171" s="375">
        <v>1</v>
      </c>
      <c r="B171" s="394" t="str">
        <f>IFERROR(VLOOKUP(A171,'Outcome Indicators - Section C'!$A$10:$S$27,19,FALSE),"")</f>
        <v>HIV O-1(M): Percentage of adults and children with HIV, known to be on treatment 12 months after initiation of antiretroviral therapy</v>
      </c>
      <c r="C171" s="490" t="str">
        <f t="array" ref="C171">IFERROR(IF(INDEX('Disaggregation Records'!$E$59:$E$92,MATCH(RIGHT(L171,255),RIGHT('Disaggregation Records'!$D$59:$D$92,255),0))=0,"",INDEX('Disaggregation Records'!$E$59:$E$92,MATCH(RIGHT(L171,255),RIGHT('Disaggregation Records'!$D$59:$D$92,255),0))),"")</f>
        <v>Duration of treatment</v>
      </c>
      <c r="D171" s="490" t="str">
        <f t="array" ref="D171">IFERROR(IF(INDEX('Disaggregation Records'!$F$59:$F$92,MATCH(RIGHT(L171,255),RIGHT('Disaggregation Records'!$D$59:$D$92,255),0))=0,"",INDEX('Disaggregation Records'!$F$59:$F$92,MATCH(RIGHT(L171,255),RIGHT('Disaggregation Records'!$D$59:$D$92,255),0))),"")</f>
        <v>36 months after initiation</v>
      </c>
      <c r="E171" s="378" t="str">
        <f t="array" ref="E171">IFERROR(IF(INDEX('Disaggregation Data'!$K$159:$K$310,MATCH(RIGHT(M171,255),RIGHT('Disaggregation Data'!$J$159:$J$310,255),0))=0,"",INDEX('Disaggregation Data'!$K$159:$K$310,MATCH(RIGHT(M171,255),RIGHT('Disaggregation Data'!J$159:$J$310,255),0))),"")</f>
        <v/>
      </c>
      <c r="F171" s="378" t="str">
        <f t="array" ref="F171">IFERROR(IF(INDEX('Disaggregation Data'!$L$159:$L$310,MATCH(RIGHT(M171,255),RIGHT('Disaggregation Data'!$J$159:$J$310,255),0))=0,"",INDEX('Disaggregation Data'!$L$159:$L$310,MATCH(RIGHT(M171,255),RIGHT('Disaggregation Data'!J$159:$J$310,255),0))),"")</f>
        <v/>
      </c>
      <c r="G171" s="378" t="str">
        <f t="array" ref="G171">IFERROR(IF(INDEX('Disaggregation Data'!$M$159:$M$310,MATCH(RIGHT(M171,255),RIGHT('Disaggregation Data'!$J$159:$J$310,255),0))=0,"",INDEX('Disaggregation Data'!$M$159:$M$310,MATCH(RIGHT(M171,255),RIGHT('Disaggregation Data'!J$159:$J$310,255),0))),"")</f>
        <v/>
      </c>
      <c r="H171" s="377" t="str">
        <f t="array" ref="H171">IFERROR(IF(INDEX('Disaggregation Data'!$N$159:$N$310,MATCH(RIGHT(M171,255),RIGHT('Disaggregation Data'!$J$159:$J$310,255),0))=0,"",INDEX('Disaggregation Data'!$N$159:$N$310,MATCH(RIGHT(M171,255),RIGHT('Disaggregation Data'!J$159:$J$310,255),0))),"")</f>
        <v>We do not have disaggregated data to answer in the present moment. The new information system being deployed in the country will allow disaggregation.</v>
      </c>
      <c r="I171" s="477" t="str">
        <f t="array" ref="I171">IFERROR(IF(INDEX('Disaggregation Records'!$G$59:$G$92,MATCH(LEFT(L171,255),LEFT('Disaggregation Records'!$D$59:$D$92,255),0))=0,"",INDEX('Disaggregation Records'!$G$59:$G$92,MATCH(LEFT(L171,255),LEFT('Disaggregation Records'!$D$59:$D$92,255),0))),"")</f>
        <v>a1L36000000zoL7EAI</v>
      </c>
      <c r="J171" s="491" t="s">
        <v>765</v>
      </c>
      <c r="K171" s="491">
        <f t="shared" si="12"/>
        <v>3</v>
      </c>
      <c r="L171" s="491" t="str">
        <f t="shared" si="13"/>
        <v>HIV O-1(M): Percentage of adults and children with HIV, known to be on treatment 12 months after initiation of antiretroviral therapy-3</v>
      </c>
      <c r="M171" s="491" t="str">
        <f t="shared" si="14"/>
        <v>HIV O-1(M): Percentage of adults and children with HIV, known to be on treatment 12 months after initiation of antiretroviral therapyDuration of treatment36 months after initiation</v>
      </c>
      <c r="N171" s="491" t="b">
        <f t="shared" si="15"/>
        <v>1</v>
      </c>
      <c r="O171" s="492" t="s">
        <v>1745</v>
      </c>
      <c r="P171" s="199"/>
      <c r="Q171" s="176"/>
      <c r="U171" s="415"/>
      <c r="V171" s="415"/>
    </row>
    <row r="172" spans="1:22" ht="37.5" customHeight="1" x14ac:dyDescent="0.25">
      <c r="A172" s="375">
        <v>1</v>
      </c>
      <c r="B172" s="394" t="str">
        <f>IFERROR(VLOOKUP(A172,'Outcome Indicators - Section C'!$A$10:$S$27,19,FALSE),"")</f>
        <v>HIV O-1(M): Percentage of adults and children with HIV, known to be on treatment 12 months after initiation of antiretroviral therapy</v>
      </c>
      <c r="C172" s="490" t="str">
        <f t="array" ref="C172">IFERROR(IF(INDEX('Disaggregation Records'!$E$59:$E$92,MATCH(RIGHT(L172,255),RIGHT('Disaggregation Records'!$D$59:$D$92,255),0))=0,"",INDEX('Disaggregation Records'!$E$59:$E$92,MATCH(RIGHT(L172,255),RIGHT('Disaggregation Records'!$D$59:$D$92,255),0))),"")</f>
        <v>Duration of treatment</v>
      </c>
      <c r="D172" s="490" t="str">
        <f t="array" ref="D172">IFERROR(IF(INDEX('Disaggregation Records'!$F$59:$F$92,MATCH(RIGHT(L172,255),RIGHT('Disaggregation Records'!$D$59:$D$92,255),0))=0,"",INDEX('Disaggregation Records'!$F$59:$F$92,MATCH(RIGHT(L172,255),RIGHT('Disaggregation Records'!$D$59:$D$92,255),0))),"")</f>
        <v>60 months after initiation</v>
      </c>
      <c r="E172" s="378" t="str">
        <f t="array" ref="E172">IFERROR(IF(INDEX('Disaggregation Data'!$K$159:$K$310,MATCH(RIGHT(M172,255),RIGHT('Disaggregation Data'!$J$159:$J$310,255),0))=0,"",INDEX('Disaggregation Data'!$K$159:$K$310,MATCH(RIGHT(M172,255),RIGHT('Disaggregation Data'!J$159:$J$310,255),0))),"")</f>
        <v/>
      </c>
      <c r="F172" s="378" t="str">
        <f t="array" ref="F172">IFERROR(IF(INDEX('Disaggregation Data'!$L$159:$L$310,MATCH(RIGHT(M172,255),RIGHT('Disaggregation Data'!$J$159:$J$310,255),0))=0,"",INDEX('Disaggregation Data'!$L$159:$L$310,MATCH(RIGHT(M172,255),RIGHT('Disaggregation Data'!J$159:$J$310,255),0))),"")</f>
        <v/>
      </c>
      <c r="G172" s="378" t="str">
        <f t="array" ref="G172">IFERROR(IF(INDEX('Disaggregation Data'!$M$159:$M$310,MATCH(RIGHT(M172,255),RIGHT('Disaggregation Data'!$J$159:$J$310,255),0))=0,"",INDEX('Disaggregation Data'!$M$159:$M$310,MATCH(RIGHT(M172,255),RIGHT('Disaggregation Data'!J$159:$J$310,255),0))),"")</f>
        <v/>
      </c>
      <c r="H172" s="377" t="str">
        <f t="array" ref="H172">IFERROR(IF(INDEX('Disaggregation Data'!$N$159:$N$310,MATCH(RIGHT(M172,255),RIGHT('Disaggregation Data'!$J$159:$J$310,255),0))=0,"",INDEX('Disaggregation Data'!$N$159:$N$310,MATCH(RIGHT(M172,255),RIGHT('Disaggregation Data'!J$159:$J$310,255),0))),"")</f>
        <v>We do not have disaggregated data to answer in the present moment. The new information system being deployed in the country will allow disaggregation.</v>
      </c>
      <c r="I172" s="477" t="str">
        <f t="array" ref="I172">IFERROR(IF(INDEX('Disaggregation Records'!$G$59:$G$92,MATCH(LEFT(L172,255),LEFT('Disaggregation Records'!$D$59:$D$92,255),0))=0,"",INDEX('Disaggregation Records'!$G$59:$G$92,MATCH(LEFT(L172,255),LEFT('Disaggregation Records'!$D$59:$D$92,255),0))),"")</f>
        <v>a1L36000002NzjLEAS</v>
      </c>
      <c r="J172" s="491" t="s">
        <v>765</v>
      </c>
      <c r="K172" s="491">
        <f t="shared" si="12"/>
        <v>4</v>
      </c>
      <c r="L172" s="491" t="str">
        <f t="shared" si="13"/>
        <v>HIV O-1(M): Percentage of adults and children with HIV, known to be on treatment 12 months after initiation of antiretroviral therapy-4</v>
      </c>
      <c r="M172" s="491" t="str">
        <f t="shared" si="14"/>
        <v>HIV O-1(M): Percentage of adults and children with HIV, known to be on treatment 12 months after initiation of antiretroviral therapyDuration of treatment60 months after initiation</v>
      </c>
      <c r="N172" s="491" t="b">
        <f t="shared" si="15"/>
        <v>1</v>
      </c>
      <c r="O172" s="492" t="s">
        <v>1746</v>
      </c>
      <c r="P172" s="199"/>
      <c r="Q172" s="176"/>
      <c r="U172" s="415"/>
      <c r="V172" s="415"/>
    </row>
    <row r="173" spans="1:22" ht="37.5" customHeight="1" x14ac:dyDescent="0.25">
      <c r="A173" s="375">
        <v>1</v>
      </c>
      <c r="B173" s="394" t="str">
        <f>IFERROR(VLOOKUP(A173,'Outcome Indicators - Section C'!$A$10:$S$27,19,FALSE),"")</f>
        <v>HIV O-1(M): Percentage of adults and children with HIV, known to be on treatment 12 months after initiation of antiretroviral therapy</v>
      </c>
      <c r="C173" s="490" t="str">
        <f t="array" ref="C173">IFERROR(IF(INDEX('Disaggregation Records'!$E$59:$E$92,MATCH(RIGHT(L173,255),RIGHT('Disaggregation Records'!$D$59:$D$92,255),0))=0,"",INDEX('Disaggregation Records'!$E$59:$E$92,MATCH(RIGHT(L173,255),RIGHT('Disaggregation Records'!$D$59:$D$92,255),0))),"")</f>
        <v>Gender</v>
      </c>
      <c r="D173" s="490" t="str">
        <f t="array" ref="D173">IFERROR(IF(INDEX('Disaggregation Records'!$F$59:$F$92,MATCH(RIGHT(L173,255),RIGHT('Disaggregation Records'!$D$59:$D$92,255),0))=0,"",INDEX('Disaggregation Records'!$F$59:$F$92,MATCH(RIGHT(L173,255),RIGHT('Disaggregation Records'!$D$59:$D$92,255),0))),"")</f>
        <v>Male</v>
      </c>
      <c r="E173" s="378" t="str">
        <f t="array" ref="E173">IFERROR(IF(INDEX('Disaggregation Data'!$K$159:$K$310,MATCH(RIGHT(M173,255),RIGHT('Disaggregation Data'!$J$159:$J$310,255),0))=0,"",INDEX('Disaggregation Data'!$K$159:$K$310,MATCH(RIGHT(M173,255),RIGHT('Disaggregation Data'!J$159:$J$310,255),0))),"")</f>
        <v/>
      </c>
      <c r="F173" s="378" t="str">
        <f t="array" ref="F173">IFERROR(IF(INDEX('Disaggregation Data'!$L$159:$L$310,MATCH(RIGHT(M173,255),RIGHT('Disaggregation Data'!$J$159:$J$310,255),0))=0,"",INDEX('Disaggregation Data'!$L$159:$L$310,MATCH(RIGHT(M173,255),RIGHT('Disaggregation Data'!J$159:$J$310,255),0))),"")</f>
        <v/>
      </c>
      <c r="G173" s="378" t="str">
        <f t="array" ref="G173">IFERROR(IF(INDEX('Disaggregation Data'!$M$159:$M$310,MATCH(RIGHT(M173,255),RIGHT('Disaggregation Data'!$J$159:$J$310,255),0))=0,"",INDEX('Disaggregation Data'!$M$159:$M$310,MATCH(RIGHT(M173,255),RIGHT('Disaggregation Data'!J$159:$J$310,255),0))),"")</f>
        <v/>
      </c>
      <c r="H173" s="377" t="str">
        <f t="array" ref="H173">IFERROR(IF(INDEX('Disaggregation Data'!$N$159:$N$310,MATCH(RIGHT(M173,255),RIGHT('Disaggregation Data'!$J$159:$J$310,255),0))=0,"",INDEX('Disaggregation Data'!$N$159:$N$310,MATCH(RIGHT(M173,255),RIGHT('Disaggregation Data'!J$159:$J$310,255),0))),"")</f>
        <v>We do not have disaggregated data to answer in the present moment. The new information system being deployed in the country will allow disaggregation.</v>
      </c>
      <c r="I173" s="477" t="str">
        <f t="array" ref="I173">IFERROR(IF(INDEX('Disaggregation Records'!$G$59:$G$92,MATCH(LEFT(L173,255),LEFT('Disaggregation Records'!$D$59:$D$92,255),0))=0,"",INDEX('Disaggregation Records'!$G$59:$G$92,MATCH(LEFT(L173,255),LEFT('Disaggregation Records'!$D$59:$D$92,255),0))),"")</f>
        <v>a1L36000000zoL1EAI</v>
      </c>
      <c r="J173" s="491" t="s">
        <v>765</v>
      </c>
      <c r="K173" s="491">
        <f t="shared" si="12"/>
        <v>5</v>
      </c>
      <c r="L173" s="491" t="str">
        <f t="shared" si="13"/>
        <v>HIV O-1(M): Percentage of adults and children with HIV, known to be on treatment 12 months after initiation of antiretroviral therapy-5</v>
      </c>
      <c r="M173" s="491" t="str">
        <f t="shared" si="14"/>
        <v>HIV O-1(M): Percentage of adults and children with HIV, known to be on treatment 12 months after initiation of antiretroviral therapyGenderMale</v>
      </c>
      <c r="N173" s="491" t="b">
        <f t="shared" si="15"/>
        <v>1</v>
      </c>
      <c r="O173" s="492" t="s">
        <v>1747</v>
      </c>
      <c r="P173" s="199"/>
      <c r="Q173" s="176"/>
      <c r="U173" s="415"/>
      <c r="V173" s="415"/>
    </row>
    <row r="174" spans="1:22" ht="37.5" customHeight="1" x14ac:dyDescent="0.25">
      <c r="A174" s="375">
        <v>1</v>
      </c>
      <c r="B174" s="394" t="str">
        <f>IFERROR(VLOOKUP(A174,'Outcome Indicators - Section C'!$A$10:$S$27,19,FALSE),"")</f>
        <v>HIV O-1(M): Percentage of adults and children with HIV, known to be on treatment 12 months after initiation of antiretroviral therapy</v>
      </c>
      <c r="C174" s="490" t="str">
        <f t="array" ref="C174">IFERROR(IF(INDEX('Disaggregation Records'!$E$59:$E$92,MATCH(RIGHT(L174,255),RIGHT('Disaggregation Records'!$D$59:$D$92,255),0))=0,"",INDEX('Disaggregation Records'!$E$59:$E$92,MATCH(RIGHT(L174,255),RIGHT('Disaggregation Records'!$D$59:$D$92,255),0))),"")</f>
        <v>Gender</v>
      </c>
      <c r="D174" s="490" t="str">
        <f t="array" ref="D174">IFERROR(IF(INDEX('Disaggregation Records'!$F$59:$F$92,MATCH(RIGHT(L174,255),RIGHT('Disaggregation Records'!$D$59:$D$92,255),0))=0,"",INDEX('Disaggregation Records'!$F$59:$F$92,MATCH(RIGHT(L174,255),RIGHT('Disaggregation Records'!$D$59:$D$92,255),0))),"")</f>
        <v>Female</v>
      </c>
      <c r="E174" s="378" t="str">
        <f t="array" ref="E174">IFERROR(IF(INDEX('Disaggregation Data'!$K$159:$K$310,MATCH(RIGHT(M174,255),RIGHT('Disaggregation Data'!$J$159:$J$310,255),0))=0,"",INDEX('Disaggregation Data'!$K$159:$K$310,MATCH(RIGHT(M174,255),RIGHT('Disaggregation Data'!J$159:$J$310,255),0))),"")</f>
        <v/>
      </c>
      <c r="F174" s="378" t="str">
        <f t="array" ref="F174">IFERROR(IF(INDEX('Disaggregation Data'!$L$159:$L$310,MATCH(RIGHT(M174,255),RIGHT('Disaggregation Data'!$J$159:$J$310,255),0))=0,"",INDEX('Disaggregation Data'!$L$159:$L$310,MATCH(RIGHT(M174,255),RIGHT('Disaggregation Data'!J$159:$J$310,255),0))),"")</f>
        <v/>
      </c>
      <c r="G174" s="378" t="str">
        <f t="array" ref="G174">IFERROR(IF(INDEX('Disaggregation Data'!$M$159:$M$310,MATCH(RIGHT(M174,255),RIGHT('Disaggregation Data'!$J$159:$J$310,255),0))=0,"",INDEX('Disaggregation Data'!$M$159:$M$310,MATCH(RIGHT(M174,255),RIGHT('Disaggregation Data'!J$159:$J$310,255),0))),"")</f>
        <v/>
      </c>
      <c r="H174" s="377" t="str">
        <f t="array" ref="H174">IFERROR(IF(INDEX('Disaggregation Data'!$N$159:$N$310,MATCH(RIGHT(M174,255),RIGHT('Disaggregation Data'!$J$159:$J$310,255),0))=0,"",INDEX('Disaggregation Data'!$N$159:$N$310,MATCH(RIGHT(M174,255),RIGHT('Disaggregation Data'!J$159:$J$310,255),0))),"")</f>
        <v>We do not have disaggregated data to answer in the present moment. The new information system being deployed in the country will allow disaggregation.</v>
      </c>
      <c r="I174" s="477" t="str">
        <f t="array" ref="I174">IFERROR(IF(INDEX('Disaggregation Records'!$G$59:$G$92,MATCH(LEFT(L174,255),LEFT('Disaggregation Records'!$D$59:$D$92,255),0))=0,"",INDEX('Disaggregation Records'!$G$59:$G$92,MATCH(LEFT(L174,255),LEFT('Disaggregation Records'!$D$59:$D$92,255),0))),"")</f>
        <v>a1L36000000zoL2EAI</v>
      </c>
      <c r="J174" s="491" t="s">
        <v>765</v>
      </c>
      <c r="K174" s="491">
        <f t="shared" si="12"/>
        <v>6</v>
      </c>
      <c r="L174" s="491" t="str">
        <f t="shared" si="13"/>
        <v>HIV O-1(M): Percentage of adults and children with HIV, known to be on treatment 12 months after initiation of antiretroviral therapy-6</v>
      </c>
      <c r="M174" s="491" t="str">
        <f t="shared" si="14"/>
        <v>HIV O-1(M): Percentage of adults and children with HIV, known to be on treatment 12 months after initiation of antiretroviral therapyGenderFemale</v>
      </c>
      <c r="N174" s="491" t="b">
        <f t="shared" si="15"/>
        <v>1</v>
      </c>
      <c r="O174" s="492" t="s">
        <v>1748</v>
      </c>
      <c r="P174" s="199"/>
      <c r="Q174" s="176"/>
      <c r="U174" s="415"/>
      <c r="V174" s="415"/>
    </row>
    <row r="175" spans="1:22" ht="37.5" customHeight="1" x14ac:dyDescent="0.25">
      <c r="A175" s="375">
        <v>1</v>
      </c>
      <c r="B175" s="394" t="str">
        <f>IFERROR(VLOOKUP(A175,'Outcome Indicators - Section C'!$A$10:$S$27,19,FALSE),"")</f>
        <v>HIV O-1(M): Percentage of adults and children with HIV, known to be on treatment 12 months after initiation of antiretroviral therapy</v>
      </c>
      <c r="C175" s="490" t="str">
        <f t="array" ref="C175">IFERROR(IF(INDEX('Disaggregation Records'!$E$59:$E$92,MATCH(RIGHT(L175,255),RIGHT('Disaggregation Records'!$D$59:$D$92,255),0))=0,"",INDEX('Disaggregation Records'!$E$59:$E$92,MATCH(RIGHT(L175,255),RIGHT('Disaggregation Records'!$D$59:$D$92,255),0))),"")</f>
        <v/>
      </c>
      <c r="D175" s="490" t="str">
        <f t="array" ref="D175">IFERROR(IF(INDEX('Disaggregation Records'!$F$59:$F$92,MATCH(RIGHT(L175,255),RIGHT('Disaggregation Records'!$D$59:$D$92,255),0))=0,"",INDEX('Disaggregation Records'!$F$59:$F$92,MATCH(RIGHT(L175,255),RIGHT('Disaggregation Records'!$D$59:$D$92,255),0))),"")</f>
        <v/>
      </c>
      <c r="E175" s="378" t="str">
        <f t="array" ref="E175">IFERROR(IF(INDEX('Disaggregation Data'!$K$159:$K$310,MATCH(RIGHT(M175,255),RIGHT('Disaggregation Data'!$J$159:$J$310,255),0))=0,"",INDEX('Disaggregation Data'!$K$159:$K$310,MATCH(RIGHT(M175,255),RIGHT('Disaggregation Data'!J$159:$J$310,255),0))),"")</f>
        <v/>
      </c>
      <c r="F175" s="378" t="str">
        <f t="array" ref="F175">IFERROR(IF(INDEX('Disaggregation Data'!$L$159:$L$310,MATCH(RIGHT(M175,255),RIGHT('Disaggregation Data'!$J$159:$J$310,255),0))=0,"",INDEX('Disaggregation Data'!$L$159:$L$310,MATCH(RIGHT(M175,255),RIGHT('Disaggregation Data'!J$159:$J$310,255),0))),"")</f>
        <v/>
      </c>
      <c r="G175" s="378" t="str">
        <f t="array" ref="G175">IFERROR(IF(INDEX('Disaggregation Data'!$M$159:$M$310,MATCH(RIGHT(M175,255),RIGHT('Disaggregation Data'!$J$159:$J$310,255),0))=0,"",INDEX('Disaggregation Data'!$M$159:$M$310,MATCH(RIGHT(M175,255),RIGHT('Disaggregation Data'!J$159:$J$310,255),0))),"")</f>
        <v/>
      </c>
      <c r="H175" s="377" t="str">
        <f t="array" ref="H175">IFERROR(IF(INDEX('Disaggregation Data'!$N$159:$N$310,MATCH(RIGHT(M175,255),RIGHT('Disaggregation Data'!$J$159:$J$310,255),0))=0,"",INDEX('Disaggregation Data'!$N$159:$N$310,MATCH(RIGHT(M175,255),RIGHT('Disaggregation Data'!J$159:$J$310,255),0))),"")</f>
        <v/>
      </c>
      <c r="I175" s="477" t="str">
        <f t="array" ref="I175">IFERROR(IF(INDEX('Disaggregation Records'!$G$59:$G$92,MATCH(LEFT(L175,255),LEFT('Disaggregation Records'!$D$59:$D$92,255),0))=0,"",INDEX('Disaggregation Records'!$G$59:$G$92,MATCH(LEFT(L175,255),LEFT('Disaggregation Records'!$D$59:$D$92,255),0))),"")</f>
        <v/>
      </c>
      <c r="J175" s="491" t="s">
        <v>765</v>
      </c>
      <c r="K175" s="491">
        <f t="shared" si="12"/>
        <v>7</v>
      </c>
      <c r="L175" s="491" t="str">
        <f t="shared" si="13"/>
        <v>HIV O-1(M): Percentage of adults and children with HIV, known to be on treatment 12 months after initiation of antiretroviral therapy-7</v>
      </c>
      <c r="M175" s="491" t="str">
        <f t="shared" si="14"/>
        <v>HIV O-1(M): Percentage of adults and children with HIV, known to be on treatment 12 months after initiation of antiretroviral therapy</v>
      </c>
      <c r="N175" s="491" t="b">
        <f t="shared" si="15"/>
        <v>1</v>
      </c>
      <c r="O175" s="492" t="s">
        <v>1749</v>
      </c>
      <c r="P175" s="199"/>
      <c r="Q175" s="176"/>
      <c r="U175" s="415"/>
      <c r="V175" s="415"/>
    </row>
    <row r="176" spans="1:22" ht="37.5" customHeight="1" x14ac:dyDescent="0.25">
      <c r="A176" s="375">
        <v>1</v>
      </c>
      <c r="B176" s="394" t="str">
        <f>IFERROR(VLOOKUP(A176,'Outcome Indicators - Section C'!$A$10:$S$27,19,FALSE),"")</f>
        <v>HIV O-1(M): Percentage of adults and children with HIV, known to be on treatment 12 months after initiation of antiretroviral therapy</v>
      </c>
      <c r="C176" s="490" t="str">
        <f t="array" ref="C176">IFERROR(IF(INDEX('Disaggregation Records'!$E$59:$E$92,MATCH(RIGHT(L176,255),RIGHT('Disaggregation Records'!$D$59:$D$92,255),0))=0,"",INDEX('Disaggregation Records'!$E$59:$E$92,MATCH(RIGHT(L176,255),RIGHT('Disaggregation Records'!$D$59:$D$92,255),0))),"")</f>
        <v/>
      </c>
      <c r="D176" s="490" t="str">
        <f t="array" ref="D176">IFERROR(IF(INDEX('Disaggregation Records'!$F$59:$F$92,MATCH(RIGHT(L176,255),RIGHT('Disaggregation Records'!$D$59:$D$92,255),0))=0,"",INDEX('Disaggregation Records'!$F$59:$F$92,MATCH(RIGHT(L176,255),RIGHT('Disaggregation Records'!$D$59:$D$92,255),0))),"")</f>
        <v/>
      </c>
      <c r="E176" s="378" t="str">
        <f t="array" ref="E176">IFERROR(IF(INDEX('Disaggregation Data'!$K$159:$K$310,MATCH(RIGHT(M176,255),RIGHT('Disaggregation Data'!$J$159:$J$310,255),0))=0,"",INDEX('Disaggregation Data'!$K$159:$K$310,MATCH(RIGHT(M176,255),RIGHT('Disaggregation Data'!J$159:$J$310,255),0))),"")</f>
        <v/>
      </c>
      <c r="F176" s="378" t="str">
        <f t="array" ref="F176">IFERROR(IF(INDEX('Disaggregation Data'!$L$159:$L$310,MATCH(RIGHT(M176,255),RIGHT('Disaggregation Data'!$J$159:$J$310,255),0))=0,"",INDEX('Disaggregation Data'!$L$159:$L$310,MATCH(RIGHT(M176,255),RIGHT('Disaggregation Data'!J$159:$J$310,255),0))),"")</f>
        <v/>
      </c>
      <c r="G176" s="378" t="str">
        <f t="array" ref="G176">IFERROR(IF(INDEX('Disaggregation Data'!$M$159:$M$310,MATCH(RIGHT(M176,255),RIGHT('Disaggregation Data'!$J$159:$J$310,255),0))=0,"",INDEX('Disaggregation Data'!$M$159:$M$310,MATCH(RIGHT(M176,255),RIGHT('Disaggregation Data'!J$159:$J$310,255),0))),"")</f>
        <v/>
      </c>
      <c r="H176" s="377" t="str">
        <f t="array" ref="H176">IFERROR(IF(INDEX('Disaggregation Data'!$N$159:$N$310,MATCH(RIGHT(M176,255),RIGHT('Disaggregation Data'!$J$159:$J$310,255),0))=0,"",INDEX('Disaggregation Data'!$N$159:$N$310,MATCH(RIGHT(M176,255),RIGHT('Disaggregation Data'!J$159:$J$310,255),0))),"")</f>
        <v/>
      </c>
      <c r="I176" s="477" t="str">
        <f t="array" ref="I176">IFERROR(IF(INDEX('Disaggregation Records'!$G$59:$G$92,MATCH(LEFT(L176,255),LEFT('Disaggregation Records'!$D$59:$D$92,255),0))=0,"",INDEX('Disaggregation Records'!$G$59:$G$92,MATCH(LEFT(L176,255),LEFT('Disaggregation Records'!$D$59:$D$92,255),0))),"")</f>
        <v/>
      </c>
      <c r="J176" s="491" t="s">
        <v>765</v>
      </c>
      <c r="K176" s="491">
        <f t="shared" si="12"/>
        <v>8</v>
      </c>
      <c r="L176" s="491" t="str">
        <f t="shared" si="13"/>
        <v>HIV O-1(M): Percentage of adults and children with HIV, known to be on treatment 12 months after initiation of antiretroviral therapy-8</v>
      </c>
      <c r="M176" s="491" t="str">
        <f t="shared" si="14"/>
        <v>HIV O-1(M): Percentage of adults and children with HIV, known to be on treatment 12 months after initiation of antiretroviral therapy</v>
      </c>
      <c r="N176" s="491" t="b">
        <f t="shared" si="15"/>
        <v>1</v>
      </c>
      <c r="O176" s="492" t="s">
        <v>1750</v>
      </c>
      <c r="P176" s="199"/>
      <c r="Q176" s="176"/>
      <c r="U176" s="415"/>
      <c r="V176" s="415"/>
    </row>
    <row r="177" spans="1:22" ht="37.5" customHeight="1" x14ac:dyDescent="0.25">
      <c r="A177" s="375">
        <v>1</v>
      </c>
      <c r="B177" s="394" t="str">
        <f>IFERROR(VLOOKUP(A177,'Outcome Indicators - Section C'!$A$10:$S$27,19,FALSE),"")</f>
        <v>HIV O-1(M): Percentage of adults and children with HIV, known to be on treatment 12 months after initiation of antiretroviral therapy</v>
      </c>
      <c r="C177" s="490" t="str">
        <f t="array" ref="C177">IFERROR(IF(INDEX('Disaggregation Records'!$E$59:$E$92,MATCH(RIGHT(L177,255),RIGHT('Disaggregation Records'!$D$59:$D$92,255),0))=0,"",INDEX('Disaggregation Records'!$E$59:$E$92,MATCH(RIGHT(L177,255),RIGHT('Disaggregation Records'!$D$59:$D$92,255),0))),"")</f>
        <v/>
      </c>
      <c r="D177" s="490" t="str">
        <f t="array" ref="D177">IFERROR(IF(INDEX('Disaggregation Records'!$F$59:$F$92,MATCH(RIGHT(L177,255),RIGHT('Disaggregation Records'!$D$59:$D$92,255),0))=0,"",INDEX('Disaggregation Records'!$F$59:$F$92,MATCH(RIGHT(L177,255),RIGHT('Disaggregation Records'!$D$59:$D$92,255),0))),"")</f>
        <v/>
      </c>
      <c r="E177" s="378" t="str">
        <f t="array" ref="E177">IFERROR(IF(INDEX('Disaggregation Data'!$K$159:$K$310,MATCH(RIGHT(M177,255),RIGHT('Disaggregation Data'!$J$159:$J$310,255),0))=0,"",INDEX('Disaggregation Data'!$K$159:$K$310,MATCH(RIGHT(M177,255),RIGHT('Disaggregation Data'!J$159:$J$310,255),0))),"")</f>
        <v/>
      </c>
      <c r="F177" s="378" t="str">
        <f t="array" ref="F177">IFERROR(IF(INDEX('Disaggregation Data'!$L$159:$L$310,MATCH(RIGHT(M177,255),RIGHT('Disaggregation Data'!$J$159:$J$310,255),0))=0,"",INDEX('Disaggregation Data'!$L$159:$L$310,MATCH(RIGHT(M177,255),RIGHT('Disaggregation Data'!J$159:$J$310,255),0))),"")</f>
        <v/>
      </c>
      <c r="G177" s="378" t="str">
        <f t="array" ref="G177">IFERROR(IF(INDEX('Disaggregation Data'!$M$159:$M$310,MATCH(RIGHT(M177,255),RIGHT('Disaggregation Data'!$J$159:$J$310,255),0))=0,"",INDEX('Disaggregation Data'!$M$159:$M$310,MATCH(RIGHT(M177,255),RIGHT('Disaggregation Data'!J$159:$J$310,255),0))),"")</f>
        <v/>
      </c>
      <c r="H177" s="377" t="str">
        <f t="array" ref="H177">IFERROR(IF(INDEX('Disaggregation Data'!$N$159:$N$310,MATCH(RIGHT(M177,255),RIGHT('Disaggregation Data'!$J$159:$J$310,255),0))=0,"",INDEX('Disaggregation Data'!$N$159:$N$310,MATCH(RIGHT(M177,255),RIGHT('Disaggregation Data'!J$159:$J$310,255),0))),"")</f>
        <v/>
      </c>
      <c r="I177" s="477" t="str">
        <f t="array" ref="I177">IFERROR(IF(INDEX('Disaggregation Records'!$G$59:$G$92,MATCH(LEFT(L177,255),LEFT('Disaggregation Records'!$D$59:$D$92,255),0))=0,"",INDEX('Disaggregation Records'!$G$59:$G$92,MATCH(LEFT(L177,255),LEFT('Disaggregation Records'!$D$59:$D$92,255),0))),"")</f>
        <v/>
      </c>
      <c r="J177" s="491" t="s">
        <v>765</v>
      </c>
      <c r="K177" s="491">
        <f t="shared" si="12"/>
        <v>9</v>
      </c>
      <c r="L177" s="491" t="str">
        <f t="shared" si="13"/>
        <v>HIV O-1(M): Percentage of adults and children with HIV, known to be on treatment 12 months after initiation of antiretroviral therapy-9</v>
      </c>
      <c r="M177" s="491" t="str">
        <f t="shared" si="14"/>
        <v>HIV O-1(M): Percentage of adults and children with HIV, known to be on treatment 12 months after initiation of antiretroviral therapy</v>
      </c>
      <c r="N177" s="491" t="b">
        <f t="shared" si="15"/>
        <v>1</v>
      </c>
      <c r="O177" s="492" t="s">
        <v>1751</v>
      </c>
      <c r="P177" s="199"/>
      <c r="Q177" s="176"/>
      <c r="U177" s="415"/>
      <c r="V177" s="415"/>
    </row>
    <row r="178" spans="1:22" ht="37.5" customHeight="1" x14ac:dyDescent="0.25">
      <c r="A178" s="375">
        <v>2</v>
      </c>
      <c r="B178" s="394" t="str">
        <f>IFERROR(VLOOKUP(A178,'Outcome Indicators - Section C'!$A$10:$S$27,19,FALSE),"")</f>
        <v/>
      </c>
      <c r="C178" s="490" t="str">
        <f t="array" ref="C178">IFERROR(IF(INDEX('Disaggregation Records'!$E$59:$E$92,MATCH(RIGHT(L178,255),RIGHT('Disaggregation Records'!$D$59:$D$92,255),0))=0,"",INDEX('Disaggregation Records'!$E$59:$E$92,MATCH(RIGHT(L178,255),RIGHT('Disaggregation Records'!$D$59:$D$92,255),0))),"")</f>
        <v/>
      </c>
      <c r="D178" s="490" t="str">
        <f t="array" ref="D178">IFERROR(IF(INDEX('Disaggregation Records'!$F$59:$F$92,MATCH(RIGHT(L178,255),RIGHT('Disaggregation Records'!$D$59:$D$92,255),0))=0,"",INDEX('Disaggregation Records'!$F$59:$F$92,MATCH(RIGHT(L178,255),RIGHT('Disaggregation Records'!$D$59:$D$92,255),0))),"")</f>
        <v/>
      </c>
      <c r="E178" s="378" t="str">
        <f t="array" ref="E178">IFERROR(IF(INDEX('Disaggregation Data'!$K$159:$K$310,MATCH(RIGHT(M178,255),RIGHT('Disaggregation Data'!$J$159:$J$310,255),0))=0,"",INDEX('Disaggregation Data'!$K$159:$K$310,MATCH(RIGHT(M178,255),RIGHT('Disaggregation Data'!J$159:$J$310,255),0))),"")</f>
        <v/>
      </c>
      <c r="F178" s="378" t="str">
        <f t="array" ref="F178">IFERROR(IF(INDEX('Disaggregation Data'!$L$159:$L$310,MATCH(RIGHT(M178,255),RIGHT('Disaggregation Data'!$J$159:$J$310,255),0))=0,"",INDEX('Disaggregation Data'!$L$159:$L$310,MATCH(RIGHT(M178,255),RIGHT('Disaggregation Data'!J$159:$J$310,255),0))),"")</f>
        <v/>
      </c>
      <c r="G178" s="378" t="str">
        <f t="array" ref="G178">IFERROR(IF(INDEX('Disaggregation Data'!$M$159:$M$310,MATCH(RIGHT(M178,255),RIGHT('Disaggregation Data'!$J$159:$J$310,255),0))=0,"",INDEX('Disaggregation Data'!$M$159:$M$310,MATCH(RIGHT(M178,255),RIGHT('Disaggregation Data'!J$159:$J$310,255),0))),"")</f>
        <v/>
      </c>
      <c r="H178" s="377" t="str">
        <f t="array" ref="H178">IFERROR(IF(INDEX('Disaggregation Data'!$N$159:$N$310,MATCH(RIGHT(M178,255),RIGHT('Disaggregation Data'!$J$159:$J$310,255),0))=0,"",INDEX('Disaggregation Data'!$N$159:$N$310,MATCH(RIGHT(M178,255),RIGHT('Disaggregation Data'!J$159:$J$310,255),0))),"")</f>
        <v/>
      </c>
      <c r="I178" s="477" t="str">
        <f t="array" ref="I178">IFERROR(IF(INDEX('Disaggregation Records'!$G$59:$G$92,MATCH(LEFT(L178,255),LEFT('Disaggregation Records'!$D$59:$D$92,255),0))=0,"",INDEX('Disaggregation Records'!$G$59:$G$92,MATCH(LEFT(L178,255),LEFT('Disaggregation Records'!$D$59:$D$92,255),0))),"")</f>
        <v/>
      </c>
      <c r="J178" s="491" t="s">
        <v>768</v>
      </c>
      <c r="K178" s="491">
        <f t="shared" si="12"/>
        <v>0</v>
      </c>
      <c r="L178" s="491" t="str">
        <f t="shared" si="13"/>
        <v/>
      </c>
      <c r="M178" s="491" t="str">
        <f t="shared" si="14"/>
        <v/>
      </c>
      <c r="N178" s="491" t="b">
        <f t="shared" si="15"/>
        <v>0</v>
      </c>
      <c r="O178" s="492" t="s">
        <v>1752</v>
      </c>
      <c r="P178" s="199"/>
      <c r="Q178" s="176"/>
      <c r="U178" s="415"/>
      <c r="V178" s="415"/>
    </row>
    <row r="179" spans="1:22" ht="37.5" customHeight="1" x14ac:dyDescent="0.25">
      <c r="A179" s="375">
        <v>2</v>
      </c>
      <c r="B179" s="394" t="str">
        <f>IFERROR(VLOOKUP(A179,'Outcome Indicators - Section C'!$A$10:$S$27,19,FALSE),"")</f>
        <v/>
      </c>
      <c r="C179" s="490" t="str">
        <f t="array" ref="C179">IFERROR(IF(INDEX('Disaggregation Records'!$E$59:$E$92,MATCH(RIGHT(L179,255),RIGHT('Disaggregation Records'!$D$59:$D$92,255),0))=0,"",INDEX('Disaggregation Records'!$E$59:$E$92,MATCH(RIGHT(L179,255),RIGHT('Disaggregation Records'!$D$59:$D$92,255),0))),"")</f>
        <v/>
      </c>
      <c r="D179" s="490" t="str">
        <f t="array" ref="D179">IFERROR(IF(INDEX('Disaggregation Records'!$F$59:$F$92,MATCH(RIGHT(L179,255),RIGHT('Disaggregation Records'!$D$59:$D$92,255),0))=0,"",INDEX('Disaggregation Records'!$F$59:$F$92,MATCH(RIGHT(L179,255),RIGHT('Disaggregation Records'!$D$59:$D$92,255),0))),"")</f>
        <v/>
      </c>
      <c r="E179" s="378" t="str">
        <f t="array" ref="E179">IFERROR(IF(INDEX('Disaggregation Data'!$K$159:$K$310,MATCH(RIGHT(M179,255),RIGHT('Disaggregation Data'!$J$159:$J$310,255),0))=0,"",INDEX('Disaggregation Data'!$K$159:$K$310,MATCH(RIGHT(M179,255),RIGHT('Disaggregation Data'!J$159:$J$310,255),0))),"")</f>
        <v/>
      </c>
      <c r="F179" s="378" t="str">
        <f t="array" ref="F179">IFERROR(IF(INDEX('Disaggregation Data'!$L$159:$L$310,MATCH(RIGHT(M179,255),RIGHT('Disaggregation Data'!$J$159:$J$310,255),0))=0,"",INDEX('Disaggregation Data'!$L$159:$L$310,MATCH(RIGHT(M179,255),RIGHT('Disaggregation Data'!J$159:$J$310,255),0))),"")</f>
        <v/>
      </c>
      <c r="G179" s="378" t="str">
        <f t="array" ref="G179">IFERROR(IF(INDEX('Disaggregation Data'!$M$159:$M$310,MATCH(RIGHT(M179,255),RIGHT('Disaggregation Data'!$J$159:$J$310,255),0))=0,"",INDEX('Disaggregation Data'!$M$159:$M$310,MATCH(RIGHT(M179,255),RIGHT('Disaggregation Data'!J$159:$J$310,255),0))),"")</f>
        <v/>
      </c>
      <c r="H179" s="377" t="str">
        <f t="array" ref="H179">IFERROR(IF(INDEX('Disaggregation Data'!$N$159:$N$310,MATCH(RIGHT(M179,255),RIGHT('Disaggregation Data'!$J$159:$J$310,255),0))=0,"",INDEX('Disaggregation Data'!$N$159:$N$310,MATCH(RIGHT(M179,255),RIGHT('Disaggregation Data'!J$159:$J$310,255),0))),"")</f>
        <v/>
      </c>
      <c r="I179" s="477" t="str">
        <f t="array" ref="I179">IFERROR(IF(INDEX('Disaggregation Records'!$G$59:$G$92,MATCH(LEFT(L179,255),LEFT('Disaggregation Records'!$D$59:$D$92,255),0))=0,"",INDEX('Disaggregation Records'!$G$59:$G$92,MATCH(LEFT(L179,255),LEFT('Disaggregation Records'!$D$59:$D$92,255),0))),"")</f>
        <v/>
      </c>
      <c r="J179" s="491" t="s">
        <v>768</v>
      </c>
      <c r="K179" s="491">
        <f t="shared" si="12"/>
        <v>1</v>
      </c>
      <c r="L179" s="491" t="str">
        <f t="shared" si="13"/>
        <v/>
      </c>
      <c r="M179" s="491" t="str">
        <f t="shared" si="14"/>
        <v/>
      </c>
      <c r="N179" s="491" t="b">
        <f t="shared" si="15"/>
        <v>0</v>
      </c>
      <c r="O179" s="492" t="s">
        <v>1753</v>
      </c>
      <c r="P179" s="199"/>
      <c r="Q179" s="176"/>
      <c r="U179" s="415"/>
      <c r="V179" s="415"/>
    </row>
    <row r="180" spans="1:22" ht="37.5" customHeight="1" x14ac:dyDescent="0.25">
      <c r="A180" s="375">
        <v>2</v>
      </c>
      <c r="B180" s="394" t="str">
        <f>IFERROR(VLOOKUP(A180,'Outcome Indicators - Section C'!$A$10:$S$27,19,FALSE),"")</f>
        <v/>
      </c>
      <c r="C180" s="490" t="str">
        <f t="array" ref="C180">IFERROR(IF(INDEX('Disaggregation Records'!$E$59:$E$92,MATCH(RIGHT(L180,255),RIGHT('Disaggregation Records'!$D$59:$D$92,255),0))=0,"",INDEX('Disaggregation Records'!$E$59:$E$92,MATCH(RIGHT(L180,255),RIGHT('Disaggregation Records'!$D$59:$D$92,255),0))),"")</f>
        <v/>
      </c>
      <c r="D180" s="490" t="str">
        <f t="array" ref="D180">IFERROR(IF(INDEX('Disaggregation Records'!$F$59:$F$92,MATCH(RIGHT(L180,255),RIGHT('Disaggregation Records'!$D$59:$D$92,255),0))=0,"",INDEX('Disaggregation Records'!$F$59:$F$92,MATCH(RIGHT(L180,255),RIGHT('Disaggregation Records'!$D$59:$D$92,255),0))),"")</f>
        <v/>
      </c>
      <c r="E180" s="378" t="str">
        <f t="array" ref="E180">IFERROR(IF(INDEX('Disaggregation Data'!$K$159:$K$310,MATCH(RIGHT(M180,255),RIGHT('Disaggregation Data'!$J$159:$J$310,255),0))=0,"",INDEX('Disaggregation Data'!$K$159:$K$310,MATCH(RIGHT(M180,255),RIGHT('Disaggregation Data'!J$159:$J$310,255),0))),"")</f>
        <v/>
      </c>
      <c r="F180" s="378" t="str">
        <f t="array" ref="F180">IFERROR(IF(INDEX('Disaggregation Data'!$L$159:$L$310,MATCH(RIGHT(M180,255),RIGHT('Disaggregation Data'!$J$159:$J$310,255),0))=0,"",INDEX('Disaggregation Data'!$L$159:$L$310,MATCH(RIGHT(M180,255),RIGHT('Disaggregation Data'!J$159:$J$310,255),0))),"")</f>
        <v/>
      </c>
      <c r="G180" s="378" t="str">
        <f t="array" ref="G180">IFERROR(IF(INDEX('Disaggregation Data'!$M$159:$M$310,MATCH(RIGHT(M180,255),RIGHT('Disaggregation Data'!$J$159:$J$310,255),0))=0,"",INDEX('Disaggregation Data'!$M$159:$M$310,MATCH(RIGHT(M180,255),RIGHT('Disaggregation Data'!J$159:$J$310,255),0))),"")</f>
        <v/>
      </c>
      <c r="H180" s="377" t="str">
        <f t="array" ref="H180">IFERROR(IF(INDEX('Disaggregation Data'!$N$159:$N$310,MATCH(RIGHT(M180,255),RIGHT('Disaggregation Data'!$J$159:$J$310,255),0))=0,"",INDEX('Disaggregation Data'!$N$159:$N$310,MATCH(RIGHT(M180,255),RIGHT('Disaggregation Data'!J$159:$J$310,255),0))),"")</f>
        <v/>
      </c>
      <c r="I180" s="477" t="str">
        <f t="array" ref="I180">IFERROR(IF(INDEX('Disaggregation Records'!$G$59:$G$92,MATCH(LEFT(L180,255),LEFT('Disaggregation Records'!$D$59:$D$92,255),0))=0,"",INDEX('Disaggregation Records'!$G$59:$G$92,MATCH(LEFT(L180,255),LEFT('Disaggregation Records'!$D$59:$D$92,255),0))),"")</f>
        <v/>
      </c>
      <c r="J180" s="491" t="s">
        <v>768</v>
      </c>
      <c r="K180" s="491">
        <f t="shared" si="12"/>
        <v>2</v>
      </c>
      <c r="L180" s="491" t="str">
        <f t="shared" si="13"/>
        <v/>
      </c>
      <c r="M180" s="491" t="str">
        <f t="shared" si="14"/>
        <v/>
      </c>
      <c r="N180" s="491" t="b">
        <f t="shared" si="15"/>
        <v>0</v>
      </c>
      <c r="O180" s="492" t="s">
        <v>1754</v>
      </c>
      <c r="P180" s="199"/>
      <c r="Q180" s="176"/>
      <c r="U180" s="415"/>
      <c r="V180" s="415"/>
    </row>
    <row r="181" spans="1:22" ht="37.5" customHeight="1" x14ac:dyDescent="0.25">
      <c r="A181" s="375">
        <v>2</v>
      </c>
      <c r="B181" s="394" t="str">
        <f>IFERROR(VLOOKUP(A181,'Outcome Indicators - Section C'!$A$10:$S$27,19,FALSE),"")</f>
        <v/>
      </c>
      <c r="C181" s="490" t="str">
        <f t="array" ref="C181">IFERROR(IF(INDEX('Disaggregation Records'!$E$59:$E$92,MATCH(RIGHT(L181,255),RIGHT('Disaggregation Records'!$D$59:$D$92,255),0))=0,"",INDEX('Disaggregation Records'!$E$59:$E$92,MATCH(RIGHT(L181,255),RIGHT('Disaggregation Records'!$D$59:$D$92,255),0))),"")</f>
        <v/>
      </c>
      <c r="D181" s="490" t="str">
        <f t="array" ref="D181">IFERROR(IF(INDEX('Disaggregation Records'!$F$59:$F$92,MATCH(RIGHT(L181,255),RIGHT('Disaggregation Records'!$D$59:$D$92,255),0))=0,"",INDEX('Disaggregation Records'!$F$59:$F$92,MATCH(RIGHT(L181,255),RIGHT('Disaggregation Records'!$D$59:$D$92,255),0))),"")</f>
        <v/>
      </c>
      <c r="E181" s="378" t="str">
        <f t="array" ref="E181">IFERROR(IF(INDEX('Disaggregation Data'!$K$159:$K$310,MATCH(RIGHT(M181,255),RIGHT('Disaggregation Data'!$J$159:$J$310,255),0))=0,"",INDEX('Disaggregation Data'!$K$159:$K$310,MATCH(RIGHT(M181,255),RIGHT('Disaggregation Data'!J$159:$J$310,255),0))),"")</f>
        <v/>
      </c>
      <c r="F181" s="378" t="str">
        <f t="array" ref="F181">IFERROR(IF(INDEX('Disaggregation Data'!$L$159:$L$310,MATCH(RIGHT(M181,255),RIGHT('Disaggregation Data'!$J$159:$J$310,255),0))=0,"",INDEX('Disaggregation Data'!$L$159:$L$310,MATCH(RIGHT(M181,255),RIGHT('Disaggregation Data'!J$159:$J$310,255),0))),"")</f>
        <v/>
      </c>
      <c r="G181" s="378" t="str">
        <f t="array" ref="G181">IFERROR(IF(INDEX('Disaggregation Data'!$M$159:$M$310,MATCH(RIGHT(M181,255),RIGHT('Disaggregation Data'!$J$159:$J$310,255),0))=0,"",INDEX('Disaggregation Data'!$M$159:$M$310,MATCH(RIGHT(M181,255),RIGHT('Disaggregation Data'!J$159:$J$310,255),0))),"")</f>
        <v/>
      </c>
      <c r="H181" s="377" t="str">
        <f t="array" ref="H181">IFERROR(IF(INDEX('Disaggregation Data'!$N$159:$N$310,MATCH(RIGHT(M181,255),RIGHT('Disaggregation Data'!$J$159:$J$310,255),0))=0,"",INDEX('Disaggregation Data'!$N$159:$N$310,MATCH(RIGHT(M181,255),RIGHT('Disaggregation Data'!J$159:$J$310,255),0))),"")</f>
        <v/>
      </c>
      <c r="I181" s="477" t="str">
        <f t="array" ref="I181">IFERROR(IF(INDEX('Disaggregation Records'!$G$59:$G$92,MATCH(LEFT(L181,255),LEFT('Disaggregation Records'!$D$59:$D$92,255),0))=0,"",INDEX('Disaggregation Records'!$G$59:$G$92,MATCH(LEFT(L181,255),LEFT('Disaggregation Records'!$D$59:$D$92,255),0))),"")</f>
        <v/>
      </c>
      <c r="J181" s="491" t="s">
        <v>768</v>
      </c>
      <c r="K181" s="491">
        <f t="shared" si="12"/>
        <v>3</v>
      </c>
      <c r="L181" s="491" t="str">
        <f t="shared" si="13"/>
        <v/>
      </c>
      <c r="M181" s="491" t="str">
        <f t="shared" si="14"/>
        <v/>
      </c>
      <c r="N181" s="491" t="b">
        <f t="shared" si="15"/>
        <v>0</v>
      </c>
      <c r="O181" s="492" t="s">
        <v>1755</v>
      </c>
      <c r="P181" s="199"/>
      <c r="Q181" s="176"/>
      <c r="U181" s="415"/>
      <c r="V181" s="415"/>
    </row>
    <row r="182" spans="1:22" ht="37.5" customHeight="1" x14ac:dyDescent="0.25">
      <c r="A182" s="375">
        <v>2</v>
      </c>
      <c r="B182" s="394" t="str">
        <f>IFERROR(VLOOKUP(A182,'Outcome Indicators - Section C'!$A$10:$S$27,19,FALSE),"")</f>
        <v/>
      </c>
      <c r="C182" s="490" t="str">
        <f t="array" ref="C182">IFERROR(IF(INDEX('Disaggregation Records'!$E$59:$E$92,MATCH(RIGHT(L182,255),RIGHT('Disaggregation Records'!$D$59:$D$92,255),0))=0,"",INDEX('Disaggregation Records'!$E$59:$E$92,MATCH(RIGHT(L182,255),RIGHT('Disaggregation Records'!$D$59:$D$92,255),0))),"")</f>
        <v/>
      </c>
      <c r="D182" s="490" t="str">
        <f t="array" ref="D182">IFERROR(IF(INDEX('Disaggregation Records'!$F$59:$F$92,MATCH(RIGHT(L182,255),RIGHT('Disaggregation Records'!$D$59:$D$92,255),0))=0,"",INDEX('Disaggregation Records'!$F$59:$F$92,MATCH(RIGHT(L182,255),RIGHT('Disaggregation Records'!$D$59:$D$92,255),0))),"")</f>
        <v/>
      </c>
      <c r="E182" s="378" t="str">
        <f t="array" ref="E182">IFERROR(IF(INDEX('Disaggregation Data'!$K$159:$K$310,MATCH(RIGHT(M182,255),RIGHT('Disaggregation Data'!$J$159:$J$310,255),0))=0,"",INDEX('Disaggregation Data'!$K$159:$K$310,MATCH(RIGHT(M182,255),RIGHT('Disaggregation Data'!J$159:$J$310,255),0))),"")</f>
        <v/>
      </c>
      <c r="F182" s="378" t="str">
        <f t="array" ref="F182">IFERROR(IF(INDEX('Disaggregation Data'!$L$159:$L$310,MATCH(RIGHT(M182,255),RIGHT('Disaggregation Data'!$J$159:$J$310,255),0))=0,"",INDEX('Disaggregation Data'!$L$159:$L$310,MATCH(RIGHT(M182,255),RIGHT('Disaggregation Data'!J$159:$J$310,255),0))),"")</f>
        <v/>
      </c>
      <c r="G182" s="378" t="str">
        <f t="array" ref="G182">IFERROR(IF(INDEX('Disaggregation Data'!$M$159:$M$310,MATCH(RIGHT(M182,255),RIGHT('Disaggregation Data'!$J$159:$J$310,255),0))=0,"",INDEX('Disaggregation Data'!$M$159:$M$310,MATCH(RIGHT(M182,255),RIGHT('Disaggregation Data'!J$159:$J$310,255),0))),"")</f>
        <v/>
      </c>
      <c r="H182" s="377" t="str">
        <f t="array" ref="H182">IFERROR(IF(INDEX('Disaggregation Data'!$N$159:$N$310,MATCH(RIGHT(M182,255),RIGHT('Disaggregation Data'!$J$159:$J$310,255),0))=0,"",INDEX('Disaggregation Data'!$N$159:$N$310,MATCH(RIGHT(M182,255),RIGHT('Disaggregation Data'!J$159:$J$310,255),0))),"")</f>
        <v/>
      </c>
      <c r="I182" s="477" t="str">
        <f t="array" ref="I182">IFERROR(IF(INDEX('Disaggregation Records'!$G$59:$G$92,MATCH(LEFT(L182,255),LEFT('Disaggregation Records'!$D$59:$D$92,255),0))=0,"",INDEX('Disaggregation Records'!$G$59:$G$92,MATCH(LEFT(L182,255),LEFT('Disaggregation Records'!$D$59:$D$92,255),0))),"")</f>
        <v/>
      </c>
      <c r="J182" s="491" t="s">
        <v>768</v>
      </c>
      <c r="K182" s="491">
        <f t="shared" si="12"/>
        <v>4</v>
      </c>
      <c r="L182" s="491" t="str">
        <f t="shared" si="13"/>
        <v/>
      </c>
      <c r="M182" s="491" t="str">
        <f t="shared" si="14"/>
        <v/>
      </c>
      <c r="N182" s="491" t="b">
        <f t="shared" si="15"/>
        <v>0</v>
      </c>
      <c r="O182" s="492" t="s">
        <v>1756</v>
      </c>
      <c r="P182" s="199"/>
      <c r="Q182" s="176"/>
      <c r="U182" s="415"/>
      <c r="V182" s="415"/>
    </row>
    <row r="183" spans="1:22" ht="37.5" customHeight="1" x14ac:dyDescent="0.25">
      <c r="A183" s="375">
        <v>2</v>
      </c>
      <c r="B183" s="394" t="str">
        <f>IFERROR(VLOOKUP(A183,'Outcome Indicators - Section C'!$A$10:$S$27,19,FALSE),"")</f>
        <v/>
      </c>
      <c r="C183" s="490" t="str">
        <f t="array" ref="C183">IFERROR(IF(INDEX('Disaggregation Records'!$E$59:$E$92,MATCH(RIGHT(L183,255),RIGHT('Disaggregation Records'!$D$59:$D$92,255),0))=0,"",INDEX('Disaggregation Records'!$E$59:$E$92,MATCH(RIGHT(L183,255),RIGHT('Disaggregation Records'!$D$59:$D$92,255),0))),"")</f>
        <v/>
      </c>
      <c r="D183" s="490" t="str">
        <f t="array" ref="D183">IFERROR(IF(INDEX('Disaggregation Records'!$F$59:$F$92,MATCH(RIGHT(L183,255),RIGHT('Disaggregation Records'!$D$59:$D$92,255),0))=0,"",INDEX('Disaggregation Records'!$F$59:$F$92,MATCH(RIGHT(L183,255),RIGHT('Disaggregation Records'!$D$59:$D$92,255),0))),"")</f>
        <v/>
      </c>
      <c r="E183" s="378" t="str">
        <f t="array" ref="E183">IFERROR(IF(INDEX('Disaggregation Data'!$K$159:$K$310,MATCH(RIGHT(M183,255),RIGHT('Disaggregation Data'!$J$159:$J$310,255),0))=0,"",INDEX('Disaggregation Data'!$K$159:$K$310,MATCH(RIGHT(M183,255),RIGHT('Disaggregation Data'!J$159:$J$310,255),0))),"")</f>
        <v/>
      </c>
      <c r="F183" s="378" t="str">
        <f t="array" ref="F183">IFERROR(IF(INDEX('Disaggregation Data'!$L$159:$L$310,MATCH(RIGHT(M183,255),RIGHT('Disaggregation Data'!$J$159:$J$310,255),0))=0,"",INDEX('Disaggregation Data'!$L$159:$L$310,MATCH(RIGHT(M183,255),RIGHT('Disaggregation Data'!J$159:$J$310,255),0))),"")</f>
        <v/>
      </c>
      <c r="G183" s="378" t="str">
        <f t="array" ref="G183">IFERROR(IF(INDEX('Disaggregation Data'!$M$159:$M$310,MATCH(RIGHT(M183,255),RIGHT('Disaggregation Data'!$J$159:$J$310,255),0))=0,"",INDEX('Disaggregation Data'!$M$159:$M$310,MATCH(RIGHT(M183,255),RIGHT('Disaggregation Data'!J$159:$J$310,255),0))),"")</f>
        <v/>
      </c>
      <c r="H183" s="377" t="str">
        <f t="array" ref="H183">IFERROR(IF(INDEX('Disaggregation Data'!$N$159:$N$310,MATCH(RIGHT(M183,255),RIGHT('Disaggregation Data'!$J$159:$J$310,255),0))=0,"",INDEX('Disaggregation Data'!$N$159:$N$310,MATCH(RIGHT(M183,255),RIGHT('Disaggregation Data'!J$159:$J$310,255),0))),"")</f>
        <v/>
      </c>
      <c r="I183" s="477" t="str">
        <f t="array" ref="I183">IFERROR(IF(INDEX('Disaggregation Records'!$G$59:$G$92,MATCH(LEFT(L183,255),LEFT('Disaggregation Records'!$D$59:$D$92,255),0))=0,"",INDEX('Disaggregation Records'!$G$59:$G$92,MATCH(LEFT(L183,255),LEFT('Disaggregation Records'!$D$59:$D$92,255),0))),"")</f>
        <v/>
      </c>
      <c r="J183" s="491" t="s">
        <v>768</v>
      </c>
      <c r="K183" s="491">
        <f t="shared" si="12"/>
        <v>5</v>
      </c>
      <c r="L183" s="491" t="str">
        <f t="shared" si="13"/>
        <v/>
      </c>
      <c r="M183" s="491" t="str">
        <f t="shared" si="14"/>
        <v/>
      </c>
      <c r="N183" s="491" t="b">
        <f t="shared" si="15"/>
        <v>0</v>
      </c>
      <c r="O183" s="492" t="s">
        <v>1757</v>
      </c>
      <c r="P183" s="199"/>
      <c r="Q183" s="176"/>
      <c r="U183" s="415"/>
      <c r="V183" s="415"/>
    </row>
    <row r="184" spans="1:22" ht="37.5" customHeight="1" x14ac:dyDescent="0.25">
      <c r="A184" s="375">
        <v>2</v>
      </c>
      <c r="B184" s="394" t="str">
        <f>IFERROR(VLOOKUP(A184,'Outcome Indicators - Section C'!$A$10:$S$27,19,FALSE),"")</f>
        <v/>
      </c>
      <c r="C184" s="490" t="str">
        <f t="array" ref="C184">IFERROR(IF(INDEX('Disaggregation Records'!$E$59:$E$92,MATCH(RIGHT(L184,255),RIGHT('Disaggregation Records'!$D$59:$D$92,255),0))=0,"",INDEX('Disaggregation Records'!$E$59:$E$92,MATCH(RIGHT(L184,255),RIGHT('Disaggregation Records'!$D$59:$D$92,255),0))),"")</f>
        <v/>
      </c>
      <c r="D184" s="490" t="str">
        <f t="array" ref="D184">IFERROR(IF(INDEX('Disaggregation Records'!$F$59:$F$92,MATCH(RIGHT(L184,255),RIGHT('Disaggregation Records'!$D$59:$D$92,255),0))=0,"",INDEX('Disaggregation Records'!$F$59:$F$92,MATCH(RIGHT(L184,255),RIGHT('Disaggregation Records'!$D$59:$D$92,255),0))),"")</f>
        <v/>
      </c>
      <c r="E184" s="378" t="str">
        <f t="array" ref="E184">IFERROR(IF(INDEX('Disaggregation Data'!$K$159:$K$310,MATCH(RIGHT(M184,255),RIGHT('Disaggregation Data'!$J$159:$J$310,255),0))=0,"",INDEX('Disaggregation Data'!$K$159:$K$310,MATCH(RIGHT(M184,255),RIGHT('Disaggregation Data'!J$159:$J$310,255),0))),"")</f>
        <v/>
      </c>
      <c r="F184" s="378" t="str">
        <f t="array" ref="F184">IFERROR(IF(INDEX('Disaggregation Data'!$L$159:$L$310,MATCH(RIGHT(M184,255),RIGHT('Disaggregation Data'!$J$159:$J$310,255),0))=0,"",INDEX('Disaggregation Data'!$L$159:$L$310,MATCH(RIGHT(M184,255),RIGHT('Disaggregation Data'!J$159:$J$310,255),0))),"")</f>
        <v/>
      </c>
      <c r="G184" s="378" t="str">
        <f t="array" ref="G184">IFERROR(IF(INDEX('Disaggregation Data'!$M$159:$M$310,MATCH(RIGHT(M184,255),RIGHT('Disaggregation Data'!$J$159:$J$310,255),0))=0,"",INDEX('Disaggregation Data'!$M$159:$M$310,MATCH(RIGHT(M184,255),RIGHT('Disaggregation Data'!J$159:$J$310,255),0))),"")</f>
        <v/>
      </c>
      <c r="H184" s="377" t="str">
        <f t="array" ref="H184">IFERROR(IF(INDEX('Disaggregation Data'!$N$159:$N$310,MATCH(RIGHT(M184,255),RIGHT('Disaggregation Data'!$J$159:$J$310,255),0))=0,"",INDEX('Disaggregation Data'!$N$159:$N$310,MATCH(RIGHT(M184,255),RIGHT('Disaggregation Data'!J$159:$J$310,255),0))),"")</f>
        <v/>
      </c>
      <c r="I184" s="477" t="str">
        <f t="array" ref="I184">IFERROR(IF(INDEX('Disaggregation Records'!$G$59:$G$92,MATCH(LEFT(L184,255),LEFT('Disaggregation Records'!$D$59:$D$92,255),0))=0,"",INDEX('Disaggregation Records'!$G$59:$G$92,MATCH(LEFT(L184,255),LEFT('Disaggregation Records'!$D$59:$D$92,255),0))),"")</f>
        <v/>
      </c>
      <c r="J184" s="491" t="s">
        <v>768</v>
      </c>
      <c r="K184" s="491">
        <f t="shared" si="12"/>
        <v>6</v>
      </c>
      <c r="L184" s="491" t="str">
        <f t="shared" si="13"/>
        <v/>
      </c>
      <c r="M184" s="491" t="str">
        <f t="shared" si="14"/>
        <v/>
      </c>
      <c r="N184" s="491" t="b">
        <f t="shared" si="15"/>
        <v>0</v>
      </c>
      <c r="O184" s="492" t="s">
        <v>1758</v>
      </c>
      <c r="P184" s="199"/>
      <c r="Q184" s="176"/>
      <c r="U184" s="415"/>
      <c r="V184" s="415"/>
    </row>
    <row r="185" spans="1:22" ht="37.5" customHeight="1" x14ac:dyDescent="0.25">
      <c r="A185" s="375">
        <v>2</v>
      </c>
      <c r="B185" s="394" t="str">
        <f>IFERROR(VLOOKUP(A185,'Outcome Indicators - Section C'!$A$10:$S$27,19,FALSE),"")</f>
        <v/>
      </c>
      <c r="C185" s="490" t="str">
        <f t="array" ref="C185">IFERROR(IF(INDEX('Disaggregation Records'!$E$59:$E$92,MATCH(RIGHT(L185,255),RIGHT('Disaggregation Records'!$D$59:$D$92,255),0))=0,"",INDEX('Disaggregation Records'!$E$59:$E$92,MATCH(RIGHT(L185,255),RIGHT('Disaggregation Records'!$D$59:$D$92,255),0))),"")</f>
        <v/>
      </c>
      <c r="D185" s="490" t="str">
        <f t="array" ref="D185">IFERROR(IF(INDEX('Disaggregation Records'!$F$59:$F$92,MATCH(RIGHT(L185,255),RIGHT('Disaggregation Records'!$D$59:$D$92,255),0))=0,"",INDEX('Disaggregation Records'!$F$59:$F$92,MATCH(RIGHT(L185,255),RIGHT('Disaggregation Records'!$D$59:$D$92,255),0))),"")</f>
        <v/>
      </c>
      <c r="E185" s="378" t="str">
        <f t="array" ref="E185">IFERROR(IF(INDEX('Disaggregation Data'!$K$159:$K$310,MATCH(RIGHT(M185,255),RIGHT('Disaggregation Data'!$J$159:$J$310,255),0))=0,"",INDEX('Disaggregation Data'!$K$159:$K$310,MATCH(RIGHT(M185,255),RIGHT('Disaggregation Data'!J$159:$J$310,255),0))),"")</f>
        <v/>
      </c>
      <c r="F185" s="378" t="str">
        <f t="array" ref="F185">IFERROR(IF(INDEX('Disaggregation Data'!$L$159:$L$310,MATCH(RIGHT(M185,255),RIGHT('Disaggregation Data'!$J$159:$J$310,255),0))=0,"",INDEX('Disaggregation Data'!$L$159:$L$310,MATCH(RIGHT(M185,255),RIGHT('Disaggregation Data'!J$159:$J$310,255),0))),"")</f>
        <v/>
      </c>
      <c r="G185" s="378" t="str">
        <f t="array" ref="G185">IFERROR(IF(INDEX('Disaggregation Data'!$M$159:$M$310,MATCH(RIGHT(M185,255),RIGHT('Disaggregation Data'!$J$159:$J$310,255),0))=0,"",INDEX('Disaggregation Data'!$M$159:$M$310,MATCH(RIGHT(M185,255),RIGHT('Disaggregation Data'!J$159:$J$310,255),0))),"")</f>
        <v/>
      </c>
      <c r="H185" s="377" t="str">
        <f t="array" ref="H185">IFERROR(IF(INDEX('Disaggregation Data'!$N$159:$N$310,MATCH(RIGHT(M185,255),RIGHT('Disaggregation Data'!$J$159:$J$310,255),0))=0,"",INDEX('Disaggregation Data'!$N$159:$N$310,MATCH(RIGHT(M185,255),RIGHT('Disaggregation Data'!J$159:$J$310,255),0))),"")</f>
        <v/>
      </c>
      <c r="I185" s="477" t="str">
        <f t="array" ref="I185">IFERROR(IF(INDEX('Disaggregation Records'!$G$59:$G$92,MATCH(LEFT(L185,255),LEFT('Disaggregation Records'!$D$59:$D$92,255),0))=0,"",INDEX('Disaggregation Records'!$G$59:$G$92,MATCH(LEFT(L185,255),LEFT('Disaggregation Records'!$D$59:$D$92,255),0))),"")</f>
        <v/>
      </c>
      <c r="J185" s="491" t="s">
        <v>768</v>
      </c>
      <c r="K185" s="491">
        <f t="shared" si="12"/>
        <v>7</v>
      </c>
      <c r="L185" s="491" t="str">
        <f t="shared" si="13"/>
        <v/>
      </c>
      <c r="M185" s="491" t="str">
        <f t="shared" si="14"/>
        <v/>
      </c>
      <c r="N185" s="491" t="b">
        <f t="shared" si="15"/>
        <v>0</v>
      </c>
      <c r="O185" s="492" t="s">
        <v>1759</v>
      </c>
      <c r="P185" s="199"/>
      <c r="Q185" s="176"/>
      <c r="U185" s="415"/>
      <c r="V185" s="415"/>
    </row>
    <row r="186" spans="1:22" ht="37.5" customHeight="1" x14ac:dyDescent="0.25">
      <c r="A186" s="375">
        <v>2</v>
      </c>
      <c r="B186" s="394" t="str">
        <f>IFERROR(VLOOKUP(A186,'Outcome Indicators - Section C'!$A$10:$S$27,19,FALSE),"")</f>
        <v/>
      </c>
      <c r="C186" s="490" t="str">
        <f t="array" ref="C186">IFERROR(IF(INDEX('Disaggregation Records'!$E$59:$E$92,MATCH(RIGHT(L186,255),RIGHT('Disaggregation Records'!$D$59:$D$92,255),0))=0,"",INDEX('Disaggregation Records'!$E$59:$E$92,MATCH(RIGHT(L186,255),RIGHT('Disaggregation Records'!$D$59:$D$92,255),0))),"")</f>
        <v/>
      </c>
      <c r="D186" s="490" t="str">
        <f t="array" ref="D186">IFERROR(IF(INDEX('Disaggregation Records'!$F$59:$F$92,MATCH(RIGHT(L186,255),RIGHT('Disaggregation Records'!$D$59:$D$92,255),0))=0,"",INDEX('Disaggregation Records'!$F$59:$F$92,MATCH(RIGHT(L186,255),RIGHT('Disaggregation Records'!$D$59:$D$92,255),0))),"")</f>
        <v/>
      </c>
      <c r="E186" s="378" t="str">
        <f t="array" ref="E186">IFERROR(IF(INDEX('Disaggregation Data'!$K$159:$K$310,MATCH(RIGHT(M186,255),RIGHT('Disaggregation Data'!$J$159:$J$310,255),0))=0,"",INDEX('Disaggregation Data'!$K$159:$K$310,MATCH(RIGHT(M186,255),RIGHT('Disaggregation Data'!J$159:$J$310,255),0))),"")</f>
        <v/>
      </c>
      <c r="F186" s="378" t="str">
        <f t="array" ref="F186">IFERROR(IF(INDEX('Disaggregation Data'!$L$159:$L$310,MATCH(RIGHT(M186,255),RIGHT('Disaggregation Data'!$J$159:$J$310,255),0))=0,"",INDEX('Disaggregation Data'!$L$159:$L$310,MATCH(RIGHT(M186,255),RIGHT('Disaggregation Data'!J$159:$J$310,255),0))),"")</f>
        <v/>
      </c>
      <c r="G186" s="378" t="str">
        <f t="array" ref="G186">IFERROR(IF(INDEX('Disaggregation Data'!$M$159:$M$310,MATCH(RIGHT(M186,255),RIGHT('Disaggregation Data'!$J$159:$J$310,255),0))=0,"",INDEX('Disaggregation Data'!$M$159:$M$310,MATCH(RIGHT(M186,255),RIGHT('Disaggregation Data'!J$159:$J$310,255),0))),"")</f>
        <v/>
      </c>
      <c r="H186" s="377" t="str">
        <f t="array" ref="H186">IFERROR(IF(INDEX('Disaggregation Data'!$N$159:$N$310,MATCH(RIGHT(M186,255),RIGHT('Disaggregation Data'!$J$159:$J$310,255),0))=0,"",INDEX('Disaggregation Data'!$N$159:$N$310,MATCH(RIGHT(M186,255),RIGHT('Disaggregation Data'!J$159:$J$310,255),0))),"")</f>
        <v/>
      </c>
      <c r="I186" s="477" t="str">
        <f t="array" ref="I186">IFERROR(IF(INDEX('Disaggregation Records'!$G$59:$G$92,MATCH(LEFT(L186,255),LEFT('Disaggregation Records'!$D$59:$D$92,255),0))=0,"",INDEX('Disaggregation Records'!$G$59:$G$92,MATCH(LEFT(L186,255),LEFT('Disaggregation Records'!$D$59:$D$92,255),0))),"")</f>
        <v/>
      </c>
      <c r="J186" s="491" t="s">
        <v>768</v>
      </c>
      <c r="K186" s="491">
        <f t="shared" si="12"/>
        <v>8</v>
      </c>
      <c r="L186" s="491" t="str">
        <f t="shared" si="13"/>
        <v/>
      </c>
      <c r="M186" s="491" t="str">
        <f t="shared" si="14"/>
        <v/>
      </c>
      <c r="N186" s="491" t="b">
        <f t="shared" si="15"/>
        <v>0</v>
      </c>
      <c r="O186" s="492" t="s">
        <v>1760</v>
      </c>
      <c r="P186" s="199"/>
      <c r="Q186" s="176"/>
      <c r="U186" s="415"/>
      <c r="V186" s="415"/>
    </row>
    <row r="187" spans="1:22" ht="37.5" customHeight="1" x14ac:dyDescent="0.25">
      <c r="A187" s="375">
        <v>2</v>
      </c>
      <c r="B187" s="394" t="str">
        <f>IFERROR(VLOOKUP(A187,'Outcome Indicators - Section C'!$A$10:$S$27,19,FALSE),"")</f>
        <v/>
      </c>
      <c r="C187" s="490" t="str">
        <f t="array" ref="C187">IFERROR(IF(INDEX('Disaggregation Records'!$E$59:$E$92,MATCH(RIGHT(L187,255),RIGHT('Disaggregation Records'!$D$59:$D$92,255),0))=0,"",INDEX('Disaggregation Records'!$E$59:$E$92,MATCH(RIGHT(L187,255),RIGHT('Disaggregation Records'!$D$59:$D$92,255),0))),"")</f>
        <v/>
      </c>
      <c r="D187" s="490" t="str">
        <f t="array" ref="D187">IFERROR(IF(INDEX('Disaggregation Records'!$F$59:$F$92,MATCH(RIGHT(L187,255),RIGHT('Disaggregation Records'!$D$59:$D$92,255),0))=0,"",INDEX('Disaggregation Records'!$F$59:$F$92,MATCH(RIGHT(L187,255),RIGHT('Disaggregation Records'!$D$59:$D$92,255),0))),"")</f>
        <v/>
      </c>
      <c r="E187" s="378" t="str">
        <f t="array" ref="E187">IFERROR(IF(INDEX('Disaggregation Data'!$K$159:$K$310,MATCH(RIGHT(M187,255),RIGHT('Disaggregation Data'!$J$159:$J$310,255),0))=0,"",INDEX('Disaggregation Data'!$K$159:$K$310,MATCH(RIGHT(M187,255),RIGHT('Disaggregation Data'!J$159:$J$310,255),0))),"")</f>
        <v/>
      </c>
      <c r="F187" s="378" t="str">
        <f t="array" ref="F187">IFERROR(IF(INDEX('Disaggregation Data'!$L$159:$L$310,MATCH(RIGHT(M187,255),RIGHT('Disaggregation Data'!$J$159:$J$310,255),0))=0,"",INDEX('Disaggregation Data'!$L$159:$L$310,MATCH(RIGHT(M187,255),RIGHT('Disaggregation Data'!J$159:$J$310,255),0))),"")</f>
        <v/>
      </c>
      <c r="G187" s="378" t="str">
        <f t="array" ref="G187">IFERROR(IF(INDEX('Disaggregation Data'!$M$159:$M$310,MATCH(RIGHT(M187,255),RIGHT('Disaggregation Data'!$J$159:$J$310,255),0))=0,"",INDEX('Disaggregation Data'!$M$159:$M$310,MATCH(RIGHT(M187,255),RIGHT('Disaggregation Data'!J$159:$J$310,255),0))),"")</f>
        <v/>
      </c>
      <c r="H187" s="377" t="str">
        <f t="array" ref="H187">IFERROR(IF(INDEX('Disaggregation Data'!$N$159:$N$310,MATCH(RIGHT(M187,255),RIGHT('Disaggregation Data'!$J$159:$J$310,255),0))=0,"",INDEX('Disaggregation Data'!$N$159:$N$310,MATCH(RIGHT(M187,255),RIGHT('Disaggregation Data'!J$159:$J$310,255),0))),"")</f>
        <v/>
      </c>
      <c r="I187" s="477" t="str">
        <f t="array" ref="I187">IFERROR(IF(INDEX('Disaggregation Records'!$G$59:$G$92,MATCH(LEFT(L187,255),LEFT('Disaggregation Records'!$D$59:$D$92,255),0))=0,"",INDEX('Disaggregation Records'!$G$59:$G$92,MATCH(LEFT(L187,255),LEFT('Disaggregation Records'!$D$59:$D$92,255),0))),"")</f>
        <v/>
      </c>
      <c r="J187" s="491" t="s">
        <v>768</v>
      </c>
      <c r="K187" s="491">
        <f t="shared" si="12"/>
        <v>9</v>
      </c>
      <c r="L187" s="491" t="str">
        <f t="shared" si="13"/>
        <v/>
      </c>
      <c r="M187" s="491" t="str">
        <f t="shared" si="14"/>
        <v/>
      </c>
      <c r="N187" s="491" t="b">
        <f t="shared" si="15"/>
        <v>0</v>
      </c>
      <c r="O187" s="492" t="s">
        <v>1761</v>
      </c>
      <c r="P187" s="199"/>
      <c r="Q187" s="176"/>
      <c r="U187" s="415"/>
      <c r="V187" s="415"/>
    </row>
    <row r="188" spans="1:22" ht="37.5" customHeight="1" x14ac:dyDescent="0.25">
      <c r="A188" s="375">
        <v>3</v>
      </c>
      <c r="B188" s="394" t="str">
        <f>IFERROR(VLOOKUP(A188,'Outcome Indicators - Section C'!$A$10:$S$27,19,FALSE),"")</f>
        <v/>
      </c>
      <c r="C188" s="490" t="str">
        <f t="array" ref="C188">IFERROR(IF(INDEX('Disaggregation Records'!$E$59:$E$92,MATCH(RIGHT(L188,255),RIGHT('Disaggregation Records'!$D$59:$D$92,255),0))=0,"",INDEX('Disaggregation Records'!$E$59:$E$92,MATCH(RIGHT(L188,255),RIGHT('Disaggregation Records'!$D$59:$D$92,255),0))),"")</f>
        <v/>
      </c>
      <c r="D188" s="490" t="str">
        <f t="array" ref="D188">IFERROR(IF(INDEX('Disaggregation Records'!$F$59:$F$92,MATCH(RIGHT(L188,255),RIGHT('Disaggregation Records'!$D$59:$D$92,255),0))=0,"",INDEX('Disaggregation Records'!$F$59:$F$92,MATCH(RIGHT(L188,255),RIGHT('Disaggregation Records'!$D$59:$D$92,255),0))),"")</f>
        <v/>
      </c>
      <c r="E188" s="378" t="str">
        <f t="array" ref="E188">IFERROR(IF(INDEX('Disaggregation Data'!$K$159:$K$310,MATCH(RIGHT(M188,255),RIGHT('Disaggregation Data'!$J$159:$J$310,255),0))=0,"",INDEX('Disaggregation Data'!$K$159:$K$310,MATCH(RIGHT(M188,255),RIGHT('Disaggregation Data'!J$159:$J$310,255),0))),"")</f>
        <v/>
      </c>
      <c r="F188" s="378" t="str">
        <f t="array" ref="F188">IFERROR(IF(INDEX('Disaggregation Data'!$L$159:$L$310,MATCH(RIGHT(M188,255),RIGHT('Disaggregation Data'!$J$159:$J$310,255),0))=0,"",INDEX('Disaggregation Data'!$L$159:$L$310,MATCH(RIGHT(M188,255),RIGHT('Disaggregation Data'!J$159:$J$310,255),0))),"")</f>
        <v/>
      </c>
      <c r="G188" s="378" t="str">
        <f t="array" ref="G188">IFERROR(IF(INDEX('Disaggregation Data'!$M$159:$M$310,MATCH(RIGHT(M188,255),RIGHT('Disaggregation Data'!$J$159:$J$310,255),0))=0,"",INDEX('Disaggregation Data'!$M$159:$M$310,MATCH(RIGHT(M188,255),RIGHT('Disaggregation Data'!J$159:$J$310,255),0))),"")</f>
        <v/>
      </c>
      <c r="H188" s="377" t="str">
        <f t="array" ref="H188">IFERROR(IF(INDEX('Disaggregation Data'!$N$159:$N$310,MATCH(RIGHT(M188,255),RIGHT('Disaggregation Data'!$J$159:$J$310,255),0))=0,"",INDEX('Disaggregation Data'!$N$159:$N$310,MATCH(RIGHT(M188,255),RIGHT('Disaggregation Data'!J$159:$J$310,255),0))),"")</f>
        <v/>
      </c>
      <c r="I188" s="477" t="str">
        <f t="array" ref="I188">IFERROR(IF(INDEX('Disaggregation Records'!$G$59:$G$92,MATCH(LEFT(L188,255),LEFT('Disaggregation Records'!$D$59:$D$92,255),0))=0,"",INDEX('Disaggregation Records'!$G$59:$G$92,MATCH(LEFT(L188,255),LEFT('Disaggregation Records'!$D$59:$D$92,255),0))),"")</f>
        <v/>
      </c>
      <c r="J188" s="491" t="s">
        <v>770</v>
      </c>
      <c r="K188" s="491">
        <f t="shared" si="12"/>
        <v>10</v>
      </c>
      <c r="L188" s="491" t="str">
        <f t="shared" si="13"/>
        <v/>
      </c>
      <c r="M188" s="491" t="str">
        <f t="shared" si="14"/>
        <v/>
      </c>
      <c r="N188" s="491" t="b">
        <f t="shared" si="15"/>
        <v>0</v>
      </c>
      <c r="O188" s="492" t="s">
        <v>1762</v>
      </c>
      <c r="P188" s="199"/>
      <c r="Q188" s="176"/>
      <c r="U188" s="415"/>
      <c r="V188" s="415"/>
    </row>
    <row r="189" spans="1:22" ht="37.5" customHeight="1" x14ac:dyDescent="0.25">
      <c r="A189" s="375">
        <v>3</v>
      </c>
      <c r="B189" s="394" t="str">
        <f>IFERROR(VLOOKUP(A189,'Outcome Indicators - Section C'!$A$10:$S$27,19,FALSE),"")</f>
        <v/>
      </c>
      <c r="C189" s="490" t="str">
        <f t="array" ref="C189">IFERROR(IF(INDEX('Disaggregation Records'!$E$59:$E$92,MATCH(RIGHT(L189,255),RIGHT('Disaggregation Records'!$D$59:$D$92,255),0))=0,"",INDEX('Disaggregation Records'!$E$59:$E$92,MATCH(RIGHT(L189,255),RIGHT('Disaggregation Records'!$D$59:$D$92,255),0))),"")</f>
        <v/>
      </c>
      <c r="D189" s="490" t="str">
        <f t="array" ref="D189">IFERROR(IF(INDEX('Disaggregation Records'!$F$59:$F$92,MATCH(RIGHT(L189,255),RIGHT('Disaggregation Records'!$D$59:$D$92,255),0))=0,"",INDEX('Disaggregation Records'!$F$59:$F$92,MATCH(RIGHT(L189,255),RIGHT('Disaggregation Records'!$D$59:$D$92,255),0))),"")</f>
        <v/>
      </c>
      <c r="E189" s="378" t="str">
        <f t="array" ref="E189">IFERROR(IF(INDEX('Disaggregation Data'!$K$159:$K$310,MATCH(RIGHT(M189,255),RIGHT('Disaggregation Data'!$J$159:$J$310,255),0))=0,"",INDEX('Disaggregation Data'!$K$159:$K$310,MATCH(RIGHT(M189,255),RIGHT('Disaggregation Data'!J$159:$J$310,255),0))),"")</f>
        <v/>
      </c>
      <c r="F189" s="378" t="str">
        <f t="array" ref="F189">IFERROR(IF(INDEX('Disaggregation Data'!$L$159:$L$310,MATCH(RIGHT(M189,255),RIGHT('Disaggregation Data'!$J$159:$J$310,255),0))=0,"",INDEX('Disaggregation Data'!$L$159:$L$310,MATCH(RIGHT(M189,255),RIGHT('Disaggregation Data'!J$159:$J$310,255),0))),"")</f>
        <v/>
      </c>
      <c r="G189" s="378" t="str">
        <f t="array" ref="G189">IFERROR(IF(INDEX('Disaggregation Data'!$M$159:$M$310,MATCH(RIGHT(M189,255),RIGHT('Disaggregation Data'!$J$159:$J$310,255),0))=0,"",INDEX('Disaggregation Data'!$M$159:$M$310,MATCH(RIGHT(M189,255),RIGHT('Disaggregation Data'!J$159:$J$310,255),0))),"")</f>
        <v/>
      </c>
      <c r="H189" s="377" t="str">
        <f t="array" ref="H189">IFERROR(IF(INDEX('Disaggregation Data'!$N$159:$N$310,MATCH(RIGHT(M189,255),RIGHT('Disaggregation Data'!$J$159:$J$310,255),0))=0,"",INDEX('Disaggregation Data'!$N$159:$N$310,MATCH(RIGHT(M189,255),RIGHT('Disaggregation Data'!J$159:$J$310,255),0))),"")</f>
        <v/>
      </c>
      <c r="I189" s="477" t="str">
        <f t="array" ref="I189">IFERROR(IF(INDEX('Disaggregation Records'!$G$59:$G$92,MATCH(LEFT(L189,255),LEFT('Disaggregation Records'!$D$59:$D$92,255),0))=0,"",INDEX('Disaggregation Records'!$G$59:$G$92,MATCH(LEFT(L189,255),LEFT('Disaggregation Records'!$D$59:$D$92,255),0))),"")</f>
        <v/>
      </c>
      <c r="J189" s="491" t="s">
        <v>770</v>
      </c>
      <c r="K189" s="491">
        <f t="shared" si="12"/>
        <v>11</v>
      </c>
      <c r="L189" s="491" t="str">
        <f t="shared" si="13"/>
        <v/>
      </c>
      <c r="M189" s="491" t="str">
        <f t="shared" si="14"/>
        <v/>
      </c>
      <c r="N189" s="491" t="b">
        <f t="shared" si="15"/>
        <v>0</v>
      </c>
      <c r="O189" s="492" t="s">
        <v>1763</v>
      </c>
      <c r="P189" s="199"/>
      <c r="Q189" s="176"/>
      <c r="U189" s="415"/>
      <c r="V189" s="415"/>
    </row>
    <row r="190" spans="1:22" ht="37.5" customHeight="1" x14ac:dyDescent="0.25">
      <c r="A190" s="375">
        <v>3</v>
      </c>
      <c r="B190" s="394" t="str">
        <f>IFERROR(VLOOKUP(A190,'Outcome Indicators - Section C'!$A$10:$S$27,19,FALSE),"")</f>
        <v/>
      </c>
      <c r="C190" s="490" t="str">
        <f t="array" ref="C190">IFERROR(IF(INDEX('Disaggregation Records'!$E$59:$E$92,MATCH(RIGHT(L190,255),RIGHT('Disaggregation Records'!$D$59:$D$92,255),0))=0,"",INDEX('Disaggregation Records'!$E$59:$E$92,MATCH(RIGHT(L190,255),RIGHT('Disaggregation Records'!$D$59:$D$92,255),0))),"")</f>
        <v/>
      </c>
      <c r="D190" s="490" t="str">
        <f t="array" ref="D190">IFERROR(IF(INDEX('Disaggregation Records'!$F$59:$F$92,MATCH(RIGHT(L190,255),RIGHT('Disaggregation Records'!$D$59:$D$92,255),0))=0,"",INDEX('Disaggregation Records'!$F$59:$F$92,MATCH(RIGHT(L190,255),RIGHT('Disaggregation Records'!$D$59:$D$92,255),0))),"")</f>
        <v/>
      </c>
      <c r="E190" s="378" t="str">
        <f t="array" ref="E190">IFERROR(IF(INDEX('Disaggregation Data'!$K$159:$K$310,MATCH(RIGHT(M190,255),RIGHT('Disaggregation Data'!$J$159:$J$310,255),0))=0,"",INDEX('Disaggregation Data'!$K$159:$K$310,MATCH(RIGHT(M190,255),RIGHT('Disaggregation Data'!J$159:$J$310,255),0))),"")</f>
        <v/>
      </c>
      <c r="F190" s="378" t="str">
        <f t="array" ref="F190">IFERROR(IF(INDEX('Disaggregation Data'!$L$159:$L$310,MATCH(RIGHT(M190,255),RIGHT('Disaggregation Data'!$J$159:$J$310,255),0))=0,"",INDEX('Disaggregation Data'!$L$159:$L$310,MATCH(RIGHT(M190,255),RIGHT('Disaggregation Data'!J$159:$J$310,255),0))),"")</f>
        <v/>
      </c>
      <c r="G190" s="378" t="str">
        <f t="array" ref="G190">IFERROR(IF(INDEX('Disaggregation Data'!$M$159:$M$310,MATCH(RIGHT(M190,255),RIGHT('Disaggregation Data'!$J$159:$J$310,255),0))=0,"",INDEX('Disaggregation Data'!$M$159:$M$310,MATCH(RIGHT(M190,255),RIGHT('Disaggregation Data'!J$159:$J$310,255),0))),"")</f>
        <v/>
      </c>
      <c r="H190" s="377" t="str">
        <f t="array" ref="H190">IFERROR(IF(INDEX('Disaggregation Data'!$N$159:$N$310,MATCH(RIGHT(M190,255),RIGHT('Disaggregation Data'!$J$159:$J$310,255),0))=0,"",INDEX('Disaggregation Data'!$N$159:$N$310,MATCH(RIGHT(M190,255),RIGHT('Disaggregation Data'!J$159:$J$310,255),0))),"")</f>
        <v/>
      </c>
      <c r="I190" s="477" t="str">
        <f t="array" ref="I190">IFERROR(IF(INDEX('Disaggregation Records'!$G$59:$G$92,MATCH(LEFT(L190,255),LEFT('Disaggregation Records'!$D$59:$D$92,255),0))=0,"",INDEX('Disaggregation Records'!$G$59:$G$92,MATCH(LEFT(L190,255),LEFT('Disaggregation Records'!$D$59:$D$92,255),0))),"")</f>
        <v/>
      </c>
      <c r="J190" s="491" t="s">
        <v>770</v>
      </c>
      <c r="K190" s="491">
        <f t="shared" si="12"/>
        <v>12</v>
      </c>
      <c r="L190" s="491" t="str">
        <f t="shared" si="13"/>
        <v/>
      </c>
      <c r="M190" s="491" t="str">
        <f t="shared" si="14"/>
        <v/>
      </c>
      <c r="N190" s="491" t="b">
        <f t="shared" si="15"/>
        <v>0</v>
      </c>
      <c r="O190" s="492" t="s">
        <v>1764</v>
      </c>
      <c r="P190" s="199"/>
      <c r="Q190" s="176"/>
      <c r="U190" s="415"/>
      <c r="V190" s="415"/>
    </row>
    <row r="191" spans="1:22" ht="37.5" customHeight="1" x14ac:dyDescent="0.25">
      <c r="A191" s="375">
        <v>3</v>
      </c>
      <c r="B191" s="394" t="str">
        <f>IFERROR(VLOOKUP(A191,'Outcome Indicators - Section C'!$A$10:$S$27,19,FALSE),"")</f>
        <v/>
      </c>
      <c r="C191" s="490" t="str">
        <f t="array" ref="C191">IFERROR(IF(INDEX('Disaggregation Records'!$E$59:$E$92,MATCH(RIGHT(L191,255),RIGHT('Disaggregation Records'!$D$59:$D$92,255),0))=0,"",INDEX('Disaggregation Records'!$E$59:$E$92,MATCH(RIGHT(L191,255),RIGHT('Disaggregation Records'!$D$59:$D$92,255),0))),"")</f>
        <v/>
      </c>
      <c r="D191" s="490" t="str">
        <f t="array" ref="D191">IFERROR(IF(INDEX('Disaggregation Records'!$F$59:$F$92,MATCH(RIGHT(L191,255),RIGHT('Disaggregation Records'!$D$59:$D$92,255),0))=0,"",INDEX('Disaggregation Records'!$F$59:$F$92,MATCH(RIGHT(L191,255),RIGHT('Disaggregation Records'!$D$59:$D$92,255),0))),"")</f>
        <v/>
      </c>
      <c r="E191" s="378" t="str">
        <f t="array" ref="E191">IFERROR(IF(INDEX('Disaggregation Data'!$K$159:$K$310,MATCH(RIGHT(M191,255),RIGHT('Disaggregation Data'!$J$159:$J$310,255),0))=0,"",INDEX('Disaggregation Data'!$K$159:$K$310,MATCH(RIGHT(M191,255),RIGHT('Disaggregation Data'!J$159:$J$310,255),0))),"")</f>
        <v/>
      </c>
      <c r="F191" s="378" t="str">
        <f t="array" ref="F191">IFERROR(IF(INDEX('Disaggregation Data'!$L$159:$L$310,MATCH(RIGHT(M191,255),RIGHT('Disaggregation Data'!$J$159:$J$310,255),0))=0,"",INDEX('Disaggregation Data'!$L$159:$L$310,MATCH(RIGHT(M191,255),RIGHT('Disaggregation Data'!J$159:$J$310,255),0))),"")</f>
        <v/>
      </c>
      <c r="G191" s="378" t="str">
        <f t="array" ref="G191">IFERROR(IF(INDEX('Disaggregation Data'!$M$159:$M$310,MATCH(RIGHT(M191,255),RIGHT('Disaggregation Data'!$J$159:$J$310,255),0))=0,"",INDEX('Disaggregation Data'!$M$159:$M$310,MATCH(RIGHT(M191,255),RIGHT('Disaggregation Data'!J$159:$J$310,255),0))),"")</f>
        <v/>
      </c>
      <c r="H191" s="377" t="str">
        <f t="array" ref="H191">IFERROR(IF(INDEX('Disaggregation Data'!$N$159:$N$310,MATCH(RIGHT(M191,255),RIGHT('Disaggregation Data'!$J$159:$J$310,255),0))=0,"",INDEX('Disaggregation Data'!$N$159:$N$310,MATCH(RIGHT(M191,255),RIGHT('Disaggregation Data'!J$159:$J$310,255),0))),"")</f>
        <v/>
      </c>
      <c r="I191" s="477" t="str">
        <f t="array" ref="I191">IFERROR(IF(INDEX('Disaggregation Records'!$G$59:$G$92,MATCH(LEFT(L191,255),LEFT('Disaggregation Records'!$D$59:$D$92,255),0))=0,"",INDEX('Disaggregation Records'!$G$59:$G$92,MATCH(LEFT(L191,255),LEFT('Disaggregation Records'!$D$59:$D$92,255),0))),"")</f>
        <v/>
      </c>
      <c r="J191" s="491" t="s">
        <v>770</v>
      </c>
      <c r="K191" s="491">
        <f t="shared" si="12"/>
        <v>13</v>
      </c>
      <c r="L191" s="491" t="str">
        <f t="shared" si="13"/>
        <v/>
      </c>
      <c r="M191" s="491" t="str">
        <f t="shared" si="14"/>
        <v/>
      </c>
      <c r="N191" s="491" t="b">
        <f t="shared" si="15"/>
        <v>0</v>
      </c>
      <c r="O191" s="492" t="s">
        <v>1765</v>
      </c>
      <c r="P191" s="199"/>
      <c r="Q191" s="176"/>
      <c r="U191" s="415"/>
      <c r="V191" s="415"/>
    </row>
    <row r="192" spans="1:22" ht="37.5" customHeight="1" x14ac:dyDescent="0.25">
      <c r="A192" s="375">
        <v>3</v>
      </c>
      <c r="B192" s="394" t="str">
        <f>IFERROR(VLOOKUP(A192,'Outcome Indicators - Section C'!$A$10:$S$27,19,FALSE),"")</f>
        <v/>
      </c>
      <c r="C192" s="490" t="str">
        <f t="array" ref="C192">IFERROR(IF(INDEX('Disaggregation Records'!$E$59:$E$92,MATCH(RIGHT(L192,255),RIGHT('Disaggregation Records'!$D$59:$D$92,255),0))=0,"",INDEX('Disaggregation Records'!$E$59:$E$92,MATCH(RIGHT(L192,255),RIGHT('Disaggregation Records'!$D$59:$D$92,255),0))),"")</f>
        <v/>
      </c>
      <c r="D192" s="490" t="str">
        <f t="array" ref="D192">IFERROR(IF(INDEX('Disaggregation Records'!$F$59:$F$92,MATCH(RIGHT(L192,255),RIGHT('Disaggregation Records'!$D$59:$D$92,255),0))=0,"",INDEX('Disaggregation Records'!$F$59:$F$92,MATCH(RIGHT(L192,255),RIGHT('Disaggregation Records'!$D$59:$D$92,255),0))),"")</f>
        <v/>
      </c>
      <c r="E192" s="378" t="str">
        <f t="array" ref="E192">IFERROR(IF(INDEX('Disaggregation Data'!$K$159:$K$310,MATCH(RIGHT(M192,255),RIGHT('Disaggregation Data'!$J$159:$J$310,255),0))=0,"",INDEX('Disaggregation Data'!$K$159:$K$310,MATCH(RIGHT(M192,255),RIGHT('Disaggregation Data'!J$159:$J$310,255),0))),"")</f>
        <v/>
      </c>
      <c r="F192" s="378" t="str">
        <f t="array" ref="F192">IFERROR(IF(INDEX('Disaggregation Data'!$L$159:$L$310,MATCH(RIGHT(M192,255),RIGHT('Disaggregation Data'!$J$159:$J$310,255),0))=0,"",INDEX('Disaggregation Data'!$L$159:$L$310,MATCH(RIGHT(M192,255),RIGHT('Disaggregation Data'!J$159:$J$310,255),0))),"")</f>
        <v/>
      </c>
      <c r="G192" s="378" t="str">
        <f t="array" ref="G192">IFERROR(IF(INDEX('Disaggregation Data'!$M$159:$M$310,MATCH(RIGHT(M192,255),RIGHT('Disaggregation Data'!$J$159:$J$310,255),0))=0,"",INDEX('Disaggregation Data'!$M$159:$M$310,MATCH(RIGHT(M192,255),RIGHT('Disaggregation Data'!J$159:$J$310,255),0))),"")</f>
        <v/>
      </c>
      <c r="H192" s="377" t="str">
        <f t="array" ref="H192">IFERROR(IF(INDEX('Disaggregation Data'!$N$159:$N$310,MATCH(RIGHT(M192,255),RIGHT('Disaggregation Data'!$J$159:$J$310,255),0))=0,"",INDEX('Disaggregation Data'!$N$159:$N$310,MATCH(RIGHT(M192,255),RIGHT('Disaggregation Data'!J$159:$J$310,255),0))),"")</f>
        <v/>
      </c>
      <c r="I192" s="477" t="str">
        <f t="array" ref="I192">IFERROR(IF(INDEX('Disaggregation Records'!$G$59:$G$92,MATCH(LEFT(L192,255),LEFT('Disaggregation Records'!$D$59:$D$92,255),0))=0,"",INDEX('Disaggregation Records'!$G$59:$G$92,MATCH(LEFT(L192,255),LEFT('Disaggregation Records'!$D$59:$D$92,255),0))),"")</f>
        <v/>
      </c>
      <c r="J192" s="491" t="s">
        <v>770</v>
      </c>
      <c r="K192" s="491">
        <f t="shared" si="12"/>
        <v>14</v>
      </c>
      <c r="L192" s="491" t="str">
        <f t="shared" si="13"/>
        <v/>
      </c>
      <c r="M192" s="491" t="str">
        <f t="shared" si="14"/>
        <v/>
      </c>
      <c r="N192" s="491" t="b">
        <f t="shared" si="15"/>
        <v>0</v>
      </c>
      <c r="O192" s="492" t="s">
        <v>1766</v>
      </c>
      <c r="P192" s="199"/>
      <c r="Q192" s="176"/>
      <c r="U192" s="415"/>
      <c r="V192" s="415"/>
    </row>
    <row r="193" spans="1:22" ht="37.5" customHeight="1" x14ac:dyDescent="0.25">
      <c r="A193" s="375">
        <v>3</v>
      </c>
      <c r="B193" s="394" t="str">
        <f>IFERROR(VLOOKUP(A193,'Outcome Indicators - Section C'!$A$10:$S$27,19,FALSE),"")</f>
        <v/>
      </c>
      <c r="C193" s="490" t="str">
        <f t="array" ref="C193">IFERROR(IF(INDEX('Disaggregation Records'!$E$59:$E$92,MATCH(RIGHT(L193,255),RIGHT('Disaggregation Records'!$D$59:$D$92,255),0))=0,"",INDEX('Disaggregation Records'!$E$59:$E$92,MATCH(RIGHT(L193,255),RIGHT('Disaggregation Records'!$D$59:$D$92,255),0))),"")</f>
        <v/>
      </c>
      <c r="D193" s="490" t="str">
        <f t="array" ref="D193">IFERROR(IF(INDEX('Disaggregation Records'!$F$59:$F$92,MATCH(RIGHT(L193,255),RIGHT('Disaggregation Records'!$D$59:$D$92,255),0))=0,"",INDEX('Disaggregation Records'!$F$59:$F$92,MATCH(RIGHT(L193,255),RIGHT('Disaggregation Records'!$D$59:$D$92,255),0))),"")</f>
        <v/>
      </c>
      <c r="E193" s="378" t="str">
        <f t="array" ref="E193">IFERROR(IF(INDEX('Disaggregation Data'!$K$159:$K$310,MATCH(RIGHT(M193,255),RIGHT('Disaggregation Data'!$J$159:$J$310,255),0))=0,"",INDEX('Disaggregation Data'!$K$159:$K$310,MATCH(RIGHT(M193,255),RIGHT('Disaggregation Data'!J$159:$J$310,255),0))),"")</f>
        <v/>
      </c>
      <c r="F193" s="378" t="str">
        <f t="array" ref="F193">IFERROR(IF(INDEX('Disaggregation Data'!$L$159:$L$310,MATCH(RIGHT(M193,255),RIGHT('Disaggregation Data'!$J$159:$J$310,255),0))=0,"",INDEX('Disaggregation Data'!$L$159:$L$310,MATCH(RIGHT(M193,255),RIGHT('Disaggregation Data'!J$159:$J$310,255),0))),"")</f>
        <v/>
      </c>
      <c r="G193" s="378" t="str">
        <f t="array" ref="G193">IFERROR(IF(INDEX('Disaggregation Data'!$M$159:$M$310,MATCH(RIGHT(M193,255),RIGHT('Disaggregation Data'!$J$159:$J$310,255),0))=0,"",INDEX('Disaggregation Data'!$M$159:$M$310,MATCH(RIGHT(M193,255),RIGHT('Disaggregation Data'!J$159:$J$310,255),0))),"")</f>
        <v/>
      </c>
      <c r="H193" s="377" t="str">
        <f t="array" ref="H193">IFERROR(IF(INDEX('Disaggregation Data'!$N$159:$N$310,MATCH(RIGHT(M193,255),RIGHT('Disaggregation Data'!$J$159:$J$310,255),0))=0,"",INDEX('Disaggregation Data'!$N$159:$N$310,MATCH(RIGHT(M193,255),RIGHT('Disaggregation Data'!J$159:$J$310,255),0))),"")</f>
        <v/>
      </c>
      <c r="I193" s="477" t="str">
        <f t="array" ref="I193">IFERROR(IF(INDEX('Disaggregation Records'!$G$59:$G$92,MATCH(LEFT(L193,255),LEFT('Disaggregation Records'!$D$59:$D$92,255),0))=0,"",INDEX('Disaggregation Records'!$G$59:$G$92,MATCH(LEFT(L193,255),LEFT('Disaggregation Records'!$D$59:$D$92,255),0))),"")</f>
        <v/>
      </c>
      <c r="J193" s="491" t="s">
        <v>770</v>
      </c>
      <c r="K193" s="491">
        <f t="shared" si="12"/>
        <v>15</v>
      </c>
      <c r="L193" s="491" t="str">
        <f t="shared" si="13"/>
        <v/>
      </c>
      <c r="M193" s="491" t="str">
        <f t="shared" si="14"/>
        <v/>
      </c>
      <c r="N193" s="491" t="b">
        <f t="shared" si="15"/>
        <v>0</v>
      </c>
      <c r="O193" s="492" t="s">
        <v>1767</v>
      </c>
      <c r="P193" s="199"/>
      <c r="Q193" s="176"/>
      <c r="U193" s="415"/>
      <c r="V193" s="415"/>
    </row>
    <row r="194" spans="1:22" ht="37.5" customHeight="1" x14ac:dyDescent="0.25">
      <c r="A194" s="375">
        <v>3</v>
      </c>
      <c r="B194" s="394" t="str">
        <f>IFERROR(VLOOKUP(A194,'Outcome Indicators - Section C'!$A$10:$S$27,19,FALSE),"")</f>
        <v/>
      </c>
      <c r="C194" s="490" t="str">
        <f t="array" ref="C194">IFERROR(IF(INDEX('Disaggregation Records'!$E$59:$E$92,MATCH(RIGHT(L194,255),RIGHT('Disaggregation Records'!$D$59:$D$92,255),0))=0,"",INDEX('Disaggregation Records'!$E$59:$E$92,MATCH(RIGHT(L194,255),RIGHT('Disaggregation Records'!$D$59:$D$92,255),0))),"")</f>
        <v/>
      </c>
      <c r="D194" s="490" t="str">
        <f t="array" ref="D194">IFERROR(IF(INDEX('Disaggregation Records'!$F$59:$F$92,MATCH(RIGHT(L194,255),RIGHT('Disaggregation Records'!$D$59:$D$92,255),0))=0,"",INDEX('Disaggregation Records'!$F$59:$F$92,MATCH(RIGHT(L194,255),RIGHT('Disaggregation Records'!$D$59:$D$92,255),0))),"")</f>
        <v/>
      </c>
      <c r="E194" s="378" t="str">
        <f t="array" ref="E194">IFERROR(IF(INDEX('Disaggregation Data'!$K$159:$K$310,MATCH(RIGHT(M194,255),RIGHT('Disaggregation Data'!$J$159:$J$310,255),0))=0,"",INDEX('Disaggregation Data'!$K$159:$K$310,MATCH(RIGHT(M194,255),RIGHT('Disaggregation Data'!J$159:$J$310,255),0))),"")</f>
        <v/>
      </c>
      <c r="F194" s="378" t="str">
        <f t="array" ref="F194">IFERROR(IF(INDEX('Disaggregation Data'!$L$159:$L$310,MATCH(RIGHT(M194,255),RIGHT('Disaggregation Data'!$J$159:$J$310,255),0))=0,"",INDEX('Disaggregation Data'!$L$159:$L$310,MATCH(RIGHT(M194,255),RIGHT('Disaggregation Data'!J$159:$J$310,255),0))),"")</f>
        <v/>
      </c>
      <c r="G194" s="378" t="str">
        <f t="array" ref="G194">IFERROR(IF(INDEX('Disaggregation Data'!$M$159:$M$310,MATCH(RIGHT(M194,255),RIGHT('Disaggregation Data'!$J$159:$J$310,255),0))=0,"",INDEX('Disaggregation Data'!$M$159:$M$310,MATCH(RIGHT(M194,255),RIGHT('Disaggregation Data'!J$159:$J$310,255),0))),"")</f>
        <v/>
      </c>
      <c r="H194" s="377" t="str">
        <f t="array" ref="H194">IFERROR(IF(INDEX('Disaggregation Data'!$N$159:$N$310,MATCH(RIGHT(M194,255),RIGHT('Disaggregation Data'!$J$159:$J$310,255),0))=0,"",INDEX('Disaggregation Data'!$N$159:$N$310,MATCH(RIGHT(M194,255),RIGHT('Disaggregation Data'!J$159:$J$310,255),0))),"")</f>
        <v/>
      </c>
      <c r="I194" s="477" t="str">
        <f t="array" ref="I194">IFERROR(IF(INDEX('Disaggregation Records'!$G$59:$G$92,MATCH(LEFT(L194,255),LEFT('Disaggregation Records'!$D$59:$D$92,255),0))=0,"",INDEX('Disaggregation Records'!$G$59:$G$92,MATCH(LEFT(L194,255),LEFT('Disaggregation Records'!$D$59:$D$92,255),0))),"")</f>
        <v/>
      </c>
      <c r="J194" s="491" t="s">
        <v>770</v>
      </c>
      <c r="K194" s="491">
        <f t="shared" si="12"/>
        <v>16</v>
      </c>
      <c r="L194" s="491" t="str">
        <f t="shared" si="13"/>
        <v/>
      </c>
      <c r="M194" s="491" t="str">
        <f t="shared" si="14"/>
        <v/>
      </c>
      <c r="N194" s="491" t="b">
        <f t="shared" si="15"/>
        <v>0</v>
      </c>
      <c r="O194" s="492" t="s">
        <v>1768</v>
      </c>
      <c r="P194" s="199"/>
      <c r="Q194" s="176"/>
      <c r="U194" s="415"/>
      <c r="V194" s="415"/>
    </row>
    <row r="195" spans="1:22" ht="37.5" customHeight="1" x14ac:dyDescent="0.25">
      <c r="A195" s="375">
        <v>3</v>
      </c>
      <c r="B195" s="394" t="str">
        <f>IFERROR(VLOOKUP(A195,'Outcome Indicators - Section C'!$A$10:$S$27,19,FALSE),"")</f>
        <v/>
      </c>
      <c r="C195" s="490" t="str">
        <f t="array" ref="C195">IFERROR(IF(INDEX('Disaggregation Records'!$E$59:$E$92,MATCH(RIGHT(L195,255),RIGHT('Disaggregation Records'!$D$59:$D$92,255),0))=0,"",INDEX('Disaggregation Records'!$E$59:$E$92,MATCH(RIGHT(L195,255),RIGHT('Disaggregation Records'!$D$59:$D$92,255),0))),"")</f>
        <v/>
      </c>
      <c r="D195" s="490" t="str">
        <f t="array" ref="D195">IFERROR(IF(INDEX('Disaggregation Records'!$F$59:$F$92,MATCH(RIGHT(L195,255),RIGHT('Disaggregation Records'!$D$59:$D$92,255),0))=0,"",INDEX('Disaggregation Records'!$F$59:$F$92,MATCH(RIGHT(L195,255),RIGHT('Disaggregation Records'!$D$59:$D$92,255),0))),"")</f>
        <v/>
      </c>
      <c r="E195" s="378" t="str">
        <f t="array" ref="E195">IFERROR(IF(INDEX('Disaggregation Data'!$K$159:$K$310,MATCH(RIGHT(M195,255),RIGHT('Disaggregation Data'!$J$159:$J$310,255),0))=0,"",INDEX('Disaggregation Data'!$K$159:$K$310,MATCH(RIGHT(M195,255),RIGHT('Disaggregation Data'!J$159:$J$310,255),0))),"")</f>
        <v/>
      </c>
      <c r="F195" s="378" t="str">
        <f t="array" ref="F195">IFERROR(IF(INDEX('Disaggregation Data'!$L$159:$L$310,MATCH(RIGHT(M195,255),RIGHT('Disaggregation Data'!$J$159:$J$310,255),0))=0,"",INDEX('Disaggregation Data'!$L$159:$L$310,MATCH(RIGHT(M195,255),RIGHT('Disaggregation Data'!J$159:$J$310,255),0))),"")</f>
        <v/>
      </c>
      <c r="G195" s="378" t="str">
        <f t="array" ref="G195">IFERROR(IF(INDEX('Disaggregation Data'!$M$159:$M$310,MATCH(RIGHT(M195,255),RIGHT('Disaggregation Data'!$J$159:$J$310,255),0))=0,"",INDEX('Disaggregation Data'!$M$159:$M$310,MATCH(RIGHT(M195,255),RIGHT('Disaggregation Data'!J$159:$J$310,255),0))),"")</f>
        <v/>
      </c>
      <c r="H195" s="377" t="str">
        <f t="array" ref="H195">IFERROR(IF(INDEX('Disaggregation Data'!$N$159:$N$310,MATCH(RIGHT(M195,255),RIGHT('Disaggregation Data'!$J$159:$J$310,255),0))=0,"",INDEX('Disaggregation Data'!$N$159:$N$310,MATCH(RIGHT(M195,255),RIGHT('Disaggregation Data'!J$159:$J$310,255),0))),"")</f>
        <v/>
      </c>
      <c r="I195" s="477" t="str">
        <f t="array" ref="I195">IFERROR(IF(INDEX('Disaggregation Records'!$G$59:$G$92,MATCH(LEFT(L195,255),LEFT('Disaggregation Records'!$D$59:$D$92,255),0))=0,"",INDEX('Disaggregation Records'!$G$59:$G$92,MATCH(LEFT(L195,255),LEFT('Disaggregation Records'!$D$59:$D$92,255),0))),"")</f>
        <v/>
      </c>
      <c r="J195" s="491" t="s">
        <v>770</v>
      </c>
      <c r="K195" s="491">
        <f t="shared" si="12"/>
        <v>17</v>
      </c>
      <c r="L195" s="491" t="str">
        <f t="shared" si="13"/>
        <v/>
      </c>
      <c r="M195" s="491" t="str">
        <f t="shared" si="14"/>
        <v/>
      </c>
      <c r="N195" s="491" t="b">
        <f t="shared" si="15"/>
        <v>0</v>
      </c>
      <c r="O195" s="492" t="s">
        <v>1769</v>
      </c>
      <c r="P195" s="199"/>
      <c r="Q195" s="176"/>
      <c r="U195" s="415"/>
      <c r="V195" s="415"/>
    </row>
    <row r="196" spans="1:22" ht="37.5" customHeight="1" x14ac:dyDescent="0.25">
      <c r="A196" s="375">
        <v>3</v>
      </c>
      <c r="B196" s="394" t="str">
        <f>IFERROR(VLOOKUP(A196,'Outcome Indicators - Section C'!$A$10:$S$27,19,FALSE),"")</f>
        <v/>
      </c>
      <c r="C196" s="490" t="str">
        <f t="array" ref="C196">IFERROR(IF(INDEX('Disaggregation Records'!$E$59:$E$92,MATCH(RIGHT(L196,255),RIGHT('Disaggregation Records'!$D$59:$D$92,255),0))=0,"",INDEX('Disaggregation Records'!$E$59:$E$92,MATCH(RIGHT(L196,255),RIGHT('Disaggregation Records'!$D$59:$D$92,255),0))),"")</f>
        <v/>
      </c>
      <c r="D196" s="490" t="str">
        <f t="array" ref="D196">IFERROR(IF(INDEX('Disaggregation Records'!$F$59:$F$92,MATCH(RIGHT(L196,255),RIGHT('Disaggregation Records'!$D$59:$D$92,255),0))=0,"",INDEX('Disaggregation Records'!$F$59:$F$92,MATCH(RIGHT(L196,255),RIGHT('Disaggregation Records'!$D$59:$D$92,255),0))),"")</f>
        <v/>
      </c>
      <c r="E196" s="378" t="str">
        <f t="array" ref="E196">IFERROR(IF(INDEX('Disaggregation Data'!$K$159:$K$310,MATCH(RIGHT(M196,255),RIGHT('Disaggregation Data'!$J$159:$J$310,255),0))=0,"",INDEX('Disaggregation Data'!$K$159:$K$310,MATCH(RIGHT(M196,255),RIGHT('Disaggregation Data'!J$159:$J$310,255),0))),"")</f>
        <v/>
      </c>
      <c r="F196" s="378" t="str">
        <f t="array" ref="F196">IFERROR(IF(INDEX('Disaggregation Data'!$L$159:$L$310,MATCH(RIGHT(M196,255),RIGHT('Disaggregation Data'!$J$159:$J$310,255),0))=0,"",INDEX('Disaggregation Data'!$L$159:$L$310,MATCH(RIGHT(M196,255),RIGHT('Disaggregation Data'!J$159:$J$310,255),0))),"")</f>
        <v/>
      </c>
      <c r="G196" s="378" t="str">
        <f t="array" ref="G196">IFERROR(IF(INDEX('Disaggregation Data'!$M$159:$M$310,MATCH(RIGHT(M196,255),RIGHT('Disaggregation Data'!$J$159:$J$310,255),0))=0,"",INDEX('Disaggregation Data'!$M$159:$M$310,MATCH(RIGHT(M196,255),RIGHT('Disaggregation Data'!J$159:$J$310,255),0))),"")</f>
        <v/>
      </c>
      <c r="H196" s="377" t="str">
        <f t="array" ref="H196">IFERROR(IF(INDEX('Disaggregation Data'!$N$159:$N$310,MATCH(RIGHT(M196,255),RIGHT('Disaggregation Data'!$J$159:$J$310,255),0))=0,"",INDEX('Disaggregation Data'!$N$159:$N$310,MATCH(RIGHT(M196,255),RIGHT('Disaggregation Data'!J$159:$J$310,255),0))),"")</f>
        <v/>
      </c>
      <c r="I196" s="477" t="str">
        <f t="array" ref="I196">IFERROR(IF(INDEX('Disaggregation Records'!$G$59:$G$92,MATCH(LEFT(L196,255),LEFT('Disaggregation Records'!$D$59:$D$92,255),0))=0,"",INDEX('Disaggregation Records'!$G$59:$G$92,MATCH(LEFT(L196,255),LEFT('Disaggregation Records'!$D$59:$D$92,255),0))),"")</f>
        <v/>
      </c>
      <c r="J196" s="491" t="s">
        <v>770</v>
      </c>
      <c r="K196" s="491">
        <f t="shared" si="12"/>
        <v>18</v>
      </c>
      <c r="L196" s="491" t="str">
        <f t="shared" si="13"/>
        <v/>
      </c>
      <c r="M196" s="491" t="str">
        <f t="shared" si="14"/>
        <v/>
      </c>
      <c r="N196" s="491" t="b">
        <f t="shared" si="15"/>
        <v>0</v>
      </c>
      <c r="O196" s="492" t="s">
        <v>1770</v>
      </c>
      <c r="P196" s="199"/>
      <c r="Q196" s="176"/>
      <c r="U196" s="415"/>
      <c r="V196" s="415"/>
    </row>
    <row r="197" spans="1:22" ht="37.5" customHeight="1" x14ac:dyDescent="0.25">
      <c r="A197" s="375">
        <v>3</v>
      </c>
      <c r="B197" s="394" t="str">
        <f>IFERROR(VLOOKUP(A197,'Outcome Indicators - Section C'!$A$10:$S$27,19,FALSE),"")</f>
        <v/>
      </c>
      <c r="C197" s="490" t="str">
        <f t="array" ref="C197">IFERROR(IF(INDEX('Disaggregation Records'!$E$59:$E$92,MATCH(RIGHT(L197,255),RIGHT('Disaggregation Records'!$D$59:$D$92,255),0))=0,"",INDEX('Disaggregation Records'!$E$59:$E$92,MATCH(RIGHT(L197,255),RIGHT('Disaggregation Records'!$D$59:$D$92,255),0))),"")</f>
        <v/>
      </c>
      <c r="D197" s="490" t="str">
        <f t="array" ref="D197">IFERROR(IF(INDEX('Disaggregation Records'!$F$59:$F$92,MATCH(RIGHT(L197,255),RIGHT('Disaggregation Records'!$D$59:$D$92,255),0))=0,"",INDEX('Disaggregation Records'!$F$59:$F$92,MATCH(RIGHT(L197,255),RIGHT('Disaggregation Records'!$D$59:$D$92,255),0))),"")</f>
        <v/>
      </c>
      <c r="E197" s="378" t="str">
        <f t="array" ref="E197">IFERROR(IF(INDEX('Disaggregation Data'!$K$159:$K$310,MATCH(RIGHT(M197,255),RIGHT('Disaggregation Data'!$J$159:$J$310,255),0))=0,"",INDEX('Disaggregation Data'!$K$159:$K$310,MATCH(RIGHT(M197,255),RIGHT('Disaggregation Data'!J$159:$J$310,255),0))),"")</f>
        <v/>
      </c>
      <c r="F197" s="378" t="str">
        <f t="array" ref="F197">IFERROR(IF(INDEX('Disaggregation Data'!$L$159:$L$310,MATCH(RIGHT(M197,255),RIGHT('Disaggregation Data'!$J$159:$J$310,255),0))=0,"",INDEX('Disaggregation Data'!$L$159:$L$310,MATCH(RIGHT(M197,255),RIGHT('Disaggregation Data'!J$159:$J$310,255),0))),"")</f>
        <v/>
      </c>
      <c r="G197" s="378" t="str">
        <f t="array" ref="G197">IFERROR(IF(INDEX('Disaggregation Data'!$M$159:$M$310,MATCH(RIGHT(M197,255),RIGHT('Disaggregation Data'!$J$159:$J$310,255),0))=0,"",INDEX('Disaggregation Data'!$M$159:$M$310,MATCH(RIGHT(M197,255),RIGHT('Disaggregation Data'!J$159:$J$310,255),0))),"")</f>
        <v/>
      </c>
      <c r="H197" s="377" t="str">
        <f t="array" ref="H197">IFERROR(IF(INDEX('Disaggregation Data'!$N$159:$N$310,MATCH(RIGHT(M197,255),RIGHT('Disaggregation Data'!$J$159:$J$310,255),0))=0,"",INDEX('Disaggregation Data'!$N$159:$N$310,MATCH(RIGHT(M197,255),RIGHT('Disaggregation Data'!J$159:$J$310,255),0))),"")</f>
        <v/>
      </c>
      <c r="I197" s="477" t="str">
        <f t="array" ref="I197">IFERROR(IF(INDEX('Disaggregation Records'!$G$59:$G$92,MATCH(LEFT(L197,255),LEFT('Disaggregation Records'!$D$59:$D$92,255),0))=0,"",INDEX('Disaggregation Records'!$G$59:$G$92,MATCH(LEFT(L197,255),LEFT('Disaggregation Records'!$D$59:$D$92,255),0))),"")</f>
        <v/>
      </c>
      <c r="J197" s="491" t="s">
        <v>770</v>
      </c>
      <c r="K197" s="491">
        <f t="shared" si="12"/>
        <v>19</v>
      </c>
      <c r="L197" s="491" t="str">
        <f t="shared" si="13"/>
        <v/>
      </c>
      <c r="M197" s="491" t="str">
        <f t="shared" si="14"/>
        <v/>
      </c>
      <c r="N197" s="491" t="b">
        <f t="shared" si="15"/>
        <v>0</v>
      </c>
      <c r="O197" s="492" t="s">
        <v>1771</v>
      </c>
      <c r="P197" s="199"/>
      <c r="Q197" s="176"/>
      <c r="U197" s="415"/>
      <c r="V197" s="415"/>
    </row>
    <row r="198" spans="1:22" ht="37.5" customHeight="1" x14ac:dyDescent="0.25">
      <c r="A198" s="375">
        <v>4</v>
      </c>
      <c r="B198" s="394" t="str">
        <f>IFERROR(VLOOKUP(A198,'Outcome Indicators - Section C'!$A$10:$S$27,19,FALSE),"")</f>
        <v/>
      </c>
      <c r="C198" s="490" t="str">
        <f t="array" ref="C198">IFERROR(IF(INDEX('Disaggregation Records'!$E$59:$E$92,MATCH(RIGHT(L198,255),RIGHT('Disaggregation Records'!$D$59:$D$92,255),0))=0,"",INDEX('Disaggregation Records'!$E$59:$E$92,MATCH(RIGHT(L198,255),RIGHT('Disaggregation Records'!$D$59:$D$92,255),0))),"")</f>
        <v/>
      </c>
      <c r="D198" s="490" t="str">
        <f t="array" ref="D198">IFERROR(IF(INDEX('Disaggregation Records'!$F$59:$F$92,MATCH(RIGHT(L198,255),RIGHT('Disaggregation Records'!$D$59:$D$92,255),0))=0,"",INDEX('Disaggregation Records'!$F$59:$F$92,MATCH(RIGHT(L198,255),RIGHT('Disaggregation Records'!$D$59:$D$92,255),0))),"")</f>
        <v/>
      </c>
      <c r="E198" s="378" t="str">
        <f t="array" ref="E198">IFERROR(IF(INDEX('Disaggregation Data'!$K$159:$K$310,MATCH(RIGHT(M198,255),RIGHT('Disaggregation Data'!$J$159:$J$310,255),0))=0,"",INDEX('Disaggregation Data'!$K$159:$K$310,MATCH(RIGHT(M198,255),RIGHT('Disaggregation Data'!J$159:$J$310,255),0))),"")</f>
        <v/>
      </c>
      <c r="F198" s="378" t="str">
        <f t="array" ref="F198">IFERROR(IF(INDEX('Disaggregation Data'!$L$159:$L$310,MATCH(RIGHT(M198,255),RIGHT('Disaggregation Data'!$J$159:$J$310,255),0))=0,"",INDEX('Disaggregation Data'!$L$159:$L$310,MATCH(RIGHT(M198,255),RIGHT('Disaggregation Data'!J$159:$J$310,255),0))),"")</f>
        <v/>
      </c>
      <c r="G198" s="378" t="str">
        <f t="array" ref="G198">IFERROR(IF(INDEX('Disaggregation Data'!$M$159:$M$310,MATCH(RIGHT(M198,255),RIGHT('Disaggregation Data'!$J$159:$J$310,255),0))=0,"",INDEX('Disaggregation Data'!$M$159:$M$310,MATCH(RIGHT(M198,255),RIGHT('Disaggregation Data'!J$159:$J$310,255),0))),"")</f>
        <v/>
      </c>
      <c r="H198" s="377" t="str">
        <f t="array" ref="H198">IFERROR(IF(INDEX('Disaggregation Data'!$N$159:$N$310,MATCH(RIGHT(M198,255),RIGHT('Disaggregation Data'!$J$159:$J$310,255),0))=0,"",INDEX('Disaggregation Data'!$N$159:$N$310,MATCH(RIGHT(M198,255),RIGHT('Disaggregation Data'!J$159:$J$310,255),0))),"")</f>
        <v/>
      </c>
      <c r="I198" s="477" t="str">
        <f t="array" ref="I198">IFERROR(IF(INDEX('Disaggregation Records'!$G$59:$G$92,MATCH(LEFT(L198,255),LEFT('Disaggregation Records'!$D$59:$D$92,255),0))=0,"",INDEX('Disaggregation Records'!$G$59:$G$92,MATCH(LEFT(L198,255),LEFT('Disaggregation Records'!$D$59:$D$92,255),0))),"")</f>
        <v/>
      </c>
      <c r="J198" s="491" t="s">
        <v>772</v>
      </c>
      <c r="K198" s="491">
        <f t="shared" si="12"/>
        <v>20</v>
      </c>
      <c r="L198" s="491" t="str">
        <f t="shared" si="13"/>
        <v/>
      </c>
      <c r="M198" s="491" t="str">
        <f t="shared" si="14"/>
        <v/>
      </c>
      <c r="N198" s="491" t="b">
        <f t="shared" si="15"/>
        <v>0</v>
      </c>
      <c r="O198" s="492" t="s">
        <v>1772</v>
      </c>
      <c r="P198" s="199"/>
      <c r="Q198" s="176"/>
      <c r="U198" s="415"/>
      <c r="V198" s="415"/>
    </row>
    <row r="199" spans="1:22" ht="37.5" customHeight="1" x14ac:dyDescent="0.25">
      <c r="A199" s="375">
        <v>4</v>
      </c>
      <c r="B199" s="394" t="str">
        <f>IFERROR(VLOOKUP(A199,'Outcome Indicators - Section C'!$A$10:$S$27,19,FALSE),"")</f>
        <v/>
      </c>
      <c r="C199" s="490" t="str">
        <f t="array" ref="C199">IFERROR(IF(INDEX('Disaggregation Records'!$E$59:$E$92,MATCH(RIGHT(L199,255),RIGHT('Disaggregation Records'!$D$59:$D$92,255),0))=0,"",INDEX('Disaggregation Records'!$E$59:$E$92,MATCH(RIGHT(L199,255),RIGHT('Disaggregation Records'!$D$59:$D$92,255),0))),"")</f>
        <v/>
      </c>
      <c r="D199" s="490" t="str">
        <f t="array" ref="D199">IFERROR(IF(INDEX('Disaggregation Records'!$F$59:$F$92,MATCH(RIGHT(L199,255),RIGHT('Disaggregation Records'!$D$59:$D$92,255),0))=0,"",INDEX('Disaggregation Records'!$F$59:$F$92,MATCH(RIGHT(L199,255),RIGHT('Disaggregation Records'!$D$59:$D$92,255),0))),"")</f>
        <v/>
      </c>
      <c r="E199" s="378" t="str">
        <f t="array" ref="E199">IFERROR(IF(INDEX('Disaggregation Data'!$K$159:$K$310,MATCH(RIGHT(M199,255),RIGHT('Disaggregation Data'!$J$159:$J$310,255),0))=0,"",INDEX('Disaggregation Data'!$K$159:$K$310,MATCH(RIGHT(M199,255),RIGHT('Disaggregation Data'!J$159:$J$310,255),0))),"")</f>
        <v/>
      </c>
      <c r="F199" s="378" t="str">
        <f t="array" ref="F199">IFERROR(IF(INDEX('Disaggregation Data'!$L$159:$L$310,MATCH(RIGHT(M199,255),RIGHT('Disaggregation Data'!$J$159:$J$310,255),0))=0,"",INDEX('Disaggregation Data'!$L$159:$L$310,MATCH(RIGHT(M199,255),RIGHT('Disaggregation Data'!J$159:$J$310,255),0))),"")</f>
        <v/>
      </c>
      <c r="G199" s="378" t="str">
        <f t="array" ref="G199">IFERROR(IF(INDEX('Disaggregation Data'!$M$159:$M$310,MATCH(RIGHT(M199,255),RIGHT('Disaggregation Data'!$J$159:$J$310,255),0))=0,"",INDEX('Disaggregation Data'!$M$159:$M$310,MATCH(RIGHT(M199,255),RIGHT('Disaggregation Data'!J$159:$J$310,255),0))),"")</f>
        <v/>
      </c>
      <c r="H199" s="377" t="str">
        <f t="array" ref="H199">IFERROR(IF(INDEX('Disaggregation Data'!$N$159:$N$310,MATCH(RIGHT(M199,255),RIGHT('Disaggregation Data'!$J$159:$J$310,255),0))=0,"",INDEX('Disaggregation Data'!$N$159:$N$310,MATCH(RIGHT(M199,255),RIGHT('Disaggregation Data'!J$159:$J$310,255),0))),"")</f>
        <v/>
      </c>
      <c r="I199" s="477" t="str">
        <f t="array" ref="I199">IFERROR(IF(INDEX('Disaggregation Records'!$G$59:$G$92,MATCH(LEFT(L199,255),LEFT('Disaggregation Records'!$D$59:$D$92,255),0))=0,"",INDEX('Disaggregation Records'!$G$59:$G$92,MATCH(LEFT(L199,255),LEFT('Disaggregation Records'!$D$59:$D$92,255),0))),"")</f>
        <v/>
      </c>
      <c r="J199" s="491" t="s">
        <v>772</v>
      </c>
      <c r="K199" s="491">
        <f t="shared" si="12"/>
        <v>21</v>
      </c>
      <c r="L199" s="491" t="str">
        <f t="shared" si="13"/>
        <v/>
      </c>
      <c r="M199" s="491" t="str">
        <f t="shared" si="14"/>
        <v/>
      </c>
      <c r="N199" s="491" t="b">
        <f t="shared" si="15"/>
        <v>0</v>
      </c>
      <c r="O199" s="492" t="s">
        <v>1773</v>
      </c>
      <c r="P199" s="199"/>
      <c r="Q199" s="176"/>
      <c r="U199" s="415"/>
      <c r="V199" s="415"/>
    </row>
    <row r="200" spans="1:22" ht="37.5" customHeight="1" x14ac:dyDescent="0.25">
      <c r="A200" s="375">
        <v>4</v>
      </c>
      <c r="B200" s="394" t="str">
        <f>IFERROR(VLOOKUP(A200,'Outcome Indicators - Section C'!$A$10:$S$27,19,FALSE),"")</f>
        <v/>
      </c>
      <c r="C200" s="490" t="str">
        <f t="array" ref="C200">IFERROR(IF(INDEX('Disaggregation Records'!$E$59:$E$92,MATCH(RIGHT(L200,255),RIGHT('Disaggregation Records'!$D$59:$D$92,255),0))=0,"",INDEX('Disaggregation Records'!$E$59:$E$92,MATCH(RIGHT(L200,255),RIGHT('Disaggregation Records'!$D$59:$D$92,255),0))),"")</f>
        <v/>
      </c>
      <c r="D200" s="490" t="str">
        <f t="array" ref="D200">IFERROR(IF(INDEX('Disaggregation Records'!$F$59:$F$92,MATCH(RIGHT(L200,255),RIGHT('Disaggregation Records'!$D$59:$D$92,255),0))=0,"",INDEX('Disaggregation Records'!$F$59:$F$92,MATCH(RIGHT(L200,255),RIGHT('Disaggregation Records'!$D$59:$D$92,255),0))),"")</f>
        <v/>
      </c>
      <c r="E200" s="378" t="str">
        <f t="array" ref="E200">IFERROR(IF(INDEX('Disaggregation Data'!$K$159:$K$310,MATCH(RIGHT(M200,255),RIGHT('Disaggregation Data'!$J$159:$J$310,255),0))=0,"",INDEX('Disaggregation Data'!$K$159:$K$310,MATCH(RIGHT(M200,255),RIGHT('Disaggregation Data'!J$159:$J$310,255),0))),"")</f>
        <v/>
      </c>
      <c r="F200" s="378" t="str">
        <f t="array" ref="F200">IFERROR(IF(INDEX('Disaggregation Data'!$L$159:$L$310,MATCH(RIGHT(M200,255),RIGHT('Disaggregation Data'!$J$159:$J$310,255),0))=0,"",INDEX('Disaggregation Data'!$L$159:$L$310,MATCH(RIGHT(M200,255),RIGHT('Disaggregation Data'!J$159:$J$310,255),0))),"")</f>
        <v/>
      </c>
      <c r="G200" s="378" t="str">
        <f t="array" ref="G200">IFERROR(IF(INDEX('Disaggregation Data'!$M$159:$M$310,MATCH(RIGHT(M200,255),RIGHT('Disaggregation Data'!$J$159:$J$310,255),0))=0,"",INDEX('Disaggregation Data'!$M$159:$M$310,MATCH(RIGHT(M200,255),RIGHT('Disaggregation Data'!J$159:$J$310,255),0))),"")</f>
        <v/>
      </c>
      <c r="H200" s="377" t="str">
        <f t="array" ref="H200">IFERROR(IF(INDEX('Disaggregation Data'!$N$159:$N$310,MATCH(RIGHT(M200,255),RIGHT('Disaggregation Data'!$J$159:$J$310,255),0))=0,"",INDEX('Disaggregation Data'!$N$159:$N$310,MATCH(RIGHT(M200,255),RIGHT('Disaggregation Data'!J$159:$J$310,255),0))),"")</f>
        <v/>
      </c>
      <c r="I200" s="477" t="str">
        <f t="array" ref="I200">IFERROR(IF(INDEX('Disaggregation Records'!$G$59:$G$92,MATCH(LEFT(L200,255),LEFT('Disaggregation Records'!$D$59:$D$92,255),0))=0,"",INDEX('Disaggregation Records'!$G$59:$G$92,MATCH(LEFT(L200,255),LEFT('Disaggregation Records'!$D$59:$D$92,255),0))),"")</f>
        <v/>
      </c>
      <c r="J200" s="491" t="s">
        <v>772</v>
      </c>
      <c r="K200" s="491">
        <f t="shared" si="12"/>
        <v>22</v>
      </c>
      <c r="L200" s="491" t="str">
        <f t="shared" si="13"/>
        <v/>
      </c>
      <c r="M200" s="491" t="str">
        <f t="shared" si="14"/>
        <v/>
      </c>
      <c r="N200" s="491" t="b">
        <f t="shared" si="15"/>
        <v>0</v>
      </c>
      <c r="O200" s="492" t="s">
        <v>1774</v>
      </c>
      <c r="P200" s="199"/>
      <c r="Q200" s="176"/>
      <c r="U200" s="415"/>
      <c r="V200" s="415"/>
    </row>
    <row r="201" spans="1:22" ht="37.5" customHeight="1" x14ac:dyDescent="0.25">
      <c r="A201" s="375">
        <v>4</v>
      </c>
      <c r="B201" s="394" t="str">
        <f>IFERROR(VLOOKUP(A201,'Outcome Indicators - Section C'!$A$10:$S$27,19,FALSE),"")</f>
        <v/>
      </c>
      <c r="C201" s="490" t="str">
        <f t="array" ref="C201">IFERROR(IF(INDEX('Disaggregation Records'!$E$59:$E$92,MATCH(RIGHT(L201,255),RIGHT('Disaggregation Records'!$D$59:$D$92,255),0))=0,"",INDEX('Disaggregation Records'!$E$59:$E$92,MATCH(RIGHT(L201,255),RIGHT('Disaggregation Records'!$D$59:$D$92,255),0))),"")</f>
        <v/>
      </c>
      <c r="D201" s="490" t="str">
        <f t="array" ref="D201">IFERROR(IF(INDEX('Disaggregation Records'!$F$59:$F$92,MATCH(RIGHT(L201,255),RIGHT('Disaggregation Records'!$D$59:$D$92,255),0))=0,"",INDEX('Disaggregation Records'!$F$59:$F$92,MATCH(RIGHT(L201,255),RIGHT('Disaggregation Records'!$D$59:$D$92,255),0))),"")</f>
        <v/>
      </c>
      <c r="E201" s="378" t="str">
        <f t="array" ref="E201">IFERROR(IF(INDEX('Disaggregation Data'!$K$159:$K$310,MATCH(RIGHT(M201,255),RIGHT('Disaggregation Data'!$J$159:$J$310,255),0))=0,"",INDEX('Disaggregation Data'!$K$159:$K$310,MATCH(RIGHT(M201,255),RIGHT('Disaggregation Data'!J$159:$J$310,255),0))),"")</f>
        <v/>
      </c>
      <c r="F201" s="378" t="str">
        <f t="array" ref="F201">IFERROR(IF(INDEX('Disaggregation Data'!$L$159:$L$310,MATCH(RIGHT(M201,255),RIGHT('Disaggregation Data'!$J$159:$J$310,255),0))=0,"",INDEX('Disaggregation Data'!$L$159:$L$310,MATCH(RIGHT(M201,255),RIGHT('Disaggregation Data'!J$159:$J$310,255),0))),"")</f>
        <v/>
      </c>
      <c r="G201" s="378" t="str">
        <f t="array" ref="G201">IFERROR(IF(INDEX('Disaggregation Data'!$M$159:$M$310,MATCH(RIGHT(M201,255),RIGHT('Disaggregation Data'!$J$159:$J$310,255),0))=0,"",INDEX('Disaggregation Data'!$M$159:$M$310,MATCH(RIGHT(M201,255),RIGHT('Disaggregation Data'!J$159:$J$310,255),0))),"")</f>
        <v/>
      </c>
      <c r="H201" s="377" t="str">
        <f t="array" ref="H201">IFERROR(IF(INDEX('Disaggregation Data'!$N$159:$N$310,MATCH(RIGHT(M201,255),RIGHT('Disaggregation Data'!$J$159:$J$310,255),0))=0,"",INDEX('Disaggregation Data'!$N$159:$N$310,MATCH(RIGHT(M201,255),RIGHT('Disaggregation Data'!J$159:$J$310,255),0))),"")</f>
        <v/>
      </c>
      <c r="I201" s="477" t="str">
        <f t="array" ref="I201">IFERROR(IF(INDEX('Disaggregation Records'!$G$59:$G$92,MATCH(LEFT(L201,255),LEFT('Disaggregation Records'!$D$59:$D$92,255),0))=0,"",INDEX('Disaggregation Records'!$G$59:$G$92,MATCH(LEFT(L201,255),LEFT('Disaggregation Records'!$D$59:$D$92,255),0))),"")</f>
        <v/>
      </c>
      <c r="J201" s="491" t="s">
        <v>772</v>
      </c>
      <c r="K201" s="491">
        <f t="shared" si="12"/>
        <v>23</v>
      </c>
      <c r="L201" s="491" t="str">
        <f t="shared" si="13"/>
        <v/>
      </c>
      <c r="M201" s="491" t="str">
        <f t="shared" si="14"/>
        <v/>
      </c>
      <c r="N201" s="491" t="b">
        <f t="shared" si="15"/>
        <v>0</v>
      </c>
      <c r="O201" s="492" t="s">
        <v>1775</v>
      </c>
      <c r="P201" s="199"/>
      <c r="Q201" s="176"/>
      <c r="U201" s="415"/>
      <c r="V201" s="415"/>
    </row>
    <row r="202" spans="1:22" ht="37.5" customHeight="1" x14ac:dyDescent="0.25">
      <c r="A202" s="375">
        <v>4</v>
      </c>
      <c r="B202" s="394" t="str">
        <f>IFERROR(VLOOKUP(A202,'Outcome Indicators - Section C'!$A$10:$S$27,19,FALSE),"")</f>
        <v/>
      </c>
      <c r="C202" s="490" t="str">
        <f t="array" ref="C202">IFERROR(IF(INDEX('Disaggregation Records'!$E$59:$E$92,MATCH(RIGHT(L202,255),RIGHT('Disaggregation Records'!$D$59:$D$92,255),0))=0,"",INDEX('Disaggregation Records'!$E$59:$E$92,MATCH(RIGHT(L202,255),RIGHT('Disaggregation Records'!$D$59:$D$92,255),0))),"")</f>
        <v/>
      </c>
      <c r="D202" s="490" t="str">
        <f t="array" ref="D202">IFERROR(IF(INDEX('Disaggregation Records'!$F$59:$F$92,MATCH(RIGHT(L202,255),RIGHT('Disaggregation Records'!$D$59:$D$92,255),0))=0,"",INDEX('Disaggregation Records'!$F$59:$F$92,MATCH(RIGHT(L202,255),RIGHT('Disaggregation Records'!$D$59:$D$92,255),0))),"")</f>
        <v/>
      </c>
      <c r="E202" s="378" t="str">
        <f t="array" ref="E202">IFERROR(IF(INDEX('Disaggregation Data'!$K$159:$K$310,MATCH(RIGHT(M202,255),RIGHT('Disaggregation Data'!$J$159:$J$310,255),0))=0,"",INDEX('Disaggregation Data'!$K$159:$K$310,MATCH(RIGHT(M202,255),RIGHT('Disaggregation Data'!J$159:$J$310,255),0))),"")</f>
        <v/>
      </c>
      <c r="F202" s="378" t="str">
        <f t="array" ref="F202">IFERROR(IF(INDEX('Disaggregation Data'!$L$159:$L$310,MATCH(RIGHT(M202,255),RIGHT('Disaggregation Data'!$J$159:$J$310,255),0))=0,"",INDEX('Disaggregation Data'!$L$159:$L$310,MATCH(RIGHT(M202,255),RIGHT('Disaggregation Data'!J$159:$J$310,255),0))),"")</f>
        <v/>
      </c>
      <c r="G202" s="378" t="str">
        <f t="array" ref="G202">IFERROR(IF(INDEX('Disaggregation Data'!$M$159:$M$310,MATCH(RIGHT(M202,255),RIGHT('Disaggregation Data'!$J$159:$J$310,255),0))=0,"",INDEX('Disaggregation Data'!$M$159:$M$310,MATCH(RIGHT(M202,255),RIGHT('Disaggregation Data'!J$159:$J$310,255),0))),"")</f>
        <v/>
      </c>
      <c r="H202" s="377" t="str">
        <f t="array" ref="H202">IFERROR(IF(INDEX('Disaggregation Data'!$N$159:$N$310,MATCH(RIGHT(M202,255),RIGHT('Disaggregation Data'!$J$159:$J$310,255),0))=0,"",INDEX('Disaggregation Data'!$N$159:$N$310,MATCH(RIGHT(M202,255),RIGHT('Disaggregation Data'!J$159:$J$310,255),0))),"")</f>
        <v/>
      </c>
      <c r="I202" s="477" t="str">
        <f t="array" ref="I202">IFERROR(IF(INDEX('Disaggregation Records'!$G$59:$G$92,MATCH(LEFT(L202,255),LEFT('Disaggregation Records'!$D$59:$D$92,255),0))=0,"",INDEX('Disaggregation Records'!$G$59:$G$92,MATCH(LEFT(L202,255),LEFT('Disaggregation Records'!$D$59:$D$92,255),0))),"")</f>
        <v/>
      </c>
      <c r="J202" s="491" t="s">
        <v>772</v>
      </c>
      <c r="K202" s="491">
        <f t="shared" si="12"/>
        <v>24</v>
      </c>
      <c r="L202" s="491" t="str">
        <f t="shared" si="13"/>
        <v/>
      </c>
      <c r="M202" s="491" t="str">
        <f t="shared" si="14"/>
        <v/>
      </c>
      <c r="N202" s="491" t="b">
        <f t="shared" si="15"/>
        <v>0</v>
      </c>
      <c r="O202" s="492" t="s">
        <v>1776</v>
      </c>
      <c r="P202" s="199"/>
      <c r="Q202" s="176"/>
      <c r="U202" s="415"/>
      <c r="V202" s="415"/>
    </row>
    <row r="203" spans="1:22" ht="37.5" customHeight="1" x14ac:dyDescent="0.25">
      <c r="A203" s="375">
        <v>4</v>
      </c>
      <c r="B203" s="394" t="str">
        <f>IFERROR(VLOOKUP(A203,'Outcome Indicators - Section C'!$A$10:$S$27,19,FALSE),"")</f>
        <v/>
      </c>
      <c r="C203" s="490" t="str">
        <f t="array" ref="C203">IFERROR(IF(INDEX('Disaggregation Records'!$E$59:$E$92,MATCH(RIGHT(L203,255),RIGHT('Disaggregation Records'!$D$59:$D$92,255),0))=0,"",INDEX('Disaggregation Records'!$E$59:$E$92,MATCH(RIGHT(L203,255),RIGHT('Disaggregation Records'!$D$59:$D$92,255),0))),"")</f>
        <v/>
      </c>
      <c r="D203" s="490" t="str">
        <f t="array" ref="D203">IFERROR(IF(INDEX('Disaggregation Records'!$F$59:$F$92,MATCH(RIGHT(L203,255),RIGHT('Disaggregation Records'!$D$59:$D$92,255),0))=0,"",INDEX('Disaggregation Records'!$F$59:$F$92,MATCH(RIGHT(L203,255),RIGHT('Disaggregation Records'!$D$59:$D$92,255),0))),"")</f>
        <v/>
      </c>
      <c r="E203" s="378" t="str">
        <f t="array" ref="E203">IFERROR(IF(INDEX('Disaggregation Data'!$K$159:$K$310,MATCH(RIGHT(M203,255),RIGHT('Disaggregation Data'!$J$159:$J$310,255),0))=0,"",INDEX('Disaggregation Data'!$K$159:$K$310,MATCH(RIGHT(M203,255),RIGHT('Disaggregation Data'!J$159:$J$310,255),0))),"")</f>
        <v/>
      </c>
      <c r="F203" s="378" t="str">
        <f t="array" ref="F203">IFERROR(IF(INDEX('Disaggregation Data'!$L$159:$L$310,MATCH(RIGHT(M203,255),RIGHT('Disaggregation Data'!$J$159:$J$310,255),0))=0,"",INDEX('Disaggregation Data'!$L$159:$L$310,MATCH(RIGHT(M203,255),RIGHT('Disaggregation Data'!J$159:$J$310,255),0))),"")</f>
        <v/>
      </c>
      <c r="G203" s="378" t="str">
        <f t="array" ref="G203">IFERROR(IF(INDEX('Disaggregation Data'!$M$159:$M$310,MATCH(RIGHT(M203,255),RIGHT('Disaggregation Data'!$J$159:$J$310,255),0))=0,"",INDEX('Disaggregation Data'!$M$159:$M$310,MATCH(RIGHT(M203,255),RIGHT('Disaggregation Data'!J$159:$J$310,255),0))),"")</f>
        <v/>
      </c>
      <c r="H203" s="377" t="str">
        <f t="array" ref="H203">IFERROR(IF(INDEX('Disaggregation Data'!$N$159:$N$310,MATCH(RIGHT(M203,255),RIGHT('Disaggregation Data'!$J$159:$J$310,255),0))=0,"",INDEX('Disaggregation Data'!$N$159:$N$310,MATCH(RIGHT(M203,255),RIGHT('Disaggregation Data'!J$159:$J$310,255),0))),"")</f>
        <v/>
      </c>
      <c r="I203" s="477" t="str">
        <f t="array" ref="I203">IFERROR(IF(INDEX('Disaggregation Records'!$G$59:$G$92,MATCH(LEFT(L203,255),LEFT('Disaggregation Records'!$D$59:$D$92,255),0))=0,"",INDEX('Disaggregation Records'!$G$59:$G$92,MATCH(LEFT(L203,255),LEFT('Disaggregation Records'!$D$59:$D$92,255),0))),"")</f>
        <v/>
      </c>
      <c r="J203" s="491" t="s">
        <v>772</v>
      </c>
      <c r="K203" s="491">
        <f t="shared" si="12"/>
        <v>25</v>
      </c>
      <c r="L203" s="491" t="str">
        <f t="shared" si="13"/>
        <v/>
      </c>
      <c r="M203" s="491" t="str">
        <f t="shared" si="14"/>
        <v/>
      </c>
      <c r="N203" s="491" t="b">
        <f t="shared" si="15"/>
        <v>0</v>
      </c>
      <c r="O203" s="492" t="s">
        <v>1777</v>
      </c>
      <c r="P203" s="199"/>
      <c r="Q203" s="176"/>
      <c r="U203" s="415"/>
      <c r="V203" s="415"/>
    </row>
    <row r="204" spans="1:22" ht="37.5" customHeight="1" x14ac:dyDescent="0.25">
      <c r="A204" s="375">
        <v>4</v>
      </c>
      <c r="B204" s="394" t="str">
        <f>IFERROR(VLOOKUP(A204,'Outcome Indicators - Section C'!$A$10:$S$27,19,FALSE),"")</f>
        <v/>
      </c>
      <c r="C204" s="490" t="str">
        <f t="array" ref="C204">IFERROR(IF(INDEX('Disaggregation Records'!$E$59:$E$92,MATCH(RIGHT(L204,255),RIGHT('Disaggregation Records'!$D$59:$D$92,255),0))=0,"",INDEX('Disaggregation Records'!$E$59:$E$92,MATCH(RIGHT(L204,255),RIGHT('Disaggregation Records'!$D$59:$D$92,255),0))),"")</f>
        <v/>
      </c>
      <c r="D204" s="490" t="str">
        <f t="array" ref="D204">IFERROR(IF(INDEX('Disaggregation Records'!$F$59:$F$92,MATCH(RIGHT(L204,255),RIGHT('Disaggregation Records'!$D$59:$D$92,255),0))=0,"",INDEX('Disaggregation Records'!$F$59:$F$92,MATCH(RIGHT(L204,255),RIGHT('Disaggregation Records'!$D$59:$D$92,255),0))),"")</f>
        <v/>
      </c>
      <c r="E204" s="378" t="str">
        <f t="array" ref="E204">IFERROR(IF(INDEX('Disaggregation Data'!$K$159:$K$310,MATCH(RIGHT(M204,255),RIGHT('Disaggregation Data'!$J$159:$J$310,255),0))=0,"",INDEX('Disaggregation Data'!$K$159:$K$310,MATCH(RIGHT(M204,255),RIGHT('Disaggregation Data'!J$159:$J$310,255),0))),"")</f>
        <v/>
      </c>
      <c r="F204" s="378" t="str">
        <f t="array" ref="F204">IFERROR(IF(INDEX('Disaggregation Data'!$L$159:$L$310,MATCH(RIGHT(M204,255),RIGHT('Disaggregation Data'!$J$159:$J$310,255),0))=0,"",INDEX('Disaggregation Data'!$L$159:$L$310,MATCH(RIGHT(M204,255),RIGHT('Disaggregation Data'!J$159:$J$310,255),0))),"")</f>
        <v/>
      </c>
      <c r="G204" s="378" t="str">
        <f t="array" ref="G204">IFERROR(IF(INDEX('Disaggregation Data'!$M$159:$M$310,MATCH(RIGHT(M204,255),RIGHT('Disaggregation Data'!$J$159:$J$310,255),0))=0,"",INDEX('Disaggregation Data'!$M$159:$M$310,MATCH(RIGHT(M204,255),RIGHT('Disaggregation Data'!J$159:$J$310,255),0))),"")</f>
        <v/>
      </c>
      <c r="H204" s="377" t="str">
        <f t="array" ref="H204">IFERROR(IF(INDEX('Disaggregation Data'!$N$159:$N$310,MATCH(RIGHT(M204,255),RIGHT('Disaggregation Data'!$J$159:$J$310,255),0))=0,"",INDEX('Disaggregation Data'!$N$159:$N$310,MATCH(RIGHT(M204,255),RIGHT('Disaggregation Data'!J$159:$J$310,255),0))),"")</f>
        <v/>
      </c>
      <c r="I204" s="477" t="str">
        <f t="array" ref="I204">IFERROR(IF(INDEX('Disaggregation Records'!$G$59:$G$92,MATCH(LEFT(L204,255),LEFT('Disaggregation Records'!$D$59:$D$92,255),0))=0,"",INDEX('Disaggregation Records'!$G$59:$G$92,MATCH(LEFT(L204,255),LEFT('Disaggregation Records'!$D$59:$D$92,255),0))),"")</f>
        <v/>
      </c>
      <c r="J204" s="491" t="s">
        <v>772</v>
      </c>
      <c r="K204" s="491">
        <f t="shared" si="12"/>
        <v>26</v>
      </c>
      <c r="L204" s="491" t="str">
        <f t="shared" si="13"/>
        <v/>
      </c>
      <c r="M204" s="491" t="str">
        <f t="shared" si="14"/>
        <v/>
      </c>
      <c r="N204" s="491" t="b">
        <f t="shared" si="15"/>
        <v>0</v>
      </c>
      <c r="O204" s="492" t="s">
        <v>1778</v>
      </c>
      <c r="P204" s="199"/>
      <c r="Q204" s="176"/>
      <c r="U204" s="415"/>
      <c r="V204" s="415"/>
    </row>
    <row r="205" spans="1:22" ht="37.5" customHeight="1" x14ac:dyDescent="0.25">
      <c r="A205" s="375">
        <v>4</v>
      </c>
      <c r="B205" s="394" t="str">
        <f>IFERROR(VLOOKUP(A205,'Outcome Indicators - Section C'!$A$10:$S$27,19,FALSE),"")</f>
        <v/>
      </c>
      <c r="C205" s="490" t="str">
        <f t="array" ref="C205">IFERROR(IF(INDEX('Disaggregation Records'!$E$59:$E$92,MATCH(RIGHT(L205,255),RIGHT('Disaggregation Records'!$D$59:$D$92,255),0))=0,"",INDEX('Disaggregation Records'!$E$59:$E$92,MATCH(RIGHT(L205,255),RIGHT('Disaggregation Records'!$D$59:$D$92,255),0))),"")</f>
        <v/>
      </c>
      <c r="D205" s="490" t="str">
        <f t="array" ref="D205">IFERROR(IF(INDEX('Disaggregation Records'!$F$59:$F$92,MATCH(RIGHT(L205,255),RIGHT('Disaggregation Records'!$D$59:$D$92,255),0))=0,"",INDEX('Disaggregation Records'!$F$59:$F$92,MATCH(RIGHT(L205,255),RIGHT('Disaggregation Records'!$D$59:$D$92,255),0))),"")</f>
        <v/>
      </c>
      <c r="E205" s="378" t="str">
        <f t="array" ref="E205">IFERROR(IF(INDEX('Disaggregation Data'!$K$159:$K$310,MATCH(RIGHT(M205,255),RIGHT('Disaggregation Data'!$J$159:$J$310,255),0))=0,"",INDEX('Disaggregation Data'!$K$159:$K$310,MATCH(RIGHT(M205,255),RIGHT('Disaggregation Data'!J$159:$J$310,255),0))),"")</f>
        <v/>
      </c>
      <c r="F205" s="378" t="str">
        <f t="array" ref="F205">IFERROR(IF(INDEX('Disaggregation Data'!$L$159:$L$310,MATCH(RIGHT(M205,255),RIGHT('Disaggregation Data'!$J$159:$J$310,255),0))=0,"",INDEX('Disaggregation Data'!$L$159:$L$310,MATCH(RIGHT(M205,255),RIGHT('Disaggregation Data'!J$159:$J$310,255),0))),"")</f>
        <v/>
      </c>
      <c r="G205" s="378" t="str">
        <f t="array" ref="G205">IFERROR(IF(INDEX('Disaggregation Data'!$M$159:$M$310,MATCH(RIGHT(M205,255),RIGHT('Disaggregation Data'!$J$159:$J$310,255),0))=0,"",INDEX('Disaggregation Data'!$M$159:$M$310,MATCH(RIGHT(M205,255),RIGHT('Disaggregation Data'!J$159:$J$310,255),0))),"")</f>
        <v/>
      </c>
      <c r="H205" s="377" t="str">
        <f t="array" ref="H205">IFERROR(IF(INDEX('Disaggregation Data'!$N$159:$N$310,MATCH(RIGHT(M205,255),RIGHT('Disaggregation Data'!$J$159:$J$310,255),0))=0,"",INDEX('Disaggregation Data'!$N$159:$N$310,MATCH(RIGHT(M205,255),RIGHT('Disaggregation Data'!J$159:$J$310,255),0))),"")</f>
        <v/>
      </c>
      <c r="I205" s="477" t="str">
        <f t="array" ref="I205">IFERROR(IF(INDEX('Disaggregation Records'!$G$59:$G$92,MATCH(LEFT(L205,255),LEFT('Disaggregation Records'!$D$59:$D$92,255),0))=0,"",INDEX('Disaggregation Records'!$G$59:$G$92,MATCH(LEFT(L205,255),LEFT('Disaggregation Records'!$D$59:$D$92,255),0))),"")</f>
        <v/>
      </c>
      <c r="J205" s="491" t="s">
        <v>772</v>
      </c>
      <c r="K205" s="491">
        <f t="shared" si="12"/>
        <v>27</v>
      </c>
      <c r="L205" s="491" t="str">
        <f t="shared" si="13"/>
        <v/>
      </c>
      <c r="M205" s="491" t="str">
        <f t="shared" si="14"/>
        <v/>
      </c>
      <c r="N205" s="491" t="b">
        <f t="shared" si="15"/>
        <v>0</v>
      </c>
      <c r="O205" s="492" t="s">
        <v>1779</v>
      </c>
      <c r="P205" s="199"/>
      <c r="Q205" s="176"/>
      <c r="U205" s="415"/>
      <c r="V205" s="415"/>
    </row>
    <row r="206" spans="1:22" ht="37.5" customHeight="1" x14ac:dyDescent="0.25">
      <c r="A206" s="375">
        <v>4</v>
      </c>
      <c r="B206" s="394" t="str">
        <f>IFERROR(VLOOKUP(A206,'Outcome Indicators - Section C'!$A$10:$S$27,19,FALSE),"")</f>
        <v/>
      </c>
      <c r="C206" s="490" t="str">
        <f t="array" ref="C206">IFERROR(IF(INDEX('Disaggregation Records'!$E$59:$E$92,MATCH(RIGHT(L206,255),RIGHT('Disaggregation Records'!$D$59:$D$92,255),0))=0,"",INDEX('Disaggregation Records'!$E$59:$E$92,MATCH(RIGHT(L206,255),RIGHT('Disaggregation Records'!$D$59:$D$92,255),0))),"")</f>
        <v/>
      </c>
      <c r="D206" s="490" t="str">
        <f t="array" ref="D206">IFERROR(IF(INDEX('Disaggregation Records'!$F$59:$F$92,MATCH(RIGHT(L206,255),RIGHT('Disaggregation Records'!$D$59:$D$92,255),0))=0,"",INDEX('Disaggregation Records'!$F$59:$F$92,MATCH(RIGHT(L206,255),RIGHT('Disaggregation Records'!$D$59:$D$92,255),0))),"")</f>
        <v/>
      </c>
      <c r="E206" s="378" t="str">
        <f t="array" ref="E206">IFERROR(IF(INDEX('Disaggregation Data'!$K$159:$K$310,MATCH(RIGHT(M206,255),RIGHT('Disaggregation Data'!$J$159:$J$310,255),0))=0,"",INDEX('Disaggregation Data'!$K$159:$K$310,MATCH(RIGHT(M206,255),RIGHT('Disaggregation Data'!J$159:$J$310,255),0))),"")</f>
        <v/>
      </c>
      <c r="F206" s="378" t="str">
        <f t="array" ref="F206">IFERROR(IF(INDEX('Disaggregation Data'!$L$159:$L$310,MATCH(RIGHT(M206,255),RIGHT('Disaggregation Data'!$J$159:$J$310,255),0))=0,"",INDEX('Disaggregation Data'!$L$159:$L$310,MATCH(RIGHT(M206,255),RIGHT('Disaggregation Data'!J$159:$J$310,255),0))),"")</f>
        <v/>
      </c>
      <c r="G206" s="378" t="str">
        <f t="array" ref="G206">IFERROR(IF(INDEX('Disaggregation Data'!$M$159:$M$310,MATCH(RIGHT(M206,255),RIGHT('Disaggregation Data'!$J$159:$J$310,255),0))=0,"",INDEX('Disaggregation Data'!$M$159:$M$310,MATCH(RIGHT(M206,255),RIGHT('Disaggregation Data'!J$159:$J$310,255),0))),"")</f>
        <v/>
      </c>
      <c r="H206" s="377" t="str">
        <f t="array" ref="H206">IFERROR(IF(INDEX('Disaggregation Data'!$N$159:$N$310,MATCH(RIGHT(M206,255),RIGHT('Disaggregation Data'!$J$159:$J$310,255),0))=0,"",INDEX('Disaggregation Data'!$N$159:$N$310,MATCH(RIGHT(M206,255),RIGHT('Disaggregation Data'!J$159:$J$310,255),0))),"")</f>
        <v/>
      </c>
      <c r="I206" s="477" t="str">
        <f t="array" ref="I206">IFERROR(IF(INDEX('Disaggregation Records'!$G$59:$G$92,MATCH(LEFT(L206,255),LEFT('Disaggregation Records'!$D$59:$D$92,255),0))=0,"",INDEX('Disaggregation Records'!$G$59:$G$92,MATCH(LEFT(L206,255),LEFT('Disaggregation Records'!$D$59:$D$92,255),0))),"")</f>
        <v/>
      </c>
      <c r="J206" s="491" t="s">
        <v>772</v>
      </c>
      <c r="K206" s="491">
        <f t="shared" si="12"/>
        <v>28</v>
      </c>
      <c r="L206" s="491" t="str">
        <f t="shared" si="13"/>
        <v/>
      </c>
      <c r="M206" s="491" t="str">
        <f t="shared" si="14"/>
        <v/>
      </c>
      <c r="N206" s="491" t="b">
        <f t="shared" si="15"/>
        <v>0</v>
      </c>
      <c r="O206" s="492" t="s">
        <v>1780</v>
      </c>
      <c r="P206" s="199"/>
      <c r="Q206" s="176"/>
      <c r="U206" s="415"/>
      <c r="V206" s="415"/>
    </row>
    <row r="207" spans="1:22" ht="37.5" customHeight="1" x14ac:dyDescent="0.25">
      <c r="A207" s="375">
        <v>4</v>
      </c>
      <c r="B207" s="394" t="str">
        <f>IFERROR(VLOOKUP(A207,'Outcome Indicators - Section C'!$A$10:$S$27,19,FALSE),"")</f>
        <v/>
      </c>
      <c r="C207" s="490" t="str">
        <f t="array" ref="C207">IFERROR(IF(INDEX('Disaggregation Records'!$E$59:$E$92,MATCH(RIGHT(L207,255),RIGHT('Disaggregation Records'!$D$59:$D$92,255),0))=0,"",INDEX('Disaggregation Records'!$E$59:$E$92,MATCH(RIGHT(L207,255),RIGHT('Disaggregation Records'!$D$59:$D$92,255),0))),"")</f>
        <v/>
      </c>
      <c r="D207" s="490" t="str">
        <f t="array" ref="D207">IFERROR(IF(INDEX('Disaggregation Records'!$F$59:$F$92,MATCH(RIGHT(L207,255),RIGHT('Disaggregation Records'!$D$59:$D$92,255),0))=0,"",INDEX('Disaggregation Records'!$F$59:$F$92,MATCH(RIGHT(L207,255),RIGHT('Disaggregation Records'!$D$59:$D$92,255),0))),"")</f>
        <v/>
      </c>
      <c r="E207" s="378" t="str">
        <f t="array" ref="E207">IFERROR(IF(INDEX('Disaggregation Data'!$K$159:$K$310,MATCH(RIGHT(M207,255),RIGHT('Disaggregation Data'!$J$159:$J$310,255),0))=0,"",INDEX('Disaggregation Data'!$K$159:$K$310,MATCH(RIGHT(M207,255),RIGHT('Disaggregation Data'!J$159:$J$310,255),0))),"")</f>
        <v/>
      </c>
      <c r="F207" s="378" t="str">
        <f t="array" ref="F207">IFERROR(IF(INDEX('Disaggregation Data'!$L$159:$L$310,MATCH(RIGHT(M207,255),RIGHT('Disaggregation Data'!$J$159:$J$310,255),0))=0,"",INDEX('Disaggregation Data'!$L$159:$L$310,MATCH(RIGHT(M207,255),RIGHT('Disaggregation Data'!J$159:$J$310,255),0))),"")</f>
        <v/>
      </c>
      <c r="G207" s="378" t="str">
        <f t="array" ref="G207">IFERROR(IF(INDEX('Disaggregation Data'!$M$159:$M$310,MATCH(RIGHT(M207,255),RIGHT('Disaggregation Data'!$J$159:$J$310,255),0))=0,"",INDEX('Disaggregation Data'!$M$159:$M$310,MATCH(RIGHT(M207,255),RIGHT('Disaggregation Data'!J$159:$J$310,255),0))),"")</f>
        <v/>
      </c>
      <c r="H207" s="377" t="str">
        <f t="array" ref="H207">IFERROR(IF(INDEX('Disaggregation Data'!$N$159:$N$310,MATCH(RIGHT(M207,255),RIGHT('Disaggregation Data'!$J$159:$J$310,255),0))=0,"",INDEX('Disaggregation Data'!$N$159:$N$310,MATCH(RIGHT(M207,255),RIGHT('Disaggregation Data'!J$159:$J$310,255),0))),"")</f>
        <v/>
      </c>
      <c r="I207" s="477" t="str">
        <f t="array" ref="I207">IFERROR(IF(INDEX('Disaggregation Records'!$G$59:$G$92,MATCH(LEFT(L207,255),LEFT('Disaggregation Records'!$D$59:$D$92,255),0))=0,"",INDEX('Disaggregation Records'!$G$59:$G$92,MATCH(LEFT(L207,255),LEFT('Disaggregation Records'!$D$59:$D$92,255),0))),"")</f>
        <v/>
      </c>
      <c r="J207" s="491" t="s">
        <v>772</v>
      </c>
      <c r="K207" s="491">
        <f t="shared" si="12"/>
        <v>29</v>
      </c>
      <c r="L207" s="491" t="str">
        <f t="shared" si="13"/>
        <v/>
      </c>
      <c r="M207" s="491" t="str">
        <f t="shared" si="14"/>
        <v/>
      </c>
      <c r="N207" s="491" t="b">
        <f t="shared" si="15"/>
        <v>0</v>
      </c>
      <c r="O207" s="492" t="s">
        <v>1781</v>
      </c>
      <c r="P207" s="199"/>
      <c r="Q207" s="176"/>
      <c r="U207" s="415"/>
      <c r="V207" s="415"/>
    </row>
    <row r="208" spans="1:22" ht="37.5" customHeight="1" x14ac:dyDescent="0.25">
      <c r="A208" s="375">
        <v>5</v>
      </c>
      <c r="B208" s="394" t="str">
        <f>IFERROR(VLOOKUP(A208,'Outcome Indicators - Section C'!$A$10:$S$27,19,FALSE),"")</f>
        <v/>
      </c>
      <c r="C208" s="490" t="str">
        <f t="array" ref="C208">IFERROR(IF(INDEX('Disaggregation Records'!$E$59:$E$92,MATCH(RIGHT(L208,255),RIGHT('Disaggregation Records'!$D$59:$D$92,255),0))=0,"",INDEX('Disaggregation Records'!$E$59:$E$92,MATCH(RIGHT(L208,255),RIGHT('Disaggregation Records'!$D$59:$D$92,255),0))),"")</f>
        <v/>
      </c>
      <c r="D208" s="490" t="str">
        <f t="array" ref="D208">IFERROR(IF(INDEX('Disaggregation Records'!$F$59:$F$92,MATCH(RIGHT(L208,255),RIGHT('Disaggregation Records'!$D$59:$D$92,255),0))=0,"",INDEX('Disaggregation Records'!$F$59:$F$92,MATCH(RIGHT(L208,255),RIGHT('Disaggregation Records'!$D$59:$D$92,255),0))),"")</f>
        <v/>
      </c>
      <c r="E208" s="378" t="str">
        <f t="array" ref="E208">IFERROR(IF(INDEX('Disaggregation Data'!$K$159:$K$310,MATCH(RIGHT(M208,255),RIGHT('Disaggregation Data'!$J$159:$J$310,255),0))=0,"",INDEX('Disaggregation Data'!$K$159:$K$310,MATCH(RIGHT(M208,255),RIGHT('Disaggregation Data'!J$159:$J$310,255),0))),"")</f>
        <v/>
      </c>
      <c r="F208" s="378" t="str">
        <f t="array" ref="F208">IFERROR(IF(INDEX('Disaggregation Data'!$L$159:$L$310,MATCH(RIGHT(M208,255),RIGHT('Disaggregation Data'!$J$159:$J$310,255),0))=0,"",INDEX('Disaggregation Data'!$L$159:$L$310,MATCH(RIGHT(M208,255),RIGHT('Disaggregation Data'!J$159:$J$310,255),0))),"")</f>
        <v/>
      </c>
      <c r="G208" s="378" t="str">
        <f t="array" ref="G208">IFERROR(IF(INDEX('Disaggregation Data'!$M$159:$M$310,MATCH(RIGHT(M208,255),RIGHT('Disaggregation Data'!$J$159:$J$310,255),0))=0,"",INDEX('Disaggregation Data'!$M$159:$M$310,MATCH(RIGHT(M208,255),RIGHT('Disaggregation Data'!J$159:$J$310,255),0))),"")</f>
        <v/>
      </c>
      <c r="H208" s="377" t="str">
        <f t="array" ref="H208">IFERROR(IF(INDEX('Disaggregation Data'!$N$159:$N$310,MATCH(RIGHT(M208,255),RIGHT('Disaggregation Data'!$J$159:$J$310,255),0))=0,"",INDEX('Disaggregation Data'!$N$159:$N$310,MATCH(RIGHT(M208,255),RIGHT('Disaggregation Data'!J$159:$J$310,255),0))),"")</f>
        <v/>
      </c>
      <c r="I208" s="477" t="str">
        <f t="array" ref="I208">IFERROR(IF(INDEX('Disaggregation Records'!$G$59:$G$92,MATCH(LEFT(L208,255),LEFT('Disaggregation Records'!$D$59:$D$92,255),0))=0,"",INDEX('Disaggregation Records'!$G$59:$G$92,MATCH(LEFT(L208,255),LEFT('Disaggregation Records'!$D$59:$D$92,255),0))),"")</f>
        <v/>
      </c>
      <c r="J208" s="491" t="s">
        <v>774</v>
      </c>
      <c r="K208" s="491">
        <f t="shared" si="12"/>
        <v>30</v>
      </c>
      <c r="L208" s="491" t="str">
        <f t="shared" si="13"/>
        <v/>
      </c>
      <c r="M208" s="491" t="str">
        <f t="shared" si="14"/>
        <v/>
      </c>
      <c r="N208" s="491" t="b">
        <f t="shared" si="15"/>
        <v>0</v>
      </c>
      <c r="O208" s="492" t="s">
        <v>1783</v>
      </c>
      <c r="P208" s="199"/>
      <c r="Q208" s="176"/>
      <c r="U208" s="415"/>
      <c r="V208" s="415"/>
    </row>
    <row r="209" spans="1:22" ht="37.5" customHeight="1" x14ac:dyDescent="0.25">
      <c r="A209" s="375">
        <v>5</v>
      </c>
      <c r="B209" s="394" t="str">
        <f>IFERROR(VLOOKUP(A209,'Outcome Indicators - Section C'!$A$10:$S$27,19,FALSE),"")</f>
        <v/>
      </c>
      <c r="C209" s="490" t="str">
        <f t="array" ref="C209">IFERROR(IF(INDEX('Disaggregation Records'!$E$59:$E$92,MATCH(RIGHT(L209,255),RIGHT('Disaggregation Records'!$D$59:$D$92,255),0))=0,"",INDEX('Disaggregation Records'!$E$59:$E$92,MATCH(RIGHT(L209,255),RIGHT('Disaggregation Records'!$D$59:$D$92,255),0))),"")</f>
        <v/>
      </c>
      <c r="D209" s="490" t="str">
        <f t="array" ref="D209">IFERROR(IF(INDEX('Disaggregation Records'!$F$59:$F$92,MATCH(RIGHT(L209,255),RIGHT('Disaggregation Records'!$D$59:$D$92,255),0))=0,"",INDEX('Disaggregation Records'!$F$59:$F$92,MATCH(RIGHT(L209,255),RIGHT('Disaggregation Records'!$D$59:$D$92,255),0))),"")</f>
        <v/>
      </c>
      <c r="E209" s="378" t="str">
        <f t="array" ref="E209">IFERROR(IF(INDEX('Disaggregation Data'!$K$159:$K$310,MATCH(RIGHT(M209,255),RIGHT('Disaggregation Data'!$J$159:$J$310,255),0))=0,"",INDEX('Disaggregation Data'!$K$159:$K$310,MATCH(RIGHT(M209,255),RIGHT('Disaggregation Data'!J$159:$J$310,255),0))),"")</f>
        <v/>
      </c>
      <c r="F209" s="378" t="str">
        <f t="array" ref="F209">IFERROR(IF(INDEX('Disaggregation Data'!$L$159:$L$310,MATCH(RIGHT(M209,255),RIGHT('Disaggregation Data'!$J$159:$J$310,255),0))=0,"",INDEX('Disaggregation Data'!$L$159:$L$310,MATCH(RIGHT(M209,255),RIGHT('Disaggregation Data'!J$159:$J$310,255),0))),"")</f>
        <v/>
      </c>
      <c r="G209" s="378" t="str">
        <f t="array" ref="G209">IFERROR(IF(INDEX('Disaggregation Data'!$M$159:$M$310,MATCH(RIGHT(M209,255),RIGHT('Disaggregation Data'!$J$159:$J$310,255),0))=0,"",INDEX('Disaggregation Data'!$M$159:$M$310,MATCH(RIGHT(M209,255),RIGHT('Disaggregation Data'!J$159:$J$310,255),0))),"")</f>
        <v/>
      </c>
      <c r="H209" s="377" t="str">
        <f t="array" ref="H209">IFERROR(IF(INDEX('Disaggregation Data'!$N$159:$N$310,MATCH(RIGHT(M209,255),RIGHT('Disaggregation Data'!$J$159:$J$310,255),0))=0,"",INDEX('Disaggregation Data'!$N$159:$N$310,MATCH(RIGHT(M209,255),RIGHT('Disaggregation Data'!J$159:$J$310,255),0))),"")</f>
        <v/>
      </c>
      <c r="I209" s="477" t="str">
        <f t="array" ref="I209">IFERROR(IF(INDEX('Disaggregation Records'!$G$59:$G$92,MATCH(LEFT(L209,255),LEFT('Disaggregation Records'!$D$59:$D$92,255),0))=0,"",INDEX('Disaggregation Records'!$G$59:$G$92,MATCH(LEFT(L209,255),LEFT('Disaggregation Records'!$D$59:$D$92,255),0))),"")</f>
        <v/>
      </c>
      <c r="J209" s="491" t="s">
        <v>774</v>
      </c>
      <c r="K209" s="491">
        <f t="shared" si="12"/>
        <v>31</v>
      </c>
      <c r="L209" s="491" t="str">
        <f t="shared" si="13"/>
        <v/>
      </c>
      <c r="M209" s="491" t="str">
        <f t="shared" si="14"/>
        <v/>
      </c>
      <c r="N209" s="491" t="b">
        <f t="shared" si="15"/>
        <v>0</v>
      </c>
      <c r="O209" s="492" t="s">
        <v>1784</v>
      </c>
      <c r="P209" s="199"/>
      <c r="Q209" s="176"/>
      <c r="U209" s="415"/>
      <c r="V209" s="415"/>
    </row>
    <row r="210" spans="1:22" ht="37.5" customHeight="1" x14ac:dyDescent="0.25">
      <c r="A210" s="375">
        <v>5</v>
      </c>
      <c r="B210" s="394" t="str">
        <f>IFERROR(VLOOKUP(A210,'Outcome Indicators - Section C'!$A$10:$S$27,19,FALSE),"")</f>
        <v/>
      </c>
      <c r="C210" s="490" t="str">
        <f t="array" ref="C210">IFERROR(IF(INDEX('Disaggregation Records'!$E$59:$E$92,MATCH(RIGHT(L210,255),RIGHT('Disaggregation Records'!$D$59:$D$92,255),0))=0,"",INDEX('Disaggregation Records'!$E$59:$E$92,MATCH(RIGHT(L210,255),RIGHT('Disaggregation Records'!$D$59:$D$92,255),0))),"")</f>
        <v/>
      </c>
      <c r="D210" s="490" t="str">
        <f t="array" ref="D210">IFERROR(IF(INDEX('Disaggregation Records'!$F$59:$F$92,MATCH(RIGHT(L210,255),RIGHT('Disaggregation Records'!$D$59:$D$92,255),0))=0,"",INDEX('Disaggregation Records'!$F$59:$F$92,MATCH(RIGHT(L210,255),RIGHT('Disaggregation Records'!$D$59:$D$92,255),0))),"")</f>
        <v/>
      </c>
      <c r="E210" s="378" t="str">
        <f t="array" ref="E210">IFERROR(IF(INDEX('Disaggregation Data'!$K$159:$K$310,MATCH(RIGHT(M210,255),RIGHT('Disaggregation Data'!$J$159:$J$310,255),0))=0,"",INDEX('Disaggregation Data'!$K$159:$K$310,MATCH(RIGHT(M210,255),RIGHT('Disaggregation Data'!J$159:$J$310,255),0))),"")</f>
        <v/>
      </c>
      <c r="F210" s="378" t="str">
        <f t="array" ref="F210">IFERROR(IF(INDEX('Disaggregation Data'!$L$159:$L$310,MATCH(RIGHT(M210,255),RIGHT('Disaggregation Data'!$J$159:$J$310,255),0))=0,"",INDEX('Disaggregation Data'!$L$159:$L$310,MATCH(RIGHT(M210,255),RIGHT('Disaggregation Data'!J$159:$J$310,255),0))),"")</f>
        <v/>
      </c>
      <c r="G210" s="378" t="str">
        <f t="array" ref="G210">IFERROR(IF(INDEX('Disaggregation Data'!$M$159:$M$310,MATCH(RIGHT(M210,255),RIGHT('Disaggregation Data'!$J$159:$J$310,255),0))=0,"",INDEX('Disaggregation Data'!$M$159:$M$310,MATCH(RIGHT(M210,255),RIGHT('Disaggregation Data'!J$159:$J$310,255),0))),"")</f>
        <v/>
      </c>
      <c r="H210" s="377" t="str">
        <f t="array" ref="H210">IFERROR(IF(INDEX('Disaggregation Data'!$N$159:$N$310,MATCH(RIGHT(M210,255),RIGHT('Disaggregation Data'!$J$159:$J$310,255),0))=0,"",INDEX('Disaggregation Data'!$N$159:$N$310,MATCH(RIGHT(M210,255),RIGHT('Disaggregation Data'!J$159:$J$310,255),0))),"")</f>
        <v/>
      </c>
      <c r="I210" s="477" t="str">
        <f t="array" ref="I210">IFERROR(IF(INDEX('Disaggregation Records'!$G$59:$G$92,MATCH(LEFT(L210,255),LEFT('Disaggregation Records'!$D$59:$D$92,255),0))=0,"",INDEX('Disaggregation Records'!$G$59:$G$92,MATCH(LEFT(L210,255),LEFT('Disaggregation Records'!$D$59:$D$92,255),0))),"")</f>
        <v/>
      </c>
      <c r="J210" s="491" t="s">
        <v>774</v>
      </c>
      <c r="K210" s="491">
        <f t="shared" si="12"/>
        <v>32</v>
      </c>
      <c r="L210" s="491" t="str">
        <f t="shared" si="13"/>
        <v/>
      </c>
      <c r="M210" s="491" t="str">
        <f t="shared" si="14"/>
        <v/>
      </c>
      <c r="N210" s="491" t="b">
        <f t="shared" si="15"/>
        <v>0</v>
      </c>
      <c r="O210" s="492" t="s">
        <v>1785</v>
      </c>
      <c r="P210" s="199"/>
      <c r="Q210" s="176"/>
      <c r="U210" s="415"/>
      <c r="V210" s="415"/>
    </row>
    <row r="211" spans="1:22" ht="37.5" customHeight="1" x14ac:dyDescent="0.25">
      <c r="A211" s="375">
        <v>5</v>
      </c>
      <c r="B211" s="394" t="str">
        <f>IFERROR(VLOOKUP(A211,'Outcome Indicators - Section C'!$A$10:$S$27,19,FALSE),"")</f>
        <v/>
      </c>
      <c r="C211" s="490" t="str">
        <f t="array" ref="C211">IFERROR(IF(INDEX('Disaggregation Records'!$E$59:$E$92,MATCH(RIGHT(L211,255),RIGHT('Disaggregation Records'!$D$59:$D$92,255),0))=0,"",INDEX('Disaggregation Records'!$E$59:$E$92,MATCH(RIGHT(L211,255),RIGHT('Disaggregation Records'!$D$59:$D$92,255),0))),"")</f>
        <v/>
      </c>
      <c r="D211" s="490" t="str">
        <f t="array" ref="D211">IFERROR(IF(INDEX('Disaggregation Records'!$F$59:$F$92,MATCH(RIGHT(L211,255),RIGHT('Disaggregation Records'!$D$59:$D$92,255),0))=0,"",INDEX('Disaggregation Records'!$F$59:$F$92,MATCH(RIGHT(L211,255),RIGHT('Disaggregation Records'!$D$59:$D$92,255),0))),"")</f>
        <v/>
      </c>
      <c r="E211" s="378" t="str">
        <f t="array" ref="E211">IFERROR(IF(INDEX('Disaggregation Data'!$K$159:$K$310,MATCH(RIGHT(M211,255),RIGHT('Disaggregation Data'!$J$159:$J$310,255),0))=0,"",INDEX('Disaggregation Data'!$K$159:$K$310,MATCH(RIGHT(M211,255),RIGHT('Disaggregation Data'!J$159:$J$310,255),0))),"")</f>
        <v/>
      </c>
      <c r="F211" s="378" t="str">
        <f t="array" ref="F211">IFERROR(IF(INDEX('Disaggregation Data'!$L$159:$L$310,MATCH(RIGHT(M211,255),RIGHT('Disaggregation Data'!$J$159:$J$310,255),0))=0,"",INDEX('Disaggregation Data'!$L$159:$L$310,MATCH(RIGHT(M211,255),RIGHT('Disaggregation Data'!J$159:$J$310,255),0))),"")</f>
        <v/>
      </c>
      <c r="G211" s="378" t="str">
        <f t="array" ref="G211">IFERROR(IF(INDEX('Disaggregation Data'!$M$159:$M$310,MATCH(RIGHT(M211,255),RIGHT('Disaggregation Data'!$J$159:$J$310,255),0))=0,"",INDEX('Disaggregation Data'!$M$159:$M$310,MATCH(RIGHT(M211,255),RIGHT('Disaggregation Data'!J$159:$J$310,255),0))),"")</f>
        <v/>
      </c>
      <c r="H211" s="377" t="str">
        <f t="array" ref="H211">IFERROR(IF(INDEX('Disaggregation Data'!$N$159:$N$310,MATCH(RIGHT(M211,255),RIGHT('Disaggregation Data'!$J$159:$J$310,255),0))=0,"",INDEX('Disaggregation Data'!$N$159:$N$310,MATCH(RIGHT(M211,255),RIGHT('Disaggregation Data'!J$159:$J$310,255),0))),"")</f>
        <v/>
      </c>
      <c r="I211" s="477" t="str">
        <f t="array" ref="I211">IFERROR(IF(INDEX('Disaggregation Records'!$G$59:$G$92,MATCH(LEFT(L211,255),LEFT('Disaggregation Records'!$D$59:$D$92,255),0))=0,"",INDEX('Disaggregation Records'!$G$59:$G$92,MATCH(LEFT(L211,255),LEFT('Disaggregation Records'!$D$59:$D$92,255),0))),"")</f>
        <v/>
      </c>
      <c r="J211" s="491" t="s">
        <v>774</v>
      </c>
      <c r="K211" s="491">
        <f t="shared" si="12"/>
        <v>33</v>
      </c>
      <c r="L211" s="491" t="str">
        <f t="shared" si="13"/>
        <v/>
      </c>
      <c r="M211" s="491" t="str">
        <f t="shared" si="14"/>
        <v/>
      </c>
      <c r="N211" s="491" t="b">
        <f t="shared" si="15"/>
        <v>0</v>
      </c>
      <c r="O211" s="492" t="s">
        <v>1786</v>
      </c>
      <c r="P211" s="199"/>
      <c r="Q211" s="176"/>
      <c r="U211" s="415"/>
      <c r="V211" s="415"/>
    </row>
    <row r="212" spans="1:22" ht="37.5" customHeight="1" x14ac:dyDescent="0.25">
      <c r="A212" s="375">
        <v>5</v>
      </c>
      <c r="B212" s="394" t="str">
        <f>IFERROR(VLOOKUP(A212,'Outcome Indicators - Section C'!$A$10:$S$27,19,FALSE),"")</f>
        <v/>
      </c>
      <c r="C212" s="490" t="str">
        <f t="array" ref="C212">IFERROR(IF(INDEX('Disaggregation Records'!$E$59:$E$92,MATCH(RIGHT(L212,255),RIGHT('Disaggregation Records'!$D$59:$D$92,255),0))=0,"",INDEX('Disaggregation Records'!$E$59:$E$92,MATCH(RIGHT(L212,255),RIGHT('Disaggregation Records'!$D$59:$D$92,255),0))),"")</f>
        <v/>
      </c>
      <c r="D212" s="490" t="str">
        <f t="array" ref="D212">IFERROR(IF(INDEX('Disaggregation Records'!$F$59:$F$92,MATCH(RIGHT(L212,255),RIGHT('Disaggregation Records'!$D$59:$D$92,255),0))=0,"",INDEX('Disaggregation Records'!$F$59:$F$92,MATCH(RIGHT(L212,255),RIGHT('Disaggregation Records'!$D$59:$D$92,255),0))),"")</f>
        <v/>
      </c>
      <c r="E212" s="378" t="str">
        <f t="array" ref="E212">IFERROR(IF(INDEX('Disaggregation Data'!$K$159:$K$310,MATCH(RIGHT(M212,255),RIGHT('Disaggregation Data'!$J$159:$J$310,255),0))=0,"",INDEX('Disaggregation Data'!$K$159:$K$310,MATCH(RIGHT(M212,255),RIGHT('Disaggregation Data'!J$159:$J$310,255),0))),"")</f>
        <v/>
      </c>
      <c r="F212" s="378" t="str">
        <f t="array" ref="F212">IFERROR(IF(INDEX('Disaggregation Data'!$L$159:$L$310,MATCH(RIGHT(M212,255),RIGHT('Disaggregation Data'!$J$159:$J$310,255),0))=0,"",INDEX('Disaggregation Data'!$L$159:$L$310,MATCH(RIGHT(M212,255),RIGHT('Disaggregation Data'!J$159:$J$310,255),0))),"")</f>
        <v/>
      </c>
      <c r="G212" s="378" t="str">
        <f t="array" ref="G212">IFERROR(IF(INDEX('Disaggregation Data'!$M$159:$M$310,MATCH(RIGHT(M212,255),RIGHT('Disaggregation Data'!$J$159:$J$310,255),0))=0,"",INDEX('Disaggregation Data'!$M$159:$M$310,MATCH(RIGHT(M212,255),RIGHT('Disaggregation Data'!J$159:$J$310,255),0))),"")</f>
        <v/>
      </c>
      <c r="H212" s="377" t="str">
        <f t="array" ref="H212">IFERROR(IF(INDEX('Disaggregation Data'!$N$159:$N$310,MATCH(RIGHT(M212,255),RIGHT('Disaggregation Data'!$J$159:$J$310,255),0))=0,"",INDEX('Disaggregation Data'!$N$159:$N$310,MATCH(RIGHT(M212,255),RIGHT('Disaggregation Data'!J$159:$J$310,255),0))),"")</f>
        <v/>
      </c>
      <c r="I212" s="477" t="str">
        <f t="array" ref="I212">IFERROR(IF(INDEX('Disaggregation Records'!$G$59:$G$92,MATCH(LEFT(L212,255),LEFT('Disaggregation Records'!$D$59:$D$92,255),0))=0,"",INDEX('Disaggregation Records'!$G$59:$G$92,MATCH(LEFT(L212,255),LEFT('Disaggregation Records'!$D$59:$D$92,255),0))),"")</f>
        <v/>
      </c>
      <c r="J212" s="491" t="s">
        <v>774</v>
      </c>
      <c r="K212" s="491">
        <f t="shared" si="12"/>
        <v>34</v>
      </c>
      <c r="L212" s="491" t="str">
        <f t="shared" si="13"/>
        <v/>
      </c>
      <c r="M212" s="491" t="str">
        <f t="shared" si="14"/>
        <v/>
      </c>
      <c r="N212" s="491" t="b">
        <f t="shared" si="15"/>
        <v>0</v>
      </c>
      <c r="O212" s="492" t="s">
        <v>1787</v>
      </c>
      <c r="P212" s="199"/>
      <c r="Q212" s="176"/>
      <c r="U212" s="415"/>
      <c r="V212" s="415"/>
    </row>
    <row r="213" spans="1:22" ht="37.5" customHeight="1" x14ac:dyDescent="0.25">
      <c r="A213" s="375">
        <v>5</v>
      </c>
      <c r="B213" s="394" t="str">
        <f>IFERROR(VLOOKUP(A213,'Outcome Indicators - Section C'!$A$10:$S$27,19,FALSE),"")</f>
        <v/>
      </c>
      <c r="C213" s="490" t="str">
        <f t="array" ref="C213">IFERROR(IF(INDEX('Disaggregation Records'!$E$59:$E$92,MATCH(RIGHT(L213,255),RIGHT('Disaggregation Records'!$D$59:$D$92,255),0))=0,"",INDEX('Disaggregation Records'!$E$59:$E$92,MATCH(RIGHT(L213,255),RIGHT('Disaggregation Records'!$D$59:$D$92,255),0))),"")</f>
        <v/>
      </c>
      <c r="D213" s="490" t="str">
        <f t="array" ref="D213">IFERROR(IF(INDEX('Disaggregation Records'!$F$59:$F$92,MATCH(RIGHT(L213,255),RIGHT('Disaggregation Records'!$D$59:$D$92,255),0))=0,"",INDEX('Disaggregation Records'!$F$59:$F$92,MATCH(RIGHT(L213,255),RIGHT('Disaggregation Records'!$D$59:$D$92,255),0))),"")</f>
        <v/>
      </c>
      <c r="E213" s="378" t="str">
        <f t="array" ref="E213">IFERROR(IF(INDEX('Disaggregation Data'!$K$159:$K$310,MATCH(RIGHT(M213,255),RIGHT('Disaggregation Data'!$J$159:$J$310,255),0))=0,"",INDEX('Disaggregation Data'!$K$159:$K$310,MATCH(RIGHT(M213,255),RIGHT('Disaggregation Data'!J$159:$J$310,255),0))),"")</f>
        <v/>
      </c>
      <c r="F213" s="378" t="str">
        <f t="array" ref="F213">IFERROR(IF(INDEX('Disaggregation Data'!$L$159:$L$310,MATCH(RIGHT(M213,255),RIGHT('Disaggregation Data'!$J$159:$J$310,255),0))=0,"",INDEX('Disaggregation Data'!$L$159:$L$310,MATCH(RIGHT(M213,255),RIGHT('Disaggregation Data'!J$159:$J$310,255),0))),"")</f>
        <v/>
      </c>
      <c r="G213" s="378" t="str">
        <f t="array" ref="G213">IFERROR(IF(INDEX('Disaggregation Data'!$M$159:$M$310,MATCH(RIGHT(M213,255),RIGHT('Disaggregation Data'!$J$159:$J$310,255),0))=0,"",INDEX('Disaggregation Data'!$M$159:$M$310,MATCH(RIGHT(M213,255),RIGHT('Disaggregation Data'!J$159:$J$310,255),0))),"")</f>
        <v/>
      </c>
      <c r="H213" s="377" t="str">
        <f t="array" ref="H213">IFERROR(IF(INDEX('Disaggregation Data'!$N$159:$N$310,MATCH(RIGHT(M213,255),RIGHT('Disaggregation Data'!$J$159:$J$310,255),0))=0,"",INDEX('Disaggregation Data'!$N$159:$N$310,MATCH(RIGHT(M213,255),RIGHT('Disaggregation Data'!J$159:$J$310,255),0))),"")</f>
        <v/>
      </c>
      <c r="I213" s="477" t="str">
        <f t="array" ref="I213">IFERROR(IF(INDEX('Disaggregation Records'!$G$59:$G$92,MATCH(LEFT(L213,255),LEFT('Disaggregation Records'!$D$59:$D$92,255),0))=0,"",INDEX('Disaggregation Records'!$G$59:$G$92,MATCH(LEFT(L213,255),LEFT('Disaggregation Records'!$D$59:$D$92,255),0))),"")</f>
        <v/>
      </c>
      <c r="J213" s="491" t="s">
        <v>774</v>
      </c>
      <c r="K213" s="491">
        <f t="shared" si="12"/>
        <v>35</v>
      </c>
      <c r="L213" s="491" t="str">
        <f t="shared" si="13"/>
        <v/>
      </c>
      <c r="M213" s="491" t="str">
        <f t="shared" si="14"/>
        <v/>
      </c>
      <c r="N213" s="491" t="b">
        <f t="shared" si="15"/>
        <v>0</v>
      </c>
      <c r="O213" s="492" t="s">
        <v>1788</v>
      </c>
      <c r="P213" s="199"/>
      <c r="Q213" s="176"/>
      <c r="U213" s="415"/>
      <c r="V213" s="415"/>
    </row>
    <row r="214" spans="1:22" ht="37.5" customHeight="1" x14ac:dyDescent="0.25">
      <c r="A214" s="375">
        <v>5</v>
      </c>
      <c r="B214" s="394" t="str">
        <f>IFERROR(VLOOKUP(A214,'Outcome Indicators - Section C'!$A$10:$S$27,19,FALSE),"")</f>
        <v/>
      </c>
      <c r="C214" s="490" t="str">
        <f t="array" ref="C214">IFERROR(IF(INDEX('Disaggregation Records'!$E$59:$E$92,MATCH(RIGHT(L214,255),RIGHT('Disaggregation Records'!$D$59:$D$92,255),0))=0,"",INDEX('Disaggregation Records'!$E$59:$E$92,MATCH(RIGHT(L214,255),RIGHT('Disaggregation Records'!$D$59:$D$92,255),0))),"")</f>
        <v/>
      </c>
      <c r="D214" s="490" t="str">
        <f t="array" ref="D214">IFERROR(IF(INDEX('Disaggregation Records'!$F$59:$F$92,MATCH(RIGHT(L214,255),RIGHT('Disaggregation Records'!$D$59:$D$92,255),0))=0,"",INDEX('Disaggregation Records'!$F$59:$F$92,MATCH(RIGHT(L214,255),RIGHT('Disaggregation Records'!$D$59:$D$92,255),0))),"")</f>
        <v/>
      </c>
      <c r="E214" s="378" t="str">
        <f t="array" ref="E214">IFERROR(IF(INDEX('Disaggregation Data'!$K$159:$K$310,MATCH(RIGHT(M214,255),RIGHT('Disaggregation Data'!$J$159:$J$310,255),0))=0,"",INDEX('Disaggregation Data'!$K$159:$K$310,MATCH(RIGHT(M214,255),RIGHT('Disaggregation Data'!J$159:$J$310,255),0))),"")</f>
        <v/>
      </c>
      <c r="F214" s="378" t="str">
        <f t="array" ref="F214">IFERROR(IF(INDEX('Disaggregation Data'!$L$159:$L$310,MATCH(RIGHT(M214,255),RIGHT('Disaggregation Data'!$J$159:$J$310,255),0))=0,"",INDEX('Disaggregation Data'!$L$159:$L$310,MATCH(RIGHT(M214,255),RIGHT('Disaggregation Data'!J$159:$J$310,255),0))),"")</f>
        <v/>
      </c>
      <c r="G214" s="378" t="str">
        <f t="array" ref="G214">IFERROR(IF(INDEX('Disaggregation Data'!$M$159:$M$310,MATCH(RIGHT(M214,255),RIGHT('Disaggregation Data'!$J$159:$J$310,255),0))=0,"",INDEX('Disaggregation Data'!$M$159:$M$310,MATCH(RIGHT(M214,255),RIGHT('Disaggregation Data'!J$159:$J$310,255),0))),"")</f>
        <v/>
      </c>
      <c r="H214" s="377" t="str">
        <f t="array" ref="H214">IFERROR(IF(INDEX('Disaggregation Data'!$N$159:$N$310,MATCH(RIGHT(M214,255),RIGHT('Disaggregation Data'!$J$159:$J$310,255),0))=0,"",INDEX('Disaggregation Data'!$N$159:$N$310,MATCH(RIGHT(M214,255),RIGHT('Disaggregation Data'!J$159:$J$310,255),0))),"")</f>
        <v/>
      </c>
      <c r="I214" s="477" t="str">
        <f t="array" ref="I214">IFERROR(IF(INDEX('Disaggregation Records'!$G$59:$G$92,MATCH(LEFT(L214,255),LEFT('Disaggregation Records'!$D$59:$D$92,255),0))=0,"",INDEX('Disaggregation Records'!$G$59:$G$92,MATCH(LEFT(L214,255),LEFT('Disaggregation Records'!$D$59:$D$92,255),0))),"")</f>
        <v/>
      </c>
      <c r="J214" s="491" t="s">
        <v>774</v>
      </c>
      <c r="K214" s="491">
        <f t="shared" si="12"/>
        <v>36</v>
      </c>
      <c r="L214" s="491" t="str">
        <f t="shared" si="13"/>
        <v/>
      </c>
      <c r="M214" s="491" t="str">
        <f t="shared" si="14"/>
        <v/>
      </c>
      <c r="N214" s="491" t="b">
        <f t="shared" si="15"/>
        <v>0</v>
      </c>
      <c r="O214" s="492" t="s">
        <v>1789</v>
      </c>
      <c r="P214" s="199"/>
      <c r="Q214" s="176"/>
      <c r="U214" s="415"/>
      <c r="V214" s="415"/>
    </row>
    <row r="215" spans="1:22" ht="37.5" customHeight="1" x14ac:dyDescent="0.25">
      <c r="A215" s="375">
        <v>5</v>
      </c>
      <c r="B215" s="394" t="str">
        <f>IFERROR(VLOOKUP(A215,'Outcome Indicators - Section C'!$A$10:$S$27,19,FALSE),"")</f>
        <v/>
      </c>
      <c r="C215" s="490" t="str">
        <f t="array" ref="C215">IFERROR(IF(INDEX('Disaggregation Records'!$E$59:$E$92,MATCH(RIGHT(L215,255),RIGHT('Disaggregation Records'!$D$59:$D$92,255),0))=0,"",INDEX('Disaggregation Records'!$E$59:$E$92,MATCH(RIGHT(L215,255),RIGHT('Disaggregation Records'!$D$59:$D$92,255),0))),"")</f>
        <v/>
      </c>
      <c r="D215" s="490" t="str">
        <f t="array" ref="D215">IFERROR(IF(INDEX('Disaggregation Records'!$F$59:$F$92,MATCH(RIGHT(L215,255),RIGHT('Disaggregation Records'!$D$59:$D$92,255),0))=0,"",INDEX('Disaggregation Records'!$F$59:$F$92,MATCH(RIGHT(L215,255),RIGHT('Disaggregation Records'!$D$59:$D$92,255),0))),"")</f>
        <v/>
      </c>
      <c r="E215" s="378" t="str">
        <f t="array" ref="E215">IFERROR(IF(INDEX('Disaggregation Data'!$K$159:$K$310,MATCH(RIGHT(M215,255),RIGHT('Disaggregation Data'!$J$159:$J$310,255),0))=0,"",INDEX('Disaggregation Data'!$K$159:$K$310,MATCH(RIGHT(M215,255),RIGHT('Disaggregation Data'!J$159:$J$310,255),0))),"")</f>
        <v/>
      </c>
      <c r="F215" s="378" t="str">
        <f t="array" ref="F215">IFERROR(IF(INDEX('Disaggregation Data'!$L$159:$L$310,MATCH(RIGHT(M215,255),RIGHT('Disaggregation Data'!$J$159:$J$310,255),0))=0,"",INDEX('Disaggregation Data'!$L$159:$L$310,MATCH(RIGHT(M215,255),RIGHT('Disaggregation Data'!J$159:$J$310,255),0))),"")</f>
        <v/>
      </c>
      <c r="G215" s="378" t="str">
        <f t="array" ref="G215">IFERROR(IF(INDEX('Disaggregation Data'!$M$159:$M$310,MATCH(RIGHT(M215,255),RIGHT('Disaggregation Data'!$J$159:$J$310,255),0))=0,"",INDEX('Disaggregation Data'!$M$159:$M$310,MATCH(RIGHT(M215,255),RIGHT('Disaggregation Data'!J$159:$J$310,255),0))),"")</f>
        <v/>
      </c>
      <c r="H215" s="377" t="str">
        <f t="array" ref="H215">IFERROR(IF(INDEX('Disaggregation Data'!$N$159:$N$310,MATCH(RIGHT(M215,255),RIGHT('Disaggregation Data'!$J$159:$J$310,255),0))=0,"",INDEX('Disaggregation Data'!$N$159:$N$310,MATCH(RIGHT(M215,255),RIGHT('Disaggregation Data'!J$159:$J$310,255),0))),"")</f>
        <v/>
      </c>
      <c r="I215" s="477" t="str">
        <f t="array" ref="I215">IFERROR(IF(INDEX('Disaggregation Records'!$G$59:$G$92,MATCH(LEFT(L215,255),LEFT('Disaggregation Records'!$D$59:$D$92,255),0))=0,"",INDEX('Disaggregation Records'!$G$59:$G$92,MATCH(LEFT(L215,255),LEFT('Disaggregation Records'!$D$59:$D$92,255),0))),"")</f>
        <v/>
      </c>
      <c r="J215" s="491" t="s">
        <v>774</v>
      </c>
      <c r="K215" s="491">
        <f t="shared" si="12"/>
        <v>37</v>
      </c>
      <c r="L215" s="491" t="str">
        <f t="shared" si="13"/>
        <v/>
      </c>
      <c r="M215" s="491" t="str">
        <f t="shared" si="14"/>
        <v/>
      </c>
      <c r="N215" s="491" t="b">
        <f t="shared" si="15"/>
        <v>0</v>
      </c>
      <c r="O215" s="492" t="s">
        <v>1790</v>
      </c>
      <c r="P215" s="199"/>
      <c r="Q215" s="176"/>
      <c r="U215" s="415"/>
      <c r="V215" s="415"/>
    </row>
    <row r="216" spans="1:22" ht="37.5" customHeight="1" x14ac:dyDescent="0.25">
      <c r="A216" s="375">
        <v>5</v>
      </c>
      <c r="B216" s="394" t="str">
        <f>IFERROR(VLOOKUP(A216,'Outcome Indicators - Section C'!$A$10:$S$27,19,FALSE),"")</f>
        <v/>
      </c>
      <c r="C216" s="490" t="str">
        <f t="array" ref="C216">IFERROR(IF(INDEX('Disaggregation Records'!$E$59:$E$92,MATCH(RIGHT(L216,255),RIGHT('Disaggregation Records'!$D$59:$D$92,255),0))=0,"",INDEX('Disaggregation Records'!$E$59:$E$92,MATCH(RIGHT(L216,255),RIGHT('Disaggregation Records'!$D$59:$D$92,255),0))),"")</f>
        <v/>
      </c>
      <c r="D216" s="490" t="str">
        <f t="array" ref="D216">IFERROR(IF(INDEX('Disaggregation Records'!$F$59:$F$92,MATCH(RIGHT(L216,255),RIGHT('Disaggregation Records'!$D$59:$D$92,255),0))=0,"",INDEX('Disaggregation Records'!$F$59:$F$92,MATCH(RIGHT(L216,255),RIGHT('Disaggregation Records'!$D$59:$D$92,255),0))),"")</f>
        <v/>
      </c>
      <c r="E216" s="378" t="str">
        <f t="array" ref="E216">IFERROR(IF(INDEX('Disaggregation Data'!$K$159:$K$310,MATCH(RIGHT(M216,255),RIGHT('Disaggregation Data'!$J$159:$J$310,255),0))=0,"",INDEX('Disaggregation Data'!$K$159:$K$310,MATCH(RIGHT(M216,255),RIGHT('Disaggregation Data'!J$159:$J$310,255),0))),"")</f>
        <v/>
      </c>
      <c r="F216" s="378" t="str">
        <f t="array" ref="F216">IFERROR(IF(INDEX('Disaggregation Data'!$L$159:$L$310,MATCH(RIGHT(M216,255),RIGHT('Disaggregation Data'!$J$159:$J$310,255),0))=0,"",INDEX('Disaggregation Data'!$L$159:$L$310,MATCH(RIGHT(M216,255),RIGHT('Disaggregation Data'!J$159:$J$310,255),0))),"")</f>
        <v/>
      </c>
      <c r="G216" s="378" t="str">
        <f t="array" ref="G216">IFERROR(IF(INDEX('Disaggregation Data'!$M$159:$M$310,MATCH(RIGHT(M216,255),RIGHT('Disaggregation Data'!$J$159:$J$310,255),0))=0,"",INDEX('Disaggregation Data'!$M$159:$M$310,MATCH(RIGHT(M216,255),RIGHT('Disaggregation Data'!J$159:$J$310,255),0))),"")</f>
        <v/>
      </c>
      <c r="H216" s="377" t="str">
        <f t="array" ref="H216">IFERROR(IF(INDEX('Disaggregation Data'!$N$159:$N$310,MATCH(RIGHT(M216,255),RIGHT('Disaggregation Data'!$J$159:$J$310,255),0))=0,"",INDEX('Disaggregation Data'!$N$159:$N$310,MATCH(RIGHT(M216,255),RIGHT('Disaggregation Data'!J$159:$J$310,255),0))),"")</f>
        <v/>
      </c>
      <c r="I216" s="477" t="str">
        <f t="array" ref="I216">IFERROR(IF(INDEX('Disaggregation Records'!$G$59:$G$92,MATCH(LEFT(L216,255),LEFT('Disaggregation Records'!$D$59:$D$92,255),0))=0,"",INDEX('Disaggregation Records'!$G$59:$G$92,MATCH(LEFT(L216,255),LEFT('Disaggregation Records'!$D$59:$D$92,255),0))),"")</f>
        <v/>
      </c>
      <c r="J216" s="491" t="s">
        <v>774</v>
      </c>
      <c r="K216" s="491">
        <f t="shared" si="12"/>
        <v>38</v>
      </c>
      <c r="L216" s="491" t="str">
        <f t="shared" si="13"/>
        <v/>
      </c>
      <c r="M216" s="491" t="str">
        <f t="shared" si="14"/>
        <v/>
      </c>
      <c r="N216" s="491" t="b">
        <f t="shared" si="15"/>
        <v>0</v>
      </c>
      <c r="O216" s="492" t="s">
        <v>1791</v>
      </c>
      <c r="P216" s="199"/>
      <c r="Q216" s="176"/>
      <c r="U216" s="415"/>
      <c r="V216" s="415"/>
    </row>
    <row r="217" spans="1:22" ht="37.5" customHeight="1" x14ac:dyDescent="0.25">
      <c r="A217" s="375">
        <v>5</v>
      </c>
      <c r="B217" s="394" t="str">
        <f>IFERROR(VLOOKUP(A217,'Outcome Indicators - Section C'!$A$10:$S$27,19,FALSE),"")</f>
        <v/>
      </c>
      <c r="C217" s="490" t="str">
        <f t="array" ref="C217">IFERROR(IF(INDEX('Disaggregation Records'!$E$59:$E$92,MATCH(RIGHT(L217,255),RIGHT('Disaggregation Records'!$D$59:$D$92,255),0))=0,"",INDEX('Disaggregation Records'!$E$59:$E$92,MATCH(RIGHT(L217,255),RIGHT('Disaggregation Records'!$D$59:$D$92,255),0))),"")</f>
        <v/>
      </c>
      <c r="D217" s="490" t="str">
        <f t="array" ref="D217">IFERROR(IF(INDEX('Disaggregation Records'!$F$59:$F$92,MATCH(RIGHT(L217,255),RIGHT('Disaggregation Records'!$D$59:$D$92,255),0))=0,"",INDEX('Disaggregation Records'!$F$59:$F$92,MATCH(RIGHT(L217,255),RIGHT('Disaggregation Records'!$D$59:$D$92,255),0))),"")</f>
        <v/>
      </c>
      <c r="E217" s="378" t="str">
        <f t="array" ref="E217">IFERROR(IF(INDEX('Disaggregation Data'!$K$159:$K$310,MATCH(RIGHT(M217,255),RIGHT('Disaggregation Data'!$J$159:$J$310,255),0))=0,"",INDEX('Disaggregation Data'!$K$159:$K$310,MATCH(RIGHT(M217,255),RIGHT('Disaggregation Data'!J$159:$J$310,255),0))),"")</f>
        <v/>
      </c>
      <c r="F217" s="378" t="str">
        <f t="array" ref="F217">IFERROR(IF(INDEX('Disaggregation Data'!$L$159:$L$310,MATCH(RIGHT(M217,255),RIGHT('Disaggregation Data'!$J$159:$J$310,255),0))=0,"",INDEX('Disaggregation Data'!$L$159:$L$310,MATCH(RIGHT(M217,255),RIGHT('Disaggregation Data'!J$159:$J$310,255),0))),"")</f>
        <v/>
      </c>
      <c r="G217" s="378" t="str">
        <f t="array" ref="G217">IFERROR(IF(INDEX('Disaggregation Data'!$M$159:$M$310,MATCH(RIGHT(M217,255),RIGHT('Disaggregation Data'!$J$159:$J$310,255),0))=0,"",INDEX('Disaggregation Data'!$M$159:$M$310,MATCH(RIGHT(M217,255),RIGHT('Disaggregation Data'!J$159:$J$310,255),0))),"")</f>
        <v/>
      </c>
      <c r="H217" s="377" t="str">
        <f t="array" ref="H217">IFERROR(IF(INDEX('Disaggregation Data'!$N$159:$N$310,MATCH(RIGHT(M217,255),RIGHT('Disaggregation Data'!$J$159:$J$310,255),0))=0,"",INDEX('Disaggregation Data'!$N$159:$N$310,MATCH(RIGHT(M217,255),RIGHT('Disaggregation Data'!J$159:$J$310,255),0))),"")</f>
        <v/>
      </c>
      <c r="I217" s="477" t="str">
        <f t="array" ref="I217">IFERROR(IF(INDEX('Disaggregation Records'!$G$59:$G$92,MATCH(LEFT(L217,255),LEFT('Disaggregation Records'!$D$59:$D$92,255),0))=0,"",INDEX('Disaggregation Records'!$G$59:$G$92,MATCH(LEFT(L217,255),LEFT('Disaggregation Records'!$D$59:$D$92,255),0))),"")</f>
        <v/>
      </c>
      <c r="J217" s="491" t="s">
        <v>774</v>
      </c>
      <c r="K217" s="491">
        <f t="shared" si="12"/>
        <v>39</v>
      </c>
      <c r="L217" s="491" t="str">
        <f t="shared" si="13"/>
        <v/>
      </c>
      <c r="M217" s="491" t="str">
        <f t="shared" si="14"/>
        <v/>
      </c>
      <c r="N217" s="491" t="b">
        <f t="shared" si="15"/>
        <v>0</v>
      </c>
      <c r="O217" s="492" t="s">
        <v>1792</v>
      </c>
      <c r="P217" s="199"/>
      <c r="Q217" s="176"/>
      <c r="U217" s="415"/>
      <c r="V217" s="415"/>
    </row>
    <row r="218" spans="1:22" ht="37.5" customHeight="1" x14ac:dyDescent="0.25">
      <c r="A218" s="375">
        <v>6</v>
      </c>
      <c r="B218" s="394" t="str">
        <f>IFERROR(VLOOKUP(A218,'Outcome Indicators - Section C'!$A$10:$S$27,19,FALSE),"")</f>
        <v/>
      </c>
      <c r="C218" s="490" t="str">
        <f t="array" ref="C218">IFERROR(IF(INDEX('Disaggregation Records'!$E$59:$E$92,MATCH(RIGHT(L218,255),RIGHT('Disaggregation Records'!$D$59:$D$92,255),0))=0,"",INDEX('Disaggregation Records'!$E$59:$E$92,MATCH(RIGHT(L218,255),RIGHT('Disaggregation Records'!$D$59:$D$92,255),0))),"")</f>
        <v/>
      </c>
      <c r="D218" s="490" t="str">
        <f t="array" ref="D218">IFERROR(IF(INDEX('Disaggregation Records'!$F$59:$F$92,MATCH(RIGHT(L218,255),RIGHT('Disaggregation Records'!$D$59:$D$92,255),0))=0,"",INDEX('Disaggregation Records'!$F$59:$F$92,MATCH(RIGHT(L218,255),RIGHT('Disaggregation Records'!$D$59:$D$92,255),0))),"")</f>
        <v/>
      </c>
      <c r="E218" s="378" t="str">
        <f t="array" ref="E218">IFERROR(IF(INDEX('Disaggregation Data'!$K$159:$K$310,MATCH(RIGHT(M218,255),RIGHT('Disaggregation Data'!$J$159:$J$310,255),0))=0,"",INDEX('Disaggregation Data'!$K$159:$K$310,MATCH(RIGHT(M218,255),RIGHT('Disaggregation Data'!J$159:$J$310,255),0))),"")</f>
        <v/>
      </c>
      <c r="F218" s="378" t="str">
        <f t="array" ref="F218">IFERROR(IF(INDEX('Disaggregation Data'!$L$159:$L$310,MATCH(RIGHT(M218,255),RIGHT('Disaggregation Data'!$J$159:$J$310,255),0))=0,"",INDEX('Disaggregation Data'!$L$159:$L$310,MATCH(RIGHT(M218,255),RIGHT('Disaggregation Data'!J$159:$J$310,255),0))),"")</f>
        <v/>
      </c>
      <c r="G218" s="378" t="str">
        <f t="array" ref="G218">IFERROR(IF(INDEX('Disaggregation Data'!$M$159:$M$310,MATCH(RIGHT(M218,255),RIGHT('Disaggregation Data'!$J$159:$J$310,255),0))=0,"",INDEX('Disaggregation Data'!$M$159:$M$310,MATCH(RIGHT(M218,255),RIGHT('Disaggregation Data'!J$159:$J$310,255),0))),"")</f>
        <v/>
      </c>
      <c r="H218" s="377" t="str">
        <f t="array" ref="H218">IFERROR(IF(INDEX('Disaggregation Data'!$N$159:$N$310,MATCH(RIGHT(M218,255),RIGHT('Disaggregation Data'!$J$159:$J$310,255),0))=0,"",INDEX('Disaggregation Data'!$N$159:$N$310,MATCH(RIGHT(M218,255),RIGHT('Disaggregation Data'!J$159:$J$310,255),0))),"")</f>
        <v/>
      </c>
      <c r="I218" s="477" t="str">
        <f t="array" ref="I218">IFERROR(IF(INDEX('Disaggregation Records'!$G$59:$G$92,MATCH(LEFT(L218,255),LEFT('Disaggregation Records'!$D$59:$D$92,255),0))=0,"",INDEX('Disaggregation Records'!$G$59:$G$92,MATCH(LEFT(L218,255),LEFT('Disaggregation Records'!$D$59:$D$92,255),0))),"")</f>
        <v/>
      </c>
      <c r="J218" s="491" t="s">
        <v>777</v>
      </c>
      <c r="K218" s="491">
        <f t="shared" si="12"/>
        <v>40</v>
      </c>
      <c r="L218" s="491" t="str">
        <f t="shared" si="13"/>
        <v/>
      </c>
      <c r="M218" s="491" t="str">
        <f t="shared" si="14"/>
        <v/>
      </c>
      <c r="N218" s="491" t="b">
        <f t="shared" si="15"/>
        <v>0</v>
      </c>
      <c r="O218" s="492" t="s">
        <v>1793</v>
      </c>
      <c r="P218" s="199"/>
      <c r="Q218" s="176"/>
      <c r="U218" s="415"/>
      <c r="V218" s="415"/>
    </row>
    <row r="219" spans="1:22" ht="37.5" customHeight="1" x14ac:dyDescent="0.25">
      <c r="A219" s="375">
        <v>6</v>
      </c>
      <c r="B219" s="394" t="str">
        <f>IFERROR(VLOOKUP(A219,'Outcome Indicators - Section C'!$A$10:$S$27,19,FALSE),"")</f>
        <v/>
      </c>
      <c r="C219" s="490" t="str">
        <f t="array" ref="C219">IFERROR(IF(INDEX('Disaggregation Records'!$E$59:$E$92,MATCH(RIGHT(L219,255),RIGHT('Disaggregation Records'!$D$59:$D$92,255),0))=0,"",INDEX('Disaggregation Records'!$E$59:$E$92,MATCH(RIGHT(L219,255),RIGHT('Disaggregation Records'!$D$59:$D$92,255),0))),"")</f>
        <v/>
      </c>
      <c r="D219" s="490" t="str">
        <f t="array" ref="D219">IFERROR(IF(INDEX('Disaggregation Records'!$F$59:$F$92,MATCH(RIGHT(L219,255),RIGHT('Disaggregation Records'!$D$59:$D$92,255),0))=0,"",INDEX('Disaggregation Records'!$F$59:$F$92,MATCH(RIGHT(L219,255),RIGHT('Disaggregation Records'!$D$59:$D$92,255),0))),"")</f>
        <v/>
      </c>
      <c r="E219" s="378" t="str">
        <f t="array" ref="E219">IFERROR(IF(INDEX('Disaggregation Data'!$K$159:$K$310,MATCH(RIGHT(M219,255),RIGHT('Disaggregation Data'!$J$159:$J$310,255),0))=0,"",INDEX('Disaggregation Data'!$K$159:$K$310,MATCH(RIGHT(M219,255),RIGHT('Disaggregation Data'!J$159:$J$310,255),0))),"")</f>
        <v/>
      </c>
      <c r="F219" s="378" t="str">
        <f t="array" ref="F219">IFERROR(IF(INDEX('Disaggregation Data'!$L$159:$L$310,MATCH(RIGHT(M219,255),RIGHT('Disaggregation Data'!$J$159:$J$310,255),0))=0,"",INDEX('Disaggregation Data'!$L$159:$L$310,MATCH(RIGHT(M219,255),RIGHT('Disaggregation Data'!J$159:$J$310,255),0))),"")</f>
        <v/>
      </c>
      <c r="G219" s="378" t="str">
        <f t="array" ref="G219">IFERROR(IF(INDEX('Disaggregation Data'!$M$159:$M$310,MATCH(RIGHT(M219,255),RIGHT('Disaggregation Data'!$J$159:$J$310,255),0))=0,"",INDEX('Disaggregation Data'!$M$159:$M$310,MATCH(RIGHT(M219,255),RIGHT('Disaggregation Data'!J$159:$J$310,255),0))),"")</f>
        <v/>
      </c>
      <c r="H219" s="377" t="str">
        <f t="array" ref="H219">IFERROR(IF(INDEX('Disaggregation Data'!$N$159:$N$310,MATCH(RIGHT(M219,255),RIGHT('Disaggregation Data'!$J$159:$J$310,255),0))=0,"",INDEX('Disaggregation Data'!$N$159:$N$310,MATCH(RIGHT(M219,255),RIGHT('Disaggregation Data'!J$159:$J$310,255),0))),"")</f>
        <v/>
      </c>
      <c r="I219" s="477" t="str">
        <f t="array" ref="I219">IFERROR(IF(INDEX('Disaggregation Records'!$G$59:$G$92,MATCH(LEFT(L219,255),LEFT('Disaggregation Records'!$D$59:$D$92,255),0))=0,"",INDEX('Disaggregation Records'!$G$59:$G$92,MATCH(LEFT(L219,255),LEFT('Disaggregation Records'!$D$59:$D$92,255),0))),"")</f>
        <v/>
      </c>
      <c r="J219" s="491" t="s">
        <v>777</v>
      </c>
      <c r="K219" s="491">
        <f t="shared" si="12"/>
        <v>41</v>
      </c>
      <c r="L219" s="491" t="str">
        <f t="shared" si="13"/>
        <v/>
      </c>
      <c r="M219" s="491" t="str">
        <f t="shared" si="14"/>
        <v/>
      </c>
      <c r="N219" s="491" t="b">
        <f t="shared" si="15"/>
        <v>0</v>
      </c>
      <c r="O219" s="492" t="s">
        <v>1794</v>
      </c>
      <c r="P219" s="199"/>
      <c r="Q219" s="176"/>
      <c r="U219" s="415"/>
      <c r="V219" s="415"/>
    </row>
    <row r="220" spans="1:22" ht="37.5" customHeight="1" x14ac:dyDescent="0.25">
      <c r="A220" s="375">
        <v>6</v>
      </c>
      <c r="B220" s="394" t="str">
        <f>IFERROR(VLOOKUP(A220,'Outcome Indicators - Section C'!$A$10:$S$27,19,FALSE),"")</f>
        <v/>
      </c>
      <c r="C220" s="490" t="str">
        <f t="array" ref="C220">IFERROR(IF(INDEX('Disaggregation Records'!$E$59:$E$92,MATCH(RIGHT(L220,255),RIGHT('Disaggregation Records'!$D$59:$D$92,255),0))=0,"",INDEX('Disaggregation Records'!$E$59:$E$92,MATCH(RIGHT(L220,255),RIGHT('Disaggregation Records'!$D$59:$D$92,255),0))),"")</f>
        <v/>
      </c>
      <c r="D220" s="490" t="str">
        <f t="array" ref="D220">IFERROR(IF(INDEX('Disaggregation Records'!$F$59:$F$92,MATCH(RIGHT(L220,255),RIGHT('Disaggregation Records'!$D$59:$D$92,255),0))=0,"",INDEX('Disaggregation Records'!$F$59:$F$92,MATCH(RIGHT(L220,255),RIGHT('Disaggregation Records'!$D$59:$D$92,255),0))),"")</f>
        <v/>
      </c>
      <c r="E220" s="378" t="str">
        <f t="array" ref="E220">IFERROR(IF(INDEX('Disaggregation Data'!$K$159:$K$310,MATCH(RIGHT(M220,255),RIGHT('Disaggregation Data'!$J$159:$J$310,255),0))=0,"",INDEX('Disaggregation Data'!$K$159:$K$310,MATCH(RIGHT(M220,255),RIGHT('Disaggregation Data'!J$159:$J$310,255),0))),"")</f>
        <v/>
      </c>
      <c r="F220" s="378" t="str">
        <f t="array" ref="F220">IFERROR(IF(INDEX('Disaggregation Data'!$L$159:$L$310,MATCH(RIGHT(M220,255),RIGHT('Disaggregation Data'!$J$159:$J$310,255),0))=0,"",INDEX('Disaggregation Data'!$L$159:$L$310,MATCH(RIGHT(M220,255),RIGHT('Disaggregation Data'!J$159:$J$310,255),0))),"")</f>
        <v/>
      </c>
      <c r="G220" s="378" t="str">
        <f t="array" ref="G220">IFERROR(IF(INDEX('Disaggregation Data'!$M$159:$M$310,MATCH(RIGHT(M220,255),RIGHT('Disaggregation Data'!$J$159:$J$310,255),0))=0,"",INDEX('Disaggregation Data'!$M$159:$M$310,MATCH(RIGHT(M220,255),RIGHT('Disaggregation Data'!J$159:$J$310,255),0))),"")</f>
        <v/>
      </c>
      <c r="H220" s="377" t="str">
        <f t="array" ref="H220">IFERROR(IF(INDEX('Disaggregation Data'!$N$159:$N$310,MATCH(RIGHT(M220,255),RIGHT('Disaggregation Data'!$J$159:$J$310,255),0))=0,"",INDEX('Disaggregation Data'!$N$159:$N$310,MATCH(RIGHT(M220,255),RIGHT('Disaggregation Data'!J$159:$J$310,255),0))),"")</f>
        <v/>
      </c>
      <c r="I220" s="477" t="str">
        <f t="array" ref="I220">IFERROR(IF(INDEX('Disaggregation Records'!$G$59:$G$92,MATCH(LEFT(L220,255),LEFT('Disaggregation Records'!$D$59:$D$92,255),0))=0,"",INDEX('Disaggregation Records'!$G$59:$G$92,MATCH(LEFT(L220,255),LEFT('Disaggregation Records'!$D$59:$D$92,255),0))),"")</f>
        <v/>
      </c>
      <c r="J220" s="491" t="s">
        <v>777</v>
      </c>
      <c r="K220" s="491">
        <f t="shared" si="12"/>
        <v>42</v>
      </c>
      <c r="L220" s="491" t="str">
        <f t="shared" si="13"/>
        <v/>
      </c>
      <c r="M220" s="491" t="str">
        <f t="shared" si="14"/>
        <v/>
      </c>
      <c r="N220" s="491" t="b">
        <f t="shared" si="15"/>
        <v>0</v>
      </c>
      <c r="O220" s="492" t="s">
        <v>1795</v>
      </c>
      <c r="P220" s="199"/>
      <c r="Q220" s="176"/>
      <c r="U220" s="415"/>
      <c r="V220" s="415"/>
    </row>
    <row r="221" spans="1:22" ht="37.5" customHeight="1" x14ac:dyDescent="0.25">
      <c r="A221" s="375">
        <v>6</v>
      </c>
      <c r="B221" s="394" t="str">
        <f>IFERROR(VLOOKUP(A221,'Outcome Indicators - Section C'!$A$10:$S$27,19,FALSE),"")</f>
        <v/>
      </c>
      <c r="C221" s="490" t="str">
        <f t="array" ref="C221">IFERROR(IF(INDEX('Disaggregation Records'!$E$59:$E$92,MATCH(RIGHT(L221,255),RIGHT('Disaggregation Records'!$D$59:$D$92,255),0))=0,"",INDEX('Disaggregation Records'!$E$59:$E$92,MATCH(RIGHT(L221,255),RIGHT('Disaggregation Records'!$D$59:$D$92,255),0))),"")</f>
        <v/>
      </c>
      <c r="D221" s="490" t="str">
        <f t="array" ref="D221">IFERROR(IF(INDEX('Disaggregation Records'!$F$59:$F$92,MATCH(RIGHT(L221,255),RIGHT('Disaggregation Records'!$D$59:$D$92,255),0))=0,"",INDEX('Disaggregation Records'!$F$59:$F$92,MATCH(RIGHT(L221,255),RIGHT('Disaggregation Records'!$D$59:$D$92,255),0))),"")</f>
        <v/>
      </c>
      <c r="E221" s="378" t="str">
        <f t="array" ref="E221">IFERROR(IF(INDEX('Disaggregation Data'!$K$159:$K$310,MATCH(RIGHT(M221,255),RIGHT('Disaggregation Data'!$J$159:$J$310,255),0))=0,"",INDEX('Disaggregation Data'!$K$159:$K$310,MATCH(RIGHT(M221,255),RIGHT('Disaggregation Data'!J$159:$J$310,255),0))),"")</f>
        <v/>
      </c>
      <c r="F221" s="378" t="str">
        <f t="array" ref="F221">IFERROR(IF(INDEX('Disaggregation Data'!$L$159:$L$310,MATCH(RIGHT(M221,255),RIGHT('Disaggregation Data'!$J$159:$J$310,255),0))=0,"",INDEX('Disaggregation Data'!$L$159:$L$310,MATCH(RIGHT(M221,255),RIGHT('Disaggregation Data'!J$159:$J$310,255),0))),"")</f>
        <v/>
      </c>
      <c r="G221" s="378" t="str">
        <f t="array" ref="G221">IFERROR(IF(INDEX('Disaggregation Data'!$M$159:$M$310,MATCH(RIGHT(M221,255),RIGHT('Disaggregation Data'!$J$159:$J$310,255),0))=0,"",INDEX('Disaggregation Data'!$M$159:$M$310,MATCH(RIGHT(M221,255),RIGHT('Disaggregation Data'!J$159:$J$310,255),0))),"")</f>
        <v/>
      </c>
      <c r="H221" s="377" t="str">
        <f t="array" ref="H221">IFERROR(IF(INDEX('Disaggregation Data'!$N$159:$N$310,MATCH(RIGHT(M221,255),RIGHT('Disaggregation Data'!$J$159:$J$310,255),0))=0,"",INDEX('Disaggregation Data'!$N$159:$N$310,MATCH(RIGHT(M221,255),RIGHT('Disaggregation Data'!J$159:$J$310,255),0))),"")</f>
        <v/>
      </c>
      <c r="I221" s="477" t="str">
        <f t="array" ref="I221">IFERROR(IF(INDEX('Disaggregation Records'!$G$59:$G$92,MATCH(LEFT(L221,255),LEFT('Disaggregation Records'!$D$59:$D$92,255),0))=0,"",INDEX('Disaggregation Records'!$G$59:$G$92,MATCH(LEFT(L221,255),LEFT('Disaggregation Records'!$D$59:$D$92,255),0))),"")</f>
        <v/>
      </c>
      <c r="J221" s="491" t="s">
        <v>777</v>
      </c>
      <c r="K221" s="491">
        <f t="shared" si="12"/>
        <v>43</v>
      </c>
      <c r="L221" s="491" t="str">
        <f t="shared" si="13"/>
        <v/>
      </c>
      <c r="M221" s="491" t="str">
        <f t="shared" si="14"/>
        <v/>
      </c>
      <c r="N221" s="491" t="b">
        <f t="shared" si="15"/>
        <v>0</v>
      </c>
      <c r="O221" s="492" t="s">
        <v>1796</v>
      </c>
      <c r="P221" s="199"/>
      <c r="Q221" s="176"/>
      <c r="U221" s="415"/>
      <c r="V221" s="415"/>
    </row>
    <row r="222" spans="1:22" ht="37.5" customHeight="1" x14ac:dyDescent="0.25">
      <c r="A222" s="375">
        <v>6</v>
      </c>
      <c r="B222" s="394" t="str">
        <f>IFERROR(VLOOKUP(A222,'Outcome Indicators - Section C'!$A$10:$S$27,19,FALSE),"")</f>
        <v/>
      </c>
      <c r="C222" s="490" t="str">
        <f t="array" ref="C222">IFERROR(IF(INDEX('Disaggregation Records'!$E$59:$E$92,MATCH(RIGHT(L222,255),RIGHT('Disaggregation Records'!$D$59:$D$92,255),0))=0,"",INDEX('Disaggregation Records'!$E$59:$E$92,MATCH(RIGHT(L222,255),RIGHT('Disaggregation Records'!$D$59:$D$92,255),0))),"")</f>
        <v/>
      </c>
      <c r="D222" s="490" t="str">
        <f t="array" ref="D222">IFERROR(IF(INDEX('Disaggregation Records'!$F$59:$F$92,MATCH(RIGHT(L222,255),RIGHT('Disaggregation Records'!$D$59:$D$92,255),0))=0,"",INDEX('Disaggregation Records'!$F$59:$F$92,MATCH(RIGHT(L222,255),RIGHT('Disaggregation Records'!$D$59:$D$92,255),0))),"")</f>
        <v/>
      </c>
      <c r="E222" s="378" t="str">
        <f t="array" ref="E222">IFERROR(IF(INDEX('Disaggregation Data'!$K$159:$K$310,MATCH(RIGHT(M222,255),RIGHT('Disaggregation Data'!$J$159:$J$310,255),0))=0,"",INDEX('Disaggregation Data'!$K$159:$K$310,MATCH(RIGHT(M222,255),RIGHT('Disaggregation Data'!J$159:$J$310,255),0))),"")</f>
        <v/>
      </c>
      <c r="F222" s="378" t="str">
        <f t="array" ref="F222">IFERROR(IF(INDEX('Disaggregation Data'!$L$159:$L$310,MATCH(RIGHT(M222,255),RIGHT('Disaggregation Data'!$J$159:$J$310,255),0))=0,"",INDEX('Disaggregation Data'!$L$159:$L$310,MATCH(RIGHT(M222,255),RIGHT('Disaggregation Data'!J$159:$J$310,255),0))),"")</f>
        <v/>
      </c>
      <c r="G222" s="378" t="str">
        <f t="array" ref="G222">IFERROR(IF(INDEX('Disaggregation Data'!$M$159:$M$310,MATCH(RIGHT(M222,255),RIGHT('Disaggregation Data'!$J$159:$J$310,255),0))=0,"",INDEX('Disaggregation Data'!$M$159:$M$310,MATCH(RIGHT(M222,255),RIGHT('Disaggregation Data'!J$159:$J$310,255),0))),"")</f>
        <v/>
      </c>
      <c r="H222" s="377" t="str">
        <f t="array" ref="H222">IFERROR(IF(INDEX('Disaggregation Data'!$N$159:$N$310,MATCH(RIGHT(M222,255),RIGHT('Disaggregation Data'!$J$159:$J$310,255),0))=0,"",INDEX('Disaggregation Data'!$N$159:$N$310,MATCH(RIGHT(M222,255),RIGHT('Disaggregation Data'!J$159:$J$310,255),0))),"")</f>
        <v/>
      </c>
      <c r="I222" s="477" t="str">
        <f t="array" ref="I222">IFERROR(IF(INDEX('Disaggregation Records'!$G$59:$G$92,MATCH(LEFT(L222,255),LEFT('Disaggregation Records'!$D$59:$D$92,255),0))=0,"",INDEX('Disaggregation Records'!$G$59:$G$92,MATCH(LEFT(L222,255),LEFT('Disaggregation Records'!$D$59:$D$92,255),0))),"")</f>
        <v/>
      </c>
      <c r="J222" s="491" t="s">
        <v>777</v>
      </c>
      <c r="K222" s="491">
        <f t="shared" si="12"/>
        <v>44</v>
      </c>
      <c r="L222" s="491" t="str">
        <f t="shared" si="13"/>
        <v/>
      </c>
      <c r="M222" s="491" t="str">
        <f t="shared" si="14"/>
        <v/>
      </c>
      <c r="N222" s="491" t="b">
        <f t="shared" si="15"/>
        <v>0</v>
      </c>
      <c r="O222" s="492" t="s">
        <v>1797</v>
      </c>
      <c r="P222" s="199"/>
      <c r="Q222" s="176"/>
      <c r="U222" s="415"/>
      <c r="V222" s="415"/>
    </row>
    <row r="223" spans="1:22" ht="37.5" customHeight="1" x14ac:dyDescent="0.25">
      <c r="A223" s="375">
        <v>6</v>
      </c>
      <c r="B223" s="394" t="str">
        <f>IFERROR(VLOOKUP(A223,'Outcome Indicators - Section C'!$A$10:$S$27,19,FALSE),"")</f>
        <v/>
      </c>
      <c r="C223" s="490" t="str">
        <f t="array" ref="C223">IFERROR(IF(INDEX('Disaggregation Records'!$E$59:$E$92,MATCH(RIGHT(L223,255),RIGHT('Disaggregation Records'!$D$59:$D$92,255),0))=0,"",INDEX('Disaggregation Records'!$E$59:$E$92,MATCH(RIGHT(L223,255),RIGHT('Disaggregation Records'!$D$59:$D$92,255),0))),"")</f>
        <v/>
      </c>
      <c r="D223" s="490" t="str">
        <f t="array" ref="D223">IFERROR(IF(INDEX('Disaggregation Records'!$F$59:$F$92,MATCH(RIGHT(L223,255),RIGHT('Disaggregation Records'!$D$59:$D$92,255),0))=0,"",INDEX('Disaggregation Records'!$F$59:$F$92,MATCH(RIGHT(L223,255),RIGHT('Disaggregation Records'!$D$59:$D$92,255),0))),"")</f>
        <v/>
      </c>
      <c r="E223" s="378" t="str">
        <f t="array" ref="E223">IFERROR(IF(INDEX('Disaggregation Data'!$K$159:$K$310,MATCH(RIGHT(M223,255),RIGHT('Disaggregation Data'!$J$159:$J$310,255),0))=0,"",INDEX('Disaggregation Data'!$K$159:$K$310,MATCH(RIGHT(M223,255),RIGHT('Disaggregation Data'!J$159:$J$310,255),0))),"")</f>
        <v/>
      </c>
      <c r="F223" s="378" t="str">
        <f t="array" ref="F223">IFERROR(IF(INDEX('Disaggregation Data'!$L$159:$L$310,MATCH(RIGHT(M223,255),RIGHT('Disaggregation Data'!$J$159:$J$310,255),0))=0,"",INDEX('Disaggregation Data'!$L$159:$L$310,MATCH(RIGHT(M223,255),RIGHT('Disaggregation Data'!J$159:$J$310,255),0))),"")</f>
        <v/>
      </c>
      <c r="G223" s="378" t="str">
        <f t="array" ref="G223">IFERROR(IF(INDEX('Disaggregation Data'!$M$159:$M$310,MATCH(RIGHT(M223,255),RIGHT('Disaggregation Data'!$J$159:$J$310,255),0))=0,"",INDEX('Disaggregation Data'!$M$159:$M$310,MATCH(RIGHT(M223,255),RIGHT('Disaggregation Data'!J$159:$J$310,255),0))),"")</f>
        <v/>
      </c>
      <c r="H223" s="377" t="str">
        <f t="array" ref="H223">IFERROR(IF(INDEX('Disaggregation Data'!$N$159:$N$310,MATCH(RIGHT(M223,255),RIGHT('Disaggregation Data'!$J$159:$J$310,255),0))=0,"",INDEX('Disaggregation Data'!$N$159:$N$310,MATCH(RIGHT(M223,255),RIGHT('Disaggregation Data'!J$159:$J$310,255),0))),"")</f>
        <v/>
      </c>
      <c r="I223" s="477" t="str">
        <f t="array" ref="I223">IFERROR(IF(INDEX('Disaggregation Records'!$G$59:$G$92,MATCH(LEFT(L223,255),LEFT('Disaggregation Records'!$D$59:$D$92,255),0))=0,"",INDEX('Disaggregation Records'!$G$59:$G$92,MATCH(LEFT(L223,255),LEFT('Disaggregation Records'!$D$59:$D$92,255),0))),"")</f>
        <v/>
      </c>
      <c r="J223" s="491" t="s">
        <v>777</v>
      </c>
      <c r="K223" s="491">
        <f t="shared" si="12"/>
        <v>45</v>
      </c>
      <c r="L223" s="491" t="str">
        <f t="shared" si="13"/>
        <v/>
      </c>
      <c r="M223" s="491" t="str">
        <f t="shared" si="14"/>
        <v/>
      </c>
      <c r="N223" s="491" t="b">
        <f t="shared" si="15"/>
        <v>0</v>
      </c>
      <c r="O223" s="492" t="s">
        <v>1798</v>
      </c>
      <c r="P223" s="199"/>
      <c r="Q223" s="176"/>
      <c r="U223" s="415"/>
      <c r="V223" s="415"/>
    </row>
    <row r="224" spans="1:22" ht="37.5" customHeight="1" x14ac:dyDescent="0.25">
      <c r="A224" s="375">
        <v>6</v>
      </c>
      <c r="B224" s="394" t="str">
        <f>IFERROR(VLOOKUP(A224,'Outcome Indicators - Section C'!$A$10:$S$27,19,FALSE),"")</f>
        <v/>
      </c>
      <c r="C224" s="490" t="str">
        <f t="array" ref="C224">IFERROR(IF(INDEX('Disaggregation Records'!$E$59:$E$92,MATCH(RIGHT(L224,255),RIGHT('Disaggregation Records'!$D$59:$D$92,255),0))=0,"",INDEX('Disaggregation Records'!$E$59:$E$92,MATCH(RIGHT(L224,255),RIGHT('Disaggregation Records'!$D$59:$D$92,255),0))),"")</f>
        <v/>
      </c>
      <c r="D224" s="490" t="str">
        <f t="array" ref="D224">IFERROR(IF(INDEX('Disaggregation Records'!$F$59:$F$92,MATCH(RIGHT(L224,255),RIGHT('Disaggregation Records'!$D$59:$D$92,255),0))=0,"",INDEX('Disaggregation Records'!$F$59:$F$92,MATCH(RIGHT(L224,255),RIGHT('Disaggregation Records'!$D$59:$D$92,255),0))),"")</f>
        <v/>
      </c>
      <c r="E224" s="378" t="str">
        <f t="array" ref="E224">IFERROR(IF(INDEX('Disaggregation Data'!$K$159:$K$310,MATCH(RIGHT(M224,255),RIGHT('Disaggregation Data'!$J$159:$J$310,255),0))=0,"",INDEX('Disaggregation Data'!$K$159:$K$310,MATCH(RIGHT(M224,255),RIGHT('Disaggregation Data'!J$159:$J$310,255),0))),"")</f>
        <v/>
      </c>
      <c r="F224" s="378" t="str">
        <f t="array" ref="F224">IFERROR(IF(INDEX('Disaggregation Data'!$L$159:$L$310,MATCH(RIGHT(M224,255),RIGHT('Disaggregation Data'!$J$159:$J$310,255),0))=0,"",INDEX('Disaggregation Data'!$L$159:$L$310,MATCH(RIGHT(M224,255),RIGHT('Disaggregation Data'!J$159:$J$310,255),0))),"")</f>
        <v/>
      </c>
      <c r="G224" s="378" t="str">
        <f t="array" ref="G224">IFERROR(IF(INDEX('Disaggregation Data'!$M$159:$M$310,MATCH(RIGHT(M224,255),RIGHT('Disaggregation Data'!$J$159:$J$310,255),0))=0,"",INDEX('Disaggregation Data'!$M$159:$M$310,MATCH(RIGHT(M224,255),RIGHT('Disaggregation Data'!J$159:$J$310,255),0))),"")</f>
        <v/>
      </c>
      <c r="H224" s="377" t="str">
        <f t="array" ref="H224">IFERROR(IF(INDEX('Disaggregation Data'!$N$159:$N$310,MATCH(RIGHT(M224,255),RIGHT('Disaggregation Data'!$J$159:$J$310,255),0))=0,"",INDEX('Disaggregation Data'!$N$159:$N$310,MATCH(RIGHT(M224,255),RIGHT('Disaggregation Data'!J$159:$J$310,255),0))),"")</f>
        <v/>
      </c>
      <c r="I224" s="477" t="str">
        <f t="array" ref="I224">IFERROR(IF(INDEX('Disaggregation Records'!$G$59:$G$92,MATCH(LEFT(L224,255),LEFT('Disaggregation Records'!$D$59:$D$92,255),0))=0,"",INDEX('Disaggregation Records'!$G$59:$G$92,MATCH(LEFT(L224,255),LEFT('Disaggregation Records'!$D$59:$D$92,255),0))),"")</f>
        <v/>
      </c>
      <c r="J224" s="491" t="s">
        <v>777</v>
      </c>
      <c r="K224" s="491">
        <f t="shared" si="12"/>
        <v>46</v>
      </c>
      <c r="L224" s="491" t="str">
        <f t="shared" si="13"/>
        <v/>
      </c>
      <c r="M224" s="491" t="str">
        <f t="shared" si="14"/>
        <v/>
      </c>
      <c r="N224" s="491" t="b">
        <f t="shared" si="15"/>
        <v>0</v>
      </c>
      <c r="O224" s="492" t="s">
        <v>1799</v>
      </c>
      <c r="P224" s="199"/>
      <c r="Q224" s="176"/>
      <c r="U224" s="415"/>
      <c r="V224" s="415"/>
    </row>
    <row r="225" spans="1:22" ht="37.5" customHeight="1" x14ac:dyDescent="0.25">
      <c r="A225" s="375">
        <v>6</v>
      </c>
      <c r="B225" s="394" t="str">
        <f>IFERROR(VLOOKUP(A225,'Outcome Indicators - Section C'!$A$10:$S$27,19,FALSE),"")</f>
        <v/>
      </c>
      <c r="C225" s="490" t="str">
        <f t="array" ref="C225">IFERROR(IF(INDEX('Disaggregation Records'!$E$59:$E$92,MATCH(RIGHT(L225,255),RIGHT('Disaggregation Records'!$D$59:$D$92,255),0))=0,"",INDEX('Disaggregation Records'!$E$59:$E$92,MATCH(RIGHT(L225,255),RIGHT('Disaggregation Records'!$D$59:$D$92,255),0))),"")</f>
        <v/>
      </c>
      <c r="D225" s="490" t="str">
        <f t="array" ref="D225">IFERROR(IF(INDEX('Disaggregation Records'!$F$59:$F$92,MATCH(RIGHT(L225,255),RIGHT('Disaggregation Records'!$D$59:$D$92,255),0))=0,"",INDEX('Disaggregation Records'!$F$59:$F$92,MATCH(RIGHT(L225,255),RIGHT('Disaggregation Records'!$D$59:$D$92,255),0))),"")</f>
        <v/>
      </c>
      <c r="E225" s="378" t="str">
        <f t="array" ref="E225">IFERROR(IF(INDEX('Disaggregation Data'!$K$159:$K$310,MATCH(RIGHT(M225,255),RIGHT('Disaggregation Data'!$J$159:$J$310,255),0))=0,"",INDEX('Disaggregation Data'!$K$159:$K$310,MATCH(RIGHT(M225,255),RIGHT('Disaggregation Data'!J$159:$J$310,255),0))),"")</f>
        <v/>
      </c>
      <c r="F225" s="378" t="str">
        <f t="array" ref="F225">IFERROR(IF(INDEX('Disaggregation Data'!$L$159:$L$310,MATCH(RIGHT(M225,255),RIGHT('Disaggregation Data'!$J$159:$J$310,255),0))=0,"",INDEX('Disaggregation Data'!$L$159:$L$310,MATCH(RIGHT(M225,255),RIGHT('Disaggregation Data'!J$159:$J$310,255),0))),"")</f>
        <v/>
      </c>
      <c r="G225" s="378" t="str">
        <f t="array" ref="G225">IFERROR(IF(INDEX('Disaggregation Data'!$M$159:$M$310,MATCH(RIGHT(M225,255),RIGHT('Disaggregation Data'!$J$159:$J$310,255),0))=0,"",INDEX('Disaggregation Data'!$M$159:$M$310,MATCH(RIGHT(M225,255),RIGHT('Disaggregation Data'!J$159:$J$310,255),0))),"")</f>
        <v/>
      </c>
      <c r="H225" s="377" t="str">
        <f t="array" ref="H225">IFERROR(IF(INDEX('Disaggregation Data'!$N$159:$N$310,MATCH(RIGHT(M225,255),RIGHT('Disaggregation Data'!$J$159:$J$310,255),0))=0,"",INDEX('Disaggregation Data'!$N$159:$N$310,MATCH(RIGHT(M225,255),RIGHT('Disaggregation Data'!J$159:$J$310,255),0))),"")</f>
        <v/>
      </c>
      <c r="I225" s="477" t="str">
        <f t="array" ref="I225">IFERROR(IF(INDEX('Disaggregation Records'!$G$59:$G$92,MATCH(LEFT(L225,255),LEFT('Disaggregation Records'!$D$59:$D$92,255),0))=0,"",INDEX('Disaggregation Records'!$G$59:$G$92,MATCH(LEFT(L225,255),LEFT('Disaggregation Records'!$D$59:$D$92,255),0))),"")</f>
        <v/>
      </c>
      <c r="J225" s="491" t="s">
        <v>777</v>
      </c>
      <c r="K225" s="491">
        <f t="shared" si="12"/>
        <v>47</v>
      </c>
      <c r="L225" s="491" t="str">
        <f t="shared" si="13"/>
        <v/>
      </c>
      <c r="M225" s="491" t="str">
        <f t="shared" si="14"/>
        <v/>
      </c>
      <c r="N225" s="491" t="b">
        <f t="shared" si="15"/>
        <v>0</v>
      </c>
      <c r="O225" s="492" t="s">
        <v>1800</v>
      </c>
      <c r="P225" s="199"/>
      <c r="Q225" s="176"/>
      <c r="U225" s="415"/>
      <c r="V225" s="415"/>
    </row>
    <row r="226" spans="1:22" ht="37.5" customHeight="1" x14ac:dyDescent="0.25">
      <c r="A226" s="375">
        <v>6</v>
      </c>
      <c r="B226" s="394" t="str">
        <f>IFERROR(VLOOKUP(A226,'Outcome Indicators - Section C'!$A$10:$S$27,19,FALSE),"")</f>
        <v/>
      </c>
      <c r="C226" s="490" t="str">
        <f t="array" ref="C226">IFERROR(IF(INDEX('Disaggregation Records'!$E$59:$E$92,MATCH(RIGHT(L226,255),RIGHT('Disaggregation Records'!$D$59:$D$92,255),0))=0,"",INDEX('Disaggregation Records'!$E$59:$E$92,MATCH(RIGHT(L226,255),RIGHT('Disaggregation Records'!$D$59:$D$92,255),0))),"")</f>
        <v/>
      </c>
      <c r="D226" s="490" t="str">
        <f t="array" ref="D226">IFERROR(IF(INDEX('Disaggregation Records'!$F$59:$F$92,MATCH(RIGHT(L226,255),RIGHT('Disaggregation Records'!$D$59:$D$92,255),0))=0,"",INDEX('Disaggregation Records'!$F$59:$F$92,MATCH(RIGHT(L226,255),RIGHT('Disaggregation Records'!$D$59:$D$92,255),0))),"")</f>
        <v/>
      </c>
      <c r="E226" s="378" t="str">
        <f t="array" ref="E226">IFERROR(IF(INDEX('Disaggregation Data'!$K$159:$K$310,MATCH(RIGHT(M226,255),RIGHT('Disaggregation Data'!$J$159:$J$310,255),0))=0,"",INDEX('Disaggregation Data'!$K$159:$K$310,MATCH(RIGHT(M226,255),RIGHT('Disaggregation Data'!J$159:$J$310,255),0))),"")</f>
        <v/>
      </c>
      <c r="F226" s="378" t="str">
        <f t="array" ref="F226">IFERROR(IF(INDEX('Disaggregation Data'!$L$159:$L$310,MATCH(RIGHT(M226,255),RIGHT('Disaggregation Data'!$J$159:$J$310,255),0))=0,"",INDEX('Disaggregation Data'!$L$159:$L$310,MATCH(RIGHT(M226,255),RIGHT('Disaggregation Data'!J$159:$J$310,255),0))),"")</f>
        <v/>
      </c>
      <c r="G226" s="378" t="str">
        <f t="array" ref="G226">IFERROR(IF(INDEX('Disaggregation Data'!$M$159:$M$310,MATCH(RIGHT(M226,255),RIGHT('Disaggregation Data'!$J$159:$J$310,255),0))=0,"",INDEX('Disaggregation Data'!$M$159:$M$310,MATCH(RIGHT(M226,255),RIGHT('Disaggregation Data'!J$159:$J$310,255),0))),"")</f>
        <v/>
      </c>
      <c r="H226" s="377" t="str">
        <f t="array" ref="H226">IFERROR(IF(INDEX('Disaggregation Data'!$N$159:$N$310,MATCH(RIGHT(M226,255),RIGHT('Disaggregation Data'!$J$159:$J$310,255),0))=0,"",INDEX('Disaggregation Data'!$N$159:$N$310,MATCH(RIGHT(M226,255),RIGHT('Disaggregation Data'!J$159:$J$310,255),0))),"")</f>
        <v/>
      </c>
      <c r="I226" s="477" t="str">
        <f t="array" ref="I226">IFERROR(IF(INDEX('Disaggregation Records'!$G$59:$G$92,MATCH(LEFT(L226,255),LEFT('Disaggregation Records'!$D$59:$D$92,255),0))=0,"",INDEX('Disaggregation Records'!$G$59:$G$92,MATCH(LEFT(L226,255),LEFT('Disaggregation Records'!$D$59:$D$92,255),0))),"")</f>
        <v/>
      </c>
      <c r="J226" s="491" t="s">
        <v>777</v>
      </c>
      <c r="K226" s="491">
        <f t="shared" si="12"/>
        <v>48</v>
      </c>
      <c r="L226" s="491" t="str">
        <f t="shared" si="13"/>
        <v/>
      </c>
      <c r="M226" s="491" t="str">
        <f t="shared" si="14"/>
        <v/>
      </c>
      <c r="N226" s="491" t="b">
        <f t="shared" si="15"/>
        <v>0</v>
      </c>
      <c r="O226" s="492" t="s">
        <v>1801</v>
      </c>
      <c r="P226" s="199"/>
      <c r="Q226" s="176"/>
      <c r="U226" s="415"/>
      <c r="V226" s="415"/>
    </row>
    <row r="227" spans="1:22" ht="37.5" customHeight="1" x14ac:dyDescent="0.25">
      <c r="A227" s="375">
        <v>6</v>
      </c>
      <c r="B227" s="394" t="str">
        <f>IFERROR(VLOOKUP(A227,'Outcome Indicators - Section C'!$A$10:$S$27,19,FALSE),"")</f>
        <v/>
      </c>
      <c r="C227" s="490" t="str">
        <f t="array" ref="C227">IFERROR(IF(INDEX('Disaggregation Records'!$E$59:$E$92,MATCH(RIGHT(L227,255),RIGHT('Disaggregation Records'!$D$59:$D$92,255),0))=0,"",INDEX('Disaggregation Records'!$E$59:$E$92,MATCH(RIGHT(L227,255),RIGHT('Disaggregation Records'!$D$59:$D$92,255),0))),"")</f>
        <v/>
      </c>
      <c r="D227" s="490" t="str">
        <f t="array" ref="D227">IFERROR(IF(INDEX('Disaggregation Records'!$F$59:$F$92,MATCH(RIGHT(L227,255),RIGHT('Disaggregation Records'!$D$59:$D$92,255),0))=0,"",INDEX('Disaggregation Records'!$F$59:$F$92,MATCH(RIGHT(L227,255),RIGHT('Disaggregation Records'!$D$59:$D$92,255),0))),"")</f>
        <v/>
      </c>
      <c r="E227" s="378" t="str">
        <f t="array" ref="E227">IFERROR(IF(INDEX('Disaggregation Data'!$K$159:$K$310,MATCH(RIGHT(M227,255),RIGHT('Disaggregation Data'!$J$159:$J$310,255),0))=0,"",INDEX('Disaggregation Data'!$K$159:$K$310,MATCH(RIGHT(M227,255),RIGHT('Disaggregation Data'!J$159:$J$310,255),0))),"")</f>
        <v/>
      </c>
      <c r="F227" s="378" t="str">
        <f t="array" ref="F227">IFERROR(IF(INDEX('Disaggregation Data'!$L$159:$L$310,MATCH(RIGHT(M227,255),RIGHT('Disaggregation Data'!$J$159:$J$310,255),0))=0,"",INDEX('Disaggregation Data'!$L$159:$L$310,MATCH(RIGHT(M227,255),RIGHT('Disaggregation Data'!J$159:$J$310,255),0))),"")</f>
        <v/>
      </c>
      <c r="G227" s="378" t="str">
        <f t="array" ref="G227">IFERROR(IF(INDEX('Disaggregation Data'!$M$159:$M$310,MATCH(RIGHT(M227,255),RIGHT('Disaggregation Data'!$J$159:$J$310,255),0))=0,"",INDEX('Disaggregation Data'!$M$159:$M$310,MATCH(RIGHT(M227,255),RIGHT('Disaggregation Data'!J$159:$J$310,255),0))),"")</f>
        <v/>
      </c>
      <c r="H227" s="377" t="str">
        <f t="array" ref="H227">IFERROR(IF(INDEX('Disaggregation Data'!$N$159:$N$310,MATCH(RIGHT(M227,255),RIGHT('Disaggregation Data'!$J$159:$J$310,255),0))=0,"",INDEX('Disaggregation Data'!$N$159:$N$310,MATCH(RIGHT(M227,255),RIGHT('Disaggregation Data'!J$159:$J$310,255),0))),"")</f>
        <v/>
      </c>
      <c r="I227" s="477" t="str">
        <f t="array" ref="I227">IFERROR(IF(INDEX('Disaggregation Records'!$G$59:$G$92,MATCH(LEFT(L227,255),LEFT('Disaggregation Records'!$D$59:$D$92,255),0))=0,"",INDEX('Disaggregation Records'!$G$59:$G$92,MATCH(LEFT(L227,255),LEFT('Disaggregation Records'!$D$59:$D$92,255),0))),"")</f>
        <v/>
      </c>
      <c r="J227" s="491" t="s">
        <v>777</v>
      </c>
      <c r="K227" s="491">
        <f t="shared" si="12"/>
        <v>49</v>
      </c>
      <c r="L227" s="491" t="str">
        <f t="shared" si="13"/>
        <v/>
      </c>
      <c r="M227" s="491" t="str">
        <f t="shared" si="14"/>
        <v/>
      </c>
      <c r="N227" s="491" t="b">
        <f t="shared" si="15"/>
        <v>0</v>
      </c>
      <c r="O227" s="492" t="s">
        <v>1802</v>
      </c>
      <c r="P227" s="199"/>
      <c r="Q227" s="176"/>
      <c r="U227" s="415"/>
      <c r="V227" s="415"/>
    </row>
    <row r="228" spans="1:22" ht="37.5" customHeight="1" x14ac:dyDescent="0.25">
      <c r="A228" s="375">
        <v>7</v>
      </c>
      <c r="B228" s="394" t="str">
        <f>IFERROR(VLOOKUP(A228,'Outcome Indicators - Section C'!$A$10:$S$27,19,FALSE),"")</f>
        <v/>
      </c>
      <c r="C228" s="490" t="str">
        <f t="array" ref="C228">IFERROR(IF(INDEX('Disaggregation Records'!$E$59:$E$92,MATCH(RIGHT(L228,255),RIGHT('Disaggregation Records'!$D$59:$D$92,255),0))=0,"",INDEX('Disaggregation Records'!$E$59:$E$92,MATCH(RIGHT(L228,255),RIGHT('Disaggregation Records'!$D$59:$D$92,255),0))),"")</f>
        <v/>
      </c>
      <c r="D228" s="490" t="str">
        <f t="array" ref="D228">IFERROR(IF(INDEX('Disaggregation Records'!$F$59:$F$92,MATCH(RIGHT(L228,255),RIGHT('Disaggregation Records'!$D$59:$D$92,255),0))=0,"",INDEX('Disaggregation Records'!$F$59:$F$92,MATCH(RIGHT(L228,255),RIGHT('Disaggregation Records'!$D$59:$D$92,255),0))),"")</f>
        <v/>
      </c>
      <c r="E228" s="378" t="str">
        <f t="array" ref="E228">IFERROR(IF(INDEX('Disaggregation Data'!$K$159:$K$310,MATCH(RIGHT(M228,255),RIGHT('Disaggregation Data'!$J$159:$J$310,255),0))=0,"",INDEX('Disaggregation Data'!$K$159:$K$310,MATCH(RIGHT(M228,255),RIGHT('Disaggregation Data'!J$159:$J$310,255),0))),"")</f>
        <v/>
      </c>
      <c r="F228" s="378" t="str">
        <f t="array" ref="F228">IFERROR(IF(INDEX('Disaggregation Data'!$L$159:$L$310,MATCH(RIGHT(M228,255),RIGHT('Disaggregation Data'!$J$159:$J$310,255),0))=0,"",INDEX('Disaggregation Data'!$L$159:$L$310,MATCH(RIGHT(M228,255),RIGHT('Disaggregation Data'!J$159:$J$310,255),0))),"")</f>
        <v/>
      </c>
      <c r="G228" s="378" t="str">
        <f t="array" ref="G228">IFERROR(IF(INDEX('Disaggregation Data'!$M$159:$M$310,MATCH(RIGHT(M228,255),RIGHT('Disaggregation Data'!$J$159:$J$310,255),0))=0,"",INDEX('Disaggregation Data'!$M$159:$M$310,MATCH(RIGHT(M228,255),RIGHT('Disaggregation Data'!J$159:$J$310,255),0))),"")</f>
        <v/>
      </c>
      <c r="H228" s="377" t="str">
        <f t="array" ref="H228">IFERROR(IF(INDEX('Disaggregation Data'!$N$159:$N$310,MATCH(RIGHT(M228,255),RIGHT('Disaggregation Data'!$J$159:$J$310,255),0))=0,"",INDEX('Disaggregation Data'!$N$159:$N$310,MATCH(RIGHT(M228,255),RIGHT('Disaggregation Data'!J$159:$J$310,255),0))),"")</f>
        <v/>
      </c>
      <c r="I228" s="477" t="str">
        <f t="array" ref="I228">IFERROR(IF(INDEX('Disaggregation Records'!$G$59:$G$92,MATCH(LEFT(L228,255),LEFT('Disaggregation Records'!$D$59:$D$92,255),0))=0,"",INDEX('Disaggregation Records'!$G$59:$G$92,MATCH(LEFT(L228,255),LEFT('Disaggregation Records'!$D$59:$D$92,255),0))),"")</f>
        <v/>
      </c>
      <c r="J228" s="491" t="s">
        <v>782</v>
      </c>
      <c r="K228" s="491">
        <f t="shared" si="12"/>
        <v>50</v>
      </c>
      <c r="L228" s="491" t="str">
        <f t="shared" si="13"/>
        <v/>
      </c>
      <c r="M228" s="491" t="str">
        <f t="shared" si="14"/>
        <v/>
      </c>
      <c r="N228" s="491" t="b">
        <f t="shared" si="15"/>
        <v>0</v>
      </c>
      <c r="O228" s="492" t="s">
        <v>1803</v>
      </c>
      <c r="P228" s="199"/>
      <c r="Q228" s="176"/>
      <c r="U228" s="415"/>
      <c r="V228" s="415"/>
    </row>
    <row r="229" spans="1:22" ht="37.5" customHeight="1" x14ac:dyDescent="0.25">
      <c r="A229" s="375">
        <v>7</v>
      </c>
      <c r="B229" s="394" t="str">
        <f>IFERROR(VLOOKUP(A229,'Outcome Indicators - Section C'!$A$10:$S$27,19,FALSE),"")</f>
        <v/>
      </c>
      <c r="C229" s="490" t="str">
        <f t="array" ref="C229">IFERROR(IF(INDEX('Disaggregation Records'!$E$59:$E$92,MATCH(RIGHT(L229,255),RIGHT('Disaggregation Records'!$D$59:$D$92,255),0))=0,"",INDEX('Disaggregation Records'!$E$59:$E$92,MATCH(RIGHT(L229,255),RIGHT('Disaggregation Records'!$D$59:$D$92,255),0))),"")</f>
        <v/>
      </c>
      <c r="D229" s="490" t="str">
        <f t="array" ref="D229">IFERROR(IF(INDEX('Disaggregation Records'!$F$59:$F$92,MATCH(RIGHT(L229,255),RIGHT('Disaggregation Records'!$D$59:$D$92,255),0))=0,"",INDEX('Disaggregation Records'!$F$59:$F$92,MATCH(RIGHT(L229,255),RIGHT('Disaggregation Records'!$D$59:$D$92,255),0))),"")</f>
        <v/>
      </c>
      <c r="E229" s="378" t="str">
        <f t="array" ref="E229">IFERROR(IF(INDEX('Disaggregation Data'!$K$159:$K$310,MATCH(RIGHT(M229,255),RIGHT('Disaggregation Data'!$J$159:$J$310,255),0))=0,"",INDEX('Disaggregation Data'!$K$159:$K$310,MATCH(RIGHT(M229,255),RIGHT('Disaggregation Data'!J$159:$J$310,255),0))),"")</f>
        <v/>
      </c>
      <c r="F229" s="378" t="str">
        <f t="array" ref="F229">IFERROR(IF(INDEX('Disaggregation Data'!$L$159:$L$310,MATCH(RIGHT(M229,255),RIGHT('Disaggregation Data'!$J$159:$J$310,255),0))=0,"",INDEX('Disaggregation Data'!$L$159:$L$310,MATCH(RIGHT(M229,255),RIGHT('Disaggregation Data'!J$159:$J$310,255),0))),"")</f>
        <v/>
      </c>
      <c r="G229" s="378" t="str">
        <f t="array" ref="G229">IFERROR(IF(INDEX('Disaggregation Data'!$M$159:$M$310,MATCH(RIGHT(M229,255),RIGHT('Disaggregation Data'!$J$159:$J$310,255),0))=0,"",INDEX('Disaggregation Data'!$M$159:$M$310,MATCH(RIGHT(M229,255),RIGHT('Disaggregation Data'!J$159:$J$310,255),0))),"")</f>
        <v/>
      </c>
      <c r="H229" s="377" t="str">
        <f t="array" ref="H229">IFERROR(IF(INDEX('Disaggregation Data'!$N$159:$N$310,MATCH(RIGHT(M229,255),RIGHT('Disaggregation Data'!$J$159:$J$310,255),0))=0,"",INDEX('Disaggregation Data'!$N$159:$N$310,MATCH(RIGHT(M229,255),RIGHT('Disaggregation Data'!J$159:$J$310,255),0))),"")</f>
        <v/>
      </c>
      <c r="I229" s="477" t="str">
        <f t="array" ref="I229">IFERROR(IF(INDEX('Disaggregation Records'!$G$59:$G$92,MATCH(LEFT(L229,255),LEFT('Disaggregation Records'!$D$59:$D$92,255),0))=0,"",INDEX('Disaggregation Records'!$G$59:$G$92,MATCH(LEFT(L229,255),LEFT('Disaggregation Records'!$D$59:$D$92,255),0))),"")</f>
        <v/>
      </c>
      <c r="J229" s="491" t="s">
        <v>782</v>
      </c>
      <c r="K229" s="491">
        <f t="shared" si="12"/>
        <v>51</v>
      </c>
      <c r="L229" s="491" t="str">
        <f t="shared" si="13"/>
        <v/>
      </c>
      <c r="M229" s="491" t="str">
        <f t="shared" si="14"/>
        <v/>
      </c>
      <c r="N229" s="491" t="b">
        <f t="shared" si="15"/>
        <v>0</v>
      </c>
      <c r="O229" s="492" t="s">
        <v>1804</v>
      </c>
      <c r="P229" s="199"/>
      <c r="Q229" s="176"/>
      <c r="U229" s="415"/>
      <c r="V229" s="415"/>
    </row>
    <row r="230" spans="1:22" ht="37.5" customHeight="1" x14ac:dyDescent="0.25">
      <c r="A230" s="375">
        <v>7</v>
      </c>
      <c r="B230" s="394" t="str">
        <f>IFERROR(VLOOKUP(A230,'Outcome Indicators - Section C'!$A$10:$S$27,19,FALSE),"")</f>
        <v/>
      </c>
      <c r="C230" s="490" t="str">
        <f t="array" ref="C230">IFERROR(IF(INDEX('Disaggregation Records'!$E$59:$E$92,MATCH(RIGHT(L230,255),RIGHT('Disaggregation Records'!$D$59:$D$92,255),0))=0,"",INDEX('Disaggregation Records'!$E$59:$E$92,MATCH(RIGHT(L230,255),RIGHT('Disaggregation Records'!$D$59:$D$92,255),0))),"")</f>
        <v/>
      </c>
      <c r="D230" s="490" t="str">
        <f t="array" ref="D230">IFERROR(IF(INDEX('Disaggregation Records'!$F$59:$F$92,MATCH(RIGHT(L230,255),RIGHT('Disaggregation Records'!$D$59:$D$92,255),0))=0,"",INDEX('Disaggregation Records'!$F$59:$F$92,MATCH(RIGHT(L230,255),RIGHT('Disaggregation Records'!$D$59:$D$92,255),0))),"")</f>
        <v/>
      </c>
      <c r="E230" s="378" t="str">
        <f t="array" ref="E230">IFERROR(IF(INDEX('Disaggregation Data'!$K$159:$K$310,MATCH(RIGHT(M230,255),RIGHT('Disaggregation Data'!$J$159:$J$310,255),0))=0,"",INDEX('Disaggregation Data'!$K$159:$K$310,MATCH(RIGHT(M230,255),RIGHT('Disaggregation Data'!J$159:$J$310,255),0))),"")</f>
        <v/>
      </c>
      <c r="F230" s="378" t="str">
        <f t="array" ref="F230">IFERROR(IF(INDEX('Disaggregation Data'!$L$159:$L$310,MATCH(RIGHT(M230,255),RIGHT('Disaggregation Data'!$J$159:$J$310,255),0))=0,"",INDEX('Disaggregation Data'!$L$159:$L$310,MATCH(RIGHT(M230,255),RIGHT('Disaggregation Data'!J$159:$J$310,255),0))),"")</f>
        <v/>
      </c>
      <c r="G230" s="378" t="str">
        <f t="array" ref="G230">IFERROR(IF(INDEX('Disaggregation Data'!$M$159:$M$310,MATCH(RIGHT(M230,255),RIGHT('Disaggregation Data'!$J$159:$J$310,255),0))=0,"",INDEX('Disaggregation Data'!$M$159:$M$310,MATCH(RIGHT(M230,255),RIGHT('Disaggregation Data'!J$159:$J$310,255),0))),"")</f>
        <v/>
      </c>
      <c r="H230" s="377" t="str">
        <f t="array" ref="H230">IFERROR(IF(INDEX('Disaggregation Data'!$N$159:$N$310,MATCH(RIGHT(M230,255),RIGHT('Disaggregation Data'!$J$159:$J$310,255),0))=0,"",INDEX('Disaggregation Data'!$N$159:$N$310,MATCH(RIGHT(M230,255),RIGHT('Disaggregation Data'!J$159:$J$310,255),0))),"")</f>
        <v/>
      </c>
      <c r="I230" s="477" t="str">
        <f t="array" ref="I230">IFERROR(IF(INDEX('Disaggregation Records'!$G$59:$G$92,MATCH(LEFT(L230,255),LEFT('Disaggregation Records'!$D$59:$D$92,255),0))=0,"",INDEX('Disaggregation Records'!$G$59:$G$92,MATCH(LEFT(L230,255),LEFT('Disaggregation Records'!$D$59:$D$92,255),0))),"")</f>
        <v/>
      </c>
      <c r="J230" s="491" t="s">
        <v>782</v>
      </c>
      <c r="K230" s="491">
        <f t="shared" si="12"/>
        <v>52</v>
      </c>
      <c r="L230" s="491" t="str">
        <f t="shared" si="13"/>
        <v/>
      </c>
      <c r="M230" s="491" t="str">
        <f t="shared" si="14"/>
        <v/>
      </c>
      <c r="N230" s="491" t="b">
        <f t="shared" si="15"/>
        <v>0</v>
      </c>
      <c r="O230" s="492" t="s">
        <v>1805</v>
      </c>
      <c r="P230" s="199"/>
      <c r="Q230" s="176"/>
      <c r="U230" s="415"/>
      <c r="V230" s="415"/>
    </row>
    <row r="231" spans="1:22" ht="37.5" customHeight="1" x14ac:dyDescent="0.25">
      <c r="A231" s="375">
        <v>7</v>
      </c>
      <c r="B231" s="394" t="str">
        <f>IFERROR(VLOOKUP(A231,'Outcome Indicators - Section C'!$A$10:$S$27,19,FALSE),"")</f>
        <v/>
      </c>
      <c r="C231" s="490" t="str">
        <f t="array" ref="C231">IFERROR(IF(INDEX('Disaggregation Records'!$E$59:$E$92,MATCH(RIGHT(L231,255),RIGHT('Disaggregation Records'!$D$59:$D$92,255),0))=0,"",INDEX('Disaggregation Records'!$E$59:$E$92,MATCH(RIGHT(L231,255),RIGHT('Disaggregation Records'!$D$59:$D$92,255),0))),"")</f>
        <v/>
      </c>
      <c r="D231" s="490" t="str">
        <f t="array" ref="D231">IFERROR(IF(INDEX('Disaggregation Records'!$F$59:$F$92,MATCH(RIGHT(L231,255),RIGHT('Disaggregation Records'!$D$59:$D$92,255),0))=0,"",INDEX('Disaggregation Records'!$F$59:$F$92,MATCH(RIGHT(L231,255),RIGHT('Disaggregation Records'!$D$59:$D$92,255),0))),"")</f>
        <v/>
      </c>
      <c r="E231" s="378" t="str">
        <f t="array" ref="E231">IFERROR(IF(INDEX('Disaggregation Data'!$K$159:$K$310,MATCH(RIGHT(M231,255),RIGHT('Disaggregation Data'!$J$159:$J$310,255),0))=0,"",INDEX('Disaggregation Data'!$K$159:$K$310,MATCH(RIGHT(M231,255),RIGHT('Disaggregation Data'!J$159:$J$310,255),0))),"")</f>
        <v/>
      </c>
      <c r="F231" s="378" t="str">
        <f t="array" ref="F231">IFERROR(IF(INDEX('Disaggregation Data'!$L$159:$L$310,MATCH(RIGHT(M231,255),RIGHT('Disaggregation Data'!$J$159:$J$310,255),0))=0,"",INDEX('Disaggregation Data'!$L$159:$L$310,MATCH(RIGHT(M231,255),RIGHT('Disaggregation Data'!J$159:$J$310,255),0))),"")</f>
        <v/>
      </c>
      <c r="G231" s="378" t="str">
        <f t="array" ref="G231">IFERROR(IF(INDEX('Disaggregation Data'!$M$159:$M$310,MATCH(RIGHT(M231,255),RIGHT('Disaggregation Data'!$J$159:$J$310,255),0))=0,"",INDEX('Disaggregation Data'!$M$159:$M$310,MATCH(RIGHT(M231,255),RIGHT('Disaggregation Data'!J$159:$J$310,255),0))),"")</f>
        <v/>
      </c>
      <c r="H231" s="377" t="str">
        <f t="array" ref="H231">IFERROR(IF(INDEX('Disaggregation Data'!$N$159:$N$310,MATCH(RIGHT(M231,255),RIGHT('Disaggregation Data'!$J$159:$J$310,255),0))=0,"",INDEX('Disaggregation Data'!$N$159:$N$310,MATCH(RIGHT(M231,255),RIGHT('Disaggregation Data'!J$159:$J$310,255),0))),"")</f>
        <v/>
      </c>
      <c r="I231" s="477" t="str">
        <f t="array" ref="I231">IFERROR(IF(INDEX('Disaggregation Records'!$G$59:$G$92,MATCH(LEFT(L231,255),LEFT('Disaggregation Records'!$D$59:$D$92,255),0))=0,"",INDEX('Disaggregation Records'!$G$59:$G$92,MATCH(LEFT(L231,255),LEFT('Disaggregation Records'!$D$59:$D$92,255),0))),"")</f>
        <v/>
      </c>
      <c r="J231" s="491" t="s">
        <v>782</v>
      </c>
      <c r="K231" s="491">
        <f t="shared" si="12"/>
        <v>53</v>
      </c>
      <c r="L231" s="491" t="str">
        <f t="shared" si="13"/>
        <v/>
      </c>
      <c r="M231" s="491" t="str">
        <f t="shared" si="14"/>
        <v/>
      </c>
      <c r="N231" s="491" t="b">
        <f t="shared" si="15"/>
        <v>0</v>
      </c>
      <c r="O231" s="492" t="s">
        <v>1806</v>
      </c>
      <c r="P231" s="199"/>
      <c r="Q231" s="176"/>
      <c r="U231" s="415"/>
      <c r="V231" s="415"/>
    </row>
    <row r="232" spans="1:22" ht="37.5" customHeight="1" x14ac:dyDescent="0.25">
      <c r="A232" s="375">
        <v>7</v>
      </c>
      <c r="B232" s="394" t="str">
        <f>IFERROR(VLOOKUP(A232,'Outcome Indicators - Section C'!$A$10:$S$27,19,FALSE),"")</f>
        <v/>
      </c>
      <c r="C232" s="490" t="str">
        <f t="array" ref="C232">IFERROR(IF(INDEX('Disaggregation Records'!$E$59:$E$92,MATCH(RIGHT(L232,255),RIGHT('Disaggregation Records'!$D$59:$D$92,255),0))=0,"",INDEX('Disaggregation Records'!$E$59:$E$92,MATCH(RIGHT(L232,255),RIGHT('Disaggregation Records'!$D$59:$D$92,255),0))),"")</f>
        <v/>
      </c>
      <c r="D232" s="490" t="str">
        <f t="array" ref="D232">IFERROR(IF(INDEX('Disaggregation Records'!$F$59:$F$92,MATCH(RIGHT(L232,255),RIGHT('Disaggregation Records'!$D$59:$D$92,255),0))=0,"",INDEX('Disaggregation Records'!$F$59:$F$92,MATCH(RIGHT(L232,255),RIGHT('Disaggregation Records'!$D$59:$D$92,255),0))),"")</f>
        <v/>
      </c>
      <c r="E232" s="378" t="str">
        <f t="array" ref="E232">IFERROR(IF(INDEX('Disaggregation Data'!$K$159:$K$310,MATCH(RIGHT(M232,255),RIGHT('Disaggregation Data'!$J$159:$J$310,255),0))=0,"",INDEX('Disaggregation Data'!$K$159:$K$310,MATCH(RIGHT(M232,255),RIGHT('Disaggregation Data'!J$159:$J$310,255),0))),"")</f>
        <v/>
      </c>
      <c r="F232" s="378" t="str">
        <f t="array" ref="F232">IFERROR(IF(INDEX('Disaggregation Data'!$L$159:$L$310,MATCH(RIGHT(M232,255),RIGHT('Disaggregation Data'!$J$159:$J$310,255),0))=0,"",INDEX('Disaggregation Data'!$L$159:$L$310,MATCH(RIGHT(M232,255),RIGHT('Disaggregation Data'!J$159:$J$310,255),0))),"")</f>
        <v/>
      </c>
      <c r="G232" s="378" t="str">
        <f t="array" ref="G232">IFERROR(IF(INDEX('Disaggregation Data'!$M$159:$M$310,MATCH(RIGHT(M232,255),RIGHT('Disaggregation Data'!$J$159:$J$310,255),0))=0,"",INDEX('Disaggregation Data'!$M$159:$M$310,MATCH(RIGHT(M232,255),RIGHT('Disaggregation Data'!J$159:$J$310,255),0))),"")</f>
        <v/>
      </c>
      <c r="H232" s="377" t="str">
        <f t="array" ref="H232">IFERROR(IF(INDEX('Disaggregation Data'!$N$159:$N$310,MATCH(RIGHT(M232,255),RIGHT('Disaggregation Data'!$J$159:$J$310,255),0))=0,"",INDEX('Disaggregation Data'!$N$159:$N$310,MATCH(RIGHT(M232,255),RIGHT('Disaggregation Data'!J$159:$J$310,255),0))),"")</f>
        <v/>
      </c>
      <c r="I232" s="477" t="str">
        <f t="array" ref="I232">IFERROR(IF(INDEX('Disaggregation Records'!$G$59:$G$92,MATCH(LEFT(L232,255),LEFT('Disaggregation Records'!$D$59:$D$92,255),0))=0,"",INDEX('Disaggregation Records'!$G$59:$G$92,MATCH(LEFT(L232,255),LEFT('Disaggregation Records'!$D$59:$D$92,255),0))),"")</f>
        <v/>
      </c>
      <c r="J232" s="491" t="s">
        <v>782</v>
      </c>
      <c r="K232" s="491">
        <f t="shared" ref="K232:K295" si="16">IF(B232=B231,K231+1,0)</f>
        <v>54</v>
      </c>
      <c r="L232" s="491" t="str">
        <f t="shared" ref="L232:L295" si="17">IF(B232&lt;&gt;"",B232&amp;"-"&amp;K232,"")</f>
        <v/>
      </c>
      <c r="M232" s="491" t="str">
        <f t="shared" ref="M232:M295" si="18">IF(B232&lt;&gt;"",B232&amp;C232&amp;D232,"")</f>
        <v/>
      </c>
      <c r="N232" s="491" t="b">
        <f t="shared" ref="N232:N295" si="19">IFERROR(IF(B232&lt;&gt;"",TRUE,FALSE),"")</f>
        <v>0</v>
      </c>
      <c r="O232" s="492" t="s">
        <v>1807</v>
      </c>
      <c r="P232" s="199"/>
      <c r="Q232" s="176"/>
      <c r="U232" s="415"/>
      <c r="V232" s="415"/>
    </row>
    <row r="233" spans="1:22" ht="37.5" customHeight="1" x14ac:dyDescent="0.25">
      <c r="A233" s="375">
        <v>7</v>
      </c>
      <c r="B233" s="394" t="str">
        <f>IFERROR(VLOOKUP(A233,'Outcome Indicators - Section C'!$A$10:$S$27,19,FALSE),"")</f>
        <v/>
      </c>
      <c r="C233" s="490" t="str">
        <f t="array" ref="C233">IFERROR(IF(INDEX('Disaggregation Records'!$E$59:$E$92,MATCH(RIGHT(L233,255),RIGHT('Disaggregation Records'!$D$59:$D$92,255),0))=0,"",INDEX('Disaggregation Records'!$E$59:$E$92,MATCH(RIGHT(L233,255),RIGHT('Disaggregation Records'!$D$59:$D$92,255),0))),"")</f>
        <v/>
      </c>
      <c r="D233" s="490" t="str">
        <f t="array" ref="D233">IFERROR(IF(INDEX('Disaggregation Records'!$F$59:$F$92,MATCH(RIGHT(L233,255),RIGHT('Disaggregation Records'!$D$59:$D$92,255),0))=0,"",INDEX('Disaggregation Records'!$F$59:$F$92,MATCH(RIGHT(L233,255),RIGHT('Disaggregation Records'!$D$59:$D$92,255),0))),"")</f>
        <v/>
      </c>
      <c r="E233" s="378" t="str">
        <f t="array" ref="E233">IFERROR(IF(INDEX('Disaggregation Data'!$K$159:$K$310,MATCH(RIGHT(M233,255),RIGHT('Disaggregation Data'!$J$159:$J$310,255),0))=0,"",INDEX('Disaggregation Data'!$K$159:$K$310,MATCH(RIGHT(M233,255),RIGHT('Disaggregation Data'!J$159:$J$310,255),0))),"")</f>
        <v/>
      </c>
      <c r="F233" s="378" t="str">
        <f t="array" ref="F233">IFERROR(IF(INDEX('Disaggregation Data'!$L$159:$L$310,MATCH(RIGHT(M233,255),RIGHT('Disaggregation Data'!$J$159:$J$310,255),0))=0,"",INDEX('Disaggregation Data'!$L$159:$L$310,MATCH(RIGHT(M233,255),RIGHT('Disaggregation Data'!J$159:$J$310,255),0))),"")</f>
        <v/>
      </c>
      <c r="G233" s="378" t="str">
        <f t="array" ref="G233">IFERROR(IF(INDEX('Disaggregation Data'!$M$159:$M$310,MATCH(RIGHT(M233,255),RIGHT('Disaggregation Data'!$J$159:$J$310,255),0))=0,"",INDEX('Disaggregation Data'!$M$159:$M$310,MATCH(RIGHT(M233,255),RIGHT('Disaggregation Data'!J$159:$J$310,255),0))),"")</f>
        <v/>
      </c>
      <c r="H233" s="377" t="str">
        <f t="array" ref="H233">IFERROR(IF(INDEX('Disaggregation Data'!$N$159:$N$310,MATCH(RIGHT(M233,255),RIGHT('Disaggregation Data'!$J$159:$J$310,255),0))=0,"",INDEX('Disaggregation Data'!$N$159:$N$310,MATCH(RIGHT(M233,255),RIGHT('Disaggregation Data'!J$159:$J$310,255),0))),"")</f>
        <v/>
      </c>
      <c r="I233" s="477" t="str">
        <f t="array" ref="I233">IFERROR(IF(INDEX('Disaggregation Records'!$G$59:$G$92,MATCH(LEFT(L233,255),LEFT('Disaggregation Records'!$D$59:$D$92,255),0))=0,"",INDEX('Disaggregation Records'!$G$59:$G$92,MATCH(LEFT(L233,255),LEFT('Disaggregation Records'!$D$59:$D$92,255),0))),"")</f>
        <v/>
      </c>
      <c r="J233" s="491" t="s">
        <v>782</v>
      </c>
      <c r="K233" s="491">
        <f t="shared" si="16"/>
        <v>55</v>
      </c>
      <c r="L233" s="491" t="str">
        <f t="shared" si="17"/>
        <v/>
      </c>
      <c r="M233" s="491" t="str">
        <f t="shared" si="18"/>
        <v/>
      </c>
      <c r="N233" s="491" t="b">
        <f t="shared" si="19"/>
        <v>0</v>
      </c>
      <c r="O233" s="492" t="s">
        <v>1808</v>
      </c>
      <c r="P233" s="199"/>
      <c r="Q233" s="176"/>
      <c r="U233" s="415"/>
      <c r="V233" s="415"/>
    </row>
    <row r="234" spans="1:22" ht="37.5" customHeight="1" x14ac:dyDescent="0.25">
      <c r="A234" s="375">
        <v>7</v>
      </c>
      <c r="B234" s="394" t="str">
        <f>IFERROR(VLOOKUP(A234,'Outcome Indicators - Section C'!$A$10:$S$27,19,FALSE),"")</f>
        <v/>
      </c>
      <c r="C234" s="490" t="str">
        <f t="array" ref="C234">IFERROR(IF(INDEX('Disaggregation Records'!$E$59:$E$92,MATCH(RIGHT(L234,255),RIGHT('Disaggregation Records'!$D$59:$D$92,255),0))=0,"",INDEX('Disaggregation Records'!$E$59:$E$92,MATCH(RIGHT(L234,255),RIGHT('Disaggregation Records'!$D$59:$D$92,255),0))),"")</f>
        <v/>
      </c>
      <c r="D234" s="490" t="str">
        <f t="array" ref="D234">IFERROR(IF(INDEX('Disaggregation Records'!$F$59:$F$92,MATCH(RIGHT(L234,255),RIGHT('Disaggregation Records'!$D$59:$D$92,255),0))=0,"",INDEX('Disaggregation Records'!$F$59:$F$92,MATCH(RIGHT(L234,255),RIGHT('Disaggregation Records'!$D$59:$D$92,255),0))),"")</f>
        <v/>
      </c>
      <c r="E234" s="378" t="str">
        <f t="array" ref="E234">IFERROR(IF(INDEX('Disaggregation Data'!$K$159:$K$310,MATCH(RIGHT(M234,255),RIGHT('Disaggregation Data'!$J$159:$J$310,255),0))=0,"",INDEX('Disaggregation Data'!$K$159:$K$310,MATCH(RIGHT(M234,255),RIGHT('Disaggregation Data'!J$159:$J$310,255),0))),"")</f>
        <v/>
      </c>
      <c r="F234" s="378" t="str">
        <f t="array" ref="F234">IFERROR(IF(INDEX('Disaggregation Data'!$L$159:$L$310,MATCH(RIGHT(M234,255),RIGHT('Disaggregation Data'!$J$159:$J$310,255),0))=0,"",INDEX('Disaggregation Data'!$L$159:$L$310,MATCH(RIGHT(M234,255),RIGHT('Disaggregation Data'!J$159:$J$310,255),0))),"")</f>
        <v/>
      </c>
      <c r="G234" s="378" t="str">
        <f t="array" ref="G234">IFERROR(IF(INDEX('Disaggregation Data'!$M$159:$M$310,MATCH(RIGHT(M234,255),RIGHT('Disaggregation Data'!$J$159:$J$310,255),0))=0,"",INDEX('Disaggregation Data'!$M$159:$M$310,MATCH(RIGHT(M234,255),RIGHT('Disaggregation Data'!J$159:$J$310,255),0))),"")</f>
        <v/>
      </c>
      <c r="H234" s="377" t="str">
        <f t="array" ref="H234">IFERROR(IF(INDEX('Disaggregation Data'!$N$159:$N$310,MATCH(RIGHT(M234,255),RIGHT('Disaggregation Data'!$J$159:$J$310,255),0))=0,"",INDEX('Disaggregation Data'!$N$159:$N$310,MATCH(RIGHT(M234,255),RIGHT('Disaggregation Data'!J$159:$J$310,255),0))),"")</f>
        <v/>
      </c>
      <c r="I234" s="477" t="str">
        <f t="array" ref="I234">IFERROR(IF(INDEX('Disaggregation Records'!$G$59:$G$92,MATCH(LEFT(L234,255),LEFT('Disaggregation Records'!$D$59:$D$92,255),0))=0,"",INDEX('Disaggregation Records'!$G$59:$G$92,MATCH(LEFT(L234,255),LEFT('Disaggregation Records'!$D$59:$D$92,255),0))),"")</f>
        <v/>
      </c>
      <c r="J234" s="491" t="s">
        <v>782</v>
      </c>
      <c r="K234" s="491">
        <f t="shared" si="16"/>
        <v>56</v>
      </c>
      <c r="L234" s="491" t="str">
        <f t="shared" si="17"/>
        <v/>
      </c>
      <c r="M234" s="491" t="str">
        <f t="shared" si="18"/>
        <v/>
      </c>
      <c r="N234" s="491" t="b">
        <f t="shared" si="19"/>
        <v>0</v>
      </c>
      <c r="O234" s="492" t="s">
        <v>1809</v>
      </c>
      <c r="P234" s="199"/>
      <c r="Q234" s="176"/>
      <c r="U234" s="415"/>
      <c r="V234" s="415"/>
    </row>
    <row r="235" spans="1:22" ht="37.5" customHeight="1" x14ac:dyDescent="0.25">
      <c r="A235" s="375">
        <v>7</v>
      </c>
      <c r="B235" s="394" t="str">
        <f>IFERROR(VLOOKUP(A235,'Outcome Indicators - Section C'!$A$10:$S$27,19,FALSE),"")</f>
        <v/>
      </c>
      <c r="C235" s="490" t="str">
        <f t="array" ref="C235">IFERROR(IF(INDEX('Disaggregation Records'!$E$59:$E$92,MATCH(RIGHT(L235,255),RIGHT('Disaggregation Records'!$D$59:$D$92,255),0))=0,"",INDEX('Disaggregation Records'!$E$59:$E$92,MATCH(RIGHT(L235,255),RIGHT('Disaggregation Records'!$D$59:$D$92,255),0))),"")</f>
        <v/>
      </c>
      <c r="D235" s="490" t="str">
        <f t="array" ref="D235">IFERROR(IF(INDEX('Disaggregation Records'!$F$59:$F$92,MATCH(RIGHT(L235,255),RIGHT('Disaggregation Records'!$D$59:$D$92,255),0))=0,"",INDEX('Disaggregation Records'!$F$59:$F$92,MATCH(RIGHT(L235,255),RIGHT('Disaggregation Records'!$D$59:$D$92,255),0))),"")</f>
        <v/>
      </c>
      <c r="E235" s="378" t="str">
        <f t="array" ref="E235">IFERROR(IF(INDEX('Disaggregation Data'!$K$159:$K$310,MATCH(RIGHT(M235,255),RIGHT('Disaggregation Data'!$J$159:$J$310,255),0))=0,"",INDEX('Disaggregation Data'!$K$159:$K$310,MATCH(RIGHT(M235,255),RIGHT('Disaggregation Data'!J$159:$J$310,255),0))),"")</f>
        <v/>
      </c>
      <c r="F235" s="378" t="str">
        <f t="array" ref="F235">IFERROR(IF(INDEX('Disaggregation Data'!$L$159:$L$310,MATCH(RIGHT(M235,255),RIGHT('Disaggregation Data'!$J$159:$J$310,255),0))=0,"",INDEX('Disaggregation Data'!$L$159:$L$310,MATCH(RIGHT(M235,255),RIGHT('Disaggregation Data'!J$159:$J$310,255),0))),"")</f>
        <v/>
      </c>
      <c r="G235" s="378" t="str">
        <f t="array" ref="G235">IFERROR(IF(INDEX('Disaggregation Data'!$M$159:$M$310,MATCH(RIGHT(M235,255),RIGHT('Disaggregation Data'!$J$159:$J$310,255),0))=0,"",INDEX('Disaggregation Data'!$M$159:$M$310,MATCH(RIGHT(M235,255),RIGHT('Disaggregation Data'!J$159:$J$310,255),0))),"")</f>
        <v/>
      </c>
      <c r="H235" s="377" t="str">
        <f t="array" ref="H235">IFERROR(IF(INDEX('Disaggregation Data'!$N$159:$N$310,MATCH(RIGHT(M235,255),RIGHT('Disaggregation Data'!$J$159:$J$310,255),0))=0,"",INDEX('Disaggregation Data'!$N$159:$N$310,MATCH(RIGHT(M235,255),RIGHT('Disaggregation Data'!J$159:$J$310,255),0))),"")</f>
        <v/>
      </c>
      <c r="I235" s="477" t="str">
        <f t="array" ref="I235">IFERROR(IF(INDEX('Disaggregation Records'!$G$59:$G$92,MATCH(LEFT(L235,255),LEFT('Disaggregation Records'!$D$59:$D$92,255),0))=0,"",INDEX('Disaggregation Records'!$G$59:$G$92,MATCH(LEFT(L235,255),LEFT('Disaggregation Records'!$D$59:$D$92,255),0))),"")</f>
        <v/>
      </c>
      <c r="J235" s="491" t="s">
        <v>782</v>
      </c>
      <c r="K235" s="491">
        <f t="shared" si="16"/>
        <v>57</v>
      </c>
      <c r="L235" s="491" t="str">
        <f t="shared" si="17"/>
        <v/>
      </c>
      <c r="M235" s="491" t="str">
        <f t="shared" si="18"/>
        <v/>
      </c>
      <c r="N235" s="491" t="b">
        <f t="shared" si="19"/>
        <v>0</v>
      </c>
      <c r="O235" s="492" t="s">
        <v>1810</v>
      </c>
      <c r="P235" s="199"/>
      <c r="Q235" s="176"/>
      <c r="U235" s="415"/>
      <c r="V235" s="415"/>
    </row>
    <row r="236" spans="1:22" ht="37.5" customHeight="1" x14ac:dyDescent="0.25">
      <c r="A236" s="375">
        <v>7</v>
      </c>
      <c r="B236" s="394" t="str">
        <f>IFERROR(VLOOKUP(A236,'Outcome Indicators - Section C'!$A$10:$S$27,19,FALSE),"")</f>
        <v/>
      </c>
      <c r="C236" s="490" t="str">
        <f t="array" ref="C236">IFERROR(IF(INDEX('Disaggregation Records'!$E$59:$E$92,MATCH(RIGHT(L236,255),RIGHT('Disaggregation Records'!$D$59:$D$92,255),0))=0,"",INDEX('Disaggregation Records'!$E$59:$E$92,MATCH(RIGHT(L236,255),RIGHT('Disaggregation Records'!$D$59:$D$92,255),0))),"")</f>
        <v/>
      </c>
      <c r="D236" s="490" t="str">
        <f t="array" ref="D236">IFERROR(IF(INDEX('Disaggregation Records'!$F$59:$F$92,MATCH(RIGHT(L236,255),RIGHT('Disaggregation Records'!$D$59:$D$92,255),0))=0,"",INDEX('Disaggregation Records'!$F$59:$F$92,MATCH(RIGHT(L236,255),RIGHT('Disaggregation Records'!$D$59:$D$92,255),0))),"")</f>
        <v/>
      </c>
      <c r="E236" s="378" t="str">
        <f t="array" ref="E236">IFERROR(IF(INDEX('Disaggregation Data'!$K$159:$K$310,MATCH(RIGHT(M236,255),RIGHT('Disaggregation Data'!$J$159:$J$310,255),0))=0,"",INDEX('Disaggregation Data'!$K$159:$K$310,MATCH(RIGHT(M236,255),RIGHT('Disaggregation Data'!J$159:$J$310,255),0))),"")</f>
        <v/>
      </c>
      <c r="F236" s="378" t="str">
        <f t="array" ref="F236">IFERROR(IF(INDEX('Disaggregation Data'!$L$159:$L$310,MATCH(RIGHT(M236,255),RIGHT('Disaggregation Data'!$J$159:$J$310,255),0))=0,"",INDEX('Disaggregation Data'!$L$159:$L$310,MATCH(RIGHT(M236,255),RIGHT('Disaggregation Data'!J$159:$J$310,255),0))),"")</f>
        <v/>
      </c>
      <c r="G236" s="378" t="str">
        <f t="array" ref="G236">IFERROR(IF(INDEX('Disaggregation Data'!$M$159:$M$310,MATCH(RIGHT(M236,255),RIGHT('Disaggregation Data'!$J$159:$J$310,255),0))=0,"",INDEX('Disaggregation Data'!$M$159:$M$310,MATCH(RIGHT(M236,255),RIGHT('Disaggregation Data'!J$159:$J$310,255),0))),"")</f>
        <v/>
      </c>
      <c r="H236" s="377" t="str">
        <f t="array" ref="H236">IFERROR(IF(INDEX('Disaggregation Data'!$N$159:$N$310,MATCH(RIGHT(M236,255),RIGHT('Disaggregation Data'!$J$159:$J$310,255),0))=0,"",INDEX('Disaggregation Data'!$N$159:$N$310,MATCH(RIGHT(M236,255),RIGHT('Disaggregation Data'!J$159:$J$310,255),0))),"")</f>
        <v/>
      </c>
      <c r="I236" s="477" t="str">
        <f t="array" ref="I236">IFERROR(IF(INDEX('Disaggregation Records'!$G$59:$G$92,MATCH(LEFT(L236,255),LEFT('Disaggregation Records'!$D$59:$D$92,255),0))=0,"",INDEX('Disaggregation Records'!$G$59:$G$92,MATCH(LEFT(L236,255),LEFT('Disaggregation Records'!$D$59:$D$92,255),0))),"")</f>
        <v/>
      </c>
      <c r="J236" s="491" t="s">
        <v>782</v>
      </c>
      <c r="K236" s="491">
        <f t="shared" si="16"/>
        <v>58</v>
      </c>
      <c r="L236" s="491" t="str">
        <f t="shared" si="17"/>
        <v/>
      </c>
      <c r="M236" s="491" t="str">
        <f t="shared" si="18"/>
        <v/>
      </c>
      <c r="N236" s="491" t="b">
        <f t="shared" si="19"/>
        <v>0</v>
      </c>
      <c r="O236" s="492" t="s">
        <v>1811</v>
      </c>
      <c r="P236" s="199"/>
      <c r="Q236" s="176"/>
      <c r="U236" s="415"/>
      <c r="V236" s="415"/>
    </row>
    <row r="237" spans="1:22" ht="37.5" customHeight="1" x14ac:dyDescent="0.25">
      <c r="A237" s="375">
        <v>7</v>
      </c>
      <c r="B237" s="394" t="str">
        <f>IFERROR(VLOOKUP(A237,'Outcome Indicators - Section C'!$A$10:$S$27,19,FALSE),"")</f>
        <v/>
      </c>
      <c r="C237" s="490" t="str">
        <f t="array" ref="C237">IFERROR(IF(INDEX('Disaggregation Records'!$E$59:$E$92,MATCH(RIGHT(L237,255),RIGHT('Disaggregation Records'!$D$59:$D$92,255),0))=0,"",INDEX('Disaggregation Records'!$E$59:$E$92,MATCH(RIGHT(L237,255),RIGHT('Disaggregation Records'!$D$59:$D$92,255),0))),"")</f>
        <v/>
      </c>
      <c r="D237" s="490" t="str">
        <f t="array" ref="D237">IFERROR(IF(INDEX('Disaggregation Records'!$F$59:$F$92,MATCH(RIGHT(L237,255),RIGHT('Disaggregation Records'!$D$59:$D$92,255),0))=0,"",INDEX('Disaggregation Records'!$F$59:$F$92,MATCH(RIGHT(L237,255),RIGHT('Disaggregation Records'!$D$59:$D$92,255),0))),"")</f>
        <v/>
      </c>
      <c r="E237" s="378" t="str">
        <f t="array" ref="E237">IFERROR(IF(INDEX('Disaggregation Data'!$K$159:$K$310,MATCH(RIGHT(M237,255),RIGHT('Disaggregation Data'!$J$159:$J$310,255),0))=0,"",INDEX('Disaggregation Data'!$K$159:$K$310,MATCH(RIGHT(M237,255),RIGHT('Disaggregation Data'!J$159:$J$310,255),0))),"")</f>
        <v/>
      </c>
      <c r="F237" s="378" t="str">
        <f t="array" ref="F237">IFERROR(IF(INDEX('Disaggregation Data'!$L$159:$L$310,MATCH(RIGHT(M237,255),RIGHT('Disaggregation Data'!$J$159:$J$310,255),0))=0,"",INDEX('Disaggregation Data'!$L$159:$L$310,MATCH(RIGHT(M237,255),RIGHT('Disaggregation Data'!J$159:$J$310,255),0))),"")</f>
        <v/>
      </c>
      <c r="G237" s="378" t="str">
        <f t="array" ref="G237">IFERROR(IF(INDEX('Disaggregation Data'!$M$159:$M$310,MATCH(RIGHT(M237,255),RIGHT('Disaggregation Data'!$J$159:$J$310,255),0))=0,"",INDEX('Disaggregation Data'!$M$159:$M$310,MATCH(RIGHT(M237,255),RIGHT('Disaggregation Data'!J$159:$J$310,255),0))),"")</f>
        <v/>
      </c>
      <c r="H237" s="377" t="str">
        <f t="array" ref="H237">IFERROR(IF(INDEX('Disaggregation Data'!$N$159:$N$310,MATCH(RIGHT(M237,255),RIGHT('Disaggregation Data'!$J$159:$J$310,255),0))=0,"",INDEX('Disaggregation Data'!$N$159:$N$310,MATCH(RIGHT(M237,255),RIGHT('Disaggregation Data'!J$159:$J$310,255),0))),"")</f>
        <v/>
      </c>
      <c r="I237" s="477" t="str">
        <f t="array" ref="I237">IFERROR(IF(INDEX('Disaggregation Records'!$G$59:$G$92,MATCH(LEFT(L237,255),LEFT('Disaggregation Records'!$D$59:$D$92,255),0))=0,"",INDEX('Disaggregation Records'!$G$59:$G$92,MATCH(LEFT(L237,255),LEFT('Disaggregation Records'!$D$59:$D$92,255),0))),"")</f>
        <v/>
      </c>
      <c r="J237" s="491" t="s">
        <v>782</v>
      </c>
      <c r="K237" s="491">
        <f t="shared" si="16"/>
        <v>59</v>
      </c>
      <c r="L237" s="491" t="str">
        <f t="shared" si="17"/>
        <v/>
      </c>
      <c r="M237" s="491" t="str">
        <f t="shared" si="18"/>
        <v/>
      </c>
      <c r="N237" s="491" t="b">
        <f t="shared" si="19"/>
        <v>0</v>
      </c>
      <c r="O237" s="492" t="s">
        <v>1812</v>
      </c>
      <c r="P237" s="199"/>
      <c r="Q237" s="176"/>
      <c r="U237" s="415"/>
      <c r="V237" s="415"/>
    </row>
    <row r="238" spans="1:22" ht="37.5" customHeight="1" x14ac:dyDescent="0.25">
      <c r="A238" s="375">
        <v>8</v>
      </c>
      <c r="B238" s="394" t="str">
        <f>IFERROR(VLOOKUP(A238,'Outcome Indicators - Section C'!$A$10:$S$27,19,FALSE),"")</f>
        <v/>
      </c>
      <c r="C238" s="490" t="str">
        <f t="array" ref="C238">IFERROR(IF(INDEX('Disaggregation Records'!$E$59:$E$92,MATCH(RIGHT(L238,255),RIGHT('Disaggregation Records'!$D$59:$D$92,255),0))=0,"",INDEX('Disaggregation Records'!$E$59:$E$92,MATCH(RIGHT(L238,255),RIGHT('Disaggregation Records'!$D$59:$D$92,255),0))),"")</f>
        <v/>
      </c>
      <c r="D238" s="490" t="str">
        <f t="array" ref="D238">IFERROR(IF(INDEX('Disaggregation Records'!$F$59:$F$92,MATCH(RIGHT(L238,255),RIGHT('Disaggregation Records'!$D$59:$D$92,255),0))=0,"",INDEX('Disaggregation Records'!$F$59:$F$92,MATCH(RIGHT(L238,255),RIGHT('Disaggregation Records'!$D$59:$D$92,255),0))),"")</f>
        <v/>
      </c>
      <c r="E238" s="378" t="str">
        <f t="array" ref="E238">IFERROR(IF(INDEX('Disaggregation Data'!$K$159:$K$310,MATCH(RIGHT(M238,255),RIGHT('Disaggregation Data'!$J$159:$J$310,255),0))=0,"",INDEX('Disaggregation Data'!$K$159:$K$310,MATCH(RIGHT(M238,255),RIGHT('Disaggregation Data'!J$159:$J$310,255),0))),"")</f>
        <v/>
      </c>
      <c r="F238" s="378" t="str">
        <f t="array" ref="F238">IFERROR(IF(INDEX('Disaggregation Data'!$L$159:$L$310,MATCH(RIGHT(M238,255),RIGHT('Disaggregation Data'!$J$159:$J$310,255),0))=0,"",INDEX('Disaggregation Data'!$L$159:$L$310,MATCH(RIGHT(M238,255),RIGHT('Disaggregation Data'!J$159:$J$310,255),0))),"")</f>
        <v/>
      </c>
      <c r="G238" s="378" t="str">
        <f t="array" ref="G238">IFERROR(IF(INDEX('Disaggregation Data'!$M$159:$M$310,MATCH(RIGHT(M238,255),RIGHT('Disaggregation Data'!$J$159:$J$310,255),0))=0,"",INDEX('Disaggregation Data'!$M$159:$M$310,MATCH(RIGHT(M238,255),RIGHT('Disaggregation Data'!J$159:$J$310,255),0))),"")</f>
        <v/>
      </c>
      <c r="H238" s="377" t="str">
        <f t="array" ref="H238">IFERROR(IF(INDEX('Disaggregation Data'!$N$159:$N$310,MATCH(RIGHT(M238,255),RIGHT('Disaggregation Data'!$J$159:$J$310,255),0))=0,"",INDEX('Disaggregation Data'!$N$159:$N$310,MATCH(RIGHT(M238,255),RIGHT('Disaggregation Data'!J$159:$J$310,255),0))),"")</f>
        <v/>
      </c>
      <c r="I238" s="477" t="str">
        <f t="array" ref="I238">IFERROR(IF(INDEX('Disaggregation Records'!$G$59:$G$92,MATCH(LEFT(L238,255),LEFT('Disaggregation Records'!$D$59:$D$92,255),0))=0,"",INDEX('Disaggregation Records'!$G$59:$G$92,MATCH(LEFT(L238,255),LEFT('Disaggregation Records'!$D$59:$D$92,255),0))),"")</f>
        <v/>
      </c>
      <c r="J238" s="491" t="s">
        <v>785</v>
      </c>
      <c r="K238" s="491">
        <f t="shared" si="16"/>
        <v>60</v>
      </c>
      <c r="L238" s="491" t="str">
        <f t="shared" si="17"/>
        <v/>
      </c>
      <c r="M238" s="491" t="str">
        <f t="shared" si="18"/>
        <v/>
      </c>
      <c r="N238" s="491" t="b">
        <f t="shared" si="19"/>
        <v>0</v>
      </c>
      <c r="O238" s="492" t="s">
        <v>1813</v>
      </c>
      <c r="P238" s="199"/>
      <c r="Q238" s="176"/>
      <c r="U238" s="415"/>
      <c r="V238" s="415"/>
    </row>
    <row r="239" spans="1:22" ht="37.5" customHeight="1" x14ac:dyDescent="0.25">
      <c r="A239" s="375">
        <v>8</v>
      </c>
      <c r="B239" s="394" t="str">
        <f>IFERROR(VLOOKUP(A239,'Outcome Indicators - Section C'!$A$10:$S$27,19,FALSE),"")</f>
        <v/>
      </c>
      <c r="C239" s="490" t="str">
        <f t="array" ref="C239">IFERROR(IF(INDEX('Disaggregation Records'!$E$59:$E$92,MATCH(RIGHT(L239,255),RIGHT('Disaggregation Records'!$D$59:$D$92,255),0))=0,"",INDEX('Disaggregation Records'!$E$59:$E$92,MATCH(RIGHT(L239,255),RIGHT('Disaggregation Records'!$D$59:$D$92,255),0))),"")</f>
        <v/>
      </c>
      <c r="D239" s="490" t="str">
        <f t="array" ref="D239">IFERROR(IF(INDEX('Disaggregation Records'!$F$59:$F$92,MATCH(RIGHT(L239,255),RIGHT('Disaggregation Records'!$D$59:$D$92,255),0))=0,"",INDEX('Disaggregation Records'!$F$59:$F$92,MATCH(RIGHT(L239,255),RIGHT('Disaggregation Records'!$D$59:$D$92,255),0))),"")</f>
        <v/>
      </c>
      <c r="E239" s="378" t="str">
        <f t="array" ref="E239">IFERROR(IF(INDEX('Disaggregation Data'!$K$159:$K$310,MATCH(RIGHT(M239,255),RIGHT('Disaggregation Data'!$J$159:$J$310,255),0))=0,"",INDEX('Disaggregation Data'!$K$159:$K$310,MATCH(RIGHT(M239,255),RIGHT('Disaggregation Data'!J$159:$J$310,255),0))),"")</f>
        <v/>
      </c>
      <c r="F239" s="378" t="str">
        <f t="array" ref="F239">IFERROR(IF(INDEX('Disaggregation Data'!$L$159:$L$310,MATCH(RIGHT(M239,255),RIGHT('Disaggregation Data'!$J$159:$J$310,255),0))=0,"",INDEX('Disaggregation Data'!$L$159:$L$310,MATCH(RIGHT(M239,255),RIGHT('Disaggregation Data'!J$159:$J$310,255),0))),"")</f>
        <v/>
      </c>
      <c r="G239" s="378" t="str">
        <f t="array" ref="G239">IFERROR(IF(INDEX('Disaggregation Data'!$M$159:$M$310,MATCH(RIGHT(M239,255),RIGHT('Disaggregation Data'!$J$159:$J$310,255),0))=0,"",INDEX('Disaggregation Data'!$M$159:$M$310,MATCH(RIGHT(M239,255),RIGHT('Disaggregation Data'!J$159:$J$310,255),0))),"")</f>
        <v/>
      </c>
      <c r="H239" s="377" t="str">
        <f t="array" ref="H239">IFERROR(IF(INDEX('Disaggregation Data'!$N$159:$N$310,MATCH(RIGHT(M239,255),RIGHT('Disaggregation Data'!$J$159:$J$310,255),0))=0,"",INDEX('Disaggregation Data'!$N$159:$N$310,MATCH(RIGHT(M239,255),RIGHT('Disaggregation Data'!J$159:$J$310,255),0))),"")</f>
        <v/>
      </c>
      <c r="I239" s="477" t="str">
        <f t="array" ref="I239">IFERROR(IF(INDEX('Disaggregation Records'!$G$59:$G$92,MATCH(LEFT(L239,255),LEFT('Disaggregation Records'!$D$59:$D$92,255),0))=0,"",INDEX('Disaggregation Records'!$G$59:$G$92,MATCH(LEFT(L239,255),LEFT('Disaggregation Records'!$D$59:$D$92,255),0))),"")</f>
        <v/>
      </c>
      <c r="J239" s="491" t="s">
        <v>785</v>
      </c>
      <c r="K239" s="491">
        <f t="shared" si="16"/>
        <v>61</v>
      </c>
      <c r="L239" s="491" t="str">
        <f t="shared" si="17"/>
        <v/>
      </c>
      <c r="M239" s="491" t="str">
        <f t="shared" si="18"/>
        <v/>
      </c>
      <c r="N239" s="491" t="b">
        <f t="shared" si="19"/>
        <v>0</v>
      </c>
      <c r="O239" s="492" t="s">
        <v>1814</v>
      </c>
      <c r="P239" s="199"/>
      <c r="Q239" s="176"/>
      <c r="U239" s="415"/>
      <c r="V239" s="415"/>
    </row>
    <row r="240" spans="1:22" ht="37.5" customHeight="1" x14ac:dyDescent="0.25">
      <c r="A240" s="375">
        <v>8</v>
      </c>
      <c r="B240" s="394" t="str">
        <f>IFERROR(VLOOKUP(A240,'Outcome Indicators - Section C'!$A$10:$S$27,19,FALSE),"")</f>
        <v/>
      </c>
      <c r="C240" s="490" t="str">
        <f t="array" ref="C240">IFERROR(IF(INDEX('Disaggregation Records'!$E$59:$E$92,MATCH(RIGHT(L240,255),RIGHT('Disaggregation Records'!$D$59:$D$92,255),0))=0,"",INDEX('Disaggregation Records'!$E$59:$E$92,MATCH(RIGHT(L240,255),RIGHT('Disaggregation Records'!$D$59:$D$92,255),0))),"")</f>
        <v/>
      </c>
      <c r="D240" s="490" t="str">
        <f t="array" ref="D240">IFERROR(IF(INDEX('Disaggregation Records'!$F$59:$F$92,MATCH(RIGHT(L240,255),RIGHT('Disaggregation Records'!$D$59:$D$92,255),0))=0,"",INDEX('Disaggregation Records'!$F$59:$F$92,MATCH(RIGHT(L240,255),RIGHT('Disaggregation Records'!$D$59:$D$92,255),0))),"")</f>
        <v/>
      </c>
      <c r="E240" s="378" t="str">
        <f t="array" ref="E240">IFERROR(IF(INDEX('Disaggregation Data'!$K$159:$K$310,MATCH(RIGHT(M240,255),RIGHT('Disaggregation Data'!$J$159:$J$310,255),0))=0,"",INDEX('Disaggregation Data'!$K$159:$K$310,MATCH(RIGHT(M240,255),RIGHT('Disaggregation Data'!J$159:$J$310,255),0))),"")</f>
        <v/>
      </c>
      <c r="F240" s="378" t="str">
        <f t="array" ref="F240">IFERROR(IF(INDEX('Disaggregation Data'!$L$159:$L$310,MATCH(RIGHT(M240,255),RIGHT('Disaggregation Data'!$J$159:$J$310,255),0))=0,"",INDEX('Disaggregation Data'!$L$159:$L$310,MATCH(RIGHT(M240,255),RIGHT('Disaggregation Data'!J$159:$J$310,255),0))),"")</f>
        <v/>
      </c>
      <c r="G240" s="378" t="str">
        <f t="array" ref="G240">IFERROR(IF(INDEX('Disaggregation Data'!$M$159:$M$310,MATCH(RIGHT(M240,255),RIGHT('Disaggregation Data'!$J$159:$J$310,255),0))=0,"",INDEX('Disaggregation Data'!$M$159:$M$310,MATCH(RIGHT(M240,255),RIGHT('Disaggregation Data'!J$159:$J$310,255),0))),"")</f>
        <v/>
      </c>
      <c r="H240" s="377" t="str">
        <f t="array" ref="H240">IFERROR(IF(INDEX('Disaggregation Data'!$N$159:$N$310,MATCH(RIGHT(M240,255),RIGHT('Disaggregation Data'!$J$159:$J$310,255),0))=0,"",INDEX('Disaggregation Data'!$N$159:$N$310,MATCH(RIGHT(M240,255),RIGHT('Disaggregation Data'!J$159:$J$310,255),0))),"")</f>
        <v/>
      </c>
      <c r="I240" s="477" t="str">
        <f t="array" ref="I240">IFERROR(IF(INDEX('Disaggregation Records'!$G$59:$G$92,MATCH(LEFT(L240,255),LEFT('Disaggregation Records'!$D$59:$D$92,255),0))=0,"",INDEX('Disaggregation Records'!$G$59:$G$92,MATCH(LEFT(L240,255),LEFT('Disaggregation Records'!$D$59:$D$92,255),0))),"")</f>
        <v/>
      </c>
      <c r="J240" s="491" t="s">
        <v>785</v>
      </c>
      <c r="K240" s="491">
        <f t="shared" si="16"/>
        <v>62</v>
      </c>
      <c r="L240" s="491" t="str">
        <f t="shared" si="17"/>
        <v/>
      </c>
      <c r="M240" s="491" t="str">
        <f t="shared" si="18"/>
        <v/>
      </c>
      <c r="N240" s="491" t="b">
        <f t="shared" si="19"/>
        <v>0</v>
      </c>
      <c r="O240" s="492" t="s">
        <v>1815</v>
      </c>
      <c r="P240" s="199"/>
      <c r="Q240" s="176"/>
      <c r="U240" s="415"/>
      <c r="V240" s="415"/>
    </row>
    <row r="241" spans="1:22" ht="37.5" customHeight="1" x14ac:dyDescent="0.25">
      <c r="A241" s="375">
        <v>8</v>
      </c>
      <c r="B241" s="394" t="str">
        <f>IFERROR(VLOOKUP(A241,'Outcome Indicators - Section C'!$A$10:$S$27,19,FALSE),"")</f>
        <v/>
      </c>
      <c r="C241" s="490" t="str">
        <f t="array" ref="C241">IFERROR(IF(INDEX('Disaggregation Records'!$E$59:$E$92,MATCH(RIGHT(L241,255),RIGHT('Disaggregation Records'!$D$59:$D$92,255),0))=0,"",INDEX('Disaggregation Records'!$E$59:$E$92,MATCH(RIGHT(L241,255),RIGHT('Disaggregation Records'!$D$59:$D$92,255),0))),"")</f>
        <v/>
      </c>
      <c r="D241" s="490" t="str">
        <f t="array" ref="D241">IFERROR(IF(INDEX('Disaggregation Records'!$F$59:$F$92,MATCH(RIGHT(L241,255),RIGHT('Disaggregation Records'!$D$59:$D$92,255),0))=0,"",INDEX('Disaggregation Records'!$F$59:$F$92,MATCH(RIGHT(L241,255),RIGHT('Disaggregation Records'!$D$59:$D$92,255),0))),"")</f>
        <v/>
      </c>
      <c r="E241" s="378" t="str">
        <f t="array" ref="E241">IFERROR(IF(INDEX('Disaggregation Data'!$K$159:$K$310,MATCH(RIGHT(M241,255),RIGHT('Disaggregation Data'!$J$159:$J$310,255),0))=0,"",INDEX('Disaggregation Data'!$K$159:$K$310,MATCH(RIGHT(M241,255),RIGHT('Disaggregation Data'!J$159:$J$310,255),0))),"")</f>
        <v/>
      </c>
      <c r="F241" s="378" t="str">
        <f t="array" ref="F241">IFERROR(IF(INDEX('Disaggregation Data'!$L$159:$L$310,MATCH(RIGHT(M241,255),RIGHT('Disaggregation Data'!$J$159:$J$310,255),0))=0,"",INDEX('Disaggregation Data'!$L$159:$L$310,MATCH(RIGHT(M241,255),RIGHT('Disaggregation Data'!J$159:$J$310,255),0))),"")</f>
        <v/>
      </c>
      <c r="G241" s="378" t="str">
        <f t="array" ref="G241">IFERROR(IF(INDEX('Disaggregation Data'!$M$159:$M$310,MATCH(RIGHT(M241,255),RIGHT('Disaggregation Data'!$J$159:$J$310,255),0))=0,"",INDEX('Disaggregation Data'!$M$159:$M$310,MATCH(RIGHT(M241,255),RIGHT('Disaggregation Data'!J$159:$J$310,255),0))),"")</f>
        <v/>
      </c>
      <c r="H241" s="377" t="str">
        <f t="array" ref="H241">IFERROR(IF(INDEX('Disaggregation Data'!$N$159:$N$310,MATCH(RIGHT(M241,255),RIGHT('Disaggregation Data'!$J$159:$J$310,255),0))=0,"",INDEX('Disaggregation Data'!$N$159:$N$310,MATCH(RIGHT(M241,255),RIGHT('Disaggregation Data'!J$159:$J$310,255),0))),"")</f>
        <v/>
      </c>
      <c r="I241" s="477" t="str">
        <f t="array" ref="I241">IFERROR(IF(INDEX('Disaggregation Records'!$G$59:$G$92,MATCH(LEFT(L241,255),LEFT('Disaggregation Records'!$D$59:$D$92,255),0))=0,"",INDEX('Disaggregation Records'!$G$59:$G$92,MATCH(LEFT(L241,255),LEFT('Disaggregation Records'!$D$59:$D$92,255),0))),"")</f>
        <v/>
      </c>
      <c r="J241" s="491" t="s">
        <v>785</v>
      </c>
      <c r="K241" s="491">
        <f t="shared" si="16"/>
        <v>63</v>
      </c>
      <c r="L241" s="491" t="str">
        <f t="shared" si="17"/>
        <v/>
      </c>
      <c r="M241" s="491" t="str">
        <f t="shared" si="18"/>
        <v/>
      </c>
      <c r="N241" s="491" t="b">
        <f t="shared" si="19"/>
        <v>0</v>
      </c>
      <c r="O241" s="492" t="s">
        <v>1816</v>
      </c>
      <c r="P241" s="199"/>
      <c r="Q241" s="176"/>
      <c r="U241" s="415"/>
      <c r="V241" s="415"/>
    </row>
    <row r="242" spans="1:22" ht="37.5" customHeight="1" x14ac:dyDescent="0.25">
      <c r="A242" s="375">
        <v>8</v>
      </c>
      <c r="B242" s="394" t="str">
        <f>IFERROR(VLOOKUP(A242,'Outcome Indicators - Section C'!$A$10:$S$27,19,FALSE),"")</f>
        <v/>
      </c>
      <c r="C242" s="490" t="str">
        <f t="array" ref="C242">IFERROR(IF(INDEX('Disaggregation Records'!$E$59:$E$92,MATCH(RIGHT(L242,255),RIGHT('Disaggregation Records'!$D$59:$D$92,255),0))=0,"",INDEX('Disaggregation Records'!$E$59:$E$92,MATCH(RIGHT(L242,255),RIGHT('Disaggregation Records'!$D$59:$D$92,255),0))),"")</f>
        <v/>
      </c>
      <c r="D242" s="490" t="str">
        <f t="array" ref="D242">IFERROR(IF(INDEX('Disaggregation Records'!$F$59:$F$92,MATCH(RIGHT(L242,255),RIGHT('Disaggregation Records'!$D$59:$D$92,255),0))=0,"",INDEX('Disaggregation Records'!$F$59:$F$92,MATCH(RIGHT(L242,255),RIGHT('Disaggregation Records'!$D$59:$D$92,255),0))),"")</f>
        <v/>
      </c>
      <c r="E242" s="378" t="str">
        <f t="array" ref="E242">IFERROR(IF(INDEX('Disaggregation Data'!$K$159:$K$310,MATCH(RIGHT(M242,255),RIGHT('Disaggregation Data'!$J$159:$J$310,255),0))=0,"",INDEX('Disaggregation Data'!$K$159:$K$310,MATCH(RIGHT(M242,255),RIGHT('Disaggregation Data'!J$159:$J$310,255),0))),"")</f>
        <v/>
      </c>
      <c r="F242" s="378" t="str">
        <f t="array" ref="F242">IFERROR(IF(INDEX('Disaggregation Data'!$L$159:$L$310,MATCH(RIGHT(M242,255),RIGHT('Disaggregation Data'!$J$159:$J$310,255),0))=0,"",INDEX('Disaggregation Data'!$L$159:$L$310,MATCH(RIGHT(M242,255),RIGHT('Disaggregation Data'!J$159:$J$310,255),0))),"")</f>
        <v/>
      </c>
      <c r="G242" s="378" t="str">
        <f t="array" ref="G242">IFERROR(IF(INDEX('Disaggregation Data'!$M$159:$M$310,MATCH(RIGHT(M242,255),RIGHT('Disaggregation Data'!$J$159:$J$310,255),0))=0,"",INDEX('Disaggregation Data'!$M$159:$M$310,MATCH(RIGHT(M242,255),RIGHT('Disaggregation Data'!J$159:$J$310,255),0))),"")</f>
        <v/>
      </c>
      <c r="H242" s="377" t="str">
        <f t="array" ref="H242">IFERROR(IF(INDEX('Disaggregation Data'!$N$159:$N$310,MATCH(RIGHT(M242,255),RIGHT('Disaggregation Data'!$J$159:$J$310,255),0))=0,"",INDEX('Disaggregation Data'!$N$159:$N$310,MATCH(RIGHT(M242,255),RIGHT('Disaggregation Data'!J$159:$J$310,255),0))),"")</f>
        <v/>
      </c>
      <c r="I242" s="477" t="str">
        <f t="array" ref="I242">IFERROR(IF(INDEX('Disaggregation Records'!$G$59:$G$92,MATCH(LEFT(L242,255),LEFT('Disaggregation Records'!$D$59:$D$92,255),0))=0,"",INDEX('Disaggregation Records'!$G$59:$G$92,MATCH(LEFT(L242,255),LEFT('Disaggregation Records'!$D$59:$D$92,255),0))),"")</f>
        <v/>
      </c>
      <c r="J242" s="491" t="s">
        <v>785</v>
      </c>
      <c r="K242" s="491">
        <f t="shared" si="16"/>
        <v>64</v>
      </c>
      <c r="L242" s="491" t="str">
        <f t="shared" si="17"/>
        <v/>
      </c>
      <c r="M242" s="491" t="str">
        <f t="shared" si="18"/>
        <v/>
      </c>
      <c r="N242" s="491" t="b">
        <f t="shared" si="19"/>
        <v>0</v>
      </c>
      <c r="O242" s="492" t="s">
        <v>1817</v>
      </c>
      <c r="P242" s="199"/>
      <c r="Q242" s="176"/>
      <c r="U242" s="415"/>
      <c r="V242" s="415"/>
    </row>
    <row r="243" spans="1:22" ht="37.5" customHeight="1" x14ac:dyDescent="0.25">
      <c r="A243" s="375">
        <v>8</v>
      </c>
      <c r="B243" s="394" t="str">
        <f>IFERROR(VLOOKUP(A243,'Outcome Indicators - Section C'!$A$10:$S$27,19,FALSE),"")</f>
        <v/>
      </c>
      <c r="C243" s="490" t="str">
        <f t="array" ref="C243">IFERROR(IF(INDEX('Disaggregation Records'!$E$59:$E$92,MATCH(RIGHT(L243,255),RIGHT('Disaggregation Records'!$D$59:$D$92,255),0))=0,"",INDEX('Disaggregation Records'!$E$59:$E$92,MATCH(RIGHT(L243,255),RIGHT('Disaggregation Records'!$D$59:$D$92,255),0))),"")</f>
        <v/>
      </c>
      <c r="D243" s="490" t="str">
        <f t="array" ref="D243">IFERROR(IF(INDEX('Disaggregation Records'!$F$59:$F$92,MATCH(RIGHT(L243,255),RIGHT('Disaggregation Records'!$D$59:$D$92,255),0))=0,"",INDEX('Disaggregation Records'!$F$59:$F$92,MATCH(RIGHT(L243,255),RIGHT('Disaggregation Records'!$D$59:$D$92,255),0))),"")</f>
        <v/>
      </c>
      <c r="E243" s="378" t="str">
        <f t="array" ref="E243">IFERROR(IF(INDEX('Disaggregation Data'!$K$159:$K$310,MATCH(RIGHT(M243,255),RIGHT('Disaggregation Data'!$J$159:$J$310,255),0))=0,"",INDEX('Disaggregation Data'!$K$159:$K$310,MATCH(RIGHT(M243,255),RIGHT('Disaggregation Data'!J$159:$J$310,255),0))),"")</f>
        <v/>
      </c>
      <c r="F243" s="378" t="str">
        <f t="array" ref="F243">IFERROR(IF(INDEX('Disaggregation Data'!$L$159:$L$310,MATCH(RIGHT(M243,255),RIGHT('Disaggregation Data'!$J$159:$J$310,255),0))=0,"",INDEX('Disaggregation Data'!$L$159:$L$310,MATCH(RIGHT(M243,255),RIGHT('Disaggregation Data'!J$159:$J$310,255),0))),"")</f>
        <v/>
      </c>
      <c r="G243" s="378" t="str">
        <f t="array" ref="G243">IFERROR(IF(INDEX('Disaggregation Data'!$M$159:$M$310,MATCH(RIGHT(M243,255),RIGHT('Disaggregation Data'!$J$159:$J$310,255),0))=0,"",INDEX('Disaggregation Data'!$M$159:$M$310,MATCH(RIGHT(M243,255),RIGHT('Disaggregation Data'!J$159:$J$310,255),0))),"")</f>
        <v/>
      </c>
      <c r="H243" s="377" t="str">
        <f t="array" ref="H243">IFERROR(IF(INDEX('Disaggregation Data'!$N$159:$N$310,MATCH(RIGHT(M243,255),RIGHT('Disaggregation Data'!$J$159:$J$310,255),0))=0,"",INDEX('Disaggregation Data'!$N$159:$N$310,MATCH(RIGHT(M243,255),RIGHT('Disaggregation Data'!J$159:$J$310,255),0))),"")</f>
        <v/>
      </c>
      <c r="I243" s="477" t="str">
        <f t="array" ref="I243">IFERROR(IF(INDEX('Disaggregation Records'!$G$59:$G$92,MATCH(LEFT(L243,255),LEFT('Disaggregation Records'!$D$59:$D$92,255),0))=0,"",INDEX('Disaggregation Records'!$G$59:$G$92,MATCH(LEFT(L243,255),LEFT('Disaggregation Records'!$D$59:$D$92,255),0))),"")</f>
        <v/>
      </c>
      <c r="J243" s="491" t="s">
        <v>785</v>
      </c>
      <c r="K243" s="491">
        <f t="shared" si="16"/>
        <v>65</v>
      </c>
      <c r="L243" s="491" t="str">
        <f t="shared" si="17"/>
        <v/>
      </c>
      <c r="M243" s="491" t="str">
        <f t="shared" si="18"/>
        <v/>
      </c>
      <c r="N243" s="491" t="b">
        <f t="shared" si="19"/>
        <v>0</v>
      </c>
      <c r="O243" s="492" t="s">
        <v>1818</v>
      </c>
      <c r="P243" s="199"/>
      <c r="Q243" s="176"/>
      <c r="U243" s="415"/>
      <c r="V243" s="415"/>
    </row>
    <row r="244" spans="1:22" ht="37.5" customHeight="1" x14ac:dyDescent="0.25">
      <c r="A244" s="375">
        <v>8</v>
      </c>
      <c r="B244" s="394" t="str">
        <f>IFERROR(VLOOKUP(A244,'Outcome Indicators - Section C'!$A$10:$S$27,19,FALSE),"")</f>
        <v/>
      </c>
      <c r="C244" s="490" t="str">
        <f t="array" ref="C244">IFERROR(IF(INDEX('Disaggregation Records'!$E$59:$E$92,MATCH(RIGHT(L244,255),RIGHT('Disaggregation Records'!$D$59:$D$92,255),0))=0,"",INDEX('Disaggregation Records'!$E$59:$E$92,MATCH(RIGHT(L244,255),RIGHT('Disaggregation Records'!$D$59:$D$92,255),0))),"")</f>
        <v/>
      </c>
      <c r="D244" s="490" t="str">
        <f t="array" ref="D244">IFERROR(IF(INDEX('Disaggregation Records'!$F$59:$F$92,MATCH(RIGHT(L244,255),RIGHT('Disaggregation Records'!$D$59:$D$92,255),0))=0,"",INDEX('Disaggregation Records'!$F$59:$F$92,MATCH(RIGHT(L244,255),RIGHT('Disaggregation Records'!$D$59:$D$92,255),0))),"")</f>
        <v/>
      </c>
      <c r="E244" s="378" t="str">
        <f t="array" ref="E244">IFERROR(IF(INDEX('Disaggregation Data'!$K$159:$K$310,MATCH(RIGHT(M244,255),RIGHT('Disaggregation Data'!$J$159:$J$310,255),0))=0,"",INDEX('Disaggregation Data'!$K$159:$K$310,MATCH(RIGHT(M244,255),RIGHT('Disaggregation Data'!J$159:$J$310,255),0))),"")</f>
        <v/>
      </c>
      <c r="F244" s="378" t="str">
        <f t="array" ref="F244">IFERROR(IF(INDEX('Disaggregation Data'!$L$159:$L$310,MATCH(RIGHT(M244,255),RIGHT('Disaggregation Data'!$J$159:$J$310,255),0))=0,"",INDEX('Disaggregation Data'!$L$159:$L$310,MATCH(RIGHT(M244,255),RIGHT('Disaggregation Data'!J$159:$J$310,255),0))),"")</f>
        <v/>
      </c>
      <c r="G244" s="378" t="str">
        <f t="array" ref="G244">IFERROR(IF(INDEX('Disaggregation Data'!$M$159:$M$310,MATCH(RIGHT(M244,255),RIGHT('Disaggregation Data'!$J$159:$J$310,255),0))=0,"",INDEX('Disaggregation Data'!$M$159:$M$310,MATCH(RIGHT(M244,255),RIGHT('Disaggregation Data'!J$159:$J$310,255),0))),"")</f>
        <v/>
      </c>
      <c r="H244" s="377" t="str">
        <f t="array" ref="H244">IFERROR(IF(INDEX('Disaggregation Data'!$N$159:$N$310,MATCH(RIGHT(M244,255),RIGHT('Disaggregation Data'!$J$159:$J$310,255),0))=0,"",INDEX('Disaggregation Data'!$N$159:$N$310,MATCH(RIGHT(M244,255),RIGHT('Disaggregation Data'!J$159:$J$310,255),0))),"")</f>
        <v/>
      </c>
      <c r="I244" s="477" t="str">
        <f t="array" ref="I244">IFERROR(IF(INDEX('Disaggregation Records'!$G$59:$G$92,MATCH(LEFT(L244,255),LEFT('Disaggregation Records'!$D$59:$D$92,255),0))=0,"",INDEX('Disaggregation Records'!$G$59:$G$92,MATCH(LEFT(L244,255),LEFT('Disaggregation Records'!$D$59:$D$92,255),0))),"")</f>
        <v/>
      </c>
      <c r="J244" s="491" t="s">
        <v>785</v>
      </c>
      <c r="K244" s="491">
        <f t="shared" si="16"/>
        <v>66</v>
      </c>
      <c r="L244" s="491" t="str">
        <f t="shared" si="17"/>
        <v/>
      </c>
      <c r="M244" s="491" t="str">
        <f t="shared" si="18"/>
        <v/>
      </c>
      <c r="N244" s="491" t="b">
        <f t="shared" si="19"/>
        <v>0</v>
      </c>
      <c r="O244" s="492" t="s">
        <v>1819</v>
      </c>
      <c r="P244" s="199"/>
      <c r="Q244" s="176"/>
      <c r="U244" s="415"/>
      <c r="V244" s="415"/>
    </row>
    <row r="245" spans="1:22" ht="37.5" customHeight="1" x14ac:dyDescent="0.25">
      <c r="A245" s="375">
        <v>8</v>
      </c>
      <c r="B245" s="394" t="str">
        <f>IFERROR(VLOOKUP(A245,'Outcome Indicators - Section C'!$A$10:$S$27,19,FALSE),"")</f>
        <v/>
      </c>
      <c r="C245" s="490" t="str">
        <f t="array" ref="C245">IFERROR(IF(INDEX('Disaggregation Records'!$E$59:$E$92,MATCH(RIGHT(L245,255),RIGHT('Disaggregation Records'!$D$59:$D$92,255),0))=0,"",INDEX('Disaggregation Records'!$E$59:$E$92,MATCH(RIGHT(L245,255),RIGHT('Disaggregation Records'!$D$59:$D$92,255),0))),"")</f>
        <v/>
      </c>
      <c r="D245" s="490" t="str">
        <f t="array" ref="D245">IFERROR(IF(INDEX('Disaggregation Records'!$F$59:$F$92,MATCH(RIGHT(L245,255),RIGHT('Disaggregation Records'!$D$59:$D$92,255),0))=0,"",INDEX('Disaggregation Records'!$F$59:$F$92,MATCH(RIGHT(L245,255),RIGHT('Disaggregation Records'!$D$59:$D$92,255),0))),"")</f>
        <v/>
      </c>
      <c r="E245" s="378" t="str">
        <f t="array" ref="E245">IFERROR(IF(INDEX('Disaggregation Data'!$K$159:$K$310,MATCH(RIGHT(M245,255),RIGHT('Disaggregation Data'!$J$159:$J$310,255),0))=0,"",INDEX('Disaggregation Data'!$K$159:$K$310,MATCH(RIGHT(M245,255),RIGHT('Disaggregation Data'!J$159:$J$310,255),0))),"")</f>
        <v/>
      </c>
      <c r="F245" s="378" t="str">
        <f t="array" ref="F245">IFERROR(IF(INDEX('Disaggregation Data'!$L$159:$L$310,MATCH(RIGHT(M245,255),RIGHT('Disaggregation Data'!$J$159:$J$310,255),0))=0,"",INDEX('Disaggregation Data'!$L$159:$L$310,MATCH(RIGHT(M245,255),RIGHT('Disaggregation Data'!J$159:$J$310,255),0))),"")</f>
        <v/>
      </c>
      <c r="G245" s="378" t="str">
        <f t="array" ref="G245">IFERROR(IF(INDEX('Disaggregation Data'!$M$159:$M$310,MATCH(RIGHT(M245,255),RIGHT('Disaggregation Data'!$J$159:$J$310,255),0))=0,"",INDEX('Disaggregation Data'!$M$159:$M$310,MATCH(RIGHT(M245,255),RIGHT('Disaggregation Data'!J$159:$J$310,255),0))),"")</f>
        <v/>
      </c>
      <c r="H245" s="377" t="str">
        <f t="array" ref="H245">IFERROR(IF(INDEX('Disaggregation Data'!$N$159:$N$310,MATCH(RIGHT(M245,255),RIGHT('Disaggregation Data'!$J$159:$J$310,255),0))=0,"",INDEX('Disaggregation Data'!$N$159:$N$310,MATCH(RIGHT(M245,255),RIGHT('Disaggregation Data'!J$159:$J$310,255),0))),"")</f>
        <v/>
      </c>
      <c r="I245" s="477" t="str">
        <f t="array" ref="I245">IFERROR(IF(INDEX('Disaggregation Records'!$G$59:$G$92,MATCH(LEFT(L245,255),LEFT('Disaggregation Records'!$D$59:$D$92,255),0))=0,"",INDEX('Disaggregation Records'!$G$59:$G$92,MATCH(LEFT(L245,255),LEFT('Disaggregation Records'!$D$59:$D$92,255),0))),"")</f>
        <v/>
      </c>
      <c r="J245" s="491" t="s">
        <v>785</v>
      </c>
      <c r="K245" s="491">
        <f t="shared" si="16"/>
        <v>67</v>
      </c>
      <c r="L245" s="491" t="str">
        <f t="shared" si="17"/>
        <v/>
      </c>
      <c r="M245" s="491" t="str">
        <f t="shared" si="18"/>
        <v/>
      </c>
      <c r="N245" s="491" t="b">
        <f t="shared" si="19"/>
        <v>0</v>
      </c>
      <c r="O245" s="492" t="s">
        <v>1820</v>
      </c>
      <c r="P245" s="199"/>
      <c r="Q245" s="176"/>
      <c r="U245" s="415"/>
      <c r="V245" s="415"/>
    </row>
    <row r="246" spans="1:22" ht="37.5" customHeight="1" x14ac:dyDescent="0.25">
      <c r="A246" s="375">
        <v>8</v>
      </c>
      <c r="B246" s="394" t="str">
        <f>IFERROR(VLOOKUP(A246,'Outcome Indicators - Section C'!$A$10:$S$27,19,FALSE),"")</f>
        <v/>
      </c>
      <c r="C246" s="490" t="str">
        <f t="array" ref="C246">IFERROR(IF(INDEX('Disaggregation Records'!$E$59:$E$92,MATCH(RIGHT(L246,255),RIGHT('Disaggregation Records'!$D$59:$D$92,255),0))=0,"",INDEX('Disaggregation Records'!$E$59:$E$92,MATCH(RIGHT(L246,255),RIGHT('Disaggregation Records'!$D$59:$D$92,255),0))),"")</f>
        <v/>
      </c>
      <c r="D246" s="490" t="str">
        <f t="array" ref="D246">IFERROR(IF(INDEX('Disaggregation Records'!$F$59:$F$92,MATCH(RIGHT(L246,255),RIGHT('Disaggregation Records'!$D$59:$D$92,255),0))=0,"",INDEX('Disaggregation Records'!$F$59:$F$92,MATCH(RIGHT(L246,255),RIGHT('Disaggregation Records'!$D$59:$D$92,255),0))),"")</f>
        <v/>
      </c>
      <c r="E246" s="378" t="str">
        <f t="array" ref="E246">IFERROR(IF(INDEX('Disaggregation Data'!$K$159:$K$310,MATCH(RIGHT(M246,255),RIGHT('Disaggregation Data'!$J$159:$J$310,255),0))=0,"",INDEX('Disaggregation Data'!$K$159:$K$310,MATCH(RIGHT(M246,255),RIGHT('Disaggregation Data'!J$159:$J$310,255),0))),"")</f>
        <v/>
      </c>
      <c r="F246" s="378" t="str">
        <f t="array" ref="F246">IFERROR(IF(INDEX('Disaggregation Data'!$L$159:$L$310,MATCH(RIGHT(M246,255),RIGHT('Disaggregation Data'!$J$159:$J$310,255),0))=0,"",INDEX('Disaggregation Data'!$L$159:$L$310,MATCH(RIGHT(M246,255),RIGHT('Disaggregation Data'!J$159:$J$310,255),0))),"")</f>
        <v/>
      </c>
      <c r="G246" s="378" t="str">
        <f t="array" ref="G246">IFERROR(IF(INDEX('Disaggregation Data'!$M$159:$M$310,MATCH(RIGHT(M246,255),RIGHT('Disaggregation Data'!$J$159:$J$310,255),0))=0,"",INDEX('Disaggregation Data'!$M$159:$M$310,MATCH(RIGHT(M246,255),RIGHT('Disaggregation Data'!J$159:$J$310,255),0))),"")</f>
        <v/>
      </c>
      <c r="H246" s="377" t="str">
        <f t="array" ref="H246">IFERROR(IF(INDEX('Disaggregation Data'!$N$159:$N$310,MATCH(RIGHT(M246,255),RIGHT('Disaggregation Data'!$J$159:$J$310,255),0))=0,"",INDEX('Disaggregation Data'!$N$159:$N$310,MATCH(RIGHT(M246,255),RIGHT('Disaggregation Data'!J$159:$J$310,255),0))),"")</f>
        <v/>
      </c>
      <c r="I246" s="477" t="str">
        <f t="array" ref="I246">IFERROR(IF(INDEX('Disaggregation Records'!$G$59:$G$92,MATCH(LEFT(L246,255),LEFT('Disaggregation Records'!$D$59:$D$92,255),0))=0,"",INDEX('Disaggregation Records'!$G$59:$G$92,MATCH(LEFT(L246,255),LEFT('Disaggregation Records'!$D$59:$D$92,255),0))),"")</f>
        <v/>
      </c>
      <c r="J246" s="491" t="s">
        <v>785</v>
      </c>
      <c r="K246" s="491">
        <f t="shared" si="16"/>
        <v>68</v>
      </c>
      <c r="L246" s="491" t="str">
        <f t="shared" si="17"/>
        <v/>
      </c>
      <c r="M246" s="491" t="str">
        <f t="shared" si="18"/>
        <v/>
      </c>
      <c r="N246" s="491" t="b">
        <f t="shared" si="19"/>
        <v>0</v>
      </c>
      <c r="O246" s="492" t="s">
        <v>1821</v>
      </c>
      <c r="P246" s="199"/>
      <c r="Q246" s="176"/>
      <c r="U246" s="415"/>
      <c r="V246" s="415"/>
    </row>
    <row r="247" spans="1:22" ht="37.5" customHeight="1" x14ac:dyDescent="0.25">
      <c r="A247" s="375">
        <v>8</v>
      </c>
      <c r="B247" s="394" t="str">
        <f>IFERROR(VLOOKUP(A247,'Outcome Indicators - Section C'!$A$10:$S$27,19,FALSE),"")</f>
        <v/>
      </c>
      <c r="C247" s="490" t="str">
        <f t="array" ref="C247">IFERROR(IF(INDEX('Disaggregation Records'!$E$59:$E$92,MATCH(RIGHT(L247,255),RIGHT('Disaggregation Records'!$D$59:$D$92,255),0))=0,"",INDEX('Disaggregation Records'!$E$59:$E$92,MATCH(RIGHT(L247,255),RIGHT('Disaggregation Records'!$D$59:$D$92,255),0))),"")</f>
        <v/>
      </c>
      <c r="D247" s="490" t="str">
        <f t="array" ref="D247">IFERROR(IF(INDEX('Disaggregation Records'!$F$59:$F$92,MATCH(RIGHT(L247,255),RIGHT('Disaggregation Records'!$D$59:$D$92,255),0))=0,"",INDEX('Disaggregation Records'!$F$59:$F$92,MATCH(RIGHT(L247,255),RIGHT('Disaggregation Records'!$D$59:$D$92,255),0))),"")</f>
        <v/>
      </c>
      <c r="E247" s="378" t="str">
        <f t="array" ref="E247">IFERROR(IF(INDEX('Disaggregation Data'!$K$159:$K$310,MATCH(RIGHT(M247,255),RIGHT('Disaggregation Data'!$J$159:$J$310,255),0))=0,"",INDEX('Disaggregation Data'!$K$159:$K$310,MATCH(RIGHT(M247,255),RIGHT('Disaggregation Data'!J$159:$J$310,255),0))),"")</f>
        <v/>
      </c>
      <c r="F247" s="378" t="str">
        <f t="array" ref="F247">IFERROR(IF(INDEX('Disaggregation Data'!$L$159:$L$310,MATCH(RIGHT(M247,255),RIGHT('Disaggregation Data'!$J$159:$J$310,255),0))=0,"",INDEX('Disaggregation Data'!$L$159:$L$310,MATCH(RIGHT(M247,255),RIGHT('Disaggregation Data'!J$159:$J$310,255),0))),"")</f>
        <v/>
      </c>
      <c r="G247" s="378" t="str">
        <f t="array" ref="G247">IFERROR(IF(INDEX('Disaggregation Data'!$M$159:$M$310,MATCH(RIGHT(M247,255),RIGHT('Disaggregation Data'!$J$159:$J$310,255),0))=0,"",INDEX('Disaggregation Data'!$M$159:$M$310,MATCH(RIGHT(M247,255),RIGHT('Disaggregation Data'!J$159:$J$310,255),0))),"")</f>
        <v/>
      </c>
      <c r="H247" s="377" t="str">
        <f t="array" ref="H247">IFERROR(IF(INDEX('Disaggregation Data'!$N$159:$N$310,MATCH(RIGHT(M247,255),RIGHT('Disaggregation Data'!$J$159:$J$310,255),0))=0,"",INDEX('Disaggregation Data'!$N$159:$N$310,MATCH(RIGHT(M247,255),RIGHT('Disaggregation Data'!J$159:$J$310,255),0))),"")</f>
        <v/>
      </c>
      <c r="I247" s="477" t="str">
        <f t="array" ref="I247">IFERROR(IF(INDEX('Disaggregation Records'!$G$59:$G$92,MATCH(LEFT(L247,255),LEFT('Disaggregation Records'!$D$59:$D$92,255),0))=0,"",INDEX('Disaggregation Records'!$G$59:$G$92,MATCH(LEFT(L247,255),LEFT('Disaggregation Records'!$D$59:$D$92,255),0))),"")</f>
        <v/>
      </c>
      <c r="J247" s="491" t="s">
        <v>785</v>
      </c>
      <c r="K247" s="491">
        <f t="shared" si="16"/>
        <v>69</v>
      </c>
      <c r="L247" s="491" t="str">
        <f t="shared" si="17"/>
        <v/>
      </c>
      <c r="M247" s="491" t="str">
        <f t="shared" si="18"/>
        <v/>
      </c>
      <c r="N247" s="491" t="b">
        <f t="shared" si="19"/>
        <v>0</v>
      </c>
      <c r="O247" s="492" t="s">
        <v>1822</v>
      </c>
      <c r="P247" s="199"/>
      <c r="Q247" s="176"/>
      <c r="U247" s="415"/>
      <c r="V247" s="415"/>
    </row>
    <row r="248" spans="1:22" ht="37.5" customHeight="1" x14ac:dyDescent="0.25">
      <c r="A248" s="375">
        <v>9</v>
      </c>
      <c r="B248" s="394" t="str">
        <f>IFERROR(VLOOKUP(A248,'Outcome Indicators - Section C'!$A$10:$S$27,19,FALSE),"")</f>
        <v/>
      </c>
      <c r="C248" s="490" t="str">
        <f t="array" ref="C248">IFERROR(IF(INDEX('Disaggregation Records'!$E$59:$E$92,MATCH(RIGHT(L248,255),RIGHT('Disaggregation Records'!$D$59:$D$92,255),0))=0,"",INDEX('Disaggregation Records'!$E$59:$E$92,MATCH(RIGHT(L248,255),RIGHT('Disaggregation Records'!$D$59:$D$92,255),0))),"")</f>
        <v/>
      </c>
      <c r="D248" s="490" t="str">
        <f t="array" ref="D248">IFERROR(IF(INDEX('Disaggregation Records'!$F$59:$F$92,MATCH(RIGHT(L248,255),RIGHT('Disaggregation Records'!$D$59:$D$92,255),0))=0,"",INDEX('Disaggregation Records'!$F$59:$F$92,MATCH(RIGHT(L248,255),RIGHT('Disaggregation Records'!$D$59:$D$92,255),0))),"")</f>
        <v/>
      </c>
      <c r="E248" s="378" t="str">
        <f t="array" ref="E248">IFERROR(IF(INDEX('Disaggregation Data'!$K$159:$K$310,MATCH(RIGHT(M248,255),RIGHT('Disaggregation Data'!$J$159:$J$310,255),0))=0,"",INDEX('Disaggregation Data'!$K$159:$K$310,MATCH(RIGHT(M248,255),RIGHT('Disaggregation Data'!J$159:$J$310,255),0))),"")</f>
        <v/>
      </c>
      <c r="F248" s="378" t="str">
        <f t="array" ref="F248">IFERROR(IF(INDEX('Disaggregation Data'!$L$159:$L$310,MATCH(RIGHT(M248,255),RIGHT('Disaggregation Data'!$J$159:$J$310,255),0))=0,"",INDEX('Disaggregation Data'!$L$159:$L$310,MATCH(RIGHT(M248,255),RIGHT('Disaggregation Data'!J$159:$J$310,255),0))),"")</f>
        <v/>
      </c>
      <c r="G248" s="378" t="str">
        <f t="array" ref="G248">IFERROR(IF(INDEX('Disaggregation Data'!$M$159:$M$310,MATCH(RIGHT(M248,255),RIGHT('Disaggregation Data'!$J$159:$J$310,255),0))=0,"",INDEX('Disaggregation Data'!$M$159:$M$310,MATCH(RIGHT(M248,255),RIGHT('Disaggregation Data'!J$159:$J$310,255),0))),"")</f>
        <v/>
      </c>
      <c r="H248" s="377" t="str">
        <f t="array" ref="H248">IFERROR(IF(INDEX('Disaggregation Data'!$N$159:$N$310,MATCH(RIGHT(M248,255),RIGHT('Disaggregation Data'!$J$159:$J$310,255),0))=0,"",INDEX('Disaggregation Data'!$N$159:$N$310,MATCH(RIGHT(M248,255),RIGHT('Disaggregation Data'!J$159:$J$310,255),0))),"")</f>
        <v/>
      </c>
      <c r="I248" s="477" t="str">
        <f t="array" ref="I248">IFERROR(IF(INDEX('Disaggregation Records'!$G$59:$G$92,MATCH(LEFT(L248,255),LEFT('Disaggregation Records'!$D$59:$D$92,255),0))=0,"",INDEX('Disaggregation Records'!$G$59:$G$92,MATCH(LEFT(L248,255),LEFT('Disaggregation Records'!$D$59:$D$92,255),0))),"")</f>
        <v/>
      </c>
      <c r="J248" s="491" t="s">
        <v>786</v>
      </c>
      <c r="K248" s="491">
        <f t="shared" si="16"/>
        <v>70</v>
      </c>
      <c r="L248" s="491" t="str">
        <f t="shared" si="17"/>
        <v/>
      </c>
      <c r="M248" s="491" t="str">
        <f t="shared" si="18"/>
        <v/>
      </c>
      <c r="N248" s="491" t="b">
        <f t="shared" si="19"/>
        <v>0</v>
      </c>
      <c r="O248" s="492" t="s">
        <v>1823</v>
      </c>
      <c r="P248" s="199"/>
      <c r="Q248" s="176"/>
      <c r="U248" s="415"/>
      <c r="V248" s="415"/>
    </row>
    <row r="249" spans="1:22" ht="37.5" customHeight="1" x14ac:dyDescent="0.25">
      <c r="A249" s="375">
        <v>9</v>
      </c>
      <c r="B249" s="394" t="str">
        <f>IFERROR(VLOOKUP(A249,'Outcome Indicators - Section C'!$A$10:$S$27,19,FALSE),"")</f>
        <v/>
      </c>
      <c r="C249" s="490" t="str">
        <f t="array" ref="C249">IFERROR(IF(INDEX('Disaggregation Records'!$E$59:$E$92,MATCH(RIGHT(L249,255),RIGHT('Disaggregation Records'!$D$59:$D$92,255),0))=0,"",INDEX('Disaggregation Records'!$E$59:$E$92,MATCH(RIGHT(L249,255),RIGHT('Disaggregation Records'!$D$59:$D$92,255),0))),"")</f>
        <v/>
      </c>
      <c r="D249" s="490" t="str">
        <f t="array" ref="D249">IFERROR(IF(INDEX('Disaggregation Records'!$F$59:$F$92,MATCH(RIGHT(L249,255),RIGHT('Disaggregation Records'!$D$59:$D$92,255),0))=0,"",INDEX('Disaggregation Records'!$F$59:$F$92,MATCH(RIGHT(L249,255),RIGHT('Disaggregation Records'!$D$59:$D$92,255),0))),"")</f>
        <v/>
      </c>
      <c r="E249" s="378" t="str">
        <f t="array" ref="E249">IFERROR(IF(INDEX('Disaggregation Data'!$K$159:$K$310,MATCH(RIGHT(M249,255),RIGHT('Disaggregation Data'!$J$159:$J$310,255),0))=0,"",INDEX('Disaggregation Data'!$K$159:$K$310,MATCH(RIGHT(M249,255),RIGHT('Disaggregation Data'!J$159:$J$310,255),0))),"")</f>
        <v/>
      </c>
      <c r="F249" s="378" t="str">
        <f t="array" ref="F249">IFERROR(IF(INDEX('Disaggregation Data'!$L$159:$L$310,MATCH(RIGHT(M249,255),RIGHT('Disaggregation Data'!$J$159:$J$310,255),0))=0,"",INDEX('Disaggregation Data'!$L$159:$L$310,MATCH(RIGHT(M249,255),RIGHT('Disaggregation Data'!J$159:$J$310,255),0))),"")</f>
        <v/>
      </c>
      <c r="G249" s="378" t="str">
        <f t="array" ref="G249">IFERROR(IF(INDEX('Disaggregation Data'!$M$159:$M$310,MATCH(RIGHT(M249,255),RIGHT('Disaggregation Data'!$J$159:$J$310,255),0))=0,"",INDEX('Disaggregation Data'!$M$159:$M$310,MATCH(RIGHT(M249,255),RIGHT('Disaggregation Data'!J$159:$J$310,255),0))),"")</f>
        <v/>
      </c>
      <c r="H249" s="377" t="str">
        <f t="array" ref="H249">IFERROR(IF(INDEX('Disaggregation Data'!$N$159:$N$310,MATCH(RIGHT(M249,255),RIGHT('Disaggregation Data'!$J$159:$J$310,255),0))=0,"",INDEX('Disaggregation Data'!$N$159:$N$310,MATCH(RIGHT(M249,255),RIGHT('Disaggregation Data'!J$159:$J$310,255),0))),"")</f>
        <v/>
      </c>
      <c r="I249" s="477" t="str">
        <f t="array" ref="I249">IFERROR(IF(INDEX('Disaggregation Records'!$G$59:$G$92,MATCH(LEFT(L249,255),LEFT('Disaggregation Records'!$D$59:$D$92,255),0))=0,"",INDEX('Disaggregation Records'!$G$59:$G$92,MATCH(LEFT(L249,255),LEFT('Disaggregation Records'!$D$59:$D$92,255),0))),"")</f>
        <v/>
      </c>
      <c r="J249" s="491" t="s">
        <v>786</v>
      </c>
      <c r="K249" s="491">
        <f t="shared" si="16"/>
        <v>71</v>
      </c>
      <c r="L249" s="491" t="str">
        <f t="shared" si="17"/>
        <v/>
      </c>
      <c r="M249" s="491" t="str">
        <f t="shared" si="18"/>
        <v/>
      </c>
      <c r="N249" s="491" t="b">
        <f t="shared" si="19"/>
        <v>0</v>
      </c>
      <c r="O249" s="492" t="s">
        <v>1824</v>
      </c>
      <c r="P249" s="199"/>
      <c r="Q249" s="176"/>
      <c r="U249" s="415"/>
      <c r="V249" s="415"/>
    </row>
    <row r="250" spans="1:22" ht="37.5" customHeight="1" x14ac:dyDescent="0.25">
      <c r="A250" s="375">
        <v>9</v>
      </c>
      <c r="B250" s="394" t="str">
        <f>IFERROR(VLOOKUP(A250,'Outcome Indicators - Section C'!$A$10:$S$27,19,FALSE),"")</f>
        <v/>
      </c>
      <c r="C250" s="490" t="str">
        <f t="array" ref="C250">IFERROR(IF(INDEX('Disaggregation Records'!$E$59:$E$92,MATCH(RIGHT(L250,255),RIGHT('Disaggregation Records'!$D$59:$D$92,255),0))=0,"",INDEX('Disaggregation Records'!$E$59:$E$92,MATCH(RIGHT(L250,255),RIGHT('Disaggregation Records'!$D$59:$D$92,255),0))),"")</f>
        <v/>
      </c>
      <c r="D250" s="490" t="str">
        <f t="array" ref="D250">IFERROR(IF(INDEX('Disaggregation Records'!$F$59:$F$92,MATCH(RIGHT(L250,255),RIGHT('Disaggregation Records'!$D$59:$D$92,255),0))=0,"",INDEX('Disaggregation Records'!$F$59:$F$92,MATCH(RIGHT(L250,255),RIGHT('Disaggregation Records'!$D$59:$D$92,255),0))),"")</f>
        <v/>
      </c>
      <c r="E250" s="378" t="str">
        <f t="array" ref="E250">IFERROR(IF(INDEX('Disaggregation Data'!$K$159:$K$310,MATCH(RIGHT(M250,255),RIGHT('Disaggregation Data'!$J$159:$J$310,255),0))=0,"",INDEX('Disaggregation Data'!$K$159:$K$310,MATCH(RIGHT(M250,255),RIGHT('Disaggregation Data'!J$159:$J$310,255),0))),"")</f>
        <v/>
      </c>
      <c r="F250" s="378" t="str">
        <f t="array" ref="F250">IFERROR(IF(INDEX('Disaggregation Data'!$L$159:$L$310,MATCH(RIGHT(M250,255),RIGHT('Disaggregation Data'!$J$159:$J$310,255),0))=0,"",INDEX('Disaggregation Data'!$L$159:$L$310,MATCH(RIGHT(M250,255),RIGHT('Disaggregation Data'!J$159:$J$310,255),0))),"")</f>
        <v/>
      </c>
      <c r="G250" s="378" t="str">
        <f t="array" ref="G250">IFERROR(IF(INDEX('Disaggregation Data'!$M$159:$M$310,MATCH(RIGHT(M250,255),RIGHT('Disaggregation Data'!$J$159:$J$310,255),0))=0,"",INDEX('Disaggregation Data'!$M$159:$M$310,MATCH(RIGHT(M250,255),RIGHT('Disaggregation Data'!J$159:$J$310,255),0))),"")</f>
        <v/>
      </c>
      <c r="H250" s="377" t="str">
        <f t="array" ref="H250">IFERROR(IF(INDEX('Disaggregation Data'!$N$159:$N$310,MATCH(RIGHT(M250,255),RIGHT('Disaggregation Data'!$J$159:$J$310,255),0))=0,"",INDEX('Disaggregation Data'!$N$159:$N$310,MATCH(RIGHT(M250,255),RIGHT('Disaggregation Data'!J$159:$J$310,255),0))),"")</f>
        <v/>
      </c>
      <c r="I250" s="477" t="str">
        <f t="array" ref="I250">IFERROR(IF(INDEX('Disaggregation Records'!$G$59:$G$92,MATCH(LEFT(L250,255),LEFT('Disaggregation Records'!$D$59:$D$92,255),0))=0,"",INDEX('Disaggregation Records'!$G$59:$G$92,MATCH(LEFT(L250,255),LEFT('Disaggregation Records'!$D$59:$D$92,255),0))),"")</f>
        <v/>
      </c>
      <c r="J250" s="491" t="s">
        <v>786</v>
      </c>
      <c r="K250" s="491">
        <f t="shared" si="16"/>
        <v>72</v>
      </c>
      <c r="L250" s="491" t="str">
        <f t="shared" si="17"/>
        <v/>
      </c>
      <c r="M250" s="491" t="str">
        <f t="shared" si="18"/>
        <v/>
      </c>
      <c r="N250" s="491" t="b">
        <f t="shared" si="19"/>
        <v>0</v>
      </c>
      <c r="O250" s="492" t="s">
        <v>1825</v>
      </c>
      <c r="P250" s="199"/>
      <c r="Q250" s="176"/>
      <c r="U250" s="415"/>
      <c r="V250" s="415"/>
    </row>
    <row r="251" spans="1:22" ht="37.5" customHeight="1" x14ac:dyDescent="0.25">
      <c r="A251" s="375">
        <v>9</v>
      </c>
      <c r="B251" s="394" t="str">
        <f>IFERROR(VLOOKUP(A251,'Outcome Indicators - Section C'!$A$10:$S$27,19,FALSE),"")</f>
        <v/>
      </c>
      <c r="C251" s="490" t="str">
        <f t="array" ref="C251">IFERROR(IF(INDEX('Disaggregation Records'!$E$59:$E$92,MATCH(RIGHT(L251,255),RIGHT('Disaggregation Records'!$D$59:$D$92,255),0))=0,"",INDEX('Disaggregation Records'!$E$59:$E$92,MATCH(RIGHT(L251,255),RIGHT('Disaggregation Records'!$D$59:$D$92,255),0))),"")</f>
        <v/>
      </c>
      <c r="D251" s="490" t="str">
        <f t="array" ref="D251">IFERROR(IF(INDEX('Disaggregation Records'!$F$59:$F$92,MATCH(RIGHT(L251,255),RIGHT('Disaggregation Records'!$D$59:$D$92,255),0))=0,"",INDEX('Disaggregation Records'!$F$59:$F$92,MATCH(RIGHT(L251,255),RIGHT('Disaggregation Records'!$D$59:$D$92,255),0))),"")</f>
        <v/>
      </c>
      <c r="E251" s="378" t="str">
        <f t="array" ref="E251">IFERROR(IF(INDEX('Disaggregation Data'!$K$159:$K$310,MATCH(RIGHT(M251,255),RIGHT('Disaggregation Data'!$J$159:$J$310,255),0))=0,"",INDEX('Disaggregation Data'!$K$159:$K$310,MATCH(RIGHT(M251,255),RIGHT('Disaggregation Data'!J$159:$J$310,255),0))),"")</f>
        <v/>
      </c>
      <c r="F251" s="378" t="str">
        <f t="array" ref="F251">IFERROR(IF(INDEX('Disaggregation Data'!$L$159:$L$310,MATCH(RIGHT(M251,255),RIGHT('Disaggregation Data'!$J$159:$J$310,255),0))=0,"",INDEX('Disaggregation Data'!$L$159:$L$310,MATCH(RIGHT(M251,255),RIGHT('Disaggregation Data'!J$159:$J$310,255),0))),"")</f>
        <v/>
      </c>
      <c r="G251" s="378" t="str">
        <f t="array" ref="G251">IFERROR(IF(INDEX('Disaggregation Data'!$M$159:$M$310,MATCH(RIGHT(M251,255),RIGHT('Disaggregation Data'!$J$159:$J$310,255),0))=0,"",INDEX('Disaggregation Data'!$M$159:$M$310,MATCH(RIGHT(M251,255),RIGHT('Disaggregation Data'!J$159:$J$310,255),0))),"")</f>
        <v/>
      </c>
      <c r="H251" s="377" t="str">
        <f t="array" ref="H251">IFERROR(IF(INDEX('Disaggregation Data'!$N$159:$N$310,MATCH(RIGHT(M251,255),RIGHT('Disaggregation Data'!$J$159:$J$310,255),0))=0,"",INDEX('Disaggregation Data'!$N$159:$N$310,MATCH(RIGHT(M251,255),RIGHT('Disaggregation Data'!J$159:$J$310,255),0))),"")</f>
        <v/>
      </c>
      <c r="I251" s="477" t="str">
        <f t="array" ref="I251">IFERROR(IF(INDEX('Disaggregation Records'!$G$59:$G$92,MATCH(LEFT(L251,255),LEFT('Disaggregation Records'!$D$59:$D$92,255),0))=0,"",INDEX('Disaggregation Records'!$G$59:$G$92,MATCH(LEFT(L251,255),LEFT('Disaggregation Records'!$D$59:$D$92,255),0))),"")</f>
        <v/>
      </c>
      <c r="J251" s="491" t="s">
        <v>786</v>
      </c>
      <c r="K251" s="491">
        <f t="shared" si="16"/>
        <v>73</v>
      </c>
      <c r="L251" s="491" t="str">
        <f t="shared" si="17"/>
        <v/>
      </c>
      <c r="M251" s="491" t="str">
        <f t="shared" si="18"/>
        <v/>
      </c>
      <c r="N251" s="491" t="b">
        <f t="shared" si="19"/>
        <v>0</v>
      </c>
      <c r="O251" s="492" t="s">
        <v>1826</v>
      </c>
      <c r="P251" s="199"/>
      <c r="Q251" s="176"/>
      <c r="U251" s="415"/>
      <c r="V251" s="415"/>
    </row>
    <row r="252" spans="1:22" ht="37.5" customHeight="1" x14ac:dyDescent="0.25">
      <c r="A252" s="375">
        <v>9</v>
      </c>
      <c r="B252" s="394" t="str">
        <f>IFERROR(VLOOKUP(A252,'Outcome Indicators - Section C'!$A$10:$S$27,19,FALSE),"")</f>
        <v/>
      </c>
      <c r="C252" s="490" t="str">
        <f t="array" ref="C252">IFERROR(IF(INDEX('Disaggregation Records'!$E$59:$E$92,MATCH(RIGHT(L252,255),RIGHT('Disaggregation Records'!$D$59:$D$92,255),0))=0,"",INDEX('Disaggregation Records'!$E$59:$E$92,MATCH(RIGHT(L252,255),RIGHT('Disaggregation Records'!$D$59:$D$92,255),0))),"")</f>
        <v/>
      </c>
      <c r="D252" s="490" t="str">
        <f t="array" ref="D252">IFERROR(IF(INDEX('Disaggregation Records'!$F$59:$F$92,MATCH(RIGHT(L252,255),RIGHT('Disaggregation Records'!$D$59:$D$92,255),0))=0,"",INDEX('Disaggregation Records'!$F$59:$F$92,MATCH(RIGHT(L252,255),RIGHT('Disaggregation Records'!$D$59:$D$92,255),0))),"")</f>
        <v/>
      </c>
      <c r="E252" s="378" t="str">
        <f t="array" ref="E252">IFERROR(IF(INDEX('Disaggregation Data'!$K$159:$K$310,MATCH(RIGHT(M252,255),RIGHT('Disaggregation Data'!$J$159:$J$310,255),0))=0,"",INDEX('Disaggregation Data'!$K$159:$K$310,MATCH(RIGHT(M252,255),RIGHT('Disaggregation Data'!J$159:$J$310,255),0))),"")</f>
        <v/>
      </c>
      <c r="F252" s="378" t="str">
        <f t="array" ref="F252">IFERROR(IF(INDEX('Disaggregation Data'!$L$159:$L$310,MATCH(RIGHT(M252,255),RIGHT('Disaggregation Data'!$J$159:$J$310,255),0))=0,"",INDEX('Disaggregation Data'!$L$159:$L$310,MATCH(RIGHT(M252,255),RIGHT('Disaggregation Data'!J$159:$J$310,255),0))),"")</f>
        <v/>
      </c>
      <c r="G252" s="378" t="str">
        <f t="array" ref="G252">IFERROR(IF(INDEX('Disaggregation Data'!$M$159:$M$310,MATCH(RIGHT(M252,255),RIGHT('Disaggregation Data'!$J$159:$J$310,255),0))=0,"",INDEX('Disaggregation Data'!$M$159:$M$310,MATCH(RIGHT(M252,255),RIGHT('Disaggregation Data'!J$159:$J$310,255),0))),"")</f>
        <v/>
      </c>
      <c r="H252" s="377" t="str">
        <f t="array" ref="H252">IFERROR(IF(INDEX('Disaggregation Data'!$N$159:$N$310,MATCH(RIGHT(M252,255),RIGHT('Disaggregation Data'!$J$159:$J$310,255),0))=0,"",INDEX('Disaggregation Data'!$N$159:$N$310,MATCH(RIGHT(M252,255),RIGHT('Disaggregation Data'!J$159:$J$310,255),0))),"")</f>
        <v/>
      </c>
      <c r="I252" s="477" t="str">
        <f t="array" ref="I252">IFERROR(IF(INDEX('Disaggregation Records'!$G$59:$G$92,MATCH(LEFT(L252,255),LEFT('Disaggregation Records'!$D$59:$D$92,255),0))=0,"",INDEX('Disaggregation Records'!$G$59:$G$92,MATCH(LEFT(L252,255),LEFT('Disaggregation Records'!$D$59:$D$92,255),0))),"")</f>
        <v/>
      </c>
      <c r="J252" s="491" t="s">
        <v>786</v>
      </c>
      <c r="K252" s="491">
        <f t="shared" si="16"/>
        <v>74</v>
      </c>
      <c r="L252" s="491" t="str">
        <f t="shared" si="17"/>
        <v/>
      </c>
      <c r="M252" s="491" t="str">
        <f t="shared" si="18"/>
        <v/>
      </c>
      <c r="N252" s="491" t="b">
        <f t="shared" si="19"/>
        <v>0</v>
      </c>
      <c r="O252" s="492" t="s">
        <v>1827</v>
      </c>
      <c r="P252" s="199"/>
      <c r="Q252" s="176"/>
      <c r="U252" s="415"/>
      <c r="V252" s="415"/>
    </row>
    <row r="253" spans="1:22" ht="37.5" customHeight="1" x14ac:dyDescent="0.25">
      <c r="A253" s="375">
        <v>9</v>
      </c>
      <c r="B253" s="394" t="str">
        <f>IFERROR(VLOOKUP(A253,'Outcome Indicators - Section C'!$A$10:$S$27,19,FALSE),"")</f>
        <v/>
      </c>
      <c r="C253" s="490" t="str">
        <f t="array" ref="C253">IFERROR(IF(INDEX('Disaggregation Records'!$E$59:$E$92,MATCH(RIGHT(L253,255),RIGHT('Disaggregation Records'!$D$59:$D$92,255),0))=0,"",INDEX('Disaggregation Records'!$E$59:$E$92,MATCH(RIGHT(L253,255),RIGHT('Disaggregation Records'!$D$59:$D$92,255),0))),"")</f>
        <v/>
      </c>
      <c r="D253" s="490" t="str">
        <f t="array" ref="D253">IFERROR(IF(INDEX('Disaggregation Records'!$F$59:$F$92,MATCH(RIGHT(L253,255),RIGHT('Disaggregation Records'!$D$59:$D$92,255),0))=0,"",INDEX('Disaggregation Records'!$F$59:$F$92,MATCH(RIGHT(L253,255),RIGHT('Disaggregation Records'!$D$59:$D$92,255),0))),"")</f>
        <v/>
      </c>
      <c r="E253" s="378" t="str">
        <f t="array" ref="E253">IFERROR(IF(INDEX('Disaggregation Data'!$K$159:$K$310,MATCH(RIGHT(M253,255),RIGHT('Disaggregation Data'!$J$159:$J$310,255),0))=0,"",INDEX('Disaggregation Data'!$K$159:$K$310,MATCH(RIGHT(M253,255),RIGHT('Disaggregation Data'!J$159:$J$310,255),0))),"")</f>
        <v/>
      </c>
      <c r="F253" s="378" t="str">
        <f t="array" ref="F253">IFERROR(IF(INDEX('Disaggregation Data'!$L$159:$L$310,MATCH(RIGHT(M253,255),RIGHT('Disaggregation Data'!$J$159:$J$310,255),0))=0,"",INDEX('Disaggregation Data'!$L$159:$L$310,MATCH(RIGHT(M253,255),RIGHT('Disaggregation Data'!J$159:$J$310,255),0))),"")</f>
        <v/>
      </c>
      <c r="G253" s="378" t="str">
        <f t="array" ref="G253">IFERROR(IF(INDEX('Disaggregation Data'!$M$159:$M$310,MATCH(RIGHT(M253,255),RIGHT('Disaggregation Data'!$J$159:$J$310,255),0))=0,"",INDEX('Disaggregation Data'!$M$159:$M$310,MATCH(RIGHT(M253,255),RIGHT('Disaggregation Data'!J$159:$J$310,255),0))),"")</f>
        <v/>
      </c>
      <c r="H253" s="377" t="str">
        <f t="array" ref="H253">IFERROR(IF(INDEX('Disaggregation Data'!$N$159:$N$310,MATCH(RIGHT(M253,255),RIGHT('Disaggregation Data'!$J$159:$J$310,255),0))=0,"",INDEX('Disaggregation Data'!$N$159:$N$310,MATCH(RIGHT(M253,255),RIGHT('Disaggregation Data'!J$159:$J$310,255),0))),"")</f>
        <v/>
      </c>
      <c r="I253" s="477" t="str">
        <f t="array" ref="I253">IFERROR(IF(INDEX('Disaggregation Records'!$G$59:$G$92,MATCH(LEFT(L253,255),LEFT('Disaggregation Records'!$D$59:$D$92,255),0))=0,"",INDEX('Disaggregation Records'!$G$59:$G$92,MATCH(LEFT(L253,255),LEFT('Disaggregation Records'!$D$59:$D$92,255),0))),"")</f>
        <v/>
      </c>
      <c r="J253" s="491" t="s">
        <v>786</v>
      </c>
      <c r="K253" s="491">
        <f t="shared" si="16"/>
        <v>75</v>
      </c>
      <c r="L253" s="491" t="str">
        <f t="shared" si="17"/>
        <v/>
      </c>
      <c r="M253" s="491" t="str">
        <f t="shared" si="18"/>
        <v/>
      </c>
      <c r="N253" s="491" t="b">
        <f t="shared" si="19"/>
        <v>0</v>
      </c>
      <c r="O253" s="492" t="s">
        <v>1828</v>
      </c>
      <c r="P253" s="199"/>
      <c r="Q253" s="176"/>
      <c r="U253" s="415"/>
      <c r="V253" s="415"/>
    </row>
    <row r="254" spans="1:22" ht="37.5" customHeight="1" x14ac:dyDescent="0.25">
      <c r="A254" s="375">
        <v>9</v>
      </c>
      <c r="B254" s="394" t="str">
        <f>IFERROR(VLOOKUP(A254,'Outcome Indicators - Section C'!$A$10:$S$27,19,FALSE),"")</f>
        <v/>
      </c>
      <c r="C254" s="490" t="str">
        <f t="array" ref="C254">IFERROR(IF(INDEX('Disaggregation Records'!$E$59:$E$92,MATCH(RIGHT(L254,255),RIGHT('Disaggregation Records'!$D$59:$D$92,255),0))=0,"",INDEX('Disaggregation Records'!$E$59:$E$92,MATCH(RIGHT(L254,255),RIGHT('Disaggregation Records'!$D$59:$D$92,255),0))),"")</f>
        <v/>
      </c>
      <c r="D254" s="490" t="str">
        <f t="array" ref="D254">IFERROR(IF(INDEX('Disaggregation Records'!$F$59:$F$92,MATCH(RIGHT(L254,255),RIGHT('Disaggregation Records'!$D$59:$D$92,255),0))=0,"",INDEX('Disaggregation Records'!$F$59:$F$92,MATCH(RIGHT(L254,255),RIGHT('Disaggregation Records'!$D$59:$D$92,255),0))),"")</f>
        <v/>
      </c>
      <c r="E254" s="378" t="str">
        <f t="array" ref="E254">IFERROR(IF(INDEX('Disaggregation Data'!$K$159:$K$310,MATCH(RIGHT(M254,255),RIGHT('Disaggregation Data'!$J$159:$J$310,255),0))=0,"",INDEX('Disaggregation Data'!$K$159:$K$310,MATCH(RIGHT(M254,255),RIGHT('Disaggregation Data'!J$159:$J$310,255),0))),"")</f>
        <v/>
      </c>
      <c r="F254" s="378" t="str">
        <f t="array" ref="F254">IFERROR(IF(INDEX('Disaggregation Data'!$L$159:$L$310,MATCH(RIGHT(M254,255),RIGHT('Disaggregation Data'!$J$159:$J$310,255),0))=0,"",INDEX('Disaggregation Data'!$L$159:$L$310,MATCH(RIGHT(M254,255),RIGHT('Disaggregation Data'!J$159:$J$310,255),0))),"")</f>
        <v/>
      </c>
      <c r="G254" s="378" t="str">
        <f t="array" ref="G254">IFERROR(IF(INDEX('Disaggregation Data'!$M$159:$M$310,MATCH(RIGHT(M254,255),RIGHT('Disaggregation Data'!$J$159:$J$310,255),0))=0,"",INDEX('Disaggregation Data'!$M$159:$M$310,MATCH(RIGHT(M254,255),RIGHT('Disaggregation Data'!J$159:$J$310,255),0))),"")</f>
        <v/>
      </c>
      <c r="H254" s="377" t="str">
        <f t="array" ref="H254">IFERROR(IF(INDEX('Disaggregation Data'!$N$159:$N$310,MATCH(RIGHT(M254,255),RIGHT('Disaggregation Data'!$J$159:$J$310,255),0))=0,"",INDEX('Disaggregation Data'!$N$159:$N$310,MATCH(RIGHT(M254,255),RIGHT('Disaggregation Data'!J$159:$J$310,255),0))),"")</f>
        <v/>
      </c>
      <c r="I254" s="477" t="str">
        <f t="array" ref="I254">IFERROR(IF(INDEX('Disaggregation Records'!$G$59:$G$92,MATCH(LEFT(L254,255),LEFT('Disaggregation Records'!$D$59:$D$92,255),0))=0,"",INDEX('Disaggregation Records'!$G$59:$G$92,MATCH(LEFT(L254,255),LEFT('Disaggregation Records'!$D$59:$D$92,255),0))),"")</f>
        <v/>
      </c>
      <c r="J254" s="491" t="s">
        <v>786</v>
      </c>
      <c r="K254" s="491">
        <f t="shared" si="16"/>
        <v>76</v>
      </c>
      <c r="L254" s="491" t="str">
        <f t="shared" si="17"/>
        <v/>
      </c>
      <c r="M254" s="491" t="str">
        <f t="shared" si="18"/>
        <v/>
      </c>
      <c r="N254" s="491" t="b">
        <f t="shared" si="19"/>
        <v>0</v>
      </c>
      <c r="O254" s="492" t="s">
        <v>1829</v>
      </c>
      <c r="P254" s="199"/>
      <c r="Q254" s="176"/>
      <c r="U254" s="415"/>
      <c r="V254" s="415"/>
    </row>
    <row r="255" spans="1:22" ht="37.5" customHeight="1" x14ac:dyDescent="0.25">
      <c r="A255" s="375">
        <v>9</v>
      </c>
      <c r="B255" s="394" t="str">
        <f>IFERROR(VLOOKUP(A255,'Outcome Indicators - Section C'!$A$10:$S$27,19,FALSE),"")</f>
        <v/>
      </c>
      <c r="C255" s="490" t="str">
        <f t="array" ref="C255">IFERROR(IF(INDEX('Disaggregation Records'!$E$59:$E$92,MATCH(RIGHT(L255,255),RIGHT('Disaggregation Records'!$D$59:$D$92,255),0))=0,"",INDEX('Disaggregation Records'!$E$59:$E$92,MATCH(RIGHT(L255,255),RIGHT('Disaggregation Records'!$D$59:$D$92,255),0))),"")</f>
        <v/>
      </c>
      <c r="D255" s="490" t="str">
        <f t="array" ref="D255">IFERROR(IF(INDEX('Disaggregation Records'!$F$59:$F$92,MATCH(RIGHT(L255,255),RIGHT('Disaggregation Records'!$D$59:$D$92,255),0))=0,"",INDEX('Disaggregation Records'!$F$59:$F$92,MATCH(RIGHT(L255,255),RIGHT('Disaggregation Records'!$D$59:$D$92,255),0))),"")</f>
        <v/>
      </c>
      <c r="E255" s="378" t="str">
        <f t="array" ref="E255">IFERROR(IF(INDEX('Disaggregation Data'!$K$159:$K$310,MATCH(RIGHT(M255,255),RIGHT('Disaggregation Data'!$J$159:$J$310,255),0))=0,"",INDEX('Disaggregation Data'!$K$159:$K$310,MATCH(RIGHT(M255,255),RIGHT('Disaggregation Data'!J$159:$J$310,255),0))),"")</f>
        <v/>
      </c>
      <c r="F255" s="378" t="str">
        <f t="array" ref="F255">IFERROR(IF(INDEX('Disaggregation Data'!$L$159:$L$310,MATCH(RIGHT(M255,255),RIGHT('Disaggregation Data'!$J$159:$J$310,255),0))=0,"",INDEX('Disaggregation Data'!$L$159:$L$310,MATCH(RIGHT(M255,255),RIGHT('Disaggregation Data'!J$159:$J$310,255),0))),"")</f>
        <v/>
      </c>
      <c r="G255" s="378" t="str">
        <f t="array" ref="G255">IFERROR(IF(INDEX('Disaggregation Data'!$M$159:$M$310,MATCH(RIGHT(M255,255),RIGHT('Disaggregation Data'!$J$159:$J$310,255),0))=0,"",INDEX('Disaggregation Data'!$M$159:$M$310,MATCH(RIGHT(M255,255),RIGHT('Disaggregation Data'!J$159:$J$310,255),0))),"")</f>
        <v/>
      </c>
      <c r="H255" s="377" t="str">
        <f t="array" ref="H255">IFERROR(IF(INDEX('Disaggregation Data'!$N$159:$N$310,MATCH(RIGHT(M255,255),RIGHT('Disaggregation Data'!$J$159:$J$310,255),0))=0,"",INDEX('Disaggregation Data'!$N$159:$N$310,MATCH(RIGHT(M255,255),RIGHT('Disaggregation Data'!J$159:$J$310,255),0))),"")</f>
        <v/>
      </c>
      <c r="I255" s="477" t="str">
        <f t="array" ref="I255">IFERROR(IF(INDEX('Disaggregation Records'!$G$59:$G$92,MATCH(LEFT(L255,255),LEFT('Disaggregation Records'!$D$59:$D$92,255),0))=0,"",INDEX('Disaggregation Records'!$G$59:$G$92,MATCH(LEFT(L255,255),LEFT('Disaggregation Records'!$D$59:$D$92,255),0))),"")</f>
        <v/>
      </c>
      <c r="J255" s="491" t="s">
        <v>786</v>
      </c>
      <c r="K255" s="491">
        <f t="shared" si="16"/>
        <v>77</v>
      </c>
      <c r="L255" s="491" t="str">
        <f t="shared" si="17"/>
        <v/>
      </c>
      <c r="M255" s="491" t="str">
        <f t="shared" si="18"/>
        <v/>
      </c>
      <c r="N255" s="491" t="b">
        <f t="shared" si="19"/>
        <v>0</v>
      </c>
      <c r="O255" s="492" t="s">
        <v>1830</v>
      </c>
      <c r="P255" s="199"/>
      <c r="Q255" s="176"/>
      <c r="U255" s="415"/>
      <c r="V255" s="415"/>
    </row>
    <row r="256" spans="1:22" ht="37.5" customHeight="1" x14ac:dyDescent="0.25">
      <c r="A256" s="375">
        <v>9</v>
      </c>
      <c r="B256" s="394" t="str">
        <f>IFERROR(VLOOKUP(A256,'Outcome Indicators - Section C'!$A$10:$S$27,19,FALSE),"")</f>
        <v/>
      </c>
      <c r="C256" s="490" t="str">
        <f t="array" ref="C256">IFERROR(IF(INDEX('Disaggregation Records'!$E$59:$E$92,MATCH(RIGHT(L256,255),RIGHT('Disaggregation Records'!$D$59:$D$92,255),0))=0,"",INDEX('Disaggregation Records'!$E$59:$E$92,MATCH(RIGHT(L256,255),RIGHT('Disaggregation Records'!$D$59:$D$92,255),0))),"")</f>
        <v/>
      </c>
      <c r="D256" s="490" t="str">
        <f t="array" ref="D256">IFERROR(IF(INDEX('Disaggregation Records'!$F$59:$F$92,MATCH(RIGHT(L256,255),RIGHT('Disaggregation Records'!$D$59:$D$92,255),0))=0,"",INDEX('Disaggregation Records'!$F$59:$F$92,MATCH(RIGHT(L256,255),RIGHT('Disaggregation Records'!$D$59:$D$92,255),0))),"")</f>
        <v/>
      </c>
      <c r="E256" s="378" t="str">
        <f t="array" ref="E256">IFERROR(IF(INDEX('Disaggregation Data'!$K$159:$K$310,MATCH(RIGHT(M256,255),RIGHT('Disaggregation Data'!$J$159:$J$310,255),0))=0,"",INDEX('Disaggregation Data'!$K$159:$K$310,MATCH(RIGHT(M256,255),RIGHT('Disaggregation Data'!J$159:$J$310,255),0))),"")</f>
        <v/>
      </c>
      <c r="F256" s="378" t="str">
        <f t="array" ref="F256">IFERROR(IF(INDEX('Disaggregation Data'!$L$159:$L$310,MATCH(RIGHT(M256,255),RIGHT('Disaggregation Data'!$J$159:$J$310,255),0))=0,"",INDEX('Disaggregation Data'!$L$159:$L$310,MATCH(RIGHT(M256,255),RIGHT('Disaggregation Data'!J$159:$J$310,255),0))),"")</f>
        <v/>
      </c>
      <c r="G256" s="378" t="str">
        <f t="array" ref="G256">IFERROR(IF(INDEX('Disaggregation Data'!$M$159:$M$310,MATCH(RIGHT(M256,255),RIGHT('Disaggregation Data'!$J$159:$J$310,255),0))=0,"",INDEX('Disaggregation Data'!$M$159:$M$310,MATCH(RIGHT(M256,255),RIGHT('Disaggregation Data'!J$159:$J$310,255),0))),"")</f>
        <v/>
      </c>
      <c r="H256" s="377" t="str">
        <f t="array" ref="H256">IFERROR(IF(INDEX('Disaggregation Data'!$N$159:$N$310,MATCH(RIGHT(M256,255),RIGHT('Disaggregation Data'!$J$159:$J$310,255),0))=0,"",INDEX('Disaggregation Data'!$N$159:$N$310,MATCH(RIGHT(M256,255),RIGHT('Disaggregation Data'!J$159:$J$310,255),0))),"")</f>
        <v/>
      </c>
      <c r="I256" s="477" t="str">
        <f t="array" ref="I256">IFERROR(IF(INDEX('Disaggregation Records'!$G$59:$G$92,MATCH(LEFT(L256,255),LEFT('Disaggregation Records'!$D$59:$D$92,255),0))=0,"",INDEX('Disaggregation Records'!$G$59:$G$92,MATCH(LEFT(L256,255),LEFT('Disaggregation Records'!$D$59:$D$92,255),0))),"")</f>
        <v/>
      </c>
      <c r="J256" s="491" t="s">
        <v>786</v>
      </c>
      <c r="K256" s="491">
        <f t="shared" si="16"/>
        <v>78</v>
      </c>
      <c r="L256" s="491" t="str">
        <f t="shared" si="17"/>
        <v/>
      </c>
      <c r="M256" s="491" t="str">
        <f t="shared" si="18"/>
        <v/>
      </c>
      <c r="N256" s="491" t="b">
        <f t="shared" si="19"/>
        <v>0</v>
      </c>
      <c r="O256" s="492" t="s">
        <v>1831</v>
      </c>
      <c r="P256" s="199"/>
      <c r="Q256" s="176"/>
      <c r="U256" s="415"/>
      <c r="V256" s="415"/>
    </row>
    <row r="257" spans="1:22" ht="37.5" customHeight="1" x14ac:dyDescent="0.25">
      <c r="A257" s="375">
        <v>9</v>
      </c>
      <c r="B257" s="394" t="str">
        <f>IFERROR(VLOOKUP(A257,'Outcome Indicators - Section C'!$A$10:$S$27,19,FALSE),"")</f>
        <v/>
      </c>
      <c r="C257" s="490" t="str">
        <f t="array" ref="C257">IFERROR(IF(INDEX('Disaggregation Records'!$E$59:$E$92,MATCH(RIGHT(L257,255),RIGHT('Disaggregation Records'!$D$59:$D$92,255),0))=0,"",INDEX('Disaggregation Records'!$E$59:$E$92,MATCH(RIGHT(L257,255),RIGHT('Disaggregation Records'!$D$59:$D$92,255),0))),"")</f>
        <v/>
      </c>
      <c r="D257" s="490" t="str">
        <f t="array" ref="D257">IFERROR(IF(INDEX('Disaggregation Records'!$F$59:$F$92,MATCH(RIGHT(L257,255),RIGHT('Disaggregation Records'!$D$59:$D$92,255),0))=0,"",INDEX('Disaggregation Records'!$F$59:$F$92,MATCH(RIGHT(L257,255),RIGHT('Disaggregation Records'!$D$59:$D$92,255),0))),"")</f>
        <v/>
      </c>
      <c r="E257" s="378" t="str">
        <f t="array" ref="E257">IFERROR(IF(INDEX('Disaggregation Data'!$K$159:$K$310,MATCH(RIGHT(M257,255),RIGHT('Disaggregation Data'!$J$159:$J$310,255),0))=0,"",INDEX('Disaggregation Data'!$K$159:$K$310,MATCH(RIGHT(M257,255),RIGHT('Disaggregation Data'!J$159:$J$310,255),0))),"")</f>
        <v/>
      </c>
      <c r="F257" s="378" t="str">
        <f t="array" ref="F257">IFERROR(IF(INDEX('Disaggregation Data'!$L$159:$L$310,MATCH(RIGHT(M257,255),RIGHT('Disaggregation Data'!$J$159:$J$310,255),0))=0,"",INDEX('Disaggregation Data'!$L$159:$L$310,MATCH(RIGHT(M257,255),RIGHT('Disaggregation Data'!J$159:$J$310,255),0))),"")</f>
        <v/>
      </c>
      <c r="G257" s="378" t="str">
        <f t="array" ref="G257">IFERROR(IF(INDEX('Disaggregation Data'!$M$159:$M$310,MATCH(RIGHT(M257,255),RIGHT('Disaggregation Data'!$J$159:$J$310,255),0))=0,"",INDEX('Disaggregation Data'!$M$159:$M$310,MATCH(RIGHT(M257,255),RIGHT('Disaggregation Data'!J$159:$J$310,255),0))),"")</f>
        <v/>
      </c>
      <c r="H257" s="377" t="str">
        <f t="array" ref="H257">IFERROR(IF(INDEX('Disaggregation Data'!$N$159:$N$310,MATCH(RIGHT(M257,255),RIGHT('Disaggregation Data'!$J$159:$J$310,255),0))=0,"",INDEX('Disaggregation Data'!$N$159:$N$310,MATCH(RIGHT(M257,255),RIGHT('Disaggregation Data'!J$159:$J$310,255),0))),"")</f>
        <v/>
      </c>
      <c r="I257" s="477" t="str">
        <f t="array" ref="I257">IFERROR(IF(INDEX('Disaggregation Records'!$G$59:$G$92,MATCH(LEFT(L257,255),LEFT('Disaggregation Records'!$D$59:$D$92,255),0))=0,"",INDEX('Disaggregation Records'!$G$59:$G$92,MATCH(LEFT(L257,255),LEFT('Disaggregation Records'!$D$59:$D$92,255),0))),"")</f>
        <v/>
      </c>
      <c r="J257" s="491" t="s">
        <v>786</v>
      </c>
      <c r="K257" s="491">
        <f t="shared" si="16"/>
        <v>79</v>
      </c>
      <c r="L257" s="491" t="str">
        <f t="shared" si="17"/>
        <v/>
      </c>
      <c r="M257" s="491" t="str">
        <f t="shared" si="18"/>
        <v/>
      </c>
      <c r="N257" s="491" t="b">
        <f t="shared" si="19"/>
        <v>0</v>
      </c>
      <c r="O257" s="492" t="s">
        <v>1832</v>
      </c>
      <c r="P257" s="199"/>
      <c r="Q257" s="176"/>
      <c r="U257" s="415"/>
      <c r="V257" s="415"/>
    </row>
    <row r="258" spans="1:22" ht="37.5" customHeight="1" x14ac:dyDescent="0.25">
      <c r="A258" s="375">
        <v>10</v>
      </c>
      <c r="B258" s="394" t="str">
        <f>IFERROR(VLOOKUP(A258,'Outcome Indicators - Section C'!$A$10:$S$27,19,FALSE),"")</f>
        <v/>
      </c>
      <c r="C258" s="490" t="str">
        <f t="array" ref="C258">IFERROR(IF(INDEX('Disaggregation Records'!$E$59:$E$92,MATCH(RIGHT(L258,255),RIGHT('Disaggregation Records'!$D$59:$D$92,255),0))=0,"",INDEX('Disaggregation Records'!$E$59:$E$92,MATCH(RIGHT(L258,255),RIGHT('Disaggregation Records'!$D$59:$D$92,255),0))),"")</f>
        <v/>
      </c>
      <c r="D258" s="490" t="str">
        <f t="array" ref="D258">IFERROR(IF(INDEX('Disaggregation Records'!$F$59:$F$92,MATCH(RIGHT(L258,255),RIGHT('Disaggregation Records'!$D$59:$D$92,255),0))=0,"",INDEX('Disaggregation Records'!$F$59:$F$92,MATCH(RIGHT(L258,255),RIGHT('Disaggregation Records'!$D$59:$D$92,255),0))),"")</f>
        <v/>
      </c>
      <c r="E258" s="378" t="str">
        <f t="array" ref="E258">IFERROR(IF(INDEX('Disaggregation Data'!$K$159:$K$310,MATCH(RIGHT(M258,255),RIGHT('Disaggregation Data'!$J$159:$J$310,255),0))=0,"",INDEX('Disaggregation Data'!$K$159:$K$310,MATCH(RIGHT(M258,255),RIGHT('Disaggregation Data'!J$159:$J$310,255),0))),"")</f>
        <v/>
      </c>
      <c r="F258" s="378" t="str">
        <f t="array" ref="F258">IFERROR(IF(INDEX('Disaggregation Data'!$L$159:$L$310,MATCH(RIGHT(M258,255),RIGHT('Disaggregation Data'!$J$159:$J$310,255),0))=0,"",INDEX('Disaggregation Data'!$L$159:$L$310,MATCH(RIGHT(M258,255),RIGHT('Disaggregation Data'!J$159:$J$310,255),0))),"")</f>
        <v/>
      </c>
      <c r="G258" s="378" t="str">
        <f t="array" ref="G258">IFERROR(IF(INDEX('Disaggregation Data'!$M$159:$M$310,MATCH(RIGHT(M258,255),RIGHT('Disaggregation Data'!$J$159:$J$310,255),0))=0,"",INDEX('Disaggregation Data'!$M$159:$M$310,MATCH(RIGHT(M258,255),RIGHT('Disaggregation Data'!J$159:$J$310,255),0))),"")</f>
        <v/>
      </c>
      <c r="H258" s="377" t="str">
        <f t="array" ref="H258">IFERROR(IF(INDEX('Disaggregation Data'!$N$159:$N$310,MATCH(RIGHT(M258,255),RIGHT('Disaggregation Data'!$J$159:$J$310,255),0))=0,"",INDEX('Disaggregation Data'!$N$159:$N$310,MATCH(RIGHT(M258,255),RIGHT('Disaggregation Data'!J$159:$J$310,255),0))),"")</f>
        <v/>
      </c>
      <c r="I258" s="477" t="str">
        <f t="array" ref="I258">IFERROR(IF(INDEX('Disaggregation Records'!$G$59:$G$92,MATCH(LEFT(L258,255),LEFT('Disaggregation Records'!$D$59:$D$92,255),0))=0,"",INDEX('Disaggregation Records'!$G$59:$G$92,MATCH(LEFT(L258,255),LEFT('Disaggregation Records'!$D$59:$D$92,255),0))),"")</f>
        <v/>
      </c>
      <c r="J258" s="491" t="s">
        <v>787</v>
      </c>
      <c r="K258" s="491">
        <f t="shared" si="16"/>
        <v>80</v>
      </c>
      <c r="L258" s="491" t="str">
        <f t="shared" si="17"/>
        <v/>
      </c>
      <c r="M258" s="491" t="str">
        <f t="shared" si="18"/>
        <v/>
      </c>
      <c r="N258" s="491" t="b">
        <f t="shared" si="19"/>
        <v>0</v>
      </c>
      <c r="O258" s="492" t="s">
        <v>1833</v>
      </c>
      <c r="P258" s="199"/>
      <c r="Q258" s="176"/>
      <c r="U258" s="415"/>
      <c r="V258" s="415"/>
    </row>
    <row r="259" spans="1:22" ht="37.5" customHeight="1" x14ac:dyDescent="0.25">
      <c r="A259" s="375">
        <v>10</v>
      </c>
      <c r="B259" s="394" t="str">
        <f>IFERROR(VLOOKUP(A259,'Outcome Indicators - Section C'!$A$10:$S$27,19,FALSE),"")</f>
        <v/>
      </c>
      <c r="C259" s="490" t="str">
        <f t="array" ref="C259">IFERROR(IF(INDEX('Disaggregation Records'!$E$59:$E$92,MATCH(RIGHT(L259,255),RIGHT('Disaggregation Records'!$D$59:$D$92,255),0))=0,"",INDEX('Disaggregation Records'!$E$59:$E$92,MATCH(RIGHT(L259,255),RIGHT('Disaggregation Records'!$D$59:$D$92,255),0))),"")</f>
        <v/>
      </c>
      <c r="D259" s="490" t="str">
        <f t="array" ref="D259">IFERROR(IF(INDEX('Disaggregation Records'!$F$59:$F$92,MATCH(RIGHT(L259,255),RIGHT('Disaggregation Records'!$D$59:$D$92,255),0))=0,"",INDEX('Disaggregation Records'!$F$59:$F$92,MATCH(RIGHT(L259,255),RIGHT('Disaggregation Records'!$D$59:$D$92,255),0))),"")</f>
        <v/>
      </c>
      <c r="E259" s="378" t="str">
        <f t="array" ref="E259">IFERROR(IF(INDEX('Disaggregation Data'!$K$159:$K$310,MATCH(RIGHT(M259,255),RIGHT('Disaggregation Data'!$J$159:$J$310,255),0))=0,"",INDEX('Disaggregation Data'!$K$159:$K$310,MATCH(RIGHT(M259,255),RIGHT('Disaggregation Data'!J$159:$J$310,255),0))),"")</f>
        <v/>
      </c>
      <c r="F259" s="378" t="str">
        <f t="array" ref="F259">IFERROR(IF(INDEX('Disaggregation Data'!$L$159:$L$310,MATCH(RIGHT(M259,255),RIGHT('Disaggregation Data'!$J$159:$J$310,255),0))=0,"",INDEX('Disaggregation Data'!$L$159:$L$310,MATCH(RIGHT(M259,255),RIGHT('Disaggregation Data'!J$159:$J$310,255),0))),"")</f>
        <v/>
      </c>
      <c r="G259" s="378" t="str">
        <f t="array" ref="G259">IFERROR(IF(INDEX('Disaggregation Data'!$M$159:$M$310,MATCH(RIGHT(M259,255),RIGHT('Disaggregation Data'!$J$159:$J$310,255),0))=0,"",INDEX('Disaggregation Data'!$M$159:$M$310,MATCH(RIGHT(M259,255),RIGHT('Disaggregation Data'!J$159:$J$310,255),0))),"")</f>
        <v/>
      </c>
      <c r="H259" s="377" t="str">
        <f t="array" ref="H259">IFERROR(IF(INDEX('Disaggregation Data'!$N$159:$N$310,MATCH(RIGHT(M259,255),RIGHT('Disaggregation Data'!$J$159:$J$310,255),0))=0,"",INDEX('Disaggregation Data'!$N$159:$N$310,MATCH(RIGHT(M259,255),RIGHT('Disaggregation Data'!J$159:$J$310,255),0))),"")</f>
        <v/>
      </c>
      <c r="I259" s="477" t="str">
        <f t="array" ref="I259">IFERROR(IF(INDEX('Disaggregation Records'!$G$59:$G$92,MATCH(LEFT(L259,255),LEFT('Disaggregation Records'!$D$59:$D$92,255),0))=0,"",INDEX('Disaggregation Records'!$G$59:$G$92,MATCH(LEFT(L259,255),LEFT('Disaggregation Records'!$D$59:$D$92,255),0))),"")</f>
        <v/>
      </c>
      <c r="J259" s="491" t="s">
        <v>787</v>
      </c>
      <c r="K259" s="491">
        <f t="shared" si="16"/>
        <v>81</v>
      </c>
      <c r="L259" s="491" t="str">
        <f t="shared" si="17"/>
        <v/>
      </c>
      <c r="M259" s="491" t="str">
        <f t="shared" si="18"/>
        <v/>
      </c>
      <c r="N259" s="491" t="b">
        <f t="shared" si="19"/>
        <v>0</v>
      </c>
      <c r="O259" s="492" t="s">
        <v>1834</v>
      </c>
      <c r="P259" s="199"/>
      <c r="Q259" s="176"/>
      <c r="U259" s="415"/>
      <c r="V259" s="415"/>
    </row>
    <row r="260" spans="1:22" ht="37.5" customHeight="1" x14ac:dyDescent="0.25">
      <c r="A260" s="375">
        <v>10</v>
      </c>
      <c r="B260" s="394" t="str">
        <f>IFERROR(VLOOKUP(A260,'Outcome Indicators - Section C'!$A$10:$S$27,19,FALSE),"")</f>
        <v/>
      </c>
      <c r="C260" s="490" t="str">
        <f t="array" ref="C260">IFERROR(IF(INDEX('Disaggregation Records'!$E$59:$E$92,MATCH(RIGHT(L260,255),RIGHT('Disaggregation Records'!$D$59:$D$92,255),0))=0,"",INDEX('Disaggregation Records'!$E$59:$E$92,MATCH(RIGHT(L260,255),RIGHT('Disaggregation Records'!$D$59:$D$92,255),0))),"")</f>
        <v/>
      </c>
      <c r="D260" s="490" t="str">
        <f t="array" ref="D260">IFERROR(IF(INDEX('Disaggregation Records'!$F$59:$F$92,MATCH(RIGHT(L260,255),RIGHT('Disaggregation Records'!$D$59:$D$92,255),0))=0,"",INDEX('Disaggregation Records'!$F$59:$F$92,MATCH(RIGHT(L260,255),RIGHT('Disaggregation Records'!$D$59:$D$92,255),0))),"")</f>
        <v/>
      </c>
      <c r="E260" s="378" t="str">
        <f t="array" ref="E260">IFERROR(IF(INDEX('Disaggregation Data'!$K$159:$K$310,MATCH(RIGHT(M260,255),RIGHT('Disaggregation Data'!$J$159:$J$310,255),0))=0,"",INDEX('Disaggregation Data'!$K$159:$K$310,MATCH(RIGHT(M260,255),RIGHT('Disaggregation Data'!J$159:$J$310,255),0))),"")</f>
        <v/>
      </c>
      <c r="F260" s="378" t="str">
        <f t="array" ref="F260">IFERROR(IF(INDEX('Disaggregation Data'!$L$159:$L$310,MATCH(RIGHT(M260,255),RIGHT('Disaggregation Data'!$J$159:$J$310,255),0))=0,"",INDEX('Disaggregation Data'!$L$159:$L$310,MATCH(RIGHT(M260,255),RIGHT('Disaggregation Data'!J$159:$J$310,255),0))),"")</f>
        <v/>
      </c>
      <c r="G260" s="378" t="str">
        <f t="array" ref="G260">IFERROR(IF(INDEX('Disaggregation Data'!$M$159:$M$310,MATCH(RIGHT(M260,255),RIGHT('Disaggregation Data'!$J$159:$J$310,255),0))=0,"",INDEX('Disaggregation Data'!$M$159:$M$310,MATCH(RIGHT(M260,255),RIGHT('Disaggregation Data'!J$159:$J$310,255),0))),"")</f>
        <v/>
      </c>
      <c r="H260" s="377" t="str">
        <f t="array" ref="H260">IFERROR(IF(INDEX('Disaggregation Data'!$N$159:$N$310,MATCH(RIGHT(M260,255),RIGHT('Disaggregation Data'!$J$159:$J$310,255),0))=0,"",INDEX('Disaggregation Data'!$N$159:$N$310,MATCH(RIGHT(M260,255),RIGHT('Disaggregation Data'!J$159:$J$310,255),0))),"")</f>
        <v/>
      </c>
      <c r="I260" s="477" t="str">
        <f t="array" ref="I260">IFERROR(IF(INDEX('Disaggregation Records'!$G$59:$G$92,MATCH(LEFT(L260,255),LEFT('Disaggregation Records'!$D$59:$D$92,255),0))=0,"",INDEX('Disaggregation Records'!$G$59:$G$92,MATCH(LEFT(L260,255),LEFT('Disaggregation Records'!$D$59:$D$92,255),0))),"")</f>
        <v/>
      </c>
      <c r="J260" s="491" t="s">
        <v>787</v>
      </c>
      <c r="K260" s="491">
        <f t="shared" si="16"/>
        <v>82</v>
      </c>
      <c r="L260" s="491" t="str">
        <f t="shared" si="17"/>
        <v/>
      </c>
      <c r="M260" s="491" t="str">
        <f t="shared" si="18"/>
        <v/>
      </c>
      <c r="N260" s="491" t="b">
        <f t="shared" si="19"/>
        <v>0</v>
      </c>
      <c r="O260" s="492" t="s">
        <v>1835</v>
      </c>
      <c r="P260" s="199"/>
      <c r="Q260" s="176"/>
      <c r="U260" s="415"/>
      <c r="V260" s="415"/>
    </row>
    <row r="261" spans="1:22" ht="37.5" customHeight="1" x14ac:dyDescent="0.25">
      <c r="A261" s="375">
        <v>10</v>
      </c>
      <c r="B261" s="394" t="str">
        <f>IFERROR(VLOOKUP(A261,'Outcome Indicators - Section C'!$A$10:$S$27,19,FALSE),"")</f>
        <v/>
      </c>
      <c r="C261" s="490" t="str">
        <f t="array" ref="C261">IFERROR(IF(INDEX('Disaggregation Records'!$E$59:$E$92,MATCH(RIGHT(L261,255),RIGHT('Disaggregation Records'!$D$59:$D$92,255),0))=0,"",INDEX('Disaggregation Records'!$E$59:$E$92,MATCH(RIGHT(L261,255),RIGHT('Disaggregation Records'!$D$59:$D$92,255),0))),"")</f>
        <v/>
      </c>
      <c r="D261" s="490" t="str">
        <f t="array" ref="D261">IFERROR(IF(INDEX('Disaggregation Records'!$F$59:$F$92,MATCH(RIGHT(L261,255),RIGHT('Disaggregation Records'!$D$59:$D$92,255),0))=0,"",INDEX('Disaggregation Records'!$F$59:$F$92,MATCH(RIGHT(L261,255),RIGHT('Disaggregation Records'!$D$59:$D$92,255),0))),"")</f>
        <v/>
      </c>
      <c r="E261" s="378" t="str">
        <f t="array" ref="E261">IFERROR(IF(INDEX('Disaggregation Data'!$K$159:$K$310,MATCH(RIGHT(M261,255),RIGHT('Disaggregation Data'!$J$159:$J$310,255),0))=0,"",INDEX('Disaggregation Data'!$K$159:$K$310,MATCH(RIGHT(M261,255),RIGHT('Disaggregation Data'!J$159:$J$310,255),0))),"")</f>
        <v/>
      </c>
      <c r="F261" s="378" t="str">
        <f t="array" ref="F261">IFERROR(IF(INDEX('Disaggregation Data'!$L$159:$L$310,MATCH(RIGHT(M261,255),RIGHT('Disaggregation Data'!$J$159:$J$310,255),0))=0,"",INDEX('Disaggregation Data'!$L$159:$L$310,MATCH(RIGHT(M261,255),RIGHT('Disaggregation Data'!J$159:$J$310,255),0))),"")</f>
        <v/>
      </c>
      <c r="G261" s="378" t="str">
        <f t="array" ref="G261">IFERROR(IF(INDEX('Disaggregation Data'!$M$159:$M$310,MATCH(RIGHT(M261,255),RIGHT('Disaggregation Data'!$J$159:$J$310,255),0))=0,"",INDEX('Disaggregation Data'!$M$159:$M$310,MATCH(RIGHT(M261,255),RIGHT('Disaggregation Data'!J$159:$J$310,255),0))),"")</f>
        <v/>
      </c>
      <c r="H261" s="377" t="str">
        <f t="array" ref="H261">IFERROR(IF(INDEX('Disaggregation Data'!$N$159:$N$310,MATCH(RIGHT(M261,255),RIGHT('Disaggregation Data'!$J$159:$J$310,255),0))=0,"",INDEX('Disaggregation Data'!$N$159:$N$310,MATCH(RIGHT(M261,255),RIGHT('Disaggregation Data'!J$159:$J$310,255),0))),"")</f>
        <v/>
      </c>
      <c r="I261" s="477" t="str">
        <f t="array" ref="I261">IFERROR(IF(INDEX('Disaggregation Records'!$G$59:$G$92,MATCH(LEFT(L261,255),LEFT('Disaggregation Records'!$D$59:$D$92,255),0))=0,"",INDEX('Disaggregation Records'!$G$59:$G$92,MATCH(LEFT(L261,255),LEFT('Disaggregation Records'!$D$59:$D$92,255),0))),"")</f>
        <v/>
      </c>
      <c r="J261" s="491" t="s">
        <v>787</v>
      </c>
      <c r="K261" s="491">
        <f t="shared" si="16"/>
        <v>83</v>
      </c>
      <c r="L261" s="491" t="str">
        <f t="shared" si="17"/>
        <v/>
      </c>
      <c r="M261" s="491" t="str">
        <f t="shared" si="18"/>
        <v/>
      </c>
      <c r="N261" s="491" t="b">
        <f t="shared" si="19"/>
        <v>0</v>
      </c>
      <c r="O261" s="492" t="s">
        <v>1836</v>
      </c>
      <c r="P261" s="199"/>
      <c r="Q261" s="176"/>
      <c r="U261" s="415"/>
      <c r="V261" s="415"/>
    </row>
    <row r="262" spans="1:22" ht="37.5" customHeight="1" x14ac:dyDescent="0.25">
      <c r="A262" s="375">
        <v>10</v>
      </c>
      <c r="B262" s="394" t="str">
        <f>IFERROR(VLOOKUP(A262,'Outcome Indicators - Section C'!$A$10:$S$27,19,FALSE),"")</f>
        <v/>
      </c>
      <c r="C262" s="490" t="str">
        <f t="array" ref="C262">IFERROR(IF(INDEX('Disaggregation Records'!$E$59:$E$92,MATCH(RIGHT(L262,255),RIGHT('Disaggregation Records'!$D$59:$D$92,255),0))=0,"",INDEX('Disaggregation Records'!$E$59:$E$92,MATCH(RIGHT(L262,255),RIGHT('Disaggregation Records'!$D$59:$D$92,255),0))),"")</f>
        <v/>
      </c>
      <c r="D262" s="490" t="str">
        <f t="array" ref="D262">IFERROR(IF(INDEX('Disaggregation Records'!$F$59:$F$92,MATCH(RIGHT(L262,255),RIGHT('Disaggregation Records'!$D$59:$D$92,255),0))=0,"",INDEX('Disaggregation Records'!$F$59:$F$92,MATCH(RIGHT(L262,255),RIGHT('Disaggregation Records'!$D$59:$D$92,255),0))),"")</f>
        <v/>
      </c>
      <c r="E262" s="378" t="str">
        <f t="array" ref="E262">IFERROR(IF(INDEX('Disaggregation Data'!$K$159:$K$310,MATCH(RIGHT(M262,255),RIGHT('Disaggregation Data'!$J$159:$J$310,255),0))=0,"",INDEX('Disaggregation Data'!$K$159:$K$310,MATCH(RIGHT(M262,255),RIGHT('Disaggregation Data'!J$159:$J$310,255),0))),"")</f>
        <v/>
      </c>
      <c r="F262" s="378" t="str">
        <f t="array" ref="F262">IFERROR(IF(INDEX('Disaggregation Data'!$L$159:$L$310,MATCH(RIGHT(M262,255),RIGHT('Disaggregation Data'!$J$159:$J$310,255),0))=0,"",INDEX('Disaggregation Data'!$L$159:$L$310,MATCH(RIGHT(M262,255),RIGHT('Disaggregation Data'!J$159:$J$310,255),0))),"")</f>
        <v/>
      </c>
      <c r="G262" s="378" t="str">
        <f t="array" ref="G262">IFERROR(IF(INDEX('Disaggregation Data'!$M$159:$M$310,MATCH(RIGHT(M262,255),RIGHT('Disaggregation Data'!$J$159:$J$310,255),0))=0,"",INDEX('Disaggregation Data'!$M$159:$M$310,MATCH(RIGHT(M262,255),RIGHT('Disaggregation Data'!J$159:$J$310,255),0))),"")</f>
        <v/>
      </c>
      <c r="H262" s="377" t="str">
        <f t="array" ref="H262">IFERROR(IF(INDEX('Disaggregation Data'!$N$159:$N$310,MATCH(RIGHT(M262,255),RIGHT('Disaggregation Data'!$J$159:$J$310,255),0))=0,"",INDEX('Disaggregation Data'!$N$159:$N$310,MATCH(RIGHT(M262,255),RIGHT('Disaggregation Data'!J$159:$J$310,255),0))),"")</f>
        <v/>
      </c>
      <c r="I262" s="477" t="str">
        <f t="array" ref="I262">IFERROR(IF(INDEX('Disaggregation Records'!$G$59:$G$92,MATCH(LEFT(L262,255),LEFT('Disaggregation Records'!$D$59:$D$92,255),0))=0,"",INDEX('Disaggregation Records'!$G$59:$G$92,MATCH(LEFT(L262,255),LEFT('Disaggregation Records'!$D$59:$D$92,255),0))),"")</f>
        <v/>
      </c>
      <c r="J262" s="491" t="s">
        <v>787</v>
      </c>
      <c r="K262" s="491">
        <f t="shared" si="16"/>
        <v>84</v>
      </c>
      <c r="L262" s="491" t="str">
        <f t="shared" si="17"/>
        <v/>
      </c>
      <c r="M262" s="491" t="str">
        <f t="shared" si="18"/>
        <v/>
      </c>
      <c r="N262" s="491" t="b">
        <f t="shared" si="19"/>
        <v>0</v>
      </c>
      <c r="O262" s="492" t="s">
        <v>1837</v>
      </c>
      <c r="P262" s="199"/>
      <c r="Q262" s="176"/>
      <c r="U262" s="415"/>
      <c r="V262" s="415"/>
    </row>
    <row r="263" spans="1:22" ht="37.5" customHeight="1" x14ac:dyDescent="0.25">
      <c r="A263" s="375">
        <v>10</v>
      </c>
      <c r="B263" s="394" t="str">
        <f>IFERROR(VLOOKUP(A263,'Outcome Indicators - Section C'!$A$10:$S$27,19,FALSE),"")</f>
        <v/>
      </c>
      <c r="C263" s="490" t="str">
        <f t="array" ref="C263">IFERROR(IF(INDEX('Disaggregation Records'!$E$59:$E$92,MATCH(RIGHT(L263,255),RIGHT('Disaggregation Records'!$D$59:$D$92,255),0))=0,"",INDEX('Disaggregation Records'!$E$59:$E$92,MATCH(RIGHT(L263,255),RIGHT('Disaggregation Records'!$D$59:$D$92,255),0))),"")</f>
        <v/>
      </c>
      <c r="D263" s="490" t="str">
        <f t="array" ref="D263">IFERROR(IF(INDEX('Disaggregation Records'!$F$59:$F$92,MATCH(RIGHT(L263,255),RIGHT('Disaggregation Records'!$D$59:$D$92,255),0))=0,"",INDEX('Disaggregation Records'!$F$59:$F$92,MATCH(RIGHT(L263,255),RIGHT('Disaggregation Records'!$D$59:$D$92,255),0))),"")</f>
        <v/>
      </c>
      <c r="E263" s="378" t="str">
        <f t="array" ref="E263">IFERROR(IF(INDEX('Disaggregation Data'!$K$159:$K$310,MATCH(RIGHT(M263,255),RIGHT('Disaggregation Data'!$J$159:$J$310,255),0))=0,"",INDEX('Disaggregation Data'!$K$159:$K$310,MATCH(RIGHT(M263,255),RIGHT('Disaggregation Data'!J$159:$J$310,255),0))),"")</f>
        <v/>
      </c>
      <c r="F263" s="378" t="str">
        <f t="array" ref="F263">IFERROR(IF(INDEX('Disaggregation Data'!$L$159:$L$310,MATCH(RIGHT(M263,255),RIGHT('Disaggregation Data'!$J$159:$J$310,255),0))=0,"",INDEX('Disaggregation Data'!$L$159:$L$310,MATCH(RIGHT(M263,255),RIGHT('Disaggregation Data'!J$159:$J$310,255),0))),"")</f>
        <v/>
      </c>
      <c r="G263" s="378" t="str">
        <f t="array" ref="G263">IFERROR(IF(INDEX('Disaggregation Data'!$M$159:$M$310,MATCH(RIGHT(M263,255),RIGHT('Disaggregation Data'!$J$159:$J$310,255),0))=0,"",INDEX('Disaggregation Data'!$M$159:$M$310,MATCH(RIGHT(M263,255),RIGHT('Disaggregation Data'!J$159:$J$310,255),0))),"")</f>
        <v/>
      </c>
      <c r="H263" s="377" t="str">
        <f t="array" ref="H263">IFERROR(IF(INDEX('Disaggregation Data'!$N$159:$N$310,MATCH(RIGHT(M263,255),RIGHT('Disaggregation Data'!$J$159:$J$310,255),0))=0,"",INDEX('Disaggregation Data'!$N$159:$N$310,MATCH(RIGHT(M263,255),RIGHT('Disaggregation Data'!J$159:$J$310,255),0))),"")</f>
        <v/>
      </c>
      <c r="I263" s="477" t="str">
        <f t="array" ref="I263">IFERROR(IF(INDEX('Disaggregation Records'!$G$59:$G$92,MATCH(LEFT(L263,255),LEFT('Disaggregation Records'!$D$59:$D$92,255),0))=0,"",INDEX('Disaggregation Records'!$G$59:$G$92,MATCH(LEFT(L263,255),LEFT('Disaggregation Records'!$D$59:$D$92,255),0))),"")</f>
        <v/>
      </c>
      <c r="J263" s="491" t="s">
        <v>787</v>
      </c>
      <c r="K263" s="491">
        <f t="shared" si="16"/>
        <v>85</v>
      </c>
      <c r="L263" s="491" t="str">
        <f t="shared" si="17"/>
        <v/>
      </c>
      <c r="M263" s="491" t="str">
        <f t="shared" si="18"/>
        <v/>
      </c>
      <c r="N263" s="491" t="b">
        <f t="shared" si="19"/>
        <v>0</v>
      </c>
      <c r="O263" s="492" t="s">
        <v>1838</v>
      </c>
      <c r="P263" s="199"/>
      <c r="Q263" s="176"/>
      <c r="U263" s="415"/>
      <c r="V263" s="415"/>
    </row>
    <row r="264" spans="1:22" ht="37.5" customHeight="1" x14ac:dyDescent="0.25">
      <c r="A264" s="375">
        <v>10</v>
      </c>
      <c r="B264" s="394" t="str">
        <f>IFERROR(VLOOKUP(A264,'Outcome Indicators - Section C'!$A$10:$S$27,19,FALSE),"")</f>
        <v/>
      </c>
      <c r="C264" s="490" t="str">
        <f t="array" ref="C264">IFERROR(IF(INDEX('Disaggregation Records'!$E$59:$E$92,MATCH(RIGHT(L264,255),RIGHT('Disaggregation Records'!$D$59:$D$92,255),0))=0,"",INDEX('Disaggregation Records'!$E$59:$E$92,MATCH(RIGHT(L264,255),RIGHT('Disaggregation Records'!$D$59:$D$92,255),0))),"")</f>
        <v/>
      </c>
      <c r="D264" s="490" t="str">
        <f t="array" ref="D264">IFERROR(IF(INDEX('Disaggregation Records'!$F$59:$F$92,MATCH(RIGHT(L264,255),RIGHT('Disaggregation Records'!$D$59:$D$92,255),0))=0,"",INDEX('Disaggregation Records'!$F$59:$F$92,MATCH(RIGHT(L264,255),RIGHT('Disaggregation Records'!$D$59:$D$92,255),0))),"")</f>
        <v/>
      </c>
      <c r="E264" s="378" t="str">
        <f t="array" ref="E264">IFERROR(IF(INDEX('Disaggregation Data'!$K$159:$K$310,MATCH(RIGHT(M264,255),RIGHT('Disaggregation Data'!$J$159:$J$310,255),0))=0,"",INDEX('Disaggregation Data'!$K$159:$K$310,MATCH(RIGHT(M264,255),RIGHT('Disaggregation Data'!J$159:$J$310,255),0))),"")</f>
        <v/>
      </c>
      <c r="F264" s="378" t="str">
        <f t="array" ref="F264">IFERROR(IF(INDEX('Disaggregation Data'!$L$159:$L$310,MATCH(RIGHT(M264,255),RIGHT('Disaggregation Data'!$J$159:$J$310,255),0))=0,"",INDEX('Disaggregation Data'!$L$159:$L$310,MATCH(RIGHT(M264,255),RIGHT('Disaggregation Data'!J$159:$J$310,255),0))),"")</f>
        <v/>
      </c>
      <c r="G264" s="378" t="str">
        <f t="array" ref="G264">IFERROR(IF(INDEX('Disaggregation Data'!$M$159:$M$310,MATCH(RIGHT(M264,255),RIGHT('Disaggregation Data'!$J$159:$J$310,255),0))=0,"",INDEX('Disaggregation Data'!$M$159:$M$310,MATCH(RIGHT(M264,255),RIGHT('Disaggregation Data'!J$159:$J$310,255),0))),"")</f>
        <v/>
      </c>
      <c r="H264" s="377" t="str">
        <f t="array" ref="H264">IFERROR(IF(INDEX('Disaggregation Data'!$N$159:$N$310,MATCH(RIGHT(M264,255),RIGHT('Disaggregation Data'!$J$159:$J$310,255),0))=0,"",INDEX('Disaggregation Data'!$N$159:$N$310,MATCH(RIGHT(M264,255),RIGHT('Disaggregation Data'!J$159:$J$310,255),0))),"")</f>
        <v/>
      </c>
      <c r="I264" s="477" t="str">
        <f t="array" ref="I264">IFERROR(IF(INDEX('Disaggregation Records'!$G$59:$G$92,MATCH(LEFT(L264,255),LEFT('Disaggregation Records'!$D$59:$D$92,255),0))=0,"",INDEX('Disaggregation Records'!$G$59:$G$92,MATCH(LEFT(L264,255),LEFT('Disaggregation Records'!$D$59:$D$92,255),0))),"")</f>
        <v/>
      </c>
      <c r="J264" s="491" t="s">
        <v>787</v>
      </c>
      <c r="K264" s="491">
        <f t="shared" si="16"/>
        <v>86</v>
      </c>
      <c r="L264" s="491" t="str">
        <f t="shared" si="17"/>
        <v/>
      </c>
      <c r="M264" s="491" t="str">
        <f t="shared" si="18"/>
        <v/>
      </c>
      <c r="N264" s="491" t="b">
        <f t="shared" si="19"/>
        <v>0</v>
      </c>
      <c r="O264" s="492" t="s">
        <v>1839</v>
      </c>
      <c r="P264" s="199"/>
      <c r="Q264" s="176"/>
      <c r="U264" s="415"/>
      <c r="V264" s="415"/>
    </row>
    <row r="265" spans="1:22" ht="37.5" customHeight="1" x14ac:dyDescent="0.25">
      <c r="A265" s="375">
        <v>10</v>
      </c>
      <c r="B265" s="394" t="str">
        <f>IFERROR(VLOOKUP(A265,'Outcome Indicators - Section C'!$A$10:$S$27,19,FALSE),"")</f>
        <v/>
      </c>
      <c r="C265" s="490" t="str">
        <f t="array" ref="C265">IFERROR(IF(INDEX('Disaggregation Records'!$E$59:$E$92,MATCH(RIGHT(L265,255),RIGHT('Disaggregation Records'!$D$59:$D$92,255),0))=0,"",INDEX('Disaggregation Records'!$E$59:$E$92,MATCH(RIGHT(L265,255),RIGHT('Disaggregation Records'!$D$59:$D$92,255),0))),"")</f>
        <v/>
      </c>
      <c r="D265" s="490" t="str">
        <f t="array" ref="D265">IFERROR(IF(INDEX('Disaggregation Records'!$F$59:$F$92,MATCH(RIGHT(L265,255),RIGHT('Disaggregation Records'!$D$59:$D$92,255),0))=0,"",INDEX('Disaggregation Records'!$F$59:$F$92,MATCH(RIGHT(L265,255),RIGHT('Disaggregation Records'!$D$59:$D$92,255),0))),"")</f>
        <v/>
      </c>
      <c r="E265" s="378" t="str">
        <f t="array" ref="E265">IFERROR(IF(INDEX('Disaggregation Data'!$K$159:$K$310,MATCH(RIGHT(M265,255),RIGHT('Disaggregation Data'!$J$159:$J$310,255),0))=0,"",INDEX('Disaggregation Data'!$K$159:$K$310,MATCH(RIGHT(M265,255),RIGHT('Disaggregation Data'!J$159:$J$310,255),0))),"")</f>
        <v/>
      </c>
      <c r="F265" s="378" t="str">
        <f t="array" ref="F265">IFERROR(IF(INDEX('Disaggregation Data'!$L$159:$L$310,MATCH(RIGHT(M265,255),RIGHT('Disaggregation Data'!$J$159:$J$310,255),0))=0,"",INDEX('Disaggregation Data'!$L$159:$L$310,MATCH(RIGHT(M265,255),RIGHT('Disaggregation Data'!J$159:$J$310,255),0))),"")</f>
        <v/>
      </c>
      <c r="G265" s="378" t="str">
        <f t="array" ref="G265">IFERROR(IF(INDEX('Disaggregation Data'!$M$159:$M$310,MATCH(RIGHT(M265,255),RIGHT('Disaggregation Data'!$J$159:$J$310,255),0))=0,"",INDEX('Disaggregation Data'!$M$159:$M$310,MATCH(RIGHT(M265,255),RIGHT('Disaggregation Data'!J$159:$J$310,255),0))),"")</f>
        <v/>
      </c>
      <c r="H265" s="377" t="str">
        <f t="array" ref="H265">IFERROR(IF(INDEX('Disaggregation Data'!$N$159:$N$310,MATCH(RIGHT(M265,255),RIGHT('Disaggregation Data'!$J$159:$J$310,255),0))=0,"",INDEX('Disaggregation Data'!$N$159:$N$310,MATCH(RIGHT(M265,255),RIGHT('Disaggregation Data'!J$159:$J$310,255),0))),"")</f>
        <v/>
      </c>
      <c r="I265" s="477" t="str">
        <f t="array" ref="I265">IFERROR(IF(INDEX('Disaggregation Records'!$G$59:$G$92,MATCH(LEFT(L265,255),LEFT('Disaggregation Records'!$D$59:$D$92,255),0))=0,"",INDEX('Disaggregation Records'!$G$59:$G$92,MATCH(LEFT(L265,255),LEFT('Disaggregation Records'!$D$59:$D$92,255),0))),"")</f>
        <v/>
      </c>
      <c r="J265" s="491" t="s">
        <v>787</v>
      </c>
      <c r="K265" s="491">
        <f t="shared" si="16"/>
        <v>87</v>
      </c>
      <c r="L265" s="491" t="str">
        <f t="shared" si="17"/>
        <v/>
      </c>
      <c r="M265" s="491" t="str">
        <f t="shared" si="18"/>
        <v/>
      </c>
      <c r="N265" s="491" t="b">
        <f t="shared" si="19"/>
        <v>0</v>
      </c>
      <c r="O265" s="492" t="s">
        <v>1840</v>
      </c>
      <c r="P265" s="199"/>
      <c r="Q265" s="176"/>
      <c r="U265" s="415"/>
      <c r="V265" s="415"/>
    </row>
    <row r="266" spans="1:22" ht="37.5" customHeight="1" x14ac:dyDescent="0.25">
      <c r="A266" s="375">
        <v>10</v>
      </c>
      <c r="B266" s="394" t="str">
        <f>IFERROR(VLOOKUP(A266,'Outcome Indicators - Section C'!$A$10:$S$27,19,FALSE),"")</f>
        <v/>
      </c>
      <c r="C266" s="490" t="str">
        <f t="array" ref="C266">IFERROR(IF(INDEX('Disaggregation Records'!$E$59:$E$92,MATCH(RIGHT(L266,255),RIGHT('Disaggregation Records'!$D$59:$D$92,255),0))=0,"",INDEX('Disaggregation Records'!$E$59:$E$92,MATCH(RIGHT(L266,255),RIGHT('Disaggregation Records'!$D$59:$D$92,255),0))),"")</f>
        <v/>
      </c>
      <c r="D266" s="490" t="str">
        <f t="array" ref="D266">IFERROR(IF(INDEX('Disaggregation Records'!$F$59:$F$92,MATCH(RIGHT(L266,255),RIGHT('Disaggregation Records'!$D$59:$D$92,255),0))=0,"",INDEX('Disaggregation Records'!$F$59:$F$92,MATCH(RIGHT(L266,255),RIGHT('Disaggregation Records'!$D$59:$D$92,255),0))),"")</f>
        <v/>
      </c>
      <c r="E266" s="378" t="str">
        <f t="array" ref="E266">IFERROR(IF(INDEX('Disaggregation Data'!$K$159:$K$310,MATCH(RIGHT(M266,255),RIGHT('Disaggregation Data'!$J$159:$J$310,255),0))=0,"",INDEX('Disaggregation Data'!$K$159:$K$310,MATCH(RIGHT(M266,255),RIGHT('Disaggregation Data'!J$159:$J$310,255),0))),"")</f>
        <v/>
      </c>
      <c r="F266" s="378" t="str">
        <f t="array" ref="F266">IFERROR(IF(INDEX('Disaggregation Data'!$L$159:$L$310,MATCH(RIGHT(M266,255),RIGHT('Disaggregation Data'!$J$159:$J$310,255),0))=0,"",INDEX('Disaggregation Data'!$L$159:$L$310,MATCH(RIGHT(M266,255),RIGHT('Disaggregation Data'!J$159:$J$310,255),0))),"")</f>
        <v/>
      </c>
      <c r="G266" s="378" t="str">
        <f t="array" ref="G266">IFERROR(IF(INDEX('Disaggregation Data'!$M$159:$M$310,MATCH(RIGHT(M266,255),RIGHT('Disaggregation Data'!$J$159:$J$310,255),0))=0,"",INDEX('Disaggregation Data'!$M$159:$M$310,MATCH(RIGHT(M266,255),RIGHT('Disaggregation Data'!J$159:$J$310,255),0))),"")</f>
        <v/>
      </c>
      <c r="H266" s="377" t="str">
        <f t="array" ref="H266">IFERROR(IF(INDEX('Disaggregation Data'!$N$159:$N$310,MATCH(RIGHT(M266,255),RIGHT('Disaggregation Data'!$J$159:$J$310,255),0))=0,"",INDEX('Disaggregation Data'!$N$159:$N$310,MATCH(RIGHT(M266,255),RIGHT('Disaggregation Data'!J$159:$J$310,255),0))),"")</f>
        <v/>
      </c>
      <c r="I266" s="477" t="str">
        <f t="array" ref="I266">IFERROR(IF(INDEX('Disaggregation Records'!$G$59:$G$92,MATCH(LEFT(L266,255),LEFT('Disaggregation Records'!$D$59:$D$92,255),0))=0,"",INDEX('Disaggregation Records'!$G$59:$G$92,MATCH(LEFT(L266,255),LEFT('Disaggregation Records'!$D$59:$D$92,255),0))),"")</f>
        <v/>
      </c>
      <c r="J266" s="491" t="s">
        <v>787</v>
      </c>
      <c r="K266" s="491">
        <f t="shared" si="16"/>
        <v>88</v>
      </c>
      <c r="L266" s="491" t="str">
        <f t="shared" si="17"/>
        <v/>
      </c>
      <c r="M266" s="491" t="str">
        <f t="shared" si="18"/>
        <v/>
      </c>
      <c r="N266" s="491" t="b">
        <f t="shared" si="19"/>
        <v>0</v>
      </c>
      <c r="O266" s="492" t="s">
        <v>1841</v>
      </c>
      <c r="P266" s="199"/>
      <c r="Q266" s="176"/>
      <c r="U266" s="415"/>
      <c r="V266" s="415"/>
    </row>
    <row r="267" spans="1:22" ht="37.5" customHeight="1" x14ac:dyDescent="0.25">
      <c r="A267" s="375">
        <v>10</v>
      </c>
      <c r="B267" s="394" t="str">
        <f>IFERROR(VLOOKUP(A267,'Outcome Indicators - Section C'!$A$10:$S$27,19,FALSE),"")</f>
        <v/>
      </c>
      <c r="C267" s="490" t="str">
        <f t="array" ref="C267">IFERROR(IF(INDEX('Disaggregation Records'!$E$59:$E$92,MATCH(RIGHT(L267,255),RIGHT('Disaggregation Records'!$D$59:$D$92,255),0))=0,"",INDEX('Disaggregation Records'!$E$59:$E$92,MATCH(RIGHT(L267,255),RIGHT('Disaggregation Records'!$D$59:$D$92,255),0))),"")</f>
        <v/>
      </c>
      <c r="D267" s="490" t="str">
        <f t="array" ref="D267">IFERROR(IF(INDEX('Disaggregation Records'!$F$59:$F$92,MATCH(RIGHT(L267,255),RIGHT('Disaggregation Records'!$D$59:$D$92,255),0))=0,"",INDEX('Disaggregation Records'!$F$59:$F$92,MATCH(RIGHT(L267,255),RIGHT('Disaggregation Records'!$D$59:$D$92,255),0))),"")</f>
        <v/>
      </c>
      <c r="E267" s="378" t="str">
        <f t="array" ref="E267">IFERROR(IF(INDEX('Disaggregation Data'!$K$159:$K$310,MATCH(RIGHT(M267,255),RIGHT('Disaggregation Data'!$J$159:$J$310,255),0))=0,"",INDEX('Disaggregation Data'!$K$159:$K$310,MATCH(RIGHT(M267,255),RIGHT('Disaggregation Data'!J$159:$J$310,255),0))),"")</f>
        <v/>
      </c>
      <c r="F267" s="378" t="str">
        <f t="array" ref="F267">IFERROR(IF(INDEX('Disaggregation Data'!$L$159:$L$310,MATCH(RIGHT(M267,255),RIGHT('Disaggregation Data'!$J$159:$J$310,255),0))=0,"",INDEX('Disaggregation Data'!$L$159:$L$310,MATCH(RIGHT(M267,255),RIGHT('Disaggregation Data'!J$159:$J$310,255),0))),"")</f>
        <v/>
      </c>
      <c r="G267" s="378" t="str">
        <f t="array" ref="G267">IFERROR(IF(INDEX('Disaggregation Data'!$M$159:$M$310,MATCH(RIGHT(M267,255),RIGHT('Disaggregation Data'!$J$159:$J$310,255),0))=0,"",INDEX('Disaggregation Data'!$M$159:$M$310,MATCH(RIGHT(M267,255),RIGHT('Disaggregation Data'!J$159:$J$310,255),0))),"")</f>
        <v/>
      </c>
      <c r="H267" s="377" t="str">
        <f t="array" ref="H267">IFERROR(IF(INDEX('Disaggregation Data'!$N$159:$N$310,MATCH(RIGHT(M267,255),RIGHT('Disaggregation Data'!$J$159:$J$310,255),0))=0,"",INDEX('Disaggregation Data'!$N$159:$N$310,MATCH(RIGHT(M267,255),RIGHT('Disaggregation Data'!J$159:$J$310,255),0))),"")</f>
        <v/>
      </c>
      <c r="I267" s="477" t="str">
        <f t="array" ref="I267">IFERROR(IF(INDEX('Disaggregation Records'!$G$59:$G$92,MATCH(LEFT(L267,255),LEFT('Disaggregation Records'!$D$59:$D$92,255),0))=0,"",INDEX('Disaggregation Records'!$G$59:$G$92,MATCH(LEFT(L267,255),LEFT('Disaggregation Records'!$D$59:$D$92,255),0))),"")</f>
        <v/>
      </c>
      <c r="J267" s="491" t="s">
        <v>787</v>
      </c>
      <c r="K267" s="491">
        <f t="shared" si="16"/>
        <v>89</v>
      </c>
      <c r="L267" s="491" t="str">
        <f t="shared" si="17"/>
        <v/>
      </c>
      <c r="M267" s="491" t="str">
        <f t="shared" si="18"/>
        <v/>
      </c>
      <c r="N267" s="491" t="b">
        <f t="shared" si="19"/>
        <v>0</v>
      </c>
      <c r="O267" s="492" t="s">
        <v>1842</v>
      </c>
      <c r="P267" s="199"/>
      <c r="Q267" s="176"/>
      <c r="U267" s="415"/>
      <c r="V267" s="415"/>
    </row>
    <row r="268" spans="1:22" ht="37.5" customHeight="1" x14ac:dyDescent="0.25">
      <c r="A268" s="375">
        <v>11</v>
      </c>
      <c r="B268" s="394" t="str">
        <f>IFERROR(VLOOKUP(A268,'Outcome Indicators - Section C'!$A$10:$S$27,19,FALSE),"")</f>
        <v/>
      </c>
      <c r="C268" s="490" t="str">
        <f t="array" ref="C268">IFERROR(IF(INDEX('Disaggregation Records'!$E$59:$E$92,MATCH(RIGHT(L268,255),RIGHT('Disaggregation Records'!$D$59:$D$92,255),0))=0,"",INDEX('Disaggregation Records'!$E$59:$E$92,MATCH(RIGHT(L268,255),RIGHT('Disaggregation Records'!$D$59:$D$92,255),0))),"")</f>
        <v/>
      </c>
      <c r="D268" s="490" t="str">
        <f t="array" ref="D268">IFERROR(IF(INDEX('Disaggregation Records'!$F$59:$F$92,MATCH(RIGHT(L268,255),RIGHT('Disaggregation Records'!$D$59:$D$92,255),0))=0,"",INDEX('Disaggregation Records'!$F$59:$F$92,MATCH(RIGHT(L268,255),RIGHT('Disaggregation Records'!$D$59:$D$92,255),0))),"")</f>
        <v/>
      </c>
      <c r="E268" s="378" t="str">
        <f t="array" ref="E268">IFERROR(IF(INDEX('Disaggregation Data'!$K$159:$K$310,MATCH(RIGHT(M268,255),RIGHT('Disaggregation Data'!$J$159:$J$310,255),0))=0,"",INDEX('Disaggregation Data'!$K$159:$K$310,MATCH(RIGHT(M268,255),RIGHT('Disaggregation Data'!J$159:$J$310,255),0))),"")</f>
        <v/>
      </c>
      <c r="F268" s="378" t="str">
        <f t="array" ref="F268">IFERROR(IF(INDEX('Disaggregation Data'!$L$159:$L$310,MATCH(RIGHT(M268,255),RIGHT('Disaggregation Data'!$J$159:$J$310,255),0))=0,"",INDEX('Disaggregation Data'!$L$159:$L$310,MATCH(RIGHT(M268,255),RIGHT('Disaggregation Data'!J$159:$J$310,255),0))),"")</f>
        <v/>
      </c>
      <c r="G268" s="378" t="str">
        <f t="array" ref="G268">IFERROR(IF(INDEX('Disaggregation Data'!$M$159:$M$310,MATCH(RIGHT(M268,255),RIGHT('Disaggregation Data'!$J$159:$J$310,255),0))=0,"",INDEX('Disaggregation Data'!$M$159:$M$310,MATCH(RIGHT(M268,255),RIGHT('Disaggregation Data'!J$159:$J$310,255),0))),"")</f>
        <v/>
      </c>
      <c r="H268" s="377" t="str">
        <f t="array" ref="H268">IFERROR(IF(INDEX('Disaggregation Data'!$N$159:$N$310,MATCH(RIGHT(M268,255),RIGHT('Disaggregation Data'!$J$159:$J$310,255),0))=0,"",INDEX('Disaggregation Data'!$N$159:$N$310,MATCH(RIGHT(M268,255),RIGHT('Disaggregation Data'!J$159:$J$310,255),0))),"")</f>
        <v/>
      </c>
      <c r="I268" s="477" t="str">
        <f t="array" ref="I268">IFERROR(IF(INDEX('Disaggregation Records'!$G$59:$G$92,MATCH(LEFT(L268,255),LEFT('Disaggregation Records'!$D$59:$D$92,255),0))=0,"",INDEX('Disaggregation Records'!$G$59:$G$92,MATCH(LEFT(L268,255),LEFT('Disaggregation Records'!$D$59:$D$92,255),0))),"")</f>
        <v/>
      </c>
      <c r="J268" s="491" t="s">
        <v>788</v>
      </c>
      <c r="K268" s="491">
        <f t="shared" si="16"/>
        <v>90</v>
      </c>
      <c r="L268" s="491" t="str">
        <f t="shared" si="17"/>
        <v/>
      </c>
      <c r="M268" s="491" t="str">
        <f t="shared" si="18"/>
        <v/>
      </c>
      <c r="N268" s="491" t="b">
        <f t="shared" si="19"/>
        <v>0</v>
      </c>
      <c r="O268" s="492" t="s">
        <v>1843</v>
      </c>
      <c r="P268" s="199"/>
      <c r="Q268" s="176"/>
      <c r="U268" s="415"/>
      <c r="V268" s="415"/>
    </row>
    <row r="269" spans="1:22" ht="37.5" customHeight="1" x14ac:dyDescent="0.25">
      <c r="A269" s="375">
        <v>11</v>
      </c>
      <c r="B269" s="394" t="str">
        <f>IFERROR(VLOOKUP(A269,'Outcome Indicators - Section C'!$A$10:$S$27,19,FALSE),"")</f>
        <v/>
      </c>
      <c r="C269" s="490" t="str">
        <f t="array" ref="C269">IFERROR(IF(INDEX('Disaggregation Records'!$E$59:$E$92,MATCH(RIGHT(L269,255),RIGHT('Disaggregation Records'!$D$59:$D$92,255),0))=0,"",INDEX('Disaggregation Records'!$E$59:$E$92,MATCH(RIGHT(L269,255),RIGHT('Disaggregation Records'!$D$59:$D$92,255),0))),"")</f>
        <v/>
      </c>
      <c r="D269" s="490" t="str">
        <f t="array" ref="D269">IFERROR(IF(INDEX('Disaggregation Records'!$F$59:$F$92,MATCH(RIGHT(L269,255),RIGHT('Disaggregation Records'!$D$59:$D$92,255),0))=0,"",INDEX('Disaggregation Records'!$F$59:$F$92,MATCH(RIGHT(L269,255),RIGHT('Disaggregation Records'!$D$59:$D$92,255),0))),"")</f>
        <v/>
      </c>
      <c r="E269" s="378" t="str">
        <f t="array" ref="E269">IFERROR(IF(INDEX('Disaggregation Data'!$K$159:$K$310,MATCH(RIGHT(M269,255),RIGHT('Disaggregation Data'!$J$159:$J$310,255),0))=0,"",INDEX('Disaggregation Data'!$K$159:$K$310,MATCH(RIGHT(M269,255),RIGHT('Disaggregation Data'!J$159:$J$310,255),0))),"")</f>
        <v/>
      </c>
      <c r="F269" s="378" t="str">
        <f t="array" ref="F269">IFERROR(IF(INDEX('Disaggregation Data'!$L$159:$L$310,MATCH(RIGHT(M269,255),RIGHT('Disaggregation Data'!$J$159:$J$310,255),0))=0,"",INDEX('Disaggregation Data'!$L$159:$L$310,MATCH(RIGHT(M269,255),RIGHT('Disaggregation Data'!J$159:$J$310,255),0))),"")</f>
        <v/>
      </c>
      <c r="G269" s="378" t="str">
        <f t="array" ref="G269">IFERROR(IF(INDEX('Disaggregation Data'!$M$159:$M$310,MATCH(RIGHT(M269,255),RIGHT('Disaggregation Data'!$J$159:$J$310,255),0))=0,"",INDEX('Disaggregation Data'!$M$159:$M$310,MATCH(RIGHT(M269,255),RIGHT('Disaggregation Data'!J$159:$J$310,255),0))),"")</f>
        <v/>
      </c>
      <c r="H269" s="377" t="str">
        <f t="array" ref="H269">IFERROR(IF(INDEX('Disaggregation Data'!$N$159:$N$310,MATCH(RIGHT(M269,255),RIGHT('Disaggregation Data'!$J$159:$J$310,255),0))=0,"",INDEX('Disaggregation Data'!$N$159:$N$310,MATCH(RIGHT(M269,255),RIGHT('Disaggregation Data'!J$159:$J$310,255),0))),"")</f>
        <v/>
      </c>
      <c r="I269" s="477" t="str">
        <f t="array" ref="I269">IFERROR(IF(INDEX('Disaggregation Records'!$G$59:$G$92,MATCH(LEFT(L269,255),LEFT('Disaggregation Records'!$D$59:$D$92,255),0))=0,"",INDEX('Disaggregation Records'!$G$59:$G$92,MATCH(LEFT(L269,255),LEFT('Disaggregation Records'!$D$59:$D$92,255),0))),"")</f>
        <v/>
      </c>
      <c r="J269" s="491" t="s">
        <v>788</v>
      </c>
      <c r="K269" s="491">
        <f t="shared" si="16"/>
        <v>91</v>
      </c>
      <c r="L269" s="491" t="str">
        <f t="shared" si="17"/>
        <v/>
      </c>
      <c r="M269" s="491" t="str">
        <f t="shared" si="18"/>
        <v/>
      </c>
      <c r="N269" s="491" t="b">
        <f t="shared" si="19"/>
        <v>0</v>
      </c>
      <c r="O269" s="492" t="s">
        <v>1844</v>
      </c>
      <c r="P269" s="199"/>
      <c r="Q269" s="176"/>
      <c r="U269" s="415"/>
      <c r="V269" s="415"/>
    </row>
    <row r="270" spans="1:22" ht="37.5" customHeight="1" x14ac:dyDescent="0.25">
      <c r="A270" s="375">
        <v>11</v>
      </c>
      <c r="B270" s="394" t="str">
        <f>IFERROR(VLOOKUP(A270,'Outcome Indicators - Section C'!$A$10:$S$27,19,FALSE),"")</f>
        <v/>
      </c>
      <c r="C270" s="490" t="str">
        <f t="array" ref="C270">IFERROR(IF(INDEX('Disaggregation Records'!$E$59:$E$92,MATCH(RIGHT(L270,255),RIGHT('Disaggregation Records'!$D$59:$D$92,255),0))=0,"",INDEX('Disaggregation Records'!$E$59:$E$92,MATCH(RIGHT(L270,255),RIGHT('Disaggregation Records'!$D$59:$D$92,255),0))),"")</f>
        <v/>
      </c>
      <c r="D270" s="490" t="str">
        <f t="array" ref="D270">IFERROR(IF(INDEX('Disaggregation Records'!$F$59:$F$92,MATCH(RIGHT(L270,255),RIGHT('Disaggregation Records'!$D$59:$D$92,255),0))=0,"",INDEX('Disaggregation Records'!$F$59:$F$92,MATCH(RIGHT(L270,255),RIGHT('Disaggregation Records'!$D$59:$D$92,255),0))),"")</f>
        <v/>
      </c>
      <c r="E270" s="378" t="str">
        <f t="array" ref="E270">IFERROR(IF(INDEX('Disaggregation Data'!$K$159:$K$310,MATCH(RIGHT(M270,255),RIGHT('Disaggregation Data'!$J$159:$J$310,255),0))=0,"",INDEX('Disaggregation Data'!$K$159:$K$310,MATCH(RIGHT(M270,255),RIGHT('Disaggregation Data'!J$159:$J$310,255),0))),"")</f>
        <v/>
      </c>
      <c r="F270" s="378" t="str">
        <f t="array" ref="F270">IFERROR(IF(INDEX('Disaggregation Data'!$L$159:$L$310,MATCH(RIGHT(M270,255),RIGHT('Disaggregation Data'!$J$159:$J$310,255),0))=0,"",INDEX('Disaggregation Data'!$L$159:$L$310,MATCH(RIGHT(M270,255),RIGHT('Disaggregation Data'!J$159:$J$310,255),0))),"")</f>
        <v/>
      </c>
      <c r="G270" s="378" t="str">
        <f t="array" ref="G270">IFERROR(IF(INDEX('Disaggregation Data'!$M$159:$M$310,MATCH(RIGHT(M270,255),RIGHT('Disaggregation Data'!$J$159:$J$310,255),0))=0,"",INDEX('Disaggregation Data'!$M$159:$M$310,MATCH(RIGHT(M270,255),RIGHT('Disaggregation Data'!J$159:$J$310,255),0))),"")</f>
        <v/>
      </c>
      <c r="H270" s="377" t="str">
        <f t="array" ref="H270">IFERROR(IF(INDEX('Disaggregation Data'!$N$159:$N$310,MATCH(RIGHT(M270,255),RIGHT('Disaggregation Data'!$J$159:$J$310,255),0))=0,"",INDEX('Disaggregation Data'!$N$159:$N$310,MATCH(RIGHT(M270,255),RIGHT('Disaggregation Data'!J$159:$J$310,255),0))),"")</f>
        <v/>
      </c>
      <c r="I270" s="477" t="str">
        <f t="array" ref="I270">IFERROR(IF(INDEX('Disaggregation Records'!$G$59:$G$92,MATCH(LEFT(L270,255),LEFT('Disaggregation Records'!$D$59:$D$92,255),0))=0,"",INDEX('Disaggregation Records'!$G$59:$G$92,MATCH(LEFT(L270,255),LEFT('Disaggregation Records'!$D$59:$D$92,255),0))),"")</f>
        <v/>
      </c>
      <c r="J270" s="491" t="s">
        <v>788</v>
      </c>
      <c r="K270" s="491">
        <f t="shared" si="16"/>
        <v>92</v>
      </c>
      <c r="L270" s="491" t="str">
        <f t="shared" si="17"/>
        <v/>
      </c>
      <c r="M270" s="491" t="str">
        <f t="shared" si="18"/>
        <v/>
      </c>
      <c r="N270" s="491" t="b">
        <f t="shared" si="19"/>
        <v>0</v>
      </c>
      <c r="O270" s="492" t="s">
        <v>1845</v>
      </c>
      <c r="P270" s="199"/>
      <c r="Q270" s="176"/>
      <c r="U270" s="415"/>
      <c r="V270" s="415"/>
    </row>
    <row r="271" spans="1:22" ht="37.5" customHeight="1" x14ac:dyDescent="0.25">
      <c r="A271" s="375">
        <v>11</v>
      </c>
      <c r="B271" s="394" t="str">
        <f>IFERROR(VLOOKUP(A271,'Outcome Indicators - Section C'!$A$10:$S$27,19,FALSE),"")</f>
        <v/>
      </c>
      <c r="C271" s="490" t="str">
        <f t="array" ref="C271">IFERROR(IF(INDEX('Disaggregation Records'!$E$59:$E$92,MATCH(RIGHT(L271,255),RIGHT('Disaggregation Records'!$D$59:$D$92,255),0))=0,"",INDEX('Disaggregation Records'!$E$59:$E$92,MATCH(RIGHT(L271,255),RIGHT('Disaggregation Records'!$D$59:$D$92,255),0))),"")</f>
        <v/>
      </c>
      <c r="D271" s="490" t="str">
        <f t="array" ref="D271">IFERROR(IF(INDEX('Disaggregation Records'!$F$59:$F$92,MATCH(RIGHT(L271,255),RIGHT('Disaggregation Records'!$D$59:$D$92,255),0))=0,"",INDEX('Disaggregation Records'!$F$59:$F$92,MATCH(RIGHT(L271,255),RIGHT('Disaggregation Records'!$D$59:$D$92,255),0))),"")</f>
        <v/>
      </c>
      <c r="E271" s="378" t="str">
        <f t="array" ref="E271">IFERROR(IF(INDEX('Disaggregation Data'!$K$159:$K$310,MATCH(RIGHT(M271,255),RIGHT('Disaggregation Data'!$J$159:$J$310,255),0))=0,"",INDEX('Disaggregation Data'!$K$159:$K$310,MATCH(RIGHT(M271,255),RIGHT('Disaggregation Data'!J$159:$J$310,255),0))),"")</f>
        <v/>
      </c>
      <c r="F271" s="378" t="str">
        <f t="array" ref="F271">IFERROR(IF(INDEX('Disaggregation Data'!$L$159:$L$310,MATCH(RIGHT(M271,255),RIGHT('Disaggregation Data'!$J$159:$J$310,255),0))=0,"",INDEX('Disaggregation Data'!$L$159:$L$310,MATCH(RIGHT(M271,255),RIGHT('Disaggregation Data'!J$159:$J$310,255),0))),"")</f>
        <v/>
      </c>
      <c r="G271" s="378" t="str">
        <f t="array" ref="G271">IFERROR(IF(INDEX('Disaggregation Data'!$M$159:$M$310,MATCH(RIGHT(M271,255),RIGHT('Disaggregation Data'!$J$159:$J$310,255),0))=0,"",INDEX('Disaggregation Data'!$M$159:$M$310,MATCH(RIGHT(M271,255),RIGHT('Disaggregation Data'!J$159:$J$310,255),0))),"")</f>
        <v/>
      </c>
      <c r="H271" s="377" t="str">
        <f t="array" ref="H271">IFERROR(IF(INDEX('Disaggregation Data'!$N$159:$N$310,MATCH(RIGHT(M271,255),RIGHT('Disaggregation Data'!$J$159:$J$310,255),0))=0,"",INDEX('Disaggregation Data'!$N$159:$N$310,MATCH(RIGHT(M271,255),RIGHT('Disaggregation Data'!J$159:$J$310,255),0))),"")</f>
        <v/>
      </c>
      <c r="I271" s="477" t="str">
        <f t="array" ref="I271">IFERROR(IF(INDEX('Disaggregation Records'!$G$59:$G$92,MATCH(LEFT(L271,255),LEFT('Disaggregation Records'!$D$59:$D$92,255),0))=0,"",INDEX('Disaggregation Records'!$G$59:$G$92,MATCH(LEFT(L271,255),LEFT('Disaggregation Records'!$D$59:$D$92,255),0))),"")</f>
        <v/>
      </c>
      <c r="J271" s="491" t="s">
        <v>788</v>
      </c>
      <c r="K271" s="491">
        <f t="shared" si="16"/>
        <v>93</v>
      </c>
      <c r="L271" s="491" t="str">
        <f t="shared" si="17"/>
        <v/>
      </c>
      <c r="M271" s="491" t="str">
        <f t="shared" si="18"/>
        <v/>
      </c>
      <c r="N271" s="491" t="b">
        <f t="shared" si="19"/>
        <v>0</v>
      </c>
      <c r="O271" s="492" t="s">
        <v>1846</v>
      </c>
      <c r="P271" s="199"/>
      <c r="Q271" s="176"/>
      <c r="U271" s="415"/>
      <c r="V271" s="415"/>
    </row>
    <row r="272" spans="1:22" ht="37.5" customHeight="1" x14ac:dyDescent="0.25">
      <c r="A272" s="375">
        <v>11</v>
      </c>
      <c r="B272" s="394" t="str">
        <f>IFERROR(VLOOKUP(A272,'Outcome Indicators - Section C'!$A$10:$S$27,19,FALSE),"")</f>
        <v/>
      </c>
      <c r="C272" s="490" t="str">
        <f t="array" ref="C272">IFERROR(IF(INDEX('Disaggregation Records'!$E$59:$E$92,MATCH(RIGHT(L272,255),RIGHT('Disaggregation Records'!$D$59:$D$92,255),0))=0,"",INDEX('Disaggregation Records'!$E$59:$E$92,MATCH(RIGHT(L272,255),RIGHT('Disaggregation Records'!$D$59:$D$92,255),0))),"")</f>
        <v/>
      </c>
      <c r="D272" s="490" t="str">
        <f t="array" ref="D272">IFERROR(IF(INDEX('Disaggregation Records'!$F$59:$F$92,MATCH(RIGHT(L272,255),RIGHT('Disaggregation Records'!$D$59:$D$92,255),0))=0,"",INDEX('Disaggregation Records'!$F$59:$F$92,MATCH(RIGHT(L272,255),RIGHT('Disaggregation Records'!$D$59:$D$92,255),0))),"")</f>
        <v/>
      </c>
      <c r="E272" s="378" t="str">
        <f t="array" ref="E272">IFERROR(IF(INDEX('Disaggregation Data'!$K$159:$K$310,MATCH(RIGHT(M272,255),RIGHT('Disaggregation Data'!$J$159:$J$310,255),0))=0,"",INDEX('Disaggregation Data'!$K$159:$K$310,MATCH(RIGHT(M272,255),RIGHT('Disaggregation Data'!J$159:$J$310,255),0))),"")</f>
        <v/>
      </c>
      <c r="F272" s="378" t="str">
        <f t="array" ref="F272">IFERROR(IF(INDEX('Disaggregation Data'!$L$159:$L$310,MATCH(RIGHT(M272,255),RIGHT('Disaggregation Data'!$J$159:$J$310,255),0))=0,"",INDEX('Disaggregation Data'!$L$159:$L$310,MATCH(RIGHT(M272,255),RIGHT('Disaggregation Data'!J$159:$J$310,255),0))),"")</f>
        <v/>
      </c>
      <c r="G272" s="378" t="str">
        <f t="array" ref="G272">IFERROR(IF(INDEX('Disaggregation Data'!$M$159:$M$310,MATCH(RIGHT(M272,255),RIGHT('Disaggregation Data'!$J$159:$J$310,255),0))=0,"",INDEX('Disaggregation Data'!$M$159:$M$310,MATCH(RIGHT(M272,255),RIGHT('Disaggregation Data'!J$159:$J$310,255),0))),"")</f>
        <v/>
      </c>
      <c r="H272" s="377" t="str">
        <f t="array" ref="H272">IFERROR(IF(INDEX('Disaggregation Data'!$N$159:$N$310,MATCH(RIGHT(M272,255),RIGHT('Disaggregation Data'!$J$159:$J$310,255),0))=0,"",INDEX('Disaggregation Data'!$N$159:$N$310,MATCH(RIGHT(M272,255),RIGHT('Disaggregation Data'!J$159:$J$310,255),0))),"")</f>
        <v/>
      </c>
      <c r="I272" s="477" t="str">
        <f t="array" ref="I272">IFERROR(IF(INDEX('Disaggregation Records'!$G$59:$G$92,MATCH(LEFT(L272,255),LEFT('Disaggregation Records'!$D$59:$D$92,255),0))=0,"",INDEX('Disaggregation Records'!$G$59:$G$92,MATCH(LEFT(L272,255),LEFT('Disaggregation Records'!$D$59:$D$92,255),0))),"")</f>
        <v/>
      </c>
      <c r="J272" s="491" t="s">
        <v>788</v>
      </c>
      <c r="K272" s="491">
        <f t="shared" si="16"/>
        <v>94</v>
      </c>
      <c r="L272" s="491" t="str">
        <f t="shared" si="17"/>
        <v/>
      </c>
      <c r="M272" s="491" t="str">
        <f t="shared" si="18"/>
        <v/>
      </c>
      <c r="N272" s="491" t="b">
        <f t="shared" si="19"/>
        <v>0</v>
      </c>
      <c r="O272" s="492" t="s">
        <v>1847</v>
      </c>
      <c r="P272" s="199"/>
      <c r="Q272" s="176"/>
      <c r="U272" s="415"/>
      <c r="V272" s="415"/>
    </row>
    <row r="273" spans="1:22" ht="37.5" customHeight="1" x14ac:dyDescent="0.25">
      <c r="A273" s="375">
        <v>11</v>
      </c>
      <c r="B273" s="394" t="str">
        <f>IFERROR(VLOOKUP(A273,'Outcome Indicators - Section C'!$A$10:$S$27,19,FALSE),"")</f>
        <v/>
      </c>
      <c r="C273" s="490" t="str">
        <f t="array" ref="C273">IFERROR(IF(INDEX('Disaggregation Records'!$E$59:$E$92,MATCH(RIGHT(L273,255),RIGHT('Disaggregation Records'!$D$59:$D$92,255),0))=0,"",INDEX('Disaggregation Records'!$E$59:$E$92,MATCH(RIGHT(L273,255),RIGHT('Disaggregation Records'!$D$59:$D$92,255),0))),"")</f>
        <v/>
      </c>
      <c r="D273" s="490" t="str">
        <f t="array" ref="D273">IFERROR(IF(INDEX('Disaggregation Records'!$F$59:$F$92,MATCH(RIGHT(L273,255),RIGHT('Disaggregation Records'!$D$59:$D$92,255),0))=0,"",INDEX('Disaggregation Records'!$F$59:$F$92,MATCH(RIGHT(L273,255),RIGHT('Disaggregation Records'!$D$59:$D$92,255),0))),"")</f>
        <v/>
      </c>
      <c r="E273" s="378" t="str">
        <f t="array" ref="E273">IFERROR(IF(INDEX('Disaggregation Data'!$K$159:$K$310,MATCH(RIGHT(M273,255),RIGHT('Disaggregation Data'!$J$159:$J$310,255),0))=0,"",INDEX('Disaggregation Data'!$K$159:$K$310,MATCH(RIGHT(M273,255),RIGHT('Disaggregation Data'!J$159:$J$310,255),0))),"")</f>
        <v/>
      </c>
      <c r="F273" s="378" t="str">
        <f t="array" ref="F273">IFERROR(IF(INDEX('Disaggregation Data'!$L$159:$L$310,MATCH(RIGHT(M273,255),RIGHT('Disaggregation Data'!$J$159:$J$310,255),0))=0,"",INDEX('Disaggregation Data'!$L$159:$L$310,MATCH(RIGHT(M273,255),RIGHT('Disaggregation Data'!J$159:$J$310,255),0))),"")</f>
        <v/>
      </c>
      <c r="G273" s="378" t="str">
        <f t="array" ref="G273">IFERROR(IF(INDEX('Disaggregation Data'!$M$159:$M$310,MATCH(RIGHT(M273,255),RIGHT('Disaggregation Data'!$J$159:$J$310,255),0))=0,"",INDEX('Disaggregation Data'!$M$159:$M$310,MATCH(RIGHT(M273,255),RIGHT('Disaggregation Data'!J$159:$J$310,255),0))),"")</f>
        <v/>
      </c>
      <c r="H273" s="377" t="str">
        <f t="array" ref="H273">IFERROR(IF(INDEX('Disaggregation Data'!$N$159:$N$310,MATCH(RIGHT(M273,255),RIGHT('Disaggregation Data'!$J$159:$J$310,255),0))=0,"",INDEX('Disaggregation Data'!$N$159:$N$310,MATCH(RIGHT(M273,255),RIGHT('Disaggregation Data'!J$159:$J$310,255),0))),"")</f>
        <v/>
      </c>
      <c r="I273" s="477" t="str">
        <f t="array" ref="I273">IFERROR(IF(INDEX('Disaggregation Records'!$G$59:$G$92,MATCH(LEFT(L273,255),LEFT('Disaggregation Records'!$D$59:$D$92,255),0))=0,"",INDEX('Disaggregation Records'!$G$59:$G$92,MATCH(LEFT(L273,255),LEFT('Disaggregation Records'!$D$59:$D$92,255),0))),"")</f>
        <v/>
      </c>
      <c r="J273" s="491" t="s">
        <v>788</v>
      </c>
      <c r="K273" s="491">
        <f t="shared" si="16"/>
        <v>95</v>
      </c>
      <c r="L273" s="491" t="str">
        <f t="shared" si="17"/>
        <v/>
      </c>
      <c r="M273" s="491" t="str">
        <f t="shared" si="18"/>
        <v/>
      </c>
      <c r="N273" s="491" t="b">
        <f t="shared" si="19"/>
        <v>0</v>
      </c>
      <c r="O273" s="492" t="s">
        <v>1848</v>
      </c>
      <c r="P273" s="199"/>
      <c r="Q273" s="176"/>
      <c r="U273" s="415"/>
      <c r="V273" s="415"/>
    </row>
    <row r="274" spans="1:22" ht="37.5" customHeight="1" x14ac:dyDescent="0.25">
      <c r="A274" s="375">
        <v>11</v>
      </c>
      <c r="B274" s="394" t="str">
        <f>IFERROR(VLOOKUP(A274,'Outcome Indicators - Section C'!$A$10:$S$27,19,FALSE),"")</f>
        <v/>
      </c>
      <c r="C274" s="490" t="str">
        <f t="array" ref="C274">IFERROR(IF(INDEX('Disaggregation Records'!$E$59:$E$92,MATCH(RIGHT(L274,255),RIGHT('Disaggregation Records'!$D$59:$D$92,255),0))=0,"",INDEX('Disaggregation Records'!$E$59:$E$92,MATCH(RIGHT(L274,255),RIGHT('Disaggregation Records'!$D$59:$D$92,255),0))),"")</f>
        <v/>
      </c>
      <c r="D274" s="490" t="str">
        <f t="array" ref="D274">IFERROR(IF(INDEX('Disaggregation Records'!$F$59:$F$92,MATCH(RIGHT(L274,255),RIGHT('Disaggregation Records'!$D$59:$D$92,255),0))=0,"",INDEX('Disaggregation Records'!$F$59:$F$92,MATCH(RIGHT(L274,255),RIGHT('Disaggregation Records'!$D$59:$D$92,255),0))),"")</f>
        <v/>
      </c>
      <c r="E274" s="378" t="str">
        <f t="array" ref="E274">IFERROR(IF(INDEX('Disaggregation Data'!$K$159:$K$310,MATCH(RIGHT(M274,255),RIGHT('Disaggregation Data'!$J$159:$J$310,255),0))=0,"",INDEX('Disaggregation Data'!$K$159:$K$310,MATCH(RIGHT(M274,255),RIGHT('Disaggregation Data'!J$159:$J$310,255),0))),"")</f>
        <v/>
      </c>
      <c r="F274" s="378" t="str">
        <f t="array" ref="F274">IFERROR(IF(INDEX('Disaggregation Data'!$L$159:$L$310,MATCH(RIGHT(M274,255),RIGHT('Disaggregation Data'!$J$159:$J$310,255),0))=0,"",INDEX('Disaggregation Data'!$L$159:$L$310,MATCH(RIGHT(M274,255),RIGHT('Disaggregation Data'!J$159:$J$310,255),0))),"")</f>
        <v/>
      </c>
      <c r="G274" s="378" t="str">
        <f t="array" ref="G274">IFERROR(IF(INDEX('Disaggregation Data'!$M$159:$M$310,MATCH(RIGHT(M274,255),RIGHT('Disaggregation Data'!$J$159:$J$310,255),0))=0,"",INDEX('Disaggregation Data'!$M$159:$M$310,MATCH(RIGHT(M274,255),RIGHT('Disaggregation Data'!J$159:$J$310,255),0))),"")</f>
        <v/>
      </c>
      <c r="H274" s="377" t="str">
        <f t="array" ref="H274">IFERROR(IF(INDEX('Disaggregation Data'!$N$159:$N$310,MATCH(RIGHT(M274,255),RIGHT('Disaggregation Data'!$J$159:$J$310,255),0))=0,"",INDEX('Disaggregation Data'!$N$159:$N$310,MATCH(RIGHT(M274,255),RIGHT('Disaggregation Data'!J$159:$J$310,255),0))),"")</f>
        <v/>
      </c>
      <c r="I274" s="477" t="str">
        <f t="array" ref="I274">IFERROR(IF(INDEX('Disaggregation Records'!$G$59:$G$92,MATCH(LEFT(L274,255),LEFT('Disaggregation Records'!$D$59:$D$92,255),0))=0,"",INDEX('Disaggregation Records'!$G$59:$G$92,MATCH(LEFT(L274,255),LEFT('Disaggregation Records'!$D$59:$D$92,255),0))),"")</f>
        <v/>
      </c>
      <c r="J274" s="491" t="s">
        <v>788</v>
      </c>
      <c r="K274" s="491">
        <f t="shared" si="16"/>
        <v>96</v>
      </c>
      <c r="L274" s="491" t="str">
        <f t="shared" si="17"/>
        <v/>
      </c>
      <c r="M274" s="491" t="str">
        <f t="shared" si="18"/>
        <v/>
      </c>
      <c r="N274" s="491" t="b">
        <f t="shared" si="19"/>
        <v>0</v>
      </c>
      <c r="O274" s="492" t="s">
        <v>1849</v>
      </c>
      <c r="P274" s="199"/>
      <c r="Q274" s="176"/>
      <c r="U274" s="415"/>
      <c r="V274" s="415"/>
    </row>
    <row r="275" spans="1:22" ht="37.5" customHeight="1" x14ac:dyDescent="0.25">
      <c r="A275" s="375">
        <v>11</v>
      </c>
      <c r="B275" s="394" t="str">
        <f>IFERROR(VLOOKUP(A275,'Outcome Indicators - Section C'!$A$10:$S$27,19,FALSE),"")</f>
        <v/>
      </c>
      <c r="C275" s="490" t="str">
        <f t="array" ref="C275">IFERROR(IF(INDEX('Disaggregation Records'!$E$59:$E$92,MATCH(RIGHT(L275,255),RIGHT('Disaggregation Records'!$D$59:$D$92,255),0))=0,"",INDEX('Disaggregation Records'!$E$59:$E$92,MATCH(RIGHT(L275,255),RIGHT('Disaggregation Records'!$D$59:$D$92,255),0))),"")</f>
        <v/>
      </c>
      <c r="D275" s="490" t="str">
        <f t="array" ref="D275">IFERROR(IF(INDEX('Disaggregation Records'!$F$59:$F$92,MATCH(RIGHT(L275,255),RIGHT('Disaggregation Records'!$D$59:$D$92,255),0))=0,"",INDEX('Disaggregation Records'!$F$59:$F$92,MATCH(RIGHT(L275,255),RIGHT('Disaggregation Records'!$D$59:$D$92,255),0))),"")</f>
        <v/>
      </c>
      <c r="E275" s="378" t="str">
        <f t="array" ref="E275">IFERROR(IF(INDEX('Disaggregation Data'!$K$159:$K$310,MATCH(RIGHT(M275,255),RIGHT('Disaggregation Data'!$J$159:$J$310,255),0))=0,"",INDEX('Disaggregation Data'!$K$159:$K$310,MATCH(RIGHT(M275,255),RIGHT('Disaggregation Data'!J$159:$J$310,255),0))),"")</f>
        <v/>
      </c>
      <c r="F275" s="378" t="str">
        <f t="array" ref="F275">IFERROR(IF(INDEX('Disaggregation Data'!$L$159:$L$310,MATCH(RIGHT(M275,255),RIGHT('Disaggregation Data'!$J$159:$J$310,255),0))=0,"",INDEX('Disaggregation Data'!$L$159:$L$310,MATCH(RIGHT(M275,255),RIGHT('Disaggregation Data'!J$159:$J$310,255),0))),"")</f>
        <v/>
      </c>
      <c r="G275" s="378" t="str">
        <f t="array" ref="G275">IFERROR(IF(INDEX('Disaggregation Data'!$M$159:$M$310,MATCH(RIGHT(M275,255),RIGHT('Disaggregation Data'!$J$159:$J$310,255),0))=0,"",INDEX('Disaggregation Data'!$M$159:$M$310,MATCH(RIGHT(M275,255),RIGHT('Disaggregation Data'!J$159:$J$310,255),0))),"")</f>
        <v/>
      </c>
      <c r="H275" s="377" t="str">
        <f t="array" ref="H275">IFERROR(IF(INDEX('Disaggregation Data'!$N$159:$N$310,MATCH(RIGHT(M275,255),RIGHT('Disaggregation Data'!$J$159:$J$310,255),0))=0,"",INDEX('Disaggregation Data'!$N$159:$N$310,MATCH(RIGHT(M275,255),RIGHT('Disaggregation Data'!J$159:$J$310,255),0))),"")</f>
        <v/>
      </c>
      <c r="I275" s="477" t="str">
        <f t="array" ref="I275">IFERROR(IF(INDEX('Disaggregation Records'!$G$59:$G$92,MATCH(LEFT(L275,255),LEFT('Disaggregation Records'!$D$59:$D$92,255),0))=0,"",INDEX('Disaggregation Records'!$G$59:$G$92,MATCH(LEFT(L275,255),LEFT('Disaggregation Records'!$D$59:$D$92,255),0))),"")</f>
        <v/>
      </c>
      <c r="J275" s="491" t="s">
        <v>788</v>
      </c>
      <c r="K275" s="491">
        <f t="shared" si="16"/>
        <v>97</v>
      </c>
      <c r="L275" s="491" t="str">
        <f t="shared" si="17"/>
        <v/>
      </c>
      <c r="M275" s="491" t="str">
        <f t="shared" si="18"/>
        <v/>
      </c>
      <c r="N275" s="491" t="b">
        <f t="shared" si="19"/>
        <v>0</v>
      </c>
      <c r="O275" s="492" t="s">
        <v>1850</v>
      </c>
      <c r="P275" s="199"/>
      <c r="Q275" s="176"/>
      <c r="U275" s="415"/>
      <c r="V275" s="415"/>
    </row>
    <row r="276" spans="1:22" ht="37.5" customHeight="1" x14ac:dyDescent="0.25">
      <c r="A276" s="375">
        <v>11</v>
      </c>
      <c r="B276" s="394" t="str">
        <f>IFERROR(VLOOKUP(A276,'Outcome Indicators - Section C'!$A$10:$S$27,19,FALSE),"")</f>
        <v/>
      </c>
      <c r="C276" s="490" t="str">
        <f t="array" ref="C276">IFERROR(IF(INDEX('Disaggregation Records'!$E$59:$E$92,MATCH(RIGHT(L276,255),RIGHT('Disaggregation Records'!$D$59:$D$92,255),0))=0,"",INDEX('Disaggregation Records'!$E$59:$E$92,MATCH(RIGHT(L276,255),RIGHT('Disaggregation Records'!$D$59:$D$92,255),0))),"")</f>
        <v/>
      </c>
      <c r="D276" s="490" t="str">
        <f t="array" ref="D276">IFERROR(IF(INDEX('Disaggregation Records'!$F$59:$F$92,MATCH(RIGHT(L276,255),RIGHT('Disaggregation Records'!$D$59:$D$92,255),0))=0,"",INDEX('Disaggregation Records'!$F$59:$F$92,MATCH(RIGHT(L276,255),RIGHT('Disaggregation Records'!$D$59:$D$92,255),0))),"")</f>
        <v/>
      </c>
      <c r="E276" s="378" t="str">
        <f t="array" ref="E276">IFERROR(IF(INDEX('Disaggregation Data'!$K$159:$K$310,MATCH(RIGHT(M276,255),RIGHT('Disaggregation Data'!$J$159:$J$310,255),0))=0,"",INDEX('Disaggregation Data'!$K$159:$K$310,MATCH(RIGHT(M276,255),RIGHT('Disaggregation Data'!J$159:$J$310,255),0))),"")</f>
        <v/>
      </c>
      <c r="F276" s="378" t="str">
        <f t="array" ref="F276">IFERROR(IF(INDEX('Disaggregation Data'!$L$159:$L$310,MATCH(RIGHT(M276,255),RIGHT('Disaggregation Data'!$J$159:$J$310,255),0))=0,"",INDEX('Disaggregation Data'!$L$159:$L$310,MATCH(RIGHT(M276,255),RIGHT('Disaggregation Data'!J$159:$J$310,255),0))),"")</f>
        <v/>
      </c>
      <c r="G276" s="378" t="str">
        <f t="array" ref="G276">IFERROR(IF(INDEX('Disaggregation Data'!$M$159:$M$310,MATCH(RIGHT(M276,255),RIGHT('Disaggregation Data'!$J$159:$J$310,255),0))=0,"",INDEX('Disaggregation Data'!$M$159:$M$310,MATCH(RIGHT(M276,255),RIGHT('Disaggregation Data'!J$159:$J$310,255),0))),"")</f>
        <v/>
      </c>
      <c r="H276" s="377" t="str">
        <f t="array" ref="H276">IFERROR(IF(INDEX('Disaggregation Data'!$N$159:$N$310,MATCH(RIGHT(M276,255),RIGHT('Disaggregation Data'!$J$159:$J$310,255),0))=0,"",INDEX('Disaggregation Data'!$N$159:$N$310,MATCH(RIGHT(M276,255),RIGHT('Disaggregation Data'!J$159:$J$310,255),0))),"")</f>
        <v/>
      </c>
      <c r="I276" s="477" t="str">
        <f t="array" ref="I276">IFERROR(IF(INDEX('Disaggregation Records'!$G$59:$G$92,MATCH(LEFT(L276,255),LEFT('Disaggregation Records'!$D$59:$D$92,255),0))=0,"",INDEX('Disaggregation Records'!$G$59:$G$92,MATCH(LEFT(L276,255),LEFT('Disaggregation Records'!$D$59:$D$92,255),0))),"")</f>
        <v/>
      </c>
      <c r="J276" s="491" t="s">
        <v>788</v>
      </c>
      <c r="K276" s="491">
        <f t="shared" si="16"/>
        <v>98</v>
      </c>
      <c r="L276" s="491" t="str">
        <f t="shared" si="17"/>
        <v/>
      </c>
      <c r="M276" s="491" t="str">
        <f t="shared" si="18"/>
        <v/>
      </c>
      <c r="N276" s="491" t="b">
        <f t="shared" si="19"/>
        <v>0</v>
      </c>
      <c r="O276" s="492" t="s">
        <v>1851</v>
      </c>
      <c r="P276" s="199"/>
      <c r="Q276" s="176"/>
      <c r="U276" s="415"/>
      <c r="V276" s="415"/>
    </row>
    <row r="277" spans="1:22" ht="37.5" customHeight="1" x14ac:dyDescent="0.25">
      <c r="A277" s="375">
        <v>11</v>
      </c>
      <c r="B277" s="394" t="str">
        <f>IFERROR(VLOOKUP(A277,'Outcome Indicators - Section C'!$A$10:$S$27,19,FALSE),"")</f>
        <v/>
      </c>
      <c r="C277" s="490" t="str">
        <f t="array" ref="C277">IFERROR(IF(INDEX('Disaggregation Records'!$E$59:$E$92,MATCH(RIGHT(L277,255),RIGHT('Disaggregation Records'!$D$59:$D$92,255),0))=0,"",INDEX('Disaggregation Records'!$E$59:$E$92,MATCH(RIGHT(L277,255),RIGHT('Disaggregation Records'!$D$59:$D$92,255),0))),"")</f>
        <v/>
      </c>
      <c r="D277" s="490" t="str">
        <f t="array" ref="D277">IFERROR(IF(INDEX('Disaggregation Records'!$F$59:$F$92,MATCH(RIGHT(L277,255),RIGHT('Disaggregation Records'!$D$59:$D$92,255),0))=0,"",INDEX('Disaggregation Records'!$F$59:$F$92,MATCH(RIGHT(L277,255),RIGHT('Disaggregation Records'!$D$59:$D$92,255),0))),"")</f>
        <v/>
      </c>
      <c r="E277" s="378" t="str">
        <f t="array" ref="E277">IFERROR(IF(INDEX('Disaggregation Data'!$K$159:$K$310,MATCH(RIGHT(M277,255),RIGHT('Disaggregation Data'!$J$159:$J$310,255),0))=0,"",INDEX('Disaggregation Data'!$K$159:$K$310,MATCH(RIGHT(M277,255),RIGHT('Disaggregation Data'!J$159:$J$310,255),0))),"")</f>
        <v/>
      </c>
      <c r="F277" s="378" t="str">
        <f t="array" ref="F277">IFERROR(IF(INDEX('Disaggregation Data'!$L$159:$L$310,MATCH(RIGHT(M277,255),RIGHT('Disaggregation Data'!$J$159:$J$310,255),0))=0,"",INDEX('Disaggregation Data'!$L$159:$L$310,MATCH(RIGHT(M277,255),RIGHT('Disaggregation Data'!J$159:$J$310,255),0))),"")</f>
        <v/>
      </c>
      <c r="G277" s="378" t="str">
        <f t="array" ref="G277">IFERROR(IF(INDEX('Disaggregation Data'!$M$159:$M$310,MATCH(RIGHT(M277,255),RIGHT('Disaggregation Data'!$J$159:$J$310,255),0))=0,"",INDEX('Disaggregation Data'!$M$159:$M$310,MATCH(RIGHT(M277,255),RIGHT('Disaggregation Data'!J$159:$J$310,255),0))),"")</f>
        <v/>
      </c>
      <c r="H277" s="377" t="str">
        <f t="array" ref="H277">IFERROR(IF(INDEX('Disaggregation Data'!$N$159:$N$310,MATCH(RIGHT(M277,255),RIGHT('Disaggregation Data'!$J$159:$J$310,255),0))=0,"",INDEX('Disaggregation Data'!$N$159:$N$310,MATCH(RIGHT(M277,255),RIGHT('Disaggregation Data'!J$159:$J$310,255),0))),"")</f>
        <v/>
      </c>
      <c r="I277" s="477" t="str">
        <f t="array" ref="I277">IFERROR(IF(INDEX('Disaggregation Records'!$G$59:$G$92,MATCH(LEFT(L277,255),LEFT('Disaggregation Records'!$D$59:$D$92,255),0))=0,"",INDEX('Disaggregation Records'!$G$59:$G$92,MATCH(LEFT(L277,255),LEFT('Disaggregation Records'!$D$59:$D$92,255),0))),"")</f>
        <v/>
      </c>
      <c r="J277" s="491" t="s">
        <v>788</v>
      </c>
      <c r="K277" s="491">
        <f t="shared" si="16"/>
        <v>99</v>
      </c>
      <c r="L277" s="491" t="str">
        <f t="shared" si="17"/>
        <v/>
      </c>
      <c r="M277" s="491" t="str">
        <f t="shared" si="18"/>
        <v/>
      </c>
      <c r="N277" s="491" t="b">
        <f t="shared" si="19"/>
        <v>0</v>
      </c>
      <c r="O277" s="492" t="s">
        <v>1852</v>
      </c>
      <c r="P277" s="199"/>
      <c r="Q277" s="176"/>
      <c r="U277" s="415"/>
      <c r="V277" s="415"/>
    </row>
    <row r="278" spans="1:22" ht="37.5" customHeight="1" x14ac:dyDescent="0.25">
      <c r="A278" s="375">
        <v>12</v>
      </c>
      <c r="B278" s="394" t="str">
        <f>IFERROR(VLOOKUP(A278,'Outcome Indicators - Section C'!$A$10:$S$27,19,FALSE),"")</f>
        <v/>
      </c>
      <c r="C278" s="490" t="str">
        <f t="array" ref="C278">IFERROR(IF(INDEX('Disaggregation Records'!$E$59:$E$92,MATCH(RIGHT(L278,255),RIGHT('Disaggregation Records'!$D$59:$D$92,255),0))=0,"",INDEX('Disaggregation Records'!$E$59:$E$92,MATCH(RIGHT(L278,255),RIGHT('Disaggregation Records'!$D$59:$D$92,255),0))),"")</f>
        <v/>
      </c>
      <c r="D278" s="490" t="str">
        <f t="array" ref="D278">IFERROR(IF(INDEX('Disaggregation Records'!$F$59:$F$92,MATCH(RIGHT(L278,255),RIGHT('Disaggregation Records'!$D$59:$D$92,255),0))=0,"",INDEX('Disaggregation Records'!$F$59:$F$92,MATCH(RIGHT(L278,255),RIGHT('Disaggregation Records'!$D$59:$D$92,255),0))),"")</f>
        <v/>
      </c>
      <c r="E278" s="378" t="str">
        <f t="array" ref="E278">IFERROR(IF(INDEX('Disaggregation Data'!$K$159:$K$310,MATCH(RIGHT(M278,255),RIGHT('Disaggregation Data'!$J$159:$J$310,255),0))=0,"",INDEX('Disaggregation Data'!$K$159:$K$310,MATCH(RIGHT(M278,255),RIGHT('Disaggregation Data'!J$159:$J$310,255),0))),"")</f>
        <v/>
      </c>
      <c r="F278" s="378" t="str">
        <f t="array" ref="F278">IFERROR(IF(INDEX('Disaggregation Data'!$L$159:$L$310,MATCH(RIGHT(M278,255),RIGHT('Disaggregation Data'!$J$159:$J$310,255),0))=0,"",INDEX('Disaggregation Data'!$L$159:$L$310,MATCH(RIGHT(M278,255),RIGHT('Disaggregation Data'!J$159:$J$310,255),0))),"")</f>
        <v/>
      </c>
      <c r="G278" s="378" t="str">
        <f t="array" ref="G278">IFERROR(IF(INDEX('Disaggregation Data'!$M$159:$M$310,MATCH(RIGHT(M278,255),RIGHT('Disaggregation Data'!$J$159:$J$310,255),0))=0,"",INDEX('Disaggregation Data'!$M$159:$M$310,MATCH(RIGHT(M278,255),RIGHT('Disaggregation Data'!J$159:$J$310,255),0))),"")</f>
        <v/>
      </c>
      <c r="H278" s="377" t="str">
        <f t="array" ref="H278">IFERROR(IF(INDEX('Disaggregation Data'!$N$159:$N$310,MATCH(RIGHT(M278,255),RIGHT('Disaggregation Data'!$J$159:$J$310,255),0))=0,"",INDEX('Disaggregation Data'!$N$159:$N$310,MATCH(RIGHT(M278,255),RIGHT('Disaggregation Data'!J$159:$J$310,255),0))),"")</f>
        <v/>
      </c>
      <c r="I278" s="477" t="str">
        <f t="array" ref="I278">IFERROR(IF(INDEX('Disaggregation Records'!$G$59:$G$92,MATCH(LEFT(L278,255),LEFT('Disaggregation Records'!$D$59:$D$92,255),0))=0,"",INDEX('Disaggregation Records'!$G$59:$G$92,MATCH(LEFT(L278,255),LEFT('Disaggregation Records'!$D$59:$D$92,255),0))),"")</f>
        <v/>
      </c>
      <c r="J278" s="491" t="s">
        <v>789</v>
      </c>
      <c r="K278" s="491">
        <f t="shared" si="16"/>
        <v>100</v>
      </c>
      <c r="L278" s="491" t="str">
        <f t="shared" si="17"/>
        <v/>
      </c>
      <c r="M278" s="491" t="str">
        <f t="shared" si="18"/>
        <v/>
      </c>
      <c r="N278" s="491" t="b">
        <f t="shared" si="19"/>
        <v>0</v>
      </c>
      <c r="O278" s="492" t="s">
        <v>1853</v>
      </c>
      <c r="P278" s="199"/>
      <c r="Q278" s="176"/>
      <c r="U278" s="415"/>
      <c r="V278" s="415"/>
    </row>
    <row r="279" spans="1:22" ht="37.5" customHeight="1" x14ac:dyDescent="0.25">
      <c r="A279" s="375">
        <v>12</v>
      </c>
      <c r="B279" s="394" t="str">
        <f>IFERROR(VLOOKUP(A279,'Outcome Indicators - Section C'!$A$10:$S$27,19,FALSE),"")</f>
        <v/>
      </c>
      <c r="C279" s="490" t="str">
        <f t="array" ref="C279">IFERROR(IF(INDEX('Disaggregation Records'!$E$59:$E$92,MATCH(RIGHT(L279,255),RIGHT('Disaggregation Records'!$D$59:$D$92,255),0))=0,"",INDEX('Disaggregation Records'!$E$59:$E$92,MATCH(RIGHT(L279,255),RIGHT('Disaggregation Records'!$D$59:$D$92,255),0))),"")</f>
        <v/>
      </c>
      <c r="D279" s="490" t="str">
        <f t="array" ref="D279">IFERROR(IF(INDEX('Disaggregation Records'!$F$59:$F$92,MATCH(RIGHT(L279,255),RIGHT('Disaggregation Records'!$D$59:$D$92,255),0))=0,"",INDEX('Disaggregation Records'!$F$59:$F$92,MATCH(RIGHT(L279,255),RIGHT('Disaggregation Records'!$D$59:$D$92,255),0))),"")</f>
        <v/>
      </c>
      <c r="E279" s="378" t="str">
        <f t="array" ref="E279">IFERROR(IF(INDEX('Disaggregation Data'!$K$159:$K$310,MATCH(RIGHT(M279,255),RIGHT('Disaggregation Data'!$J$159:$J$310,255),0))=0,"",INDEX('Disaggregation Data'!$K$159:$K$310,MATCH(RIGHT(M279,255),RIGHT('Disaggregation Data'!J$159:$J$310,255),0))),"")</f>
        <v/>
      </c>
      <c r="F279" s="378" t="str">
        <f t="array" ref="F279">IFERROR(IF(INDEX('Disaggregation Data'!$L$159:$L$310,MATCH(RIGHT(M279,255),RIGHT('Disaggregation Data'!$J$159:$J$310,255),0))=0,"",INDEX('Disaggregation Data'!$L$159:$L$310,MATCH(RIGHT(M279,255),RIGHT('Disaggregation Data'!J$159:$J$310,255),0))),"")</f>
        <v/>
      </c>
      <c r="G279" s="378" t="str">
        <f t="array" ref="G279">IFERROR(IF(INDEX('Disaggregation Data'!$M$159:$M$310,MATCH(RIGHT(M279,255),RIGHT('Disaggregation Data'!$J$159:$J$310,255),0))=0,"",INDEX('Disaggregation Data'!$M$159:$M$310,MATCH(RIGHT(M279,255),RIGHT('Disaggregation Data'!J$159:$J$310,255),0))),"")</f>
        <v/>
      </c>
      <c r="H279" s="377" t="str">
        <f t="array" ref="H279">IFERROR(IF(INDEX('Disaggregation Data'!$N$159:$N$310,MATCH(RIGHT(M279,255),RIGHT('Disaggregation Data'!$J$159:$J$310,255),0))=0,"",INDEX('Disaggregation Data'!$N$159:$N$310,MATCH(RIGHT(M279,255),RIGHT('Disaggregation Data'!J$159:$J$310,255),0))),"")</f>
        <v/>
      </c>
      <c r="I279" s="477" t="str">
        <f t="array" ref="I279">IFERROR(IF(INDEX('Disaggregation Records'!$G$59:$G$92,MATCH(LEFT(L279,255),LEFT('Disaggregation Records'!$D$59:$D$92,255),0))=0,"",INDEX('Disaggregation Records'!$G$59:$G$92,MATCH(LEFT(L279,255),LEFT('Disaggregation Records'!$D$59:$D$92,255),0))),"")</f>
        <v/>
      </c>
      <c r="J279" s="491" t="s">
        <v>789</v>
      </c>
      <c r="K279" s="491">
        <f t="shared" si="16"/>
        <v>101</v>
      </c>
      <c r="L279" s="491" t="str">
        <f t="shared" si="17"/>
        <v/>
      </c>
      <c r="M279" s="491" t="str">
        <f t="shared" si="18"/>
        <v/>
      </c>
      <c r="N279" s="491" t="b">
        <f t="shared" si="19"/>
        <v>0</v>
      </c>
      <c r="O279" s="492" t="s">
        <v>1854</v>
      </c>
      <c r="P279" s="199"/>
      <c r="Q279" s="176"/>
      <c r="U279" s="415"/>
      <c r="V279" s="415"/>
    </row>
    <row r="280" spans="1:22" ht="37.5" customHeight="1" x14ac:dyDescent="0.25">
      <c r="A280" s="375">
        <v>12</v>
      </c>
      <c r="B280" s="394" t="str">
        <f>IFERROR(VLOOKUP(A280,'Outcome Indicators - Section C'!$A$10:$S$27,19,FALSE),"")</f>
        <v/>
      </c>
      <c r="C280" s="490" t="str">
        <f t="array" ref="C280">IFERROR(IF(INDEX('Disaggregation Records'!$E$59:$E$92,MATCH(RIGHT(L280,255),RIGHT('Disaggregation Records'!$D$59:$D$92,255),0))=0,"",INDEX('Disaggregation Records'!$E$59:$E$92,MATCH(RIGHT(L280,255),RIGHT('Disaggregation Records'!$D$59:$D$92,255),0))),"")</f>
        <v/>
      </c>
      <c r="D280" s="490" t="str">
        <f t="array" ref="D280">IFERROR(IF(INDEX('Disaggregation Records'!$F$59:$F$92,MATCH(RIGHT(L280,255),RIGHT('Disaggregation Records'!$D$59:$D$92,255),0))=0,"",INDEX('Disaggregation Records'!$F$59:$F$92,MATCH(RIGHT(L280,255),RIGHT('Disaggregation Records'!$D$59:$D$92,255),0))),"")</f>
        <v/>
      </c>
      <c r="E280" s="378" t="str">
        <f t="array" ref="E280">IFERROR(IF(INDEX('Disaggregation Data'!$K$159:$K$310,MATCH(RIGHT(M280,255),RIGHT('Disaggregation Data'!$J$159:$J$310,255),0))=0,"",INDEX('Disaggregation Data'!$K$159:$K$310,MATCH(RIGHT(M280,255),RIGHT('Disaggregation Data'!J$159:$J$310,255),0))),"")</f>
        <v/>
      </c>
      <c r="F280" s="378" t="str">
        <f t="array" ref="F280">IFERROR(IF(INDEX('Disaggregation Data'!$L$159:$L$310,MATCH(RIGHT(M280,255),RIGHT('Disaggregation Data'!$J$159:$J$310,255),0))=0,"",INDEX('Disaggregation Data'!$L$159:$L$310,MATCH(RIGHT(M280,255),RIGHT('Disaggregation Data'!J$159:$J$310,255),0))),"")</f>
        <v/>
      </c>
      <c r="G280" s="378" t="str">
        <f t="array" ref="G280">IFERROR(IF(INDEX('Disaggregation Data'!$M$159:$M$310,MATCH(RIGHT(M280,255),RIGHT('Disaggregation Data'!$J$159:$J$310,255),0))=0,"",INDEX('Disaggregation Data'!$M$159:$M$310,MATCH(RIGHT(M280,255),RIGHT('Disaggregation Data'!J$159:$J$310,255),0))),"")</f>
        <v/>
      </c>
      <c r="H280" s="377" t="str">
        <f t="array" ref="H280">IFERROR(IF(INDEX('Disaggregation Data'!$N$159:$N$310,MATCH(RIGHT(M280,255),RIGHT('Disaggregation Data'!$J$159:$J$310,255),0))=0,"",INDEX('Disaggregation Data'!$N$159:$N$310,MATCH(RIGHT(M280,255),RIGHT('Disaggregation Data'!J$159:$J$310,255),0))),"")</f>
        <v/>
      </c>
      <c r="I280" s="477" t="str">
        <f t="array" ref="I280">IFERROR(IF(INDEX('Disaggregation Records'!$G$59:$G$92,MATCH(LEFT(L280,255),LEFT('Disaggregation Records'!$D$59:$D$92,255),0))=0,"",INDEX('Disaggregation Records'!$G$59:$G$92,MATCH(LEFT(L280,255),LEFT('Disaggregation Records'!$D$59:$D$92,255),0))),"")</f>
        <v/>
      </c>
      <c r="J280" s="491" t="s">
        <v>789</v>
      </c>
      <c r="K280" s="491">
        <f t="shared" si="16"/>
        <v>102</v>
      </c>
      <c r="L280" s="491" t="str">
        <f t="shared" si="17"/>
        <v/>
      </c>
      <c r="M280" s="491" t="str">
        <f t="shared" si="18"/>
        <v/>
      </c>
      <c r="N280" s="491" t="b">
        <f t="shared" si="19"/>
        <v>0</v>
      </c>
      <c r="O280" s="492" t="s">
        <v>1855</v>
      </c>
      <c r="P280" s="199"/>
      <c r="Q280" s="176"/>
      <c r="U280" s="415"/>
      <c r="V280" s="415"/>
    </row>
    <row r="281" spans="1:22" ht="37.5" customHeight="1" x14ac:dyDescent="0.25">
      <c r="A281" s="375">
        <v>12</v>
      </c>
      <c r="B281" s="394" t="str">
        <f>IFERROR(VLOOKUP(A281,'Outcome Indicators - Section C'!$A$10:$S$27,19,FALSE),"")</f>
        <v/>
      </c>
      <c r="C281" s="490" t="str">
        <f t="array" ref="C281">IFERROR(IF(INDEX('Disaggregation Records'!$E$59:$E$92,MATCH(RIGHT(L281,255),RIGHT('Disaggregation Records'!$D$59:$D$92,255),0))=0,"",INDEX('Disaggregation Records'!$E$59:$E$92,MATCH(RIGHT(L281,255),RIGHT('Disaggregation Records'!$D$59:$D$92,255),0))),"")</f>
        <v/>
      </c>
      <c r="D281" s="490" t="str">
        <f t="array" ref="D281">IFERROR(IF(INDEX('Disaggregation Records'!$F$59:$F$92,MATCH(RIGHT(L281,255),RIGHT('Disaggregation Records'!$D$59:$D$92,255),0))=0,"",INDEX('Disaggregation Records'!$F$59:$F$92,MATCH(RIGHT(L281,255),RIGHT('Disaggregation Records'!$D$59:$D$92,255),0))),"")</f>
        <v/>
      </c>
      <c r="E281" s="378" t="str">
        <f t="array" ref="E281">IFERROR(IF(INDEX('Disaggregation Data'!$K$159:$K$310,MATCH(RIGHT(M281,255),RIGHT('Disaggregation Data'!$J$159:$J$310,255),0))=0,"",INDEX('Disaggregation Data'!$K$159:$K$310,MATCH(RIGHT(M281,255),RIGHT('Disaggregation Data'!J$159:$J$310,255),0))),"")</f>
        <v/>
      </c>
      <c r="F281" s="378" t="str">
        <f t="array" ref="F281">IFERROR(IF(INDEX('Disaggregation Data'!$L$159:$L$310,MATCH(RIGHT(M281,255),RIGHT('Disaggregation Data'!$J$159:$J$310,255),0))=0,"",INDEX('Disaggregation Data'!$L$159:$L$310,MATCH(RIGHT(M281,255),RIGHT('Disaggregation Data'!J$159:$J$310,255),0))),"")</f>
        <v/>
      </c>
      <c r="G281" s="378" t="str">
        <f t="array" ref="G281">IFERROR(IF(INDEX('Disaggregation Data'!$M$159:$M$310,MATCH(RIGHT(M281,255),RIGHT('Disaggregation Data'!$J$159:$J$310,255),0))=0,"",INDEX('Disaggregation Data'!$M$159:$M$310,MATCH(RIGHT(M281,255),RIGHT('Disaggregation Data'!J$159:$J$310,255),0))),"")</f>
        <v/>
      </c>
      <c r="H281" s="377" t="str">
        <f t="array" ref="H281">IFERROR(IF(INDEX('Disaggregation Data'!$N$159:$N$310,MATCH(RIGHT(M281,255),RIGHT('Disaggregation Data'!$J$159:$J$310,255),0))=0,"",INDEX('Disaggregation Data'!$N$159:$N$310,MATCH(RIGHT(M281,255),RIGHT('Disaggregation Data'!J$159:$J$310,255),0))),"")</f>
        <v/>
      </c>
      <c r="I281" s="477" t="str">
        <f t="array" ref="I281">IFERROR(IF(INDEX('Disaggregation Records'!$G$59:$G$92,MATCH(LEFT(L281,255),LEFT('Disaggregation Records'!$D$59:$D$92,255),0))=0,"",INDEX('Disaggregation Records'!$G$59:$G$92,MATCH(LEFT(L281,255),LEFT('Disaggregation Records'!$D$59:$D$92,255),0))),"")</f>
        <v/>
      </c>
      <c r="J281" s="491" t="s">
        <v>789</v>
      </c>
      <c r="K281" s="491">
        <f t="shared" si="16"/>
        <v>103</v>
      </c>
      <c r="L281" s="491" t="str">
        <f t="shared" si="17"/>
        <v/>
      </c>
      <c r="M281" s="491" t="str">
        <f t="shared" si="18"/>
        <v/>
      </c>
      <c r="N281" s="491" t="b">
        <f t="shared" si="19"/>
        <v>0</v>
      </c>
      <c r="O281" s="492" t="s">
        <v>1856</v>
      </c>
      <c r="P281" s="199"/>
      <c r="Q281" s="176"/>
      <c r="U281" s="415"/>
      <c r="V281" s="415"/>
    </row>
    <row r="282" spans="1:22" ht="37.5" customHeight="1" x14ac:dyDescent="0.25">
      <c r="A282" s="375">
        <v>12</v>
      </c>
      <c r="B282" s="394" t="str">
        <f>IFERROR(VLOOKUP(A282,'Outcome Indicators - Section C'!$A$10:$S$27,19,FALSE),"")</f>
        <v/>
      </c>
      <c r="C282" s="490" t="str">
        <f t="array" ref="C282">IFERROR(IF(INDEX('Disaggregation Records'!$E$59:$E$92,MATCH(RIGHT(L282,255),RIGHT('Disaggregation Records'!$D$59:$D$92,255),0))=0,"",INDEX('Disaggregation Records'!$E$59:$E$92,MATCH(RIGHT(L282,255),RIGHT('Disaggregation Records'!$D$59:$D$92,255),0))),"")</f>
        <v/>
      </c>
      <c r="D282" s="490" t="str">
        <f t="array" ref="D282">IFERROR(IF(INDEX('Disaggregation Records'!$F$59:$F$92,MATCH(RIGHT(L282,255),RIGHT('Disaggregation Records'!$D$59:$D$92,255),0))=0,"",INDEX('Disaggregation Records'!$F$59:$F$92,MATCH(RIGHT(L282,255),RIGHT('Disaggregation Records'!$D$59:$D$92,255),0))),"")</f>
        <v/>
      </c>
      <c r="E282" s="378" t="str">
        <f t="array" ref="E282">IFERROR(IF(INDEX('Disaggregation Data'!$K$159:$K$310,MATCH(RIGHT(M282,255),RIGHT('Disaggregation Data'!$J$159:$J$310,255),0))=0,"",INDEX('Disaggregation Data'!$K$159:$K$310,MATCH(RIGHT(M282,255),RIGHT('Disaggregation Data'!J$159:$J$310,255),0))),"")</f>
        <v/>
      </c>
      <c r="F282" s="378" t="str">
        <f t="array" ref="F282">IFERROR(IF(INDEX('Disaggregation Data'!$L$159:$L$310,MATCH(RIGHT(M282,255),RIGHT('Disaggregation Data'!$J$159:$J$310,255),0))=0,"",INDEX('Disaggregation Data'!$L$159:$L$310,MATCH(RIGHT(M282,255),RIGHT('Disaggregation Data'!J$159:$J$310,255),0))),"")</f>
        <v/>
      </c>
      <c r="G282" s="378" t="str">
        <f t="array" ref="G282">IFERROR(IF(INDEX('Disaggregation Data'!$M$159:$M$310,MATCH(RIGHT(M282,255),RIGHT('Disaggregation Data'!$J$159:$J$310,255),0))=0,"",INDEX('Disaggregation Data'!$M$159:$M$310,MATCH(RIGHT(M282,255),RIGHT('Disaggregation Data'!J$159:$J$310,255),0))),"")</f>
        <v/>
      </c>
      <c r="H282" s="377" t="str">
        <f t="array" ref="H282">IFERROR(IF(INDEX('Disaggregation Data'!$N$159:$N$310,MATCH(RIGHT(M282,255),RIGHT('Disaggregation Data'!$J$159:$J$310,255),0))=0,"",INDEX('Disaggregation Data'!$N$159:$N$310,MATCH(RIGHT(M282,255),RIGHT('Disaggregation Data'!J$159:$J$310,255),0))),"")</f>
        <v/>
      </c>
      <c r="I282" s="477" t="str">
        <f t="array" ref="I282">IFERROR(IF(INDEX('Disaggregation Records'!$G$59:$G$92,MATCH(LEFT(L282,255),LEFT('Disaggregation Records'!$D$59:$D$92,255),0))=0,"",INDEX('Disaggregation Records'!$G$59:$G$92,MATCH(LEFT(L282,255),LEFT('Disaggregation Records'!$D$59:$D$92,255),0))),"")</f>
        <v/>
      </c>
      <c r="J282" s="491" t="s">
        <v>789</v>
      </c>
      <c r="K282" s="491">
        <f t="shared" si="16"/>
        <v>104</v>
      </c>
      <c r="L282" s="491" t="str">
        <f t="shared" si="17"/>
        <v/>
      </c>
      <c r="M282" s="491" t="str">
        <f t="shared" si="18"/>
        <v/>
      </c>
      <c r="N282" s="491" t="b">
        <f t="shared" si="19"/>
        <v>0</v>
      </c>
      <c r="O282" s="492" t="s">
        <v>1857</v>
      </c>
      <c r="P282" s="199"/>
      <c r="Q282" s="176"/>
      <c r="U282" s="415"/>
      <c r="V282" s="415"/>
    </row>
    <row r="283" spans="1:22" ht="37.5" customHeight="1" x14ac:dyDescent="0.25">
      <c r="A283" s="375">
        <v>12</v>
      </c>
      <c r="B283" s="394" t="str">
        <f>IFERROR(VLOOKUP(A283,'Outcome Indicators - Section C'!$A$10:$S$27,19,FALSE),"")</f>
        <v/>
      </c>
      <c r="C283" s="490" t="str">
        <f t="array" ref="C283">IFERROR(IF(INDEX('Disaggregation Records'!$E$59:$E$92,MATCH(RIGHT(L283,255),RIGHT('Disaggregation Records'!$D$59:$D$92,255),0))=0,"",INDEX('Disaggregation Records'!$E$59:$E$92,MATCH(RIGHT(L283,255),RIGHT('Disaggregation Records'!$D$59:$D$92,255),0))),"")</f>
        <v/>
      </c>
      <c r="D283" s="490" t="str">
        <f t="array" ref="D283">IFERROR(IF(INDEX('Disaggregation Records'!$F$59:$F$92,MATCH(RIGHT(L283,255),RIGHT('Disaggregation Records'!$D$59:$D$92,255),0))=0,"",INDEX('Disaggregation Records'!$F$59:$F$92,MATCH(RIGHT(L283,255),RIGHT('Disaggregation Records'!$D$59:$D$92,255),0))),"")</f>
        <v/>
      </c>
      <c r="E283" s="378" t="str">
        <f t="array" ref="E283">IFERROR(IF(INDEX('Disaggregation Data'!$K$159:$K$310,MATCH(RIGHT(M283,255),RIGHT('Disaggregation Data'!$J$159:$J$310,255),0))=0,"",INDEX('Disaggregation Data'!$K$159:$K$310,MATCH(RIGHT(M283,255),RIGHT('Disaggregation Data'!J$159:$J$310,255),0))),"")</f>
        <v/>
      </c>
      <c r="F283" s="378" t="str">
        <f t="array" ref="F283">IFERROR(IF(INDEX('Disaggregation Data'!$L$159:$L$310,MATCH(RIGHT(M283,255),RIGHT('Disaggregation Data'!$J$159:$J$310,255),0))=0,"",INDEX('Disaggregation Data'!$L$159:$L$310,MATCH(RIGHT(M283,255),RIGHT('Disaggregation Data'!J$159:$J$310,255),0))),"")</f>
        <v/>
      </c>
      <c r="G283" s="378" t="str">
        <f t="array" ref="G283">IFERROR(IF(INDEX('Disaggregation Data'!$M$159:$M$310,MATCH(RIGHT(M283,255),RIGHT('Disaggregation Data'!$J$159:$J$310,255),0))=0,"",INDEX('Disaggregation Data'!$M$159:$M$310,MATCH(RIGHT(M283,255),RIGHT('Disaggregation Data'!J$159:$J$310,255),0))),"")</f>
        <v/>
      </c>
      <c r="H283" s="377" t="str">
        <f t="array" ref="H283">IFERROR(IF(INDEX('Disaggregation Data'!$N$159:$N$310,MATCH(RIGHT(M283,255),RIGHT('Disaggregation Data'!$J$159:$J$310,255),0))=0,"",INDEX('Disaggregation Data'!$N$159:$N$310,MATCH(RIGHT(M283,255),RIGHT('Disaggregation Data'!J$159:$J$310,255),0))),"")</f>
        <v/>
      </c>
      <c r="I283" s="477" t="str">
        <f t="array" ref="I283">IFERROR(IF(INDEX('Disaggregation Records'!$G$59:$G$92,MATCH(LEFT(L283,255),LEFT('Disaggregation Records'!$D$59:$D$92,255),0))=0,"",INDEX('Disaggregation Records'!$G$59:$G$92,MATCH(LEFT(L283,255),LEFT('Disaggregation Records'!$D$59:$D$92,255),0))),"")</f>
        <v/>
      </c>
      <c r="J283" s="491" t="s">
        <v>789</v>
      </c>
      <c r="K283" s="491">
        <f t="shared" si="16"/>
        <v>105</v>
      </c>
      <c r="L283" s="491" t="str">
        <f t="shared" si="17"/>
        <v/>
      </c>
      <c r="M283" s="491" t="str">
        <f t="shared" si="18"/>
        <v/>
      </c>
      <c r="N283" s="491" t="b">
        <f t="shared" si="19"/>
        <v>0</v>
      </c>
      <c r="O283" s="492" t="s">
        <v>1858</v>
      </c>
      <c r="P283" s="199"/>
      <c r="Q283" s="176"/>
      <c r="U283" s="415"/>
      <c r="V283" s="415"/>
    </row>
    <row r="284" spans="1:22" ht="37.5" customHeight="1" x14ac:dyDescent="0.25">
      <c r="A284" s="375">
        <v>12</v>
      </c>
      <c r="B284" s="394" t="str">
        <f>IFERROR(VLOOKUP(A284,'Outcome Indicators - Section C'!$A$10:$S$27,19,FALSE),"")</f>
        <v/>
      </c>
      <c r="C284" s="490" t="str">
        <f t="array" ref="C284">IFERROR(IF(INDEX('Disaggregation Records'!$E$59:$E$92,MATCH(RIGHT(L284,255),RIGHT('Disaggregation Records'!$D$59:$D$92,255),0))=0,"",INDEX('Disaggregation Records'!$E$59:$E$92,MATCH(RIGHT(L284,255),RIGHT('Disaggregation Records'!$D$59:$D$92,255),0))),"")</f>
        <v/>
      </c>
      <c r="D284" s="490" t="str">
        <f t="array" ref="D284">IFERROR(IF(INDEX('Disaggregation Records'!$F$59:$F$92,MATCH(RIGHT(L284,255),RIGHT('Disaggregation Records'!$D$59:$D$92,255),0))=0,"",INDEX('Disaggregation Records'!$F$59:$F$92,MATCH(RIGHT(L284,255),RIGHT('Disaggregation Records'!$D$59:$D$92,255),0))),"")</f>
        <v/>
      </c>
      <c r="E284" s="378" t="str">
        <f t="array" ref="E284">IFERROR(IF(INDEX('Disaggregation Data'!$K$159:$K$310,MATCH(RIGHT(M284,255),RIGHT('Disaggregation Data'!$J$159:$J$310,255),0))=0,"",INDEX('Disaggregation Data'!$K$159:$K$310,MATCH(RIGHT(M284,255),RIGHT('Disaggregation Data'!J$159:$J$310,255),0))),"")</f>
        <v/>
      </c>
      <c r="F284" s="378" t="str">
        <f t="array" ref="F284">IFERROR(IF(INDEX('Disaggregation Data'!$L$159:$L$310,MATCH(RIGHT(M284,255),RIGHT('Disaggregation Data'!$J$159:$J$310,255),0))=0,"",INDEX('Disaggregation Data'!$L$159:$L$310,MATCH(RIGHT(M284,255),RIGHT('Disaggregation Data'!J$159:$J$310,255),0))),"")</f>
        <v/>
      </c>
      <c r="G284" s="378" t="str">
        <f t="array" ref="G284">IFERROR(IF(INDEX('Disaggregation Data'!$M$159:$M$310,MATCH(RIGHT(M284,255),RIGHT('Disaggregation Data'!$J$159:$J$310,255),0))=0,"",INDEX('Disaggregation Data'!$M$159:$M$310,MATCH(RIGHT(M284,255),RIGHT('Disaggregation Data'!J$159:$J$310,255),0))),"")</f>
        <v/>
      </c>
      <c r="H284" s="377" t="str">
        <f t="array" ref="H284">IFERROR(IF(INDEX('Disaggregation Data'!$N$159:$N$310,MATCH(RIGHT(M284,255),RIGHT('Disaggregation Data'!$J$159:$J$310,255),0))=0,"",INDEX('Disaggregation Data'!$N$159:$N$310,MATCH(RIGHT(M284,255),RIGHT('Disaggregation Data'!J$159:$J$310,255),0))),"")</f>
        <v/>
      </c>
      <c r="I284" s="477" t="str">
        <f t="array" ref="I284">IFERROR(IF(INDEX('Disaggregation Records'!$G$59:$G$92,MATCH(LEFT(L284,255),LEFT('Disaggregation Records'!$D$59:$D$92,255),0))=0,"",INDEX('Disaggregation Records'!$G$59:$G$92,MATCH(LEFT(L284,255),LEFT('Disaggregation Records'!$D$59:$D$92,255),0))),"")</f>
        <v/>
      </c>
      <c r="J284" s="491" t="s">
        <v>789</v>
      </c>
      <c r="K284" s="491">
        <f t="shared" si="16"/>
        <v>106</v>
      </c>
      <c r="L284" s="491" t="str">
        <f t="shared" si="17"/>
        <v/>
      </c>
      <c r="M284" s="491" t="str">
        <f t="shared" si="18"/>
        <v/>
      </c>
      <c r="N284" s="491" t="b">
        <f t="shared" si="19"/>
        <v>0</v>
      </c>
      <c r="O284" s="492" t="s">
        <v>1859</v>
      </c>
      <c r="P284" s="199"/>
      <c r="Q284" s="176"/>
      <c r="U284" s="415"/>
      <c r="V284" s="415"/>
    </row>
    <row r="285" spans="1:22" ht="37.5" customHeight="1" x14ac:dyDescent="0.25">
      <c r="A285" s="375">
        <v>12</v>
      </c>
      <c r="B285" s="394" t="str">
        <f>IFERROR(VLOOKUP(A285,'Outcome Indicators - Section C'!$A$10:$S$27,19,FALSE),"")</f>
        <v/>
      </c>
      <c r="C285" s="490" t="str">
        <f t="array" ref="C285">IFERROR(IF(INDEX('Disaggregation Records'!$E$59:$E$92,MATCH(RIGHT(L285,255),RIGHT('Disaggregation Records'!$D$59:$D$92,255),0))=0,"",INDEX('Disaggregation Records'!$E$59:$E$92,MATCH(RIGHT(L285,255),RIGHT('Disaggregation Records'!$D$59:$D$92,255),0))),"")</f>
        <v/>
      </c>
      <c r="D285" s="490" t="str">
        <f t="array" ref="D285">IFERROR(IF(INDEX('Disaggregation Records'!$F$59:$F$92,MATCH(RIGHT(L285,255),RIGHT('Disaggregation Records'!$D$59:$D$92,255),0))=0,"",INDEX('Disaggregation Records'!$F$59:$F$92,MATCH(RIGHT(L285,255),RIGHT('Disaggregation Records'!$D$59:$D$92,255),0))),"")</f>
        <v/>
      </c>
      <c r="E285" s="378" t="str">
        <f t="array" ref="E285">IFERROR(IF(INDEX('Disaggregation Data'!$K$159:$K$310,MATCH(RIGHT(M285,255),RIGHT('Disaggregation Data'!$J$159:$J$310,255),0))=0,"",INDEX('Disaggregation Data'!$K$159:$K$310,MATCH(RIGHT(M285,255),RIGHT('Disaggregation Data'!J$159:$J$310,255),0))),"")</f>
        <v/>
      </c>
      <c r="F285" s="378" t="str">
        <f t="array" ref="F285">IFERROR(IF(INDEX('Disaggregation Data'!$L$159:$L$310,MATCH(RIGHT(M285,255),RIGHT('Disaggregation Data'!$J$159:$J$310,255),0))=0,"",INDEX('Disaggregation Data'!$L$159:$L$310,MATCH(RIGHT(M285,255),RIGHT('Disaggregation Data'!J$159:$J$310,255),0))),"")</f>
        <v/>
      </c>
      <c r="G285" s="378" t="str">
        <f t="array" ref="G285">IFERROR(IF(INDEX('Disaggregation Data'!$M$159:$M$310,MATCH(RIGHT(M285,255),RIGHT('Disaggregation Data'!$J$159:$J$310,255),0))=0,"",INDEX('Disaggregation Data'!$M$159:$M$310,MATCH(RIGHT(M285,255),RIGHT('Disaggregation Data'!J$159:$J$310,255),0))),"")</f>
        <v/>
      </c>
      <c r="H285" s="377" t="str">
        <f t="array" ref="H285">IFERROR(IF(INDEX('Disaggregation Data'!$N$159:$N$310,MATCH(RIGHT(M285,255),RIGHT('Disaggregation Data'!$J$159:$J$310,255),0))=0,"",INDEX('Disaggregation Data'!$N$159:$N$310,MATCH(RIGHT(M285,255),RIGHT('Disaggregation Data'!J$159:$J$310,255),0))),"")</f>
        <v/>
      </c>
      <c r="I285" s="477" t="str">
        <f t="array" ref="I285">IFERROR(IF(INDEX('Disaggregation Records'!$G$59:$G$92,MATCH(LEFT(L285,255),LEFT('Disaggregation Records'!$D$59:$D$92,255),0))=0,"",INDEX('Disaggregation Records'!$G$59:$G$92,MATCH(LEFT(L285,255),LEFT('Disaggregation Records'!$D$59:$D$92,255),0))),"")</f>
        <v/>
      </c>
      <c r="J285" s="491" t="s">
        <v>789</v>
      </c>
      <c r="K285" s="491">
        <f t="shared" si="16"/>
        <v>107</v>
      </c>
      <c r="L285" s="491" t="str">
        <f t="shared" si="17"/>
        <v/>
      </c>
      <c r="M285" s="491" t="str">
        <f t="shared" si="18"/>
        <v/>
      </c>
      <c r="N285" s="491" t="b">
        <f t="shared" si="19"/>
        <v>0</v>
      </c>
      <c r="O285" s="492" t="s">
        <v>1860</v>
      </c>
      <c r="P285" s="199"/>
      <c r="Q285" s="176"/>
      <c r="U285" s="415"/>
      <c r="V285" s="415"/>
    </row>
    <row r="286" spans="1:22" ht="37.5" customHeight="1" x14ac:dyDescent="0.25">
      <c r="A286" s="375">
        <v>12</v>
      </c>
      <c r="B286" s="394" t="str">
        <f>IFERROR(VLOOKUP(A286,'Outcome Indicators - Section C'!$A$10:$S$27,19,FALSE),"")</f>
        <v/>
      </c>
      <c r="C286" s="490" t="str">
        <f t="array" ref="C286">IFERROR(IF(INDEX('Disaggregation Records'!$E$59:$E$92,MATCH(RIGHT(L286,255),RIGHT('Disaggregation Records'!$D$59:$D$92,255),0))=0,"",INDEX('Disaggregation Records'!$E$59:$E$92,MATCH(RIGHT(L286,255),RIGHT('Disaggregation Records'!$D$59:$D$92,255),0))),"")</f>
        <v/>
      </c>
      <c r="D286" s="490" t="str">
        <f t="array" ref="D286">IFERROR(IF(INDEX('Disaggregation Records'!$F$59:$F$92,MATCH(RIGHT(L286,255),RIGHT('Disaggregation Records'!$D$59:$D$92,255),0))=0,"",INDEX('Disaggregation Records'!$F$59:$F$92,MATCH(RIGHT(L286,255),RIGHT('Disaggregation Records'!$D$59:$D$92,255),0))),"")</f>
        <v/>
      </c>
      <c r="E286" s="378" t="str">
        <f t="array" ref="E286">IFERROR(IF(INDEX('Disaggregation Data'!$K$159:$K$310,MATCH(RIGHT(M286,255),RIGHT('Disaggregation Data'!$J$159:$J$310,255),0))=0,"",INDEX('Disaggregation Data'!$K$159:$K$310,MATCH(RIGHT(M286,255),RIGHT('Disaggregation Data'!J$159:$J$310,255),0))),"")</f>
        <v/>
      </c>
      <c r="F286" s="378" t="str">
        <f t="array" ref="F286">IFERROR(IF(INDEX('Disaggregation Data'!$L$159:$L$310,MATCH(RIGHT(M286,255),RIGHT('Disaggregation Data'!$J$159:$J$310,255),0))=0,"",INDEX('Disaggregation Data'!$L$159:$L$310,MATCH(RIGHT(M286,255),RIGHT('Disaggregation Data'!J$159:$J$310,255),0))),"")</f>
        <v/>
      </c>
      <c r="G286" s="378" t="str">
        <f t="array" ref="G286">IFERROR(IF(INDEX('Disaggregation Data'!$M$159:$M$310,MATCH(RIGHT(M286,255),RIGHT('Disaggregation Data'!$J$159:$J$310,255),0))=0,"",INDEX('Disaggregation Data'!$M$159:$M$310,MATCH(RIGHT(M286,255),RIGHT('Disaggregation Data'!J$159:$J$310,255),0))),"")</f>
        <v/>
      </c>
      <c r="H286" s="377" t="str">
        <f t="array" ref="H286">IFERROR(IF(INDEX('Disaggregation Data'!$N$159:$N$310,MATCH(RIGHT(M286,255),RIGHT('Disaggregation Data'!$J$159:$J$310,255),0))=0,"",INDEX('Disaggregation Data'!$N$159:$N$310,MATCH(RIGHT(M286,255),RIGHT('Disaggregation Data'!J$159:$J$310,255),0))),"")</f>
        <v/>
      </c>
      <c r="I286" s="477" t="str">
        <f t="array" ref="I286">IFERROR(IF(INDEX('Disaggregation Records'!$G$59:$G$92,MATCH(LEFT(L286,255),LEFT('Disaggregation Records'!$D$59:$D$92,255),0))=0,"",INDEX('Disaggregation Records'!$G$59:$G$92,MATCH(LEFT(L286,255),LEFT('Disaggregation Records'!$D$59:$D$92,255),0))),"")</f>
        <v/>
      </c>
      <c r="J286" s="491" t="s">
        <v>789</v>
      </c>
      <c r="K286" s="491">
        <f t="shared" si="16"/>
        <v>108</v>
      </c>
      <c r="L286" s="491" t="str">
        <f t="shared" si="17"/>
        <v/>
      </c>
      <c r="M286" s="491" t="str">
        <f t="shared" si="18"/>
        <v/>
      </c>
      <c r="N286" s="491" t="b">
        <f t="shared" si="19"/>
        <v>0</v>
      </c>
      <c r="O286" s="492" t="s">
        <v>1861</v>
      </c>
      <c r="P286" s="199"/>
      <c r="Q286" s="176"/>
      <c r="U286" s="415"/>
      <c r="V286" s="415"/>
    </row>
    <row r="287" spans="1:22" ht="37.5" customHeight="1" x14ac:dyDescent="0.25">
      <c r="A287" s="375">
        <v>12</v>
      </c>
      <c r="B287" s="394" t="str">
        <f>IFERROR(VLOOKUP(A287,'Outcome Indicators - Section C'!$A$10:$S$27,19,FALSE),"")</f>
        <v/>
      </c>
      <c r="C287" s="490" t="str">
        <f t="array" ref="C287">IFERROR(IF(INDEX('Disaggregation Records'!$E$59:$E$92,MATCH(RIGHT(L287,255),RIGHT('Disaggregation Records'!$D$59:$D$92,255),0))=0,"",INDEX('Disaggregation Records'!$E$59:$E$92,MATCH(RIGHT(L287,255),RIGHT('Disaggregation Records'!$D$59:$D$92,255),0))),"")</f>
        <v/>
      </c>
      <c r="D287" s="490" t="str">
        <f t="array" ref="D287">IFERROR(IF(INDEX('Disaggregation Records'!$F$59:$F$92,MATCH(RIGHT(L287,255),RIGHT('Disaggregation Records'!$D$59:$D$92,255),0))=0,"",INDEX('Disaggregation Records'!$F$59:$F$92,MATCH(RIGHT(L287,255),RIGHT('Disaggregation Records'!$D$59:$D$92,255),0))),"")</f>
        <v/>
      </c>
      <c r="E287" s="378" t="str">
        <f t="array" ref="E287">IFERROR(IF(INDEX('Disaggregation Data'!$K$159:$K$310,MATCH(RIGHT(M287,255),RIGHT('Disaggregation Data'!$J$159:$J$310,255),0))=0,"",INDEX('Disaggregation Data'!$K$159:$K$310,MATCH(RIGHT(M287,255),RIGHT('Disaggregation Data'!J$159:$J$310,255),0))),"")</f>
        <v/>
      </c>
      <c r="F287" s="378" t="str">
        <f t="array" ref="F287">IFERROR(IF(INDEX('Disaggregation Data'!$L$159:$L$310,MATCH(RIGHT(M287,255),RIGHT('Disaggregation Data'!$J$159:$J$310,255),0))=0,"",INDEX('Disaggregation Data'!$L$159:$L$310,MATCH(RIGHT(M287,255),RIGHT('Disaggregation Data'!J$159:$J$310,255),0))),"")</f>
        <v/>
      </c>
      <c r="G287" s="378" t="str">
        <f t="array" ref="G287">IFERROR(IF(INDEX('Disaggregation Data'!$M$159:$M$310,MATCH(RIGHT(M287,255),RIGHT('Disaggregation Data'!$J$159:$J$310,255),0))=0,"",INDEX('Disaggregation Data'!$M$159:$M$310,MATCH(RIGHT(M287,255),RIGHT('Disaggregation Data'!J$159:$J$310,255),0))),"")</f>
        <v/>
      </c>
      <c r="H287" s="377" t="str">
        <f t="array" ref="H287">IFERROR(IF(INDEX('Disaggregation Data'!$N$159:$N$310,MATCH(RIGHT(M287,255),RIGHT('Disaggregation Data'!$J$159:$J$310,255),0))=0,"",INDEX('Disaggregation Data'!$N$159:$N$310,MATCH(RIGHT(M287,255),RIGHT('Disaggregation Data'!J$159:$J$310,255),0))),"")</f>
        <v/>
      </c>
      <c r="I287" s="477" t="str">
        <f t="array" ref="I287">IFERROR(IF(INDEX('Disaggregation Records'!$G$59:$G$92,MATCH(LEFT(L287,255),LEFT('Disaggregation Records'!$D$59:$D$92,255),0))=0,"",INDEX('Disaggregation Records'!$G$59:$G$92,MATCH(LEFT(L287,255),LEFT('Disaggregation Records'!$D$59:$D$92,255),0))),"")</f>
        <v/>
      </c>
      <c r="J287" s="491" t="s">
        <v>789</v>
      </c>
      <c r="K287" s="491">
        <f t="shared" si="16"/>
        <v>109</v>
      </c>
      <c r="L287" s="491" t="str">
        <f t="shared" si="17"/>
        <v/>
      </c>
      <c r="M287" s="491" t="str">
        <f t="shared" si="18"/>
        <v/>
      </c>
      <c r="N287" s="491" t="b">
        <f t="shared" si="19"/>
        <v>0</v>
      </c>
      <c r="O287" s="492" t="s">
        <v>1862</v>
      </c>
      <c r="P287" s="199"/>
      <c r="Q287" s="176"/>
      <c r="U287" s="415"/>
      <c r="V287" s="415"/>
    </row>
    <row r="288" spans="1:22" ht="37.5" customHeight="1" x14ac:dyDescent="0.25">
      <c r="A288" s="375">
        <v>13</v>
      </c>
      <c r="B288" s="394" t="str">
        <f>IFERROR(VLOOKUP(A288,'Outcome Indicators - Section C'!$A$10:$S$27,19,FALSE),"")</f>
        <v/>
      </c>
      <c r="C288" s="490" t="str">
        <f t="array" ref="C288">IFERROR(IF(INDEX('Disaggregation Records'!$E$59:$E$92,MATCH(RIGHT(L288,255),RIGHT('Disaggregation Records'!$D$59:$D$92,255),0))=0,"",INDEX('Disaggregation Records'!$E$59:$E$92,MATCH(RIGHT(L288,255),RIGHT('Disaggregation Records'!$D$59:$D$92,255),0))),"")</f>
        <v/>
      </c>
      <c r="D288" s="490" t="str">
        <f t="array" ref="D288">IFERROR(IF(INDEX('Disaggregation Records'!$F$59:$F$92,MATCH(RIGHT(L288,255),RIGHT('Disaggregation Records'!$D$59:$D$92,255),0))=0,"",INDEX('Disaggregation Records'!$F$59:$F$92,MATCH(RIGHT(L288,255),RIGHT('Disaggregation Records'!$D$59:$D$92,255),0))),"")</f>
        <v/>
      </c>
      <c r="E288" s="378" t="str">
        <f t="array" ref="E288">IFERROR(IF(INDEX('Disaggregation Data'!$K$159:$K$310,MATCH(RIGHT(M288,255),RIGHT('Disaggregation Data'!$J$159:$J$310,255),0))=0,"",INDEX('Disaggregation Data'!$K$159:$K$310,MATCH(RIGHT(M288,255),RIGHT('Disaggregation Data'!J$159:$J$310,255),0))),"")</f>
        <v/>
      </c>
      <c r="F288" s="378" t="str">
        <f t="array" ref="F288">IFERROR(IF(INDEX('Disaggregation Data'!$L$159:$L$310,MATCH(RIGHT(M288,255),RIGHT('Disaggregation Data'!$J$159:$J$310,255),0))=0,"",INDEX('Disaggregation Data'!$L$159:$L$310,MATCH(RIGHT(M288,255),RIGHT('Disaggregation Data'!J$159:$J$310,255),0))),"")</f>
        <v/>
      </c>
      <c r="G288" s="378" t="str">
        <f t="array" ref="G288">IFERROR(IF(INDEX('Disaggregation Data'!$M$159:$M$310,MATCH(RIGHT(M288,255),RIGHT('Disaggregation Data'!$J$159:$J$310,255),0))=0,"",INDEX('Disaggregation Data'!$M$159:$M$310,MATCH(RIGHT(M288,255),RIGHT('Disaggregation Data'!J$159:$J$310,255),0))),"")</f>
        <v/>
      </c>
      <c r="H288" s="377" t="str">
        <f t="array" ref="H288">IFERROR(IF(INDEX('Disaggregation Data'!$N$159:$N$310,MATCH(RIGHT(M288,255),RIGHT('Disaggregation Data'!$J$159:$J$310,255),0))=0,"",INDEX('Disaggregation Data'!$N$159:$N$310,MATCH(RIGHT(M288,255),RIGHT('Disaggregation Data'!J$159:$J$310,255),0))),"")</f>
        <v/>
      </c>
      <c r="I288" s="477" t="str">
        <f t="array" ref="I288">IFERROR(IF(INDEX('Disaggregation Records'!$G$59:$G$92,MATCH(LEFT(L288,255),LEFT('Disaggregation Records'!$D$59:$D$92,255),0))=0,"",INDEX('Disaggregation Records'!$G$59:$G$92,MATCH(LEFT(L288,255),LEFT('Disaggregation Records'!$D$59:$D$92,255),0))),"")</f>
        <v/>
      </c>
      <c r="J288" s="491" t="s">
        <v>790</v>
      </c>
      <c r="K288" s="491">
        <f t="shared" si="16"/>
        <v>110</v>
      </c>
      <c r="L288" s="491" t="str">
        <f t="shared" si="17"/>
        <v/>
      </c>
      <c r="M288" s="491" t="str">
        <f t="shared" si="18"/>
        <v/>
      </c>
      <c r="N288" s="491" t="b">
        <f t="shared" si="19"/>
        <v>0</v>
      </c>
      <c r="O288" s="492" t="s">
        <v>1863</v>
      </c>
      <c r="P288" s="199"/>
      <c r="Q288" s="176"/>
      <c r="U288" s="415"/>
      <c r="V288" s="415"/>
    </row>
    <row r="289" spans="1:22" ht="37.5" customHeight="1" x14ac:dyDescent="0.25">
      <c r="A289" s="375">
        <v>13</v>
      </c>
      <c r="B289" s="394" t="str">
        <f>IFERROR(VLOOKUP(A289,'Outcome Indicators - Section C'!$A$10:$S$27,19,FALSE),"")</f>
        <v/>
      </c>
      <c r="C289" s="490" t="str">
        <f t="array" ref="C289">IFERROR(IF(INDEX('Disaggregation Records'!$E$59:$E$92,MATCH(RIGHT(L289,255),RIGHT('Disaggregation Records'!$D$59:$D$92,255),0))=0,"",INDEX('Disaggregation Records'!$E$59:$E$92,MATCH(RIGHT(L289,255),RIGHT('Disaggregation Records'!$D$59:$D$92,255),0))),"")</f>
        <v/>
      </c>
      <c r="D289" s="490" t="str">
        <f t="array" ref="D289">IFERROR(IF(INDEX('Disaggregation Records'!$F$59:$F$92,MATCH(RIGHT(L289,255),RIGHT('Disaggregation Records'!$D$59:$D$92,255),0))=0,"",INDEX('Disaggregation Records'!$F$59:$F$92,MATCH(RIGHT(L289,255),RIGHT('Disaggregation Records'!$D$59:$D$92,255),0))),"")</f>
        <v/>
      </c>
      <c r="E289" s="378" t="str">
        <f t="array" ref="E289">IFERROR(IF(INDEX('Disaggregation Data'!$K$159:$K$310,MATCH(RIGHT(M289,255),RIGHT('Disaggregation Data'!$J$159:$J$310,255),0))=0,"",INDEX('Disaggregation Data'!$K$159:$K$310,MATCH(RIGHT(M289,255),RIGHT('Disaggregation Data'!J$159:$J$310,255),0))),"")</f>
        <v/>
      </c>
      <c r="F289" s="378" t="str">
        <f t="array" ref="F289">IFERROR(IF(INDEX('Disaggregation Data'!$L$159:$L$310,MATCH(RIGHT(M289,255),RIGHT('Disaggregation Data'!$J$159:$J$310,255),0))=0,"",INDEX('Disaggregation Data'!$L$159:$L$310,MATCH(RIGHT(M289,255),RIGHT('Disaggregation Data'!J$159:$J$310,255),0))),"")</f>
        <v/>
      </c>
      <c r="G289" s="378" t="str">
        <f t="array" ref="G289">IFERROR(IF(INDEX('Disaggregation Data'!$M$159:$M$310,MATCH(RIGHT(M289,255),RIGHT('Disaggregation Data'!$J$159:$J$310,255),0))=0,"",INDEX('Disaggregation Data'!$M$159:$M$310,MATCH(RIGHT(M289,255),RIGHT('Disaggregation Data'!J$159:$J$310,255),0))),"")</f>
        <v/>
      </c>
      <c r="H289" s="377" t="str">
        <f t="array" ref="H289">IFERROR(IF(INDEX('Disaggregation Data'!$N$159:$N$310,MATCH(RIGHT(M289,255),RIGHT('Disaggregation Data'!$J$159:$J$310,255),0))=0,"",INDEX('Disaggregation Data'!$N$159:$N$310,MATCH(RIGHT(M289,255),RIGHT('Disaggregation Data'!J$159:$J$310,255),0))),"")</f>
        <v/>
      </c>
      <c r="I289" s="477" t="str">
        <f t="array" ref="I289">IFERROR(IF(INDEX('Disaggregation Records'!$G$59:$G$92,MATCH(LEFT(L289,255),LEFT('Disaggregation Records'!$D$59:$D$92,255),0))=0,"",INDEX('Disaggregation Records'!$G$59:$G$92,MATCH(LEFT(L289,255),LEFT('Disaggregation Records'!$D$59:$D$92,255),0))),"")</f>
        <v/>
      </c>
      <c r="J289" s="491" t="s">
        <v>790</v>
      </c>
      <c r="K289" s="491">
        <f t="shared" si="16"/>
        <v>111</v>
      </c>
      <c r="L289" s="491" t="str">
        <f t="shared" si="17"/>
        <v/>
      </c>
      <c r="M289" s="491" t="str">
        <f t="shared" si="18"/>
        <v/>
      </c>
      <c r="N289" s="491" t="b">
        <f t="shared" si="19"/>
        <v>0</v>
      </c>
      <c r="O289" s="492" t="s">
        <v>1864</v>
      </c>
      <c r="P289" s="199"/>
      <c r="Q289" s="176"/>
      <c r="U289" s="415"/>
      <c r="V289" s="415"/>
    </row>
    <row r="290" spans="1:22" ht="37.5" customHeight="1" x14ac:dyDescent="0.25">
      <c r="A290" s="375">
        <v>13</v>
      </c>
      <c r="B290" s="394" t="str">
        <f>IFERROR(VLOOKUP(A290,'Outcome Indicators - Section C'!$A$10:$S$27,19,FALSE),"")</f>
        <v/>
      </c>
      <c r="C290" s="490" t="str">
        <f t="array" ref="C290">IFERROR(IF(INDEX('Disaggregation Records'!$E$59:$E$92,MATCH(RIGHT(L290,255),RIGHT('Disaggregation Records'!$D$59:$D$92,255),0))=0,"",INDEX('Disaggregation Records'!$E$59:$E$92,MATCH(RIGHT(L290,255),RIGHT('Disaggregation Records'!$D$59:$D$92,255),0))),"")</f>
        <v/>
      </c>
      <c r="D290" s="490" t="str">
        <f t="array" ref="D290">IFERROR(IF(INDEX('Disaggregation Records'!$F$59:$F$92,MATCH(RIGHT(L290,255),RIGHT('Disaggregation Records'!$D$59:$D$92,255),0))=0,"",INDEX('Disaggregation Records'!$F$59:$F$92,MATCH(RIGHT(L290,255),RIGHT('Disaggregation Records'!$D$59:$D$92,255),0))),"")</f>
        <v/>
      </c>
      <c r="E290" s="378" t="str">
        <f t="array" ref="E290">IFERROR(IF(INDEX('Disaggregation Data'!$K$159:$K$310,MATCH(RIGHT(M290,255),RIGHT('Disaggregation Data'!$J$159:$J$310,255),0))=0,"",INDEX('Disaggregation Data'!$K$159:$K$310,MATCH(RIGHT(M290,255),RIGHT('Disaggregation Data'!J$159:$J$310,255),0))),"")</f>
        <v/>
      </c>
      <c r="F290" s="378" t="str">
        <f t="array" ref="F290">IFERROR(IF(INDEX('Disaggregation Data'!$L$159:$L$310,MATCH(RIGHT(M290,255),RIGHT('Disaggregation Data'!$J$159:$J$310,255),0))=0,"",INDEX('Disaggregation Data'!$L$159:$L$310,MATCH(RIGHT(M290,255),RIGHT('Disaggregation Data'!J$159:$J$310,255),0))),"")</f>
        <v/>
      </c>
      <c r="G290" s="378" t="str">
        <f t="array" ref="G290">IFERROR(IF(INDEX('Disaggregation Data'!$M$159:$M$310,MATCH(RIGHT(M290,255),RIGHT('Disaggregation Data'!$J$159:$J$310,255),0))=0,"",INDEX('Disaggregation Data'!$M$159:$M$310,MATCH(RIGHT(M290,255),RIGHT('Disaggregation Data'!J$159:$J$310,255),0))),"")</f>
        <v/>
      </c>
      <c r="H290" s="377" t="str">
        <f t="array" ref="H290">IFERROR(IF(INDEX('Disaggregation Data'!$N$159:$N$310,MATCH(RIGHT(M290,255),RIGHT('Disaggregation Data'!$J$159:$J$310,255),0))=0,"",INDEX('Disaggregation Data'!$N$159:$N$310,MATCH(RIGHT(M290,255),RIGHT('Disaggregation Data'!J$159:$J$310,255),0))),"")</f>
        <v/>
      </c>
      <c r="I290" s="477" t="str">
        <f t="array" ref="I290">IFERROR(IF(INDEX('Disaggregation Records'!$G$59:$G$92,MATCH(LEFT(L290,255),LEFT('Disaggregation Records'!$D$59:$D$92,255),0))=0,"",INDEX('Disaggregation Records'!$G$59:$G$92,MATCH(LEFT(L290,255),LEFT('Disaggregation Records'!$D$59:$D$92,255),0))),"")</f>
        <v/>
      </c>
      <c r="J290" s="491" t="s">
        <v>790</v>
      </c>
      <c r="K290" s="491">
        <f t="shared" si="16"/>
        <v>112</v>
      </c>
      <c r="L290" s="491" t="str">
        <f t="shared" si="17"/>
        <v/>
      </c>
      <c r="M290" s="491" t="str">
        <f t="shared" si="18"/>
        <v/>
      </c>
      <c r="N290" s="491" t="b">
        <f t="shared" si="19"/>
        <v>0</v>
      </c>
      <c r="O290" s="492" t="s">
        <v>1865</v>
      </c>
      <c r="P290" s="199"/>
      <c r="Q290" s="176"/>
      <c r="U290" s="415"/>
      <c r="V290" s="415"/>
    </row>
    <row r="291" spans="1:22" ht="37.5" customHeight="1" x14ac:dyDescent="0.25">
      <c r="A291" s="375">
        <v>13</v>
      </c>
      <c r="B291" s="394" t="str">
        <f>IFERROR(VLOOKUP(A291,'Outcome Indicators - Section C'!$A$10:$S$27,19,FALSE),"")</f>
        <v/>
      </c>
      <c r="C291" s="490" t="str">
        <f t="array" ref="C291">IFERROR(IF(INDEX('Disaggregation Records'!$E$59:$E$92,MATCH(RIGHT(L291,255),RIGHT('Disaggregation Records'!$D$59:$D$92,255),0))=0,"",INDEX('Disaggregation Records'!$E$59:$E$92,MATCH(RIGHT(L291,255),RIGHT('Disaggregation Records'!$D$59:$D$92,255),0))),"")</f>
        <v/>
      </c>
      <c r="D291" s="490" t="str">
        <f t="array" ref="D291">IFERROR(IF(INDEX('Disaggregation Records'!$F$59:$F$92,MATCH(RIGHT(L291,255),RIGHT('Disaggregation Records'!$D$59:$D$92,255),0))=0,"",INDEX('Disaggregation Records'!$F$59:$F$92,MATCH(RIGHT(L291,255),RIGHT('Disaggregation Records'!$D$59:$D$92,255),0))),"")</f>
        <v/>
      </c>
      <c r="E291" s="378" t="str">
        <f t="array" ref="E291">IFERROR(IF(INDEX('Disaggregation Data'!$K$159:$K$310,MATCH(RIGHT(M291,255),RIGHT('Disaggregation Data'!$J$159:$J$310,255),0))=0,"",INDEX('Disaggregation Data'!$K$159:$K$310,MATCH(RIGHT(M291,255),RIGHT('Disaggregation Data'!J$159:$J$310,255),0))),"")</f>
        <v/>
      </c>
      <c r="F291" s="378" t="str">
        <f t="array" ref="F291">IFERROR(IF(INDEX('Disaggregation Data'!$L$159:$L$310,MATCH(RIGHT(M291,255),RIGHT('Disaggregation Data'!$J$159:$J$310,255),0))=0,"",INDEX('Disaggregation Data'!$L$159:$L$310,MATCH(RIGHT(M291,255),RIGHT('Disaggregation Data'!J$159:$J$310,255),0))),"")</f>
        <v/>
      </c>
      <c r="G291" s="378" t="str">
        <f t="array" ref="G291">IFERROR(IF(INDEX('Disaggregation Data'!$M$159:$M$310,MATCH(RIGHT(M291,255),RIGHT('Disaggregation Data'!$J$159:$J$310,255),0))=0,"",INDEX('Disaggregation Data'!$M$159:$M$310,MATCH(RIGHT(M291,255),RIGHT('Disaggregation Data'!J$159:$J$310,255),0))),"")</f>
        <v/>
      </c>
      <c r="H291" s="377" t="str">
        <f t="array" ref="H291">IFERROR(IF(INDEX('Disaggregation Data'!$N$159:$N$310,MATCH(RIGHT(M291,255),RIGHT('Disaggregation Data'!$J$159:$J$310,255),0))=0,"",INDEX('Disaggregation Data'!$N$159:$N$310,MATCH(RIGHT(M291,255),RIGHT('Disaggregation Data'!J$159:$J$310,255),0))),"")</f>
        <v/>
      </c>
      <c r="I291" s="477" t="str">
        <f t="array" ref="I291">IFERROR(IF(INDEX('Disaggregation Records'!$G$59:$G$92,MATCH(LEFT(L291,255),LEFT('Disaggregation Records'!$D$59:$D$92,255),0))=0,"",INDEX('Disaggregation Records'!$G$59:$G$92,MATCH(LEFT(L291,255),LEFT('Disaggregation Records'!$D$59:$D$92,255),0))),"")</f>
        <v/>
      </c>
      <c r="J291" s="491" t="s">
        <v>790</v>
      </c>
      <c r="K291" s="491">
        <f t="shared" si="16"/>
        <v>113</v>
      </c>
      <c r="L291" s="491" t="str">
        <f t="shared" si="17"/>
        <v/>
      </c>
      <c r="M291" s="491" t="str">
        <f t="shared" si="18"/>
        <v/>
      </c>
      <c r="N291" s="491" t="b">
        <f t="shared" si="19"/>
        <v>0</v>
      </c>
      <c r="O291" s="492" t="s">
        <v>1866</v>
      </c>
      <c r="P291" s="199"/>
      <c r="Q291" s="176"/>
      <c r="U291" s="415"/>
      <c r="V291" s="415"/>
    </row>
    <row r="292" spans="1:22" ht="37.5" customHeight="1" x14ac:dyDescent="0.25">
      <c r="A292" s="375">
        <v>13</v>
      </c>
      <c r="B292" s="394" t="str">
        <f>IFERROR(VLOOKUP(A292,'Outcome Indicators - Section C'!$A$10:$S$27,19,FALSE),"")</f>
        <v/>
      </c>
      <c r="C292" s="490" t="str">
        <f t="array" ref="C292">IFERROR(IF(INDEX('Disaggregation Records'!$E$59:$E$92,MATCH(RIGHT(L292,255),RIGHT('Disaggregation Records'!$D$59:$D$92,255),0))=0,"",INDEX('Disaggregation Records'!$E$59:$E$92,MATCH(RIGHT(L292,255),RIGHT('Disaggregation Records'!$D$59:$D$92,255),0))),"")</f>
        <v/>
      </c>
      <c r="D292" s="490" t="str">
        <f t="array" ref="D292">IFERROR(IF(INDEX('Disaggregation Records'!$F$59:$F$92,MATCH(RIGHT(L292,255),RIGHT('Disaggregation Records'!$D$59:$D$92,255),0))=0,"",INDEX('Disaggregation Records'!$F$59:$F$92,MATCH(RIGHT(L292,255),RIGHT('Disaggregation Records'!$D$59:$D$92,255),0))),"")</f>
        <v/>
      </c>
      <c r="E292" s="378" t="str">
        <f t="array" ref="E292">IFERROR(IF(INDEX('Disaggregation Data'!$K$159:$K$310,MATCH(RIGHT(M292,255),RIGHT('Disaggregation Data'!$J$159:$J$310,255),0))=0,"",INDEX('Disaggregation Data'!$K$159:$K$310,MATCH(RIGHT(M292,255),RIGHT('Disaggregation Data'!J$159:$J$310,255),0))),"")</f>
        <v/>
      </c>
      <c r="F292" s="378" t="str">
        <f t="array" ref="F292">IFERROR(IF(INDEX('Disaggregation Data'!$L$159:$L$310,MATCH(RIGHT(M292,255),RIGHT('Disaggregation Data'!$J$159:$J$310,255),0))=0,"",INDEX('Disaggregation Data'!$L$159:$L$310,MATCH(RIGHT(M292,255),RIGHT('Disaggregation Data'!J$159:$J$310,255),0))),"")</f>
        <v/>
      </c>
      <c r="G292" s="378" t="str">
        <f t="array" ref="G292">IFERROR(IF(INDEX('Disaggregation Data'!$M$159:$M$310,MATCH(RIGHT(M292,255),RIGHT('Disaggregation Data'!$J$159:$J$310,255),0))=0,"",INDEX('Disaggregation Data'!$M$159:$M$310,MATCH(RIGHT(M292,255),RIGHT('Disaggregation Data'!J$159:$J$310,255),0))),"")</f>
        <v/>
      </c>
      <c r="H292" s="377" t="str">
        <f t="array" ref="H292">IFERROR(IF(INDEX('Disaggregation Data'!$N$159:$N$310,MATCH(RIGHT(M292,255),RIGHT('Disaggregation Data'!$J$159:$J$310,255),0))=0,"",INDEX('Disaggregation Data'!$N$159:$N$310,MATCH(RIGHT(M292,255),RIGHT('Disaggregation Data'!J$159:$J$310,255),0))),"")</f>
        <v/>
      </c>
      <c r="I292" s="477" t="str">
        <f t="array" ref="I292">IFERROR(IF(INDEX('Disaggregation Records'!$G$59:$G$92,MATCH(LEFT(L292,255),LEFT('Disaggregation Records'!$D$59:$D$92,255),0))=0,"",INDEX('Disaggregation Records'!$G$59:$G$92,MATCH(LEFT(L292,255),LEFT('Disaggregation Records'!$D$59:$D$92,255),0))),"")</f>
        <v/>
      </c>
      <c r="J292" s="491" t="s">
        <v>790</v>
      </c>
      <c r="K292" s="491">
        <f t="shared" si="16"/>
        <v>114</v>
      </c>
      <c r="L292" s="491" t="str">
        <f t="shared" si="17"/>
        <v/>
      </c>
      <c r="M292" s="491" t="str">
        <f t="shared" si="18"/>
        <v/>
      </c>
      <c r="N292" s="491" t="b">
        <f t="shared" si="19"/>
        <v>0</v>
      </c>
      <c r="O292" s="492" t="s">
        <v>1867</v>
      </c>
      <c r="P292" s="199"/>
      <c r="Q292" s="176"/>
      <c r="U292" s="415"/>
      <c r="V292" s="415"/>
    </row>
    <row r="293" spans="1:22" ht="37.5" customHeight="1" x14ac:dyDescent="0.25">
      <c r="A293" s="375">
        <v>13</v>
      </c>
      <c r="B293" s="394" t="str">
        <f>IFERROR(VLOOKUP(A293,'Outcome Indicators - Section C'!$A$10:$S$27,19,FALSE),"")</f>
        <v/>
      </c>
      <c r="C293" s="490" t="str">
        <f t="array" ref="C293">IFERROR(IF(INDEX('Disaggregation Records'!$E$59:$E$92,MATCH(RIGHT(L293,255),RIGHT('Disaggregation Records'!$D$59:$D$92,255),0))=0,"",INDEX('Disaggregation Records'!$E$59:$E$92,MATCH(RIGHT(L293,255),RIGHT('Disaggregation Records'!$D$59:$D$92,255),0))),"")</f>
        <v/>
      </c>
      <c r="D293" s="490" t="str">
        <f t="array" ref="D293">IFERROR(IF(INDEX('Disaggregation Records'!$F$59:$F$92,MATCH(RIGHT(L293,255),RIGHT('Disaggregation Records'!$D$59:$D$92,255),0))=0,"",INDEX('Disaggregation Records'!$F$59:$F$92,MATCH(RIGHT(L293,255),RIGHT('Disaggregation Records'!$D$59:$D$92,255),0))),"")</f>
        <v/>
      </c>
      <c r="E293" s="378" t="str">
        <f t="array" ref="E293">IFERROR(IF(INDEX('Disaggregation Data'!$K$159:$K$310,MATCH(RIGHT(M293,255),RIGHT('Disaggregation Data'!$J$159:$J$310,255),0))=0,"",INDEX('Disaggregation Data'!$K$159:$K$310,MATCH(RIGHT(M293,255),RIGHT('Disaggregation Data'!J$159:$J$310,255),0))),"")</f>
        <v/>
      </c>
      <c r="F293" s="378" t="str">
        <f t="array" ref="F293">IFERROR(IF(INDEX('Disaggregation Data'!$L$159:$L$310,MATCH(RIGHT(M293,255),RIGHT('Disaggregation Data'!$J$159:$J$310,255),0))=0,"",INDEX('Disaggregation Data'!$L$159:$L$310,MATCH(RIGHT(M293,255),RIGHT('Disaggregation Data'!J$159:$J$310,255),0))),"")</f>
        <v/>
      </c>
      <c r="G293" s="378" t="str">
        <f t="array" ref="G293">IFERROR(IF(INDEX('Disaggregation Data'!$M$159:$M$310,MATCH(RIGHT(M293,255),RIGHT('Disaggregation Data'!$J$159:$J$310,255),0))=0,"",INDEX('Disaggregation Data'!$M$159:$M$310,MATCH(RIGHT(M293,255),RIGHT('Disaggregation Data'!J$159:$J$310,255),0))),"")</f>
        <v/>
      </c>
      <c r="H293" s="377" t="str">
        <f t="array" ref="H293">IFERROR(IF(INDEX('Disaggregation Data'!$N$159:$N$310,MATCH(RIGHT(M293,255),RIGHT('Disaggregation Data'!$J$159:$J$310,255),0))=0,"",INDEX('Disaggregation Data'!$N$159:$N$310,MATCH(RIGHT(M293,255),RIGHT('Disaggregation Data'!J$159:$J$310,255),0))),"")</f>
        <v/>
      </c>
      <c r="I293" s="477" t="str">
        <f t="array" ref="I293">IFERROR(IF(INDEX('Disaggregation Records'!$G$59:$G$92,MATCH(LEFT(L293,255),LEFT('Disaggregation Records'!$D$59:$D$92,255),0))=0,"",INDEX('Disaggregation Records'!$G$59:$G$92,MATCH(LEFT(L293,255),LEFT('Disaggregation Records'!$D$59:$D$92,255),0))),"")</f>
        <v/>
      </c>
      <c r="J293" s="491" t="s">
        <v>790</v>
      </c>
      <c r="K293" s="491">
        <f t="shared" si="16"/>
        <v>115</v>
      </c>
      <c r="L293" s="491" t="str">
        <f t="shared" si="17"/>
        <v/>
      </c>
      <c r="M293" s="491" t="str">
        <f t="shared" si="18"/>
        <v/>
      </c>
      <c r="N293" s="491" t="b">
        <f t="shared" si="19"/>
        <v>0</v>
      </c>
      <c r="O293" s="492" t="s">
        <v>1868</v>
      </c>
      <c r="P293" s="199"/>
      <c r="Q293" s="176"/>
      <c r="U293" s="415"/>
      <c r="V293" s="415"/>
    </row>
    <row r="294" spans="1:22" ht="37.5" customHeight="1" x14ac:dyDescent="0.25">
      <c r="A294" s="375">
        <v>13</v>
      </c>
      <c r="B294" s="394" t="str">
        <f>IFERROR(VLOOKUP(A294,'Outcome Indicators - Section C'!$A$10:$S$27,19,FALSE),"")</f>
        <v/>
      </c>
      <c r="C294" s="490" t="str">
        <f t="array" ref="C294">IFERROR(IF(INDEX('Disaggregation Records'!$E$59:$E$92,MATCH(RIGHT(L294,255),RIGHT('Disaggregation Records'!$D$59:$D$92,255),0))=0,"",INDEX('Disaggregation Records'!$E$59:$E$92,MATCH(RIGHT(L294,255),RIGHT('Disaggregation Records'!$D$59:$D$92,255),0))),"")</f>
        <v/>
      </c>
      <c r="D294" s="490" t="str">
        <f t="array" ref="D294">IFERROR(IF(INDEX('Disaggregation Records'!$F$59:$F$92,MATCH(RIGHT(L294,255),RIGHT('Disaggregation Records'!$D$59:$D$92,255),0))=0,"",INDEX('Disaggregation Records'!$F$59:$F$92,MATCH(RIGHT(L294,255),RIGHT('Disaggregation Records'!$D$59:$D$92,255),0))),"")</f>
        <v/>
      </c>
      <c r="E294" s="378" t="str">
        <f t="array" ref="E294">IFERROR(IF(INDEX('Disaggregation Data'!$K$159:$K$310,MATCH(RIGHT(M294,255),RIGHT('Disaggregation Data'!$J$159:$J$310,255),0))=0,"",INDEX('Disaggregation Data'!$K$159:$K$310,MATCH(RIGHT(M294,255),RIGHT('Disaggregation Data'!J$159:$J$310,255),0))),"")</f>
        <v/>
      </c>
      <c r="F294" s="378" t="str">
        <f t="array" ref="F294">IFERROR(IF(INDEX('Disaggregation Data'!$L$159:$L$310,MATCH(RIGHT(M294,255),RIGHT('Disaggregation Data'!$J$159:$J$310,255),0))=0,"",INDEX('Disaggregation Data'!$L$159:$L$310,MATCH(RIGHT(M294,255),RIGHT('Disaggregation Data'!J$159:$J$310,255),0))),"")</f>
        <v/>
      </c>
      <c r="G294" s="378" t="str">
        <f t="array" ref="G294">IFERROR(IF(INDEX('Disaggregation Data'!$M$159:$M$310,MATCH(RIGHT(M294,255),RIGHT('Disaggregation Data'!$J$159:$J$310,255),0))=0,"",INDEX('Disaggregation Data'!$M$159:$M$310,MATCH(RIGHT(M294,255),RIGHT('Disaggregation Data'!J$159:$J$310,255),0))),"")</f>
        <v/>
      </c>
      <c r="H294" s="377" t="str">
        <f t="array" ref="H294">IFERROR(IF(INDEX('Disaggregation Data'!$N$159:$N$310,MATCH(RIGHT(M294,255),RIGHT('Disaggregation Data'!$J$159:$J$310,255),0))=0,"",INDEX('Disaggregation Data'!$N$159:$N$310,MATCH(RIGHT(M294,255),RIGHT('Disaggregation Data'!J$159:$J$310,255),0))),"")</f>
        <v/>
      </c>
      <c r="I294" s="477" t="str">
        <f t="array" ref="I294">IFERROR(IF(INDEX('Disaggregation Records'!$G$59:$G$92,MATCH(LEFT(L294,255),LEFT('Disaggregation Records'!$D$59:$D$92,255),0))=0,"",INDEX('Disaggregation Records'!$G$59:$G$92,MATCH(LEFT(L294,255),LEFT('Disaggregation Records'!$D$59:$D$92,255),0))),"")</f>
        <v/>
      </c>
      <c r="J294" s="491" t="s">
        <v>790</v>
      </c>
      <c r="K294" s="491">
        <f t="shared" si="16"/>
        <v>116</v>
      </c>
      <c r="L294" s="491" t="str">
        <f t="shared" si="17"/>
        <v/>
      </c>
      <c r="M294" s="491" t="str">
        <f t="shared" si="18"/>
        <v/>
      </c>
      <c r="N294" s="491" t="b">
        <f t="shared" si="19"/>
        <v>0</v>
      </c>
      <c r="O294" s="492" t="s">
        <v>1869</v>
      </c>
      <c r="P294" s="199"/>
      <c r="Q294" s="176"/>
      <c r="U294" s="415"/>
      <c r="V294" s="415"/>
    </row>
    <row r="295" spans="1:22" ht="37.5" customHeight="1" x14ac:dyDescent="0.25">
      <c r="A295" s="375">
        <v>13</v>
      </c>
      <c r="B295" s="394" t="str">
        <f>IFERROR(VLOOKUP(A295,'Outcome Indicators - Section C'!$A$10:$S$27,19,FALSE),"")</f>
        <v/>
      </c>
      <c r="C295" s="490" t="str">
        <f t="array" ref="C295">IFERROR(IF(INDEX('Disaggregation Records'!$E$59:$E$92,MATCH(RIGHT(L295,255),RIGHT('Disaggregation Records'!$D$59:$D$92,255),0))=0,"",INDEX('Disaggregation Records'!$E$59:$E$92,MATCH(RIGHT(L295,255),RIGHT('Disaggregation Records'!$D$59:$D$92,255),0))),"")</f>
        <v/>
      </c>
      <c r="D295" s="490" t="str">
        <f t="array" ref="D295">IFERROR(IF(INDEX('Disaggregation Records'!$F$59:$F$92,MATCH(RIGHT(L295,255),RIGHT('Disaggregation Records'!$D$59:$D$92,255),0))=0,"",INDEX('Disaggregation Records'!$F$59:$F$92,MATCH(RIGHT(L295,255),RIGHT('Disaggregation Records'!$D$59:$D$92,255),0))),"")</f>
        <v/>
      </c>
      <c r="E295" s="378" t="str">
        <f t="array" ref="E295">IFERROR(IF(INDEX('Disaggregation Data'!$K$159:$K$310,MATCH(RIGHT(M295,255),RIGHT('Disaggregation Data'!$J$159:$J$310,255),0))=0,"",INDEX('Disaggregation Data'!$K$159:$K$310,MATCH(RIGHT(M295,255),RIGHT('Disaggregation Data'!J$159:$J$310,255),0))),"")</f>
        <v/>
      </c>
      <c r="F295" s="378" t="str">
        <f t="array" ref="F295">IFERROR(IF(INDEX('Disaggregation Data'!$L$159:$L$310,MATCH(RIGHT(M295,255),RIGHT('Disaggregation Data'!$J$159:$J$310,255),0))=0,"",INDEX('Disaggregation Data'!$L$159:$L$310,MATCH(RIGHT(M295,255),RIGHT('Disaggregation Data'!J$159:$J$310,255),0))),"")</f>
        <v/>
      </c>
      <c r="G295" s="378" t="str">
        <f t="array" ref="G295">IFERROR(IF(INDEX('Disaggregation Data'!$M$159:$M$310,MATCH(RIGHT(M295,255),RIGHT('Disaggregation Data'!$J$159:$J$310,255),0))=0,"",INDEX('Disaggregation Data'!$M$159:$M$310,MATCH(RIGHT(M295,255),RIGHT('Disaggregation Data'!J$159:$J$310,255),0))),"")</f>
        <v/>
      </c>
      <c r="H295" s="377" t="str">
        <f t="array" ref="H295">IFERROR(IF(INDEX('Disaggregation Data'!$N$159:$N$310,MATCH(RIGHT(M295,255),RIGHT('Disaggregation Data'!$J$159:$J$310,255),0))=0,"",INDEX('Disaggregation Data'!$N$159:$N$310,MATCH(RIGHT(M295,255),RIGHT('Disaggregation Data'!J$159:$J$310,255),0))),"")</f>
        <v/>
      </c>
      <c r="I295" s="477" t="str">
        <f t="array" ref="I295">IFERROR(IF(INDEX('Disaggregation Records'!$G$59:$G$92,MATCH(LEFT(L295,255),LEFT('Disaggregation Records'!$D$59:$D$92,255),0))=0,"",INDEX('Disaggregation Records'!$G$59:$G$92,MATCH(LEFT(L295,255),LEFT('Disaggregation Records'!$D$59:$D$92,255),0))),"")</f>
        <v/>
      </c>
      <c r="J295" s="491" t="s">
        <v>790</v>
      </c>
      <c r="K295" s="491">
        <f t="shared" si="16"/>
        <v>117</v>
      </c>
      <c r="L295" s="491" t="str">
        <f t="shared" si="17"/>
        <v/>
      </c>
      <c r="M295" s="491" t="str">
        <f t="shared" si="18"/>
        <v/>
      </c>
      <c r="N295" s="491" t="b">
        <f t="shared" si="19"/>
        <v>0</v>
      </c>
      <c r="O295" s="492" t="s">
        <v>1870</v>
      </c>
      <c r="P295" s="199"/>
      <c r="Q295" s="176"/>
      <c r="U295" s="415"/>
      <c r="V295" s="415"/>
    </row>
    <row r="296" spans="1:22" ht="37.5" customHeight="1" x14ac:dyDescent="0.25">
      <c r="A296" s="375">
        <v>13</v>
      </c>
      <c r="B296" s="394" t="str">
        <f>IFERROR(VLOOKUP(A296,'Outcome Indicators - Section C'!$A$10:$S$27,19,FALSE),"")</f>
        <v/>
      </c>
      <c r="C296" s="490" t="str">
        <f t="array" ref="C296">IFERROR(IF(INDEX('Disaggregation Records'!$E$59:$E$92,MATCH(RIGHT(L296,255),RIGHT('Disaggregation Records'!$D$59:$D$92,255),0))=0,"",INDEX('Disaggregation Records'!$E$59:$E$92,MATCH(RIGHT(L296,255),RIGHT('Disaggregation Records'!$D$59:$D$92,255),0))),"")</f>
        <v/>
      </c>
      <c r="D296" s="490" t="str">
        <f t="array" ref="D296">IFERROR(IF(INDEX('Disaggregation Records'!$F$59:$F$92,MATCH(RIGHT(L296,255),RIGHT('Disaggregation Records'!$D$59:$D$92,255),0))=0,"",INDEX('Disaggregation Records'!$F$59:$F$92,MATCH(RIGHT(L296,255),RIGHT('Disaggregation Records'!$D$59:$D$92,255),0))),"")</f>
        <v/>
      </c>
      <c r="E296" s="378" t="str">
        <f t="array" ref="E296">IFERROR(IF(INDEX('Disaggregation Data'!$K$159:$K$310,MATCH(RIGHT(M296,255),RIGHT('Disaggregation Data'!$J$159:$J$310,255),0))=0,"",INDEX('Disaggregation Data'!$K$159:$K$310,MATCH(RIGHT(M296,255),RIGHT('Disaggregation Data'!J$159:$J$310,255),0))),"")</f>
        <v/>
      </c>
      <c r="F296" s="378" t="str">
        <f t="array" ref="F296">IFERROR(IF(INDEX('Disaggregation Data'!$L$159:$L$310,MATCH(RIGHT(M296,255),RIGHT('Disaggregation Data'!$J$159:$J$310,255),0))=0,"",INDEX('Disaggregation Data'!$L$159:$L$310,MATCH(RIGHT(M296,255),RIGHT('Disaggregation Data'!J$159:$J$310,255),0))),"")</f>
        <v/>
      </c>
      <c r="G296" s="378" t="str">
        <f t="array" ref="G296">IFERROR(IF(INDEX('Disaggregation Data'!$M$159:$M$310,MATCH(RIGHT(M296,255),RIGHT('Disaggregation Data'!$J$159:$J$310,255),0))=0,"",INDEX('Disaggregation Data'!$M$159:$M$310,MATCH(RIGHT(M296,255),RIGHT('Disaggregation Data'!J$159:$J$310,255),0))),"")</f>
        <v/>
      </c>
      <c r="H296" s="377" t="str">
        <f t="array" ref="H296">IFERROR(IF(INDEX('Disaggregation Data'!$N$159:$N$310,MATCH(RIGHT(M296,255),RIGHT('Disaggregation Data'!$J$159:$J$310,255),0))=0,"",INDEX('Disaggregation Data'!$N$159:$N$310,MATCH(RIGHT(M296,255),RIGHT('Disaggregation Data'!J$159:$J$310,255),0))),"")</f>
        <v/>
      </c>
      <c r="I296" s="477" t="str">
        <f t="array" ref="I296">IFERROR(IF(INDEX('Disaggregation Records'!$G$59:$G$92,MATCH(LEFT(L296,255),LEFT('Disaggregation Records'!$D$59:$D$92,255),0))=0,"",INDEX('Disaggregation Records'!$G$59:$G$92,MATCH(LEFT(L296,255),LEFT('Disaggregation Records'!$D$59:$D$92,255),0))),"")</f>
        <v/>
      </c>
      <c r="J296" s="491" t="s">
        <v>790</v>
      </c>
      <c r="K296" s="491">
        <f t="shared" ref="K296:K317" si="20">IF(B296=B295,K295+1,0)</f>
        <v>118</v>
      </c>
      <c r="L296" s="491" t="str">
        <f t="shared" ref="L296:L317" si="21">IF(B296&lt;&gt;"",B296&amp;"-"&amp;K296,"")</f>
        <v/>
      </c>
      <c r="M296" s="491" t="str">
        <f t="shared" ref="M296:M317" si="22">IF(B296&lt;&gt;"",B296&amp;C296&amp;D296,"")</f>
        <v/>
      </c>
      <c r="N296" s="491" t="b">
        <f t="shared" ref="N296:N317" si="23">IFERROR(IF(B296&lt;&gt;"",TRUE,FALSE),"")</f>
        <v>0</v>
      </c>
      <c r="O296" s="492" t="s">
        <v>1871</v>
      </c>
      <c r="P296" s="199"/>
      <c r="Q296" s="176"/>
      <c r="U296" s="415"/>
      <c r="V296" s="415"/>
    </row>
    <row r="297" spans="1:22" ht="37.5" customHeight="1" x14ac:dyDescent="0.25">
      <c r="A297" s="375">
        <v>13</v>
      </c>
      <c r="B297" s="394" t="str">
        <f>IFERROR(VLOOKUP(A297,'Outcome Indicators - Section C'!$A$10:$S$27,19,FALSE),"")</f>
        <v/>
      </c>
      <c r="C297" s="490" t="str">
        <f t="array" ref="C297">IFERROR(IF(INDEX('Disaggregation Records'!$E$59:$E$92,MATCH(RIGHT(L297,255),RIGHT('Disaggregation Records'!$D$59:$D$92,255),0))=0,"",INDEX('Disaggregation Records'!$E$59:$E$92,MATCH(RIGHT(L297,255),RIGHT('Disaggregation Records'!$D$59:$D$92,255),0))),"")</f>
        <v/>
      </c>
      <c r="D297" s="490" t="str">
        <f t="array" ref="D297">IFERROR(IF(INDEX('Disaggregation Records'!$F$59:$F$92,MATCH(RIGHT(L297,255),RIGHT('Disaggregation Records'!$D$59:$D$92,255),0))=0,"",INDEX('Disaggregation Records'!$F$59:$F$92,MATCH(RIGHT(L297,255),RIGHT('Disaggregation Records'!$D$59:$D$92,255),0))),"")</f>
        <v/>
      </c>
      <c r="E297" s="378" t="str">
        <f t="array" ref="E297">IFERROR(IF(INDEX('Disaggregation Data'!$K$159:$K$310,MATCH(RIGHT(M297,255),RIGHT('Disaggregation Data'!$J$159:$J$310,255),0))=0,"",INDEX('Disaggregation Data'!$K$159:$K$310,MATCH(RIGHT(M297,255),RIGHT('Disaggregation Data'!J$159:$J$310,255),0))),"")</f>
        <v/>
      </c>
      <c r="F297" s="378" t="str">
        <f t="array" ref="F297">IFERROR(IF(INDEX('Disaggregation Data'!$L$159:$L$310,MATCH(RIGHT(M297,255),RIGHT('Disaggregation Data'!$J$159:$J$310,255),0))=0,"",INDEX('Disaggregation Data'!$L$159:$L$310,MATCH(RIGHT(M297,255),RIGHT('Disaggregation Data'!J$159:$J$310,255),0))),"")</f>
        <v/>
      </c>
      <c r="G297" s="378" t="str">
        <f t="array" ref="G297">IFERROR(IF(INDEX('Disaggregation Data'!$M$159:$M$310,MATCH(RIGHT(M297,255),RIGHT('Disaggregation Data'!$J$159:$J$310,255),0))=0,"",INDEX('Disaggregation Data'!$M$159:$M$310,MATCH(RIGHT(M297,255),RIGHT('Disaggregation Data'!J$159:$J$310,255),0))),"")</f>
        <v/>
      </c>
      <c r="H297" s="377" t="str">
        <f t="array" ref="H297">IFERROR(IF(INDEX('Disaggregation Data'!$N$159:$N$310,MATCH(RIGHT(M297,255),RIGHT('Disaggregation Data'!$J$159:$J$310,255),0))=0,"",INDEX('Disaggregation Data'!$N$159:$N$310,MATCH(RIGHT(M297,255),RIGHT('Disaggregation Data'!J$159:$J$310,255),0))),"")</f>
        <v/>
      </c>
      <c r="I297" s="477" t="str">
        <f t="array" ref="I297">IFERROR(IF(INDEX('Disaggregation Records'!$G$59:$G$92,MATCH(LEFT(L297,255),LEFT('Disaggregation Records'!$D$59:$D$92,255),0))=0,"",INDEX('Disaggregation Records'!$G$59:$G$92,MATCH(LEFT(L297,255),LEFT('Disaggregation Records'!$D$59:$D$92,255),0))),"")</f>
        <v/>
      </c>
      <c r="J297" s="491" t="s">
        <v>790</v>
      </c>
      <c r="K297" s="491">
        <f t="shared" si="20"/>
        <v>119</v>
      </c>
      <c r="L297" s="491" t="str">
        <f t="shared" si="21"/>
        <v/>
      </c>
      <c r="M297" s="491" t="str">
        <f t="shared" si="22"/>
        <v/>
      </c>
      <c r="N297" s="491" t="b">
        <f t="shared" si="23"/>
        <v>0</v>
      </c>
      <c r="O297" s="492" t="s">
        <v>1872</v>
      </c>
      <c r="P297" s="199"/>
      <c r="Q297" s="176"/>
      <c r="U297" s="415"/>
      <c r="V297" s="415"/>
    </row>
    <row r="298" spans="1:22" ht="37.5" customHeight="1" x14ac:dyDescent="0.25">
      <c r="A298" s="375">
        <v>14</v>
      </c>
      <c r="B298" s="394" t="str">
        <f>IFERROR(VLOOKUP(A298,'Outcome Indicators - Section C'!$A$10:$S$27,19,FALSE),"")</f>
        <v/>
      </c>
      <c r="C298" s="490" t="str">
        <f t="array" ref="C298">IFERROR(IF(INDEX('Disaggregation Records'!$E$59:$E$92,MATCH(RIGHT(L298,255),RIGHT('Disaggregation Records'!$D$59:$D$92,255),0))=0,"",INDEX('Disaggregation Records'!$E$59:$E$92,MATCH(RIGHT(L298,255),RIGHT('Disaggregation Records'!$D$59:$D$92,255),0))),"")</f>
        <v/>
      </c>
      <c r="D298" s="490" t="str">
        <f t="array" ref="D298">IFERROR(IF(INDEX('Disaggregation Records'!$F$59:$F$92,MATCH(RIGHT(L298,255),RIGHT('Disaggregation Records'!$D$59:$D$92,255),0))=0,"",INDEX('Disaggregation Records'!$F$59:$F$92,MATCH(RIGHT(L298,255),RIGHT('Disaggregation Records'!$D$59:$D$92,255),0))),"")</f>
        <v/>
      </c>
      <c r="E298" s="378" t="str">
        <f t="array" ref="E298">IFERROR(IF(INDEX('Disaggregation Data'!$K$159:$K$310,MATCH(RIGHT(M298,255),RIGHT('Disaggregation Data'!$J$159:$J$310,255),0))=0,"",INDEX('Disaggregation Data'!$K$159:$K$310,MATCH(RIGHT(M298,255),RIGHT('Disaggregation Data'!J$159:$J$310,255),0))),"")</f>
        <v/>
      </c>
      <c r="F298" s="378" t="str">
        <f t="array" ref="F298">IFERROR(IF(INDEX('Disaggregation Data'!$L$159:$L$310,MATCH(RIGHT(M298,255),RIGHT('Disaggregation Data'!$J$159:$J$310,255),0))=0,"",INDEX('Disaggregation Data'!$L$159:$L$310,MATCH(RIGHT(M298,255),RIGHT('Disaggregation Data'!J$159:$J$310,255),0))),"")</f>
        <v/>
      </c>
      <c r="G298" s="378" t="str">
        <f t="array" ref="G298">IFERROR(IF(INDEX('Disaggregation Data'!$M$159:$M$310,MATCH(RIGHT(M298,255),RIGHT('Disaggregation Data'!$J$159:$J$310,255),0))=0,"",INDEX('Disaggregation Data'!$M$159:$M$310,MATCH(RIGHT(M298,255),RIGHT('Disaggregation Data'!J$159:$J$310,255),0))),"")</f>
        <v/>
      </c>
      <c r="H298" s="377" t="str">
        <f t="array" ref="H298">IFERROR(IF(INDEX('Disaggregation Data'!$N$159:$N$310,MATCH(RIGHT(M298,255),RIGHT('Disaggregation Data'!$J$159:$J$310,255),0))=0,"",INDEX('Disaggregation Data'!$N$159:$N$310,MATCH(RIGHT(M298,255),RIGHT('Disaggregation Data'!J$159:$J$310,255),0))),"")</f>
        <v/>
      </c>
      <c r="I298" s="477" t="str">
        <f t="array" ref="I298">IFERROR(IF(INDEX('Disaggregation Records'!$G$59:$G$92,MATCH(LEFT(L298,255),LEFT('Disaggregation Records'!$D$59:$D$92,255),0))=0,"",INDEX('Disaggregation Records'!$G$59:$G$92,MATCH(LEFT(L298,255),LEFT('Disaggregation Records'!$D$59:$D$92,255),0))),"")</f>
        <v/>
      </c>
      <c r="J298" s="491" t="s">
        <v>791</v>
      </c>
      <c r="K298" s="491">
        <f t="shared" si="20"/>
        <v>120</v>
      </c>
      <c r="L298" s="491" t="str">
        <f t="shared" si="21"/>
        <v/>
      </c>
      <c r="M298" s="491" t="str">
        <f t="shared" si="22"/>
        <v/>
      </c>
      <c r="N298" s="491" t="b">
        <f t="shared" si="23"/>
        <v>0</v>
      </c>
      <c r="O298" s="492" t="s">
        <v>1873</v>
      </c>
      <c r="P298" s="199"/>
      <c r="Q298" s="176"/>
      <c r="U298" s="415"/>
      <c r="V298" s="415"/>
    </row>
    <row r="299" spans="1:22" ht="37.5" customHeight="1" x14ac:dyDescent="0.25">
      <c r="A299" s="375">
        <v>14</v>
      </c>
      <c r="B299" s="394" t="str">
        <f>IFERROR(VLOOKUP(A299,'Outcome Indicators - Section C'!$A$10:$S$27,19,FALSE),"")</f>
        <v/>
      </c>
      <c r="C299" s="490" t="str">
        <f t="array" ref="C299">IFERROR(IF(INDEX('Disaggregation Records'!$E$59:$E$92,MATCH(RIGHT(L299,255),RIGHT('Disaggregation Records'!$D$59:$D$92,255),0))=0,"",INDEX('Disaggregation Records'!$E$59:$E$92,MATCH(RIGHT(L299,255),RIGHT('Disaggregation Records'!$D$59:$D$92,255),0))),"")</f>
        <v/>
      </c>
      <c r="D299" s="490" t="str">
        <f t="array" ref="D299">IFERROR(IF(INDEX('Disaggregation Records'!$F$59:$F$92,MATCH(RIGHT(L299,255),RIGHT('Disaggregation Records'!$D$59:$D$92,255),0))=0,"",INDEX('Disaggregation Records'!$F$59:$F$92,MATCH(RIGHT(L299,255),RIGHT('Disaggregation Records'!$D$59:$D$92,255),0))),"")</f>
        <v/>
      </c>
      <c r="E299" s="378" t="str">
        <f t="array" ref="E299">IFERROR(IF(INDEX('Disaggregation Data'!$K$159:$K$310,MATCH(RIGHT(M299,255),RIGHT('Disaggregation Data'!$J$159:$J$310,255),0))=0,"",INDEX('Disaggregation Data'!$K$159:$K$310,MATCH(RIGHT(M299,255),RIGHT('Disaggregation Data'!J$159:$J$310,255),0))),"")</f>
        <v/>
      </c>
      <c r="F299" s="378" t="str">
        <f t="array" ref="F299">IFERROR(IF(INDEX('Disaggregation Data'!$L$159:$L$310,MATCH(RIGHT(M299,255),RIGHT('Disaggregation Data'!$J$159:$J$310,255),0))=0,"",INDEX('Disaggregation Data'!$L$159:$L$310,MATCH(RIGHT(M299,255),RIGHT('Disaggregation Data'!J$159:$J$310,255),0))),"")</f>
        <v/>
      </c>
      <c r="G299" s="378" t="str">
        <f t="array" ref="G299">IFERROR(IF(INDEX('Disaggregation Data'!$M$159:$M$310,MATCH(RIGHT(M299,255),RIGHT('Disaggregation Data'!$J$159:$J$310,255),0))=0,"",INDEX('Disaggregation Data'!$M$159:$M$310,MATCH(RIGHT(M299,255),RIGHT('Disaggregation Data'!J$159:$J$310,255),0))),"")</f>
        <v/>
      </c>
      <c r="H299" s="377" t="str">
        <f t="array" ref="H299">IFERROR(IF(INDEX('Disaggregation Data'!$N$159:$N$310,MATCH(RIGHT(M299,255),RIGHT('Disaggregation Data'!$J$159:$J$310,255),0))=0,"",INDEX('Disaggregation Data'!$N$159:$N$310,MATCH(RIGHT(M299,255),RIGHT('Disaggregation Data'!J$159:$J$310,255),0))),"")</f>
        <v/>
      </c>
      <c r="I299" s="477" t="str">
        <f t="array" ref="I299">IFERROR(IF(INDEX('Disaggregation Records'!$G$59:$G$92,MATCH(LEFT(L299,255),LEFT('Disaggregation Records'!$D$59:$D$92,255),0))=0,"",INDEX('Disaggregation Records'!$G$59:$G$92,MATCH(LEFT(L299,255),LEFT('Disaggregation Records'!$D$59:$D$92,255),0))),"")</f>
        <v/>
      </c>
      <c r="J299" s="491" t="s">
        <v>791</v>
      </c>
      <c r="K299" s="491">
        <f t="shared" si="20"/>
        <v>121</v>
      </c>
      <c r="L299" s="491" t="str">
        <f t="shared" si="21"/>
        <v/>
      </c>
      <c r="M299" s="491" t="str">
        <f t="shared" si="22"/>
        <v/>
      </c>
      <c r="N299" s="491" t="b">
        <f t="shared" si="23"/>
        <v>0</v>
      </c>
      <c r="O299" s="492" t="s">
        <v>1874</v>
      </c>
      <c r="P299" s="199"/>
      <c r="Q299" s="176"/>
      <c r="U299" s="415"/>
      <c r="V299" s="415"/>
    </row>
    <row r="300" spans="1:22" ht="37.5" customHeight="1" x14ac:dyDescent="0.25">
      <c r="A300" s="375">
        <v>14</v>
      </c>
      <c r="B300" s="394" t="str">
        <f>IFERROR(VLOOKUP(A300,'Outcome Indicators - Section C'!$A$10:$S$27,19,FALSE),"")</f>
        <v/>
      </c>
      <c r="C300" s="490" t="str">
        <f t="array" ref="C300">IFERROR(IF(INDEX('Disaggregation Records'!$E$59:$E$92,MATCH(RIGHT(L300,255),RIGHT('Disaggregation Records'!$D$59:$D$92,255),0))=0,"",INDEX('Disaggregation Records'!$E$59:$E$92,MATCH(RIGHT(L300,255),RIGHT('Disaggregation Records'!$D$59:$D$92,255),0))),"")</f>
        <v/>
      </c>
      <c r="D300" s="490" t="str">
        <f t="array" ref="D300">IFERROR(IF(INDEX('Disaggregation Records'!$F$59:$F$92,MATCH(RIGHT(L300,255),RIGHT('Disaggregation Records'!$D$59:$D$92,255),0))=0,"",INDEX('Disaggregation Records'!$F$59:$F$92,MATCH(RIGHT(L300,255),RIGHT('Disaggregation Records'!$D$59:$D$92,255),0))),"")</f>
        <v/>
      </c>
      <c r="E300" s="378" t="str">
        <f t="array" ref="E300">IFERROR(IF(INDEX('Disaggregation Data'!$K$159:$K$310,MATCH(RIGHT(M300,255),RIGHT('Disaggregation Data'!$J$159:$J$310,255),0))=0,"",INDEX('Disaggregation Data'!$K$159:$K$310,MATCH(RIGHT(M300,255),RIGHT('Disaggregation Data'!J$159:$J$310,255),0))),"")</f>
        <v/>
      </c>
      <c r="F300" s="378" t="str">
        <f t="array" ref="F300">IFERROR(IF(INDEX('Disaggregation Data'!$L$159:$L$310,MATCH(RIGHT(M300,255),RIGHT('Disaggregation Data'!$J$159:$J$310,255),0))=0,"",INDEX('Disaggregation Data'!$L$159:$L$310,MATCH(RIGHT(M300,255),RIGHT('Disaggregation Data'!J$159:$J$310,255),0))),"")</f>
        <v/>
      </c>
      <c r="G300" s="378" t="str">
        <f t="array" ref="G300">IFERROR(IF(INDEX('Disaggregation Data'!$M$159:$M$310,MATCH(RIGHT(M300,255),RIGHT('Disaggregation Data'!$J$159:$J$310,255),0))=0,"",INDEX('Disaggregation Data'!$M$159:$M$310,MATCH(RIGHT(M300,255),RIGHT('Disaggregation Data'!J$159:$J$310,255),0))),"")</f>
        <v/>
      </c>
      <c r="H300" s="377" t="str">
        <f t="array" ref="H300">IFERROR(IF(INDEX('Disaggregation Data'!$N$159:$N$310,MATCH(RIGHT(M300,255),RIGHT('Disaggregation Data'!$J$159:$J$310,255),0))=0,"",INDEX('Disaggregation Data'!$N$159:$N$310,MATCH(RIGHT(M300,255),RIGHT('Disaggregation Data'!J$159:$J$310,255),0))),"")</f>
        <v/>
      </c>
      <c r="I300" s="477" t="str">
        <f t="array" ref="I300">IFERROR(IF(INDEX('Disaggregation Records'!$G$59:$G$92,MATCH(LEFT(L300,255),LEFT('Disaggregation Records'!$D$59:$D$92,255),0))=0,"",INDEX('Disaggregation Records'!$G$59:$G$92,MATCH(LEFT(L300,255),LEFT('Disaggregation Records'!$D$59:$D$92,255),0))),"")</f>
        <v/>
      </c>
      <c r="J300" s="491" t="s">
        <v>791</v>
      </c>
      <c r="K300" s="491">
        <f t="shared" si="20"/>
        <v>122</v>
      </c>
      <c r="L300" s="491" t="str">
        <f t="shared" si="21"/>
        <v/>
      </c>
      <c r="M300" s="491" t="str">
        <f t="shared" si="22"/>
        <v/>
      </c>
      <c r="N300" s="491" t="b">
        <f t="shared" si="23"/>
        <v>0</v>
      </c>
      <c r="O300" s="492" t="s">
        <v>1875</v>
      </c>
      <c r="P300" s="199"/>
      <c r="Q300" s="176"/>
      <c r="U300" s="415"/>
      <c r="V300" s="415"/>
    </row>
    <row r="301" spans="1:22" ht="37.5" customHeight="1" x14ac:dyDescent="0.25">
      <c r="A301" s="375">
        <v>14</v>
      </c>
      <c r="B301" s="394" t="str">
        <f>IFERROR(VLOOKUP(A301,'Outcome Indicators - Section C'!$A$10:$S$27,19,FALSE),"")</f>
        <v/>
      </c>
      <c r="C301" s="490" t="str">
        <f t="array" ref="C301">IFERROR(IF(INDEX('Disaggregation Records'!$E$59:$E$92,MATCH(RIGHT(L301,255),RIGHT('Disaggregation Records'!$D$59:$D$92,255),0))=0,"",INDEX('Disaggregation Records'!$E$59:$E$92,MATCH(RIGHT(L301,255),RIGHT('Disaggregation Records'!$D$59:$D$92,255),0))),"")</f>
        <v/>
      </c>
      <c r="D301" s="490" t="str">
        <f t="array" ref="D301">IFERROR(IF(INDEX('Disaggregation Records'!$F$59:$F$92,MATCH(RIGHT(L301,255),RIGHT('Disaggregation Records'!$D$59:$D$92,255),0))=0,"",INDEX('Disaggregation Records'!$F$59:$F$92,MATCH(RIGHT(L301,255),RIGHT('Disaggregation Records'!$D$59:$D$92,255),0))),"")</f>
        <v/>
      </c>
      <c r="E301" s="378" t="str">
        <f t="array" ref="E301">IFERROR(IF(INDEX('Disaggregation Data'!$K$159:$K$310,MATCH(RIGHT(M301,255),RIGHT('Disaggregation Data'!$J$159:$J$310,255),0))=0,"",INDEX('Disaggregation Data'!$K$159:$K$310,MATCH(RIGHT(M301,255),RIGHT('Disaggregation Data'!J$159:$J$310,255),0))),"")</f>
        <v/>
      </c>
      <c r="F301" s="378" t="str">
        <f t="array" ref="F301">IFERROR(IF(INDEX('Disaggregation Data'!$L$159:$L$310,MATCH(RIGHT(M301,255),RIGHT('Disaggregation Data'!$J$159:$J$310,255),0))=0,"",INDEX('Disaggregation Data'!$L$159:$L$310,MATCH(RIGHT(M301,255),RIGHT('Disaggregation Data'!J$159:$J$310,255),0))),"")</f>
        <v/>
      </c>
      <c r="G301" s="378" t="str">
        <f t="array" ref="G301">IFERROR(IF(INDEX('Disaggregation Data'!$M$159:$M$310,MATCH(RIGHT(M301,255),RIGHT('Disaggregation Data'!$J$159:$J$310,255),0))=0,"",INDEX('Disaggregation Data'!$M$159:$M$310,MATCH(RIGHT(M301,255),RIGHT('Disaggregation Data'!J$159:$J$310,255),0))),"")</f>
        <v/>
      </c>
      <c r="H301" s="377" t="str">
        <f t="array" ref="H301">IFERROR(IF(INDEX('Disaggregation Data'!$N$159:$N$310,MATCH(RIGHT(M301,255),RIGHT('Disaggregation Data'!$J$159:$J$310,255),0))=0,"",INDEX('Disaggregation Data'!$N$159:$N$310,MATCH(RIGHT(M301,255),RIGHT('Disaggregation Data'!J$159:$J$310,255),0))),"")</f>
        <v/>
      </c>
      <c r="I301" s="477" t="str">
        <f t="array" ref="I301">IFERROR(IF(INDEX('Disaggregation Records'!$G$59:$G$92,MATCH(LEFT(L301,255),LEFT('Disaggregation Records'!$D$59:$D$92,255),0))=0,"",INDEX('Disaggregation Records'!$G$59:$G$92,MATCH(LEFT(L301,255),LEFT('Disaggregation Records'!$D$59:$D$92,255),0))),"")</f>
        <v/>
      </c>
      <c r="J301" s="491" t="s">
        <v>791</v>
      </c>
      <c r="K301" s="491">
        <f t="shared" si="20"/>
        <v>123</v>
      </c>
      <c r="L301" s="491" t="str">
        <f t="shared" si="21"/>
        <v/>
      </c>
      <c r="M301" s="491" t="str">
        <f t="shared" si="22"/>
        <v/>
      </c>
      <c r="N301" s="491" t="b">
        <f t="shared" si="23"/>
        <v>0</v>
      </c>
      <c r="O301" s="492" t="s">
        <v>1876</v>
      </c>
      <c r="P301" s="199"/>
      <c r="Q301" s="176"/>
      <c r="U301" s="415"/>
      <c r="V301" s="415"/>
    </row>
    <row r="302" spans="1:22" ht="37.5" customHeight="1" x14ac:dyDescent="0.25">
      <c r="A302" s="375">
        <v>14</v>
      </c>
      <c r="B302" s="394" t="str">
        <f>IFERROR(VLOOKUP(A302,'Outcome Indicators - Section C'!$A$10:$S$27,19,FALSE),"")</f>
        <v/>
      </c>
      <c r="C302" s="490" t="str">
        <f t="array" ref="C302">IFERROR(IF(INDEX('Disaggregation Records'!$E$59:$E$92,MATCH(RIGHT(L302,255),RIGHT('Disaggregation Records'!$D$59:$D$92,255),0))=0,"",INDEX('Disaggregation Records'!$E$59:$E$92,MATCH(RIGHT(L302,255),RIGHT('Disaggregation Records'!$D$59:$D$92,255),0))),"")</f>
        <v/>
      </c>
      <c r="D302" s="490" t="str">
        <f t="array" ref="D302">IFERROR(IF(INDEX('Disaggregation Records'!$F$59:$F$92,MATCH(RIGHT(L302,255),RIGHT('Disaggregation Records'!$D$59:$D$92,255),0))=0,"",INDEX('Disaggregation Records'!$F$59:$F$92,MATCH(RIGHT(L302,255),RIGHT('Disaggregation Records'!$D$59:$D$92,255),0))),"")</f>
        <v/>
      </c>
      <c r="E302" s="378" t="str">
        <f t="array" ref="E302">IFERROR(IF(INDEX('Disaggregation Data'!$K$159:$K$310,MATCH(RIGHT(M302,255),RIGHT('Disaggregation Data'!$J$159:$J$310,255),0))=0,"",INDEX('Disaggregation Data'!$K$159:$K$310,MATCH(RIGHT(M302,255),RIGHT('Disaggregation Data'!J$159:$J$310,255),0))),"")</f>
        <v/>
      </c>
      <c r="F302" s="378" t="str">
        <f t="array" ref="F302">IFERROR(IF(INDEX('Disaggregation Data'!$L$159:$L$310,MATCH(RIGHT(M302,255),RIGHT('Disaggregation Data'!$J$159:$J$310,255),0))=0,"",INDEX('Disaggregation Data'!$L$159:$L$310,MATCH(RIGHT(M302,255),RIGHT('Disaggregation Data'!J$159:$J$310,255),0))),"")</f>
        <v/>
      </c>
      <c r="G302" s="378" t="str">
        <f t="array" ref="G302">IFERROR(IF(INDEX('Disaggregation Data'!$M$159:$M$310,MATCH(RIGHT(M302,255),RIGHT('Disaggregation Data'!$J$159:$J$310,255),0))=0,"",INDEX('Disaggregation Data'!$M$159:$M$310,MATCH(RIGHT(M302,255),RIGHT('Disaggregation Data'!J$159:$J$310,255),0))),"")</f>
        <v/>
      </c>
      <c r="H302" s="377" t="str">
        <f t="array" ref="H302">IFERROR(IF(INDEX('Disaggregation Data'!$N$159:$N$310,MATCH(RIGHT(M302,255),RIGHT('Disaggregation Data'!$J$159:$J$310,255),0))=0,"",INDEX('Disaggregation Data'!$N$159:$N$310,MATCH(RIGHT(M302,255),RIGHT('Disaggregation Data'!J$159:$J$310,255),0))),"")</f>
        <v/>
      </c>
      <c r="I302" s="477" t="str">
        <f t="array" ref="I302">IFERROR(IF(INDEX('Disaggregation Records'!$G$59:$G$92,MATCH(LEFT(L302,255),LEFT('Disaggregation Records'!$D$59:$D$92,255),0))=0,"",INDEX('Disaggregation Records'!$G$59:$G$92,MATCH(LEFT(L302,255),LEFT('Disaggregation Records'!$D$59:$D$92,255),0))),"")</f>
        <v/>
      </c>
      <c r="J302" s="491" t="s">
        <v>791</v>
      </c>
      <c r="K302" s="491">
        <f t="shared" si="20"/>
        <v>124</v>
      </c>
      <c r="L302" s="491" t="str">
        <f t="shared" si="21"/>
        <v/>
      </c>
      <c r="M302" s="491" t="str">
        <f t="shared" si="22"/>
        <v/>
      </c>
      <c r="N302" s="491" t="b">
        <f t="shared" si="23"/>
        <v>0</v>
      </c>
      <c r="O302" s="492" t="s">
        <v>1877</v>
      </c>
      <c r="P302" s="199"/>
      <c r="Q302" s="176"/>
      <c r="U302" s="415"/>
      <c r="V302" s="415"/>
    </row>
    <row r="303" spans="1:22" ht="37.5" customHeight="1" x14ac:dyDescent="0.25">
      <c r="A303" s="375">
        <v>14</v>
      </c>
      <c r="B303" s="394" t="str">
        <f>IFERROR(VLOOKUP(A303,'Outcome Indicators - Section C'!$A$10:$S$27,19,FALSE),"")</f>
        <v/>
      </c>
      <c r="C303" s="490" t="str">
        <f t="array" ref="C303">IFERROR(IF(INDEX('Disaggregation Records'!$E$59:$E$92,MATCH(RIGHT(L303,255),RIGHT('Disaggregation Records'!$D$59:$D$92,255),0))=0,"",INDEX('Disaggregation Records'!$E$59:$E$92,MATCH(RIGHT(L303,255),RIGHT('Disaggregation Records'!$D$59:$D$92,255),0))),"")</f>
        <v/>
      </c>
      <c r="D303" s="490" t="str">
        <f t="array" ref="D303">IFERROR(IF(INDEX('Disaggregation Records'!$F$59:$F$92,MATCH(RIGHT(L303,255),RIGHT('Disaggregation Records'!$D$59:$D$92,255),0))=0,"",INDEX('Disaggregation Records'!$F$59:$F$92,MATCH(RIGHT(L303,255),RIGHT('Disaggregation Records'!$D$59:$D$92,255),0))),"")</f>
        <v/>
      </c>
      <c r="E303" s="378" t="str">
        <f t="array" ref="E303">IFERROR(IF(INDEX('Disaggregation Data'!$K$159:$K$310,MATCH(RIGHT(M303,255),RIGHT('Disaggregation Data'!$J$159:$J$310,255),0))=0,"",INDEX('Disaggregation Data'!$K$159:$K$310,MATCH(RIGHT(M303,255),RIGHT('Disaggregation Data'!J$159:$J$310,255),0))),"")</f>
        <v/>
      </c>
      <c r="F303" s="378" t="str">
        <f t="array" ref="F303">IFERROR(IF(INDEX('Disaggregation Data'!$L$159:$L$310,MATCH(RIGHT(M303,255),RIGHT('Disaggregation Data'!$J$159:$J$310,255),0))=0,"",INDEX('Disaggregation Data'!$L$159:$L$310,MATCH(RIGHT(M303,255),RIGHT('Disaggregation Data'!J$159:$J$310,255),0))),"")</f>
        <v/>
      </c>
      <c r="G303" s="378" t="str">
        <f t="array" ref="G303">IFERROR(IF(INDEX('Disaggregation Data'!$M$159:$M$310,MATCH(RIGHT(M303,255),RIGHT('Disaggregation Data'!$J$159:$J$310,255),0))=0,"",INDEX('Disaggregation Data'!$M$159:$M$310,MATCH(RIGHT(M303,255),RIGHT('Disaggregation Data'!J$159:$J$310,255),0))),"")</f>
        <v/>
      </c>
      <c r="H303" s="377" t="str">
        <f t="array" ref="H303">IFERROR(IF(INDEX('Disaggregation Data'!$N$159:$N$310,MATCH(RIGHT(M303,255),RIGHT('Disaggregation Data'!$J$159:$J$310,255),0))=0,"",INDEX('Disaggregation Data'!$N$159:$N$310,MATCH(RIGHT(M303,255),RIGHT('Disaggregation Data'!J$159:$J$310,255),0))),"")</f>
        <v/>
      </c>
      <c r="I303" s="477" t="str">
        <f t="array" ref="I303">IFERROR(IF(INDEX('Disaggregation Records'!$G$59:$G$92,MATCH(LEFT(L303,255),LEFT('Disaggregation Records'!$D$59:$D$92,255),0))=0,"",INDEX('Disaggregation Records'!$G$59:$G$92,MATCH(LEFT(L303,255),LEFT('Disaggregation Records'!$D$59:$D$92,255),0))),"")</f>
        <v/>
      </c>
      <c r="J303" s="491" t="s">
        <v>791</v>
      </c>
      <c r="K303" s="491">
        <f t="shared" si="20"/>
        <v>125</v>
      </c>
      <c r="L303" s="491" t="str">
        <f t="shared" si="21"/>
        <v/>
      </c>
      <c r="M303" s="491" t="str">
        <f t="shared" si="22"/>
        <v/>
      </c>
      <c r="N303" s="491" t="b">
        <f t="shared" si="23"/>
        <v>0</v>
      </c>
      <c r="O303" s="492" t="s">
        <v>1878</v>
      </c>
      <c r="P303" s="199"/>
      <c r="Q303" s="176"/>
      <c r="U303" s="415"/>
      <c r="V303" s="415"/>
    </row>
    <row r="304" spans="1:22" ht="37.5" customHeight="1" x14ac:dyDescent="0.25">
      <c r="A304" s="375">
        <v>14</v>
      </c>
      <c r="B304" s="394" t="str">
        <f>IFERROR(VLOOKUP(A304,'Outcome Indicators - Section C'!$A$10:$S$27,19,FALSE),"")</f>
        <v/>
      </c>
      <c r="C304" s="490" t="str">
        <f t="array" ref="C304">IFERROR(IF(INDEX('Disaggregation Records'!$E$59:$E$92,MATCH(RIGHT(L304,255),RIGHT('Disaggregation Records'!$D$59:$D$92,255),0))=0,"",INDEX('Disaggregation Records'!$E$59:$E$92,MATCH(RIGHT(L304,255),RIGHT('Disaggregation Records'!$D$59:$D$92,255),0))),"")</f>
        <v/>
      </c>
      <c r="D304" s="490" t="str">
        <f t="array" ref="D304">IFERROR(IF(INDEX('Disaggregation Records'!$F$59:$F$92,MATCH(RIGHT(L304,255),RIGHT('Disaggregation Records'!$D$59:$D$92,255),0))=0,"",INDEX('Disaggregation Records'!$F$59:$F$92,MATCH(RIGHT(L304,255),RIGHT('Disaggregation Records'!$D$59:$D$92,255),0))),"")</f>
        <v/>
      </c>
      <c r="E304" s="378" t="str">
        <f t="array" ref="E304">IFERROR(IF(INDEX('Disaggregation Data'!$K$159:$K$310,MATCH(RIGHT(M304,255),RIGHT('Disaggregation Data'!$J$159:$J$310,255),0))=0,"",INDEX('Disaggregation Data'!$K$159:$K$310,MATCH(RIGHT(M304,255),RIGHT('Disaggregation Data'!J$159:$J$310,255),0))),"")</f>
        <v/>
      </c>
      <c r="F304" s="378" t="str">
        <f t="array" ref="F304">IFERROR(IF(INDEX('Disaggregation Data'!$L$159:$L$310,MATCH(RIGHT(M304,255),RIGHT('Disaggregation Data'!$J$159:$J$310,255),0))=0,"",INDEX('Disaggregation Data'!$L$159:$L$310,MATCH(RIGHT(M304,255),RIGHT('Disaggregation Data'!J$159:$J$310,255),0))),"")</f>
        <v/>
      </c>
      <c r="G304" s="378" t="str">
        <f t="array" ref="G304">IFERROR(IF(INDEX('Disaggregation Data'!$M$159:$M$310,MATCH(RIGHT(M304,255),RIGHT('Disaggregation Data'!$J$159:$J$310,255),0))=0,"",INDEX('Disaggregation Data'!$M$159:$M$310,MATCH(RIGHT(M304,255),RIGHT('Disaggregation Data'!J$159:$J$310,255),0))),"")</f>
        <v/>
      </c>
      <c r="H304" s="377" t="str">
        <f t="array" ref="H304">IFERROR(IF(INDEX('Disaggregation Data'!$N$159:$N$310,MATCH(RIGHT(M304,255),RIGHT('Disaggregation Data'!$J$159:$J$310,255),0))=0,"",INDEX('Disaggregation Data'!$N$159:$N$310,MATCH(RIGHT(M304,255),RIGHT('Disaggregation Data'!J$159:$J$310,255),0))),"")</f>
        <v/>
      </c>
      <c r="I304" s="477" t="str">
        <f t="array" ref="I304">IFERROR(IF(INDEX('Disaggregation Records'!$G$59:$G$92,MATCH(LEFT(L304,255),LEFT('Disaggregation Records'!$D$59:$D$92,255),0))=0,"",INDEX('Disaggregation Records'!$G$59:$G$92,MATCH(LEFT(L304,255),LEFT('Disaggregation Records'!$D$59:$D$92,255),0))),"")</f>
        <v/>
      </c>
      <c r="J304" s="491" t="s">
        <v>791</v>
      </c>
      <c r="K304" s="491">
        <f t="shared" si="20"/>
        <v>126</v>
      </c>
      <c r="L304" s="491" t="str">
        <f t="shared" si="21"/>
        <v/>
      </c>
      <c r="M304" s="491" t="str">
        <f t="shared" si="22"/>
        <v/>
      </c>
      <c r="N304" s="491" t="b">
        <f t="shared" si="23"/>
        <v>0</v>
      </c>
      <c r="O304" s="492" t="s">
        <v>1879</v>
      </c>
      <c r="P304" s="199"/>
      <c r="Q304" s="176"/>
      <c r="U304" s="415"/>
      <c r="V304" s="415"/>
    </row>
    <row r="305" spans="1:22" ht="37.5" customHeight="1" x14ac:dyDescent="0.25">
      <c r="A305" s="375">
        <v>14</v>
      </c>
      <c r="B305" s="394" t="str">
        <f>IFERROR(VLOOKUP(A305,'Outcome Indicators - Section C'!$A$10:$S$27,19,FALSE),"")</f>
        <v/>
      </c>
      <c r="C305" s="490" t="str">
        <f t="array" ref="C305">IFERROR(IF(INDEX('Disaggregation Records'!$E$59:$E$92,MATCH(RIGHT(L305,255),RIGHT('Disaggregation Records'!$D$59:$D$92,255),0))=0,"",INDEX('Disaggregation Records'!$E$59:$E$92,MATCH(RIGHT(L305,255),RIGHT('Disaggregation Records'!$D$59:$D$92,255),0))),"")</f>
        <v/>
      </c>
      <c r="D305" s="490" t="str">
        <f t="array" ref="D305">IFERROR(IF(INDEX('Disaggregation Records'!$F$59:$F$92,MATCH(RIGHT(L305,255),RIGHT('Disaggregation Records'!$D$59:$D$92,255),0))=0,"",INDEX('Disaggregation Records'!$F$59:$F$92,MATCH(RIGHT(L305,255),RIGHT('Disaggregation Records'!$D$59:$D$92,255),0))),"")</f>
        <v/>
      </c>
      <c r="E305" s="378" t="str">
        <f t="array" ref="E305">IFERROR(IF(INDEX('Disaggregation Data'!$K$159:$K$310,MATCH(RIGHT(M305,255),RIGHT('Disaggregation Data'!$J$159:$J$310,255),0))=0,"",INDEX('Disaggregation Data'!$K$159:$K$310,MATCH(RIGHT(M305,255),RIGHT('Disaggregation Data'!J$159:$J$310,255),0))),"")</f>
        <v/>
      </c>
      <c r="F305" s="378" t="str">
        <f t="array" ref="F305">IFERROR(IF(INDEX('Disaggregation Data'!$L$159:$L$310,MATCH(RIGHT(M305,255),RIGHT('Disaggregation Data'!$J$159:$J$310,255),0))=0,"",INDEX('Disaggregation Data'!$L$159:$L$310,MATCH(RIGHT(M305,255),RIGHT('Disaggregation Data'!J$159:$J$310,255),0))),"")</f>
        <v/>
      </c>
      <c r="G305" s="378" t="str">
        <f t="array" ref="G305">IFERROR(IF(INDEX('Disaggregation Data'!$M$159:$M$310,MATCH(RIGHT(M305,255),RIGHT('Disaggregation Data'!$J$159:$J$310,255),0))=0,"",INDEX('Disaggregation Data'!$M$159:$M$310,MATCH(RIGHT(M305,255),RIGHT('Disaggregation Data'!J$159:$J$310,255),0))),"")</f>
        <v/>
      </c>
      <c r="H305" s="377" t="str">
        <f t="array" ref="H305">IFERROR(IF(INDEX('Disaggregation Data'!$N$159:$N$310,MATCH(RIGHT(M305,255),RIGHT('Disaggregation Data'!$J$159:$J$310,255),0))=0,"",INDEX('Disaggregation Data'!$N$159:$N$310,MATCH(RIGHT(M305,255),RIGHT('Disaggregation Data'!J$159:$J$310,255),0))),"")</f>
        <v/>
      </c>
      <c r="I305" s="477" t="str">
        <f t="array" ref="I305">IFERROR(IF(INDEX('Disaggregation Records'!$G$59:$G$92,MATCH(LEFT(L305,255),LEFT('Disaggregation Records'!$D$59:$D$92,255),0))=0,"",INDEX('Disaggregation Records'!$G$59:$G$92,MATCH(LEFT(L305,255),LEFT('Disaggregation Records'!$D$59:$D$92,255),0))),"")</f>
        <v/>
      </c>
      <c r="J305" s="491" t="s">
        <v>791</v>
      </c>
      <c r="K305" s="491">
        <f t="shared" si="20"/>
        <v>127</v>
      </c>
      <c r="L305" s="491" t="str">
        <f t="shared" si="21"/>
        <v/>
      </c>
      <c r="M305" s="491" t="str">
        <f t="shared" si="22"/>
        <v/>
      </c>
      <c r="N305" s="491" t="b">
        <f t="shared" si="23"/>
        <v>0</v>
      </c>
      <c r="O305" s="492" t="s">
        <v>1880</v>
      </c>
      <c r="P305" s="199"/>
      <c r="Q305" s="176"/>
      <c r="U305" s="415"/>
      <c r="V305" s="415"/>
    </row>
    <row r="306" spans="1:22" ht="37.5" customHeight="1" x14ac:dyDescent="0.25">
      <c r="A306" s="375">
        <v>14</v>
      </c>
      <c r="B306" s="394" t="str">
        <f>IFERROR(VLOOKUP(A306,'Outcome Indicators - Section C'!$A$10:$S$27,19,FALSE),"")</f>
        <v/>
      </c>
      <c r="C306" s="490" t="str">
        <f t="array" ref="C306">IFERROR(IF(INDEX('Disaggregation Records'!$E$59:$E$92,MATCH(RIGHT(L306,255),RIGHT('Disaggregation Records'!$D$59:$D$92,255),0))=0,"",INDEX('Disaggregation Records'!$E$59:$E$92,MATCH(RIGHT(L306,255),RIGHT('Disaggregation Records'!$D$59:$D$92,255),0))),"")</f>
        <v/>
      </c>
      <c r="D306" s="490" t="str">
        <f t="array" ref="D306">IFERROR(IF(INDEX('Disaggregation Records'!$F$59:$F$92,MATCH(RIGHT(L306,255),RIGHT('Disaggregation Records'!$D$59:$D$92,255),0))=0,"",INDEX('Disaggregation Records'!$F$59:$F$92,MATCH(RIGHT(L306,255),RIGHT('Disaggregation Records'!$D$59:$D$92,255),0))),"")</f>
        <v/>
      </c>
      <c r="E306" s="378" t="str">
        <f t="array" ref="E306">IFERROR(IF(INDEX('Disaggregation Data'!$K$159:$K$310,MATCH(RIGHT(M306,255),RIGHT('Disaggregation Data'!$J$159:$J$310,255),0))=0,"",INDEX('Disaggregation Data'!$K$159:$K$310,MATCH(RIGHT(M306,255),RIGHT('Disaggregation Data'!J$159:$J$310,255),0))),"")</f>
        <v/>
      </c>
      <c r="F306" s="378" t="str">
        <f t="array" ref="F306">IFERROR(IF(INDEX('Disaggregation Data'!$L$159:$L$310,MATCH(RIGHT(M306,255),RIGHT('Disaggregation Data'!$J$159:$J$310,255),0))=0,"",INDEX('Disaggregation Data'!$L$159:$L$310,MATCH(RIGHT(M306,255),RIGHT('Disaggregation Data'!J$159:$J$310,255),0))),"")</f>
        <v/>
      </c>
      <c r="G306" s="378" t="str">
        <f t="array" ref="G306">IFERROR(IF(INDEX('Disaggregation Data'!$M$159:$M$310,MATCH(RIGHT(M306,255),RIGHT('Disaggregation Data'!$J$159:$J$310,255),0))=0,"",INDEX('Disaggregation Data'!$M$159:$M$310,MATCH(RIGHT(M306,255),RIGHT('Disaggregation Data'!J$159:$J$310,255),0))),"")</f>
        <v/>
      </c>
      <c r="H306" s="377" t="str">
        <f t="array" ref="H306">IFERROR(IF(INDEX('Disaggregation Data'!$N$159:$N$310,MATCH(RIGHT(M306,255),RIGHT('Disaggregation Data'!$J$159:$J$310,255),0))=0,"",INDEX('Disaggregation Data'!$N$159:$N$310,MATCH(RIGHT(M306,255),RIGHT('Disaggregation Data'!J$159:$J$310,255),0))),"")</f>
        <v/>
      </c>
      <c r="I306" s="477" t="str">
        <f t="array" ref="I306">IFERROR(IF(INDEX('Disaggregation Records'!$G$59:$G$92,MATCH(LEFT(L306,255),LEFT('Disaggregation Records'!$D$59:$D$92,255),0))=0,"",INDEX('Disaggregation Records'!$G$59:$G$92,MATCH(LEFT(L306,255),LEFT('Disaggregation Records'!$D$59:$D$92,255),0))),"")</f>
        <v/>
      </c>
      <c r="J306" s="491" t="s">
        <v>791</v>
      </c>
      <c r="K306" s="491">
        <f t="shared" si="20"/>
        <v>128</v>
      </c>
      <c r="L306" s="491" t="str">
        <f t="shared" si="21"/>
        <v/>
      </c>
      <c r="M306" s="491" t="str">
        <f t="shared" si="22"/>
        <v/>
      </c>
      <c r="N306" s="491" t="b">
        <f t="shared" si="23"/>
        <v>0</v>
      </c>
      <c r="O306" s="492" t="s">
        <v>1881</v>
      </c>
      <c r="P306" s="199"/>
      <c r="Q306" s="176"/>
      <c r="U306" s="415"/>
      <c r="V306" s="415"/>
    </row>
    <row r="307" spans="1:22" ht="37.5" customHeight="1" x14ac:dyDescent="0.25">
      <c r="A307" s="375">
        <v>14</v>
      </c>
      <c r="B307" s="394" t="str">
        <f>IFERROR(VLOOKUP(A307,'Outcome Indicators - Section C'!$A$10:$S$27,19,FALSE),"")</f>
        <v/>
      </c>
      <c r="C307" s="490" t="str">
        <f t="array" ref="C307">IFERROR(IF(INDEX('Disaggregation Records'!$E$59:$E$92,MATCH(RIGHT(L307,255),RIGHT('Disaggregation Records'!$D$59:$D$92,255),0))=0,"",INDEX('Disaggregation Records'!$E$59:$E$92,MATCH(RIGHT(L307,255),RIGHT('Disaggregation Records'!$D$59:$D$92,255),0))),"")</f>
        <v/>
      </c>
      <c r="D307" s="490" t="str">
        <f t="array" ref="D307">IFERROR(IF(INDEX('Disaggregation Records'!$F$59:$F$92,MATCH(RIGHT(L307,255),RIGHT('Disaggregation Records'!$D$59:$D$92,255),0))=0,"",INDEX('Disaggregation Records'!$F$59:$F$92,MATCH(RIGHT(L307,255),RIGHT('Disaggregation Records'!$D$59:$D$92,255),0))),"")</f>
        <v/>
      </c>
      <c r="E307" s="378" t="str">
        <f t="array" ref="E307">IFERROR(IF(INDEX('Disaggregation Data'!$K$159:$K$310,MATCH(RIGHT(M307,255),RIGHT('Disaggregation Data'!$J$159:$J$310,255),0))=0,"",INDEX('Disaggregation Data'!$K$159:$K$310,MATCH(RIGHT(M307,255),RIGHT('Disaggregation Data'!J$159:$J$310,255),0))),"")</f>
        <v/>
      </c>
      <c r="F307" s="378" t="str">
        <f t="array" ref="F307">IFERROR(IF(INDEX('Disaggregation Data'!$L$159:$L$310,MATCH(RIGHT(M307,255),RIGHT('Disaggregation Data'!$J$159:$J$310,255),0))=0,"",INDEX('Disaggregation Data'!$L$159:$L$310,MATCH(RIGHT(M307,255),RIGHT('Disaggregation Data'!J$159:$J$310,255),0))),"")</f>
        <v/>
      </c>
      <c r="G307" s="378" t="str">
        <f t="array" ref="G307">IFERROR(IF(INDEX('Disaggregation Data'!$M$159:$M$310,MATCH(RIGHT(M307,255),RIGHT('Disaggregation Data'!$J$159:$J$310,255),0))=0,"",INDEX('Disaggregation Data'!$M$159:$M$310,MATCH(RIGHT(M307,255),RIGHT('Disaggregation Data'!J$159:$J$310,255),0))),"")</f>
        <v/>
      </c>
      <c r="H307" s="377" t="str">
        <f t="array" ref="H307">IFERROR(IF(INDEX('Disaggregation Data'!$N$159:$N$310,MATCH(RIGHT(M307,255),RIGHT('Disaggregation Data'!$J$159:$J$310,255),0))=0,"",INDEX('Disaggregation Data'!$N$159:$N$310,MATCH(RIGHT(M307,255),RIGHT('Disaggregation Data'!J$159:$J$310,255),0))),"")</f>
        <v/>
      </c>
      <c r="I307" s="477" t="str">
        <f t="array" ref="I307">IFERROR(IF(INDEX('Disaggregation Records'!$G$59:$G$92,MATCH(LEFT(L307,255),LEFT('Disaggregation Records'!$D$59:$D$92,255),0))=0,"",INDEX('Disaggregation Records'!$G$59:$G$92,MATCH(LEFT(L307,255),LEFT('Disaggregation Records'!$D$59:$D$92,255),0))),"")</f>
        <v/>
      </c>
      <c r="J307" s="491" t="s">
        <v>791</v>
      </c>
      <c r="K307" s="491">
        <f t="shared" si="20"/>
        <v>129</v>
      </c>
      <c r="L307" s="491" t="str">
        <f t="shared" si="21"/>
        <v/>
      </c>
      <c r="M307" s="491" t="str">
        <f t="shared" si="22"/>
        <v/>
      </c>
      <c r="N307" s="491" t="b">
        <f t="shared" si="23"/>
        <v>0</v>
      </c>
      <c r="O307" s="492" t="s">
        <v>1882</v>
      </c>
      <c r="P307" s="199"/>
      <c r="Q307" s="176"/>
      <c r="U307" s="415"/>
      <c r="V307" s="415"/>
    </row>
    <row r="308" spans="1:22" ht="37.5" customHeight="1" x14ac:dyDescent="0.25">
      <c r="A308" s="375">
        <v>15</v>
      </c>
      <c r="B308" s="394" t="str">
        <f>IFERROR(VLOOKUP(A308,'Outcome Indicators - Section C'!$A$10:$S$27,19,FALSE),"")</f>
        <v/>
      </c>
      <c r="C308" s="490" t="str">
        <f t="array" ref="C308">IFERROR(IF(INDEX('Disaggregation Records'!$E$59:$E$92,MATCH(RIGHT(L308,255),RIGHT('Disaggregation Records'!$D$59:$D$92,255),0))=0,"",INDEX('Disaggregation Records'!$E$59:$E$92,MATCH(RIGHT(L308,255),RIGHT('Disaggregation Records'!$D$59:$D$92,255),0))),"")</f>
        <v/>
      </c>
      <c r="D308" s="490" t="str">
        <f t="array" ref="D308">IFERROR(IF(INDEX('Disaggregation Records'!$F$59:$F$92,MATCH(RIGHT(L308,255),RIGHT('Disaggregation Records'!$D$59:$D$92,255),0))=0,"",INDEX('Disaggregation Records'!$F$59:$F$92,MATCH(RIGHT(L308,255),RIGHT('Disaggregation Records'!$D$59:$D$92,255),0))),"")</f>
        <v/>
      </c>
      <c r="E308" s="378" t="str">
        <f t="array" ref="E308">IFERROR(IF(INDEX('Disaggregation Data'!$K$159:$K$310,MATCH(RIGHT(M308,255),RIGHT('Disaggregation Data'!$J$159:$J$310,255),0))=0,"",INDEX('Disaggregation Data'!$K$159:$K$310,MATCH(RIGHT(M308,255),RIGHT('Disaggregation Data'!J$159:$J$310,255),0))),"")</f>
        <v/>
      </c>
      <c r="F308" s="378" t="str">
        <f t="array" ref="F308">IFERROR(IF(INDEX('Disaggregation Data'!$L$159:$L$310,MATCH(RIGHT(M308,255),RIGHT('Disaggregation Data'!$J$159:$J$310,255),0))=0,"",INDEX('Disaggregation Data'!$L$159:$L$310,MATCH(RIGHT(M308,255),RIGHT('Disaggregation Data'!J$159:$J$310,255),0))),"")</f>
        <v/>
      </c>
      <c r="G308" s="378" t="str">
        <f t="array" ref="G308">IFERROR(IF(INDEX('Disaggregation Data'!$M$159:$M$310,MATCH(RIGHT(M308,255),RIGHT('Disaggregation Data'!$J$159:$J$310,255),0))=0,"",INDEX('Disaggregation Data'!$M$159:$M$310,MATCH(RIGHT(M308,255),RIGHT('Disaggregation Data'!J$159:$J$310,255),0))),"")</f>
        <v/>
      </c>
      <c r="H308" s="377" t="str">
        <f t="array" ref="H308">IFERROR(IF(INDEX('Disaggregation Data'!$N$159:$N$310,MATCH(RIGHT(M308,255),RIGHT('Disaggregation Data'!$J$159:$J$310,255),0))=0,"",INDEX('Disaggregation Data'!$N$159:$N$310,MATCH(RIGHT(M308,255),RIGHT('Disaggregation Data'!J$159:$J$310,255),0))),"")</f>
        <v/>
      </c>
      <c r="I308" s="477" t="str">
        <f t="array" ref="I308">IFERROR(IF(INDEX('Disaggregation Records'!$G$59:$G$92,MATCH(LEFT(L308,255),LEFT('Disaggregation Records'!$D$59:$D$92,255),0))=0,"",INDEX('Disaggregation Records'!$G$59:$G$92,MATCH(LEFT(L308,255),LEFT('Disaggregation Records'!$D$59:$D$92,255),0))),"")</f>
        <v/>
      </c>
      <c r="J308" s="491" t="s">
        <v>792</v>
      </c>
      <c r="K308" s="491">
        <f t="shared" si="20"/>
        <v>130</v>
      </c>
      <c r="L308" s="491" t="str">
        <f t="shared" si="21"/>
        <v/>
      </c>
      <c r="M308" s="491" t="str">
        <f t="shared" si="22"/>
        <v/>
      </c>
      <c r="N308" s="491" t="b">
        <f t="shared" si="23"/>
        <v>0</v>
      </c>
      <c r="O308" s="492" t="s">
        <v>1883</v>
      </c>
      <c r="P308" s="199"/>
      <c r="Q308" s="176"/>
      <c r="U308" s="415"/>
      <c r="V308" s="415"/>
    </row>
    <row r="309" spans="1:22" ht="37.5" customHeight="1" x14ac:dyDescent="0.25">
      <c r="A309" s="375">
        <v>15</v>
      </c>
      <c r="B309" s="394" t="str">
        <f>IFERROR(VLOOKUP(A309,'Outcome Indicators - Section C'!$A$10:$S$27,19,FALSE),"")</f>
        <v/>
      </c>
      <c r="C309" s="490" t="str">
        <f t="array" ref="C309">IFERROR(IF(INDEX('Disaggregation Records'!$E$59:$E$92,MATCH(RIGHT(L309,255),RIGHT('Disaggregation Records'!$D$59:$D$92,255),0))=0,"",INDEX('Disaggregation Records'!$E$59:$E$92,MATCH(RIGHT(L309,255),RIGHT('Disaggregation Records'!$D$59:$D$92,255),0))),"")</f>
        <v/>
      </c>
      <c r="D309" s="490" t="str">
        <f t="array" ref="D309">IFERROR(IF(INDEX('Disaggregation Records'!$F$59:$F$92,MATCH(RIGHT(L309,255),RIGHT('Disaggregation Records'!$D$59:$D$92,255),0))=0,"",INDEX('Disaggregation Records'!$F$59:$F$92,MATCH(RIGHT(L309,255),RIGHT('Disaggregation Records'!$D$59:$D$92,255),0))),"")</f>
        <v/>
      </c>
      <c r="E309" s="378" t="str">
        <f t="array" ref="E309">IFERROR(IF(INDEX('Disaggregation Data'!$K$159:$K$310,MATCH(RIGHT(M309,255),RIGHT('Disaggregation Data'!$J$159:$J$310,255),0))=0,"",INDEX('Disaggregation Data'!$K$159:$K$310,MATCH(RIGHT(M309,255),RIGHT('Disaggregation Data'!J$159:$J$310,255),0))),"")</f>
        <v/>
      </c>
      <c r="F309" s="378" t="str">
        <f t="array" ref="F309">IFERROR(IF(INDEX('Disaggregation Data'!$L$159:$L$310,MATCH(RIGHT(M309,255),RIGHT('Disaggregation Data'!$J$159:$J$310,255),0))=0,"",INDEX('Disaggregation Data'!$L$159:$L$310,MATCH(RIGHT(M309,255),RIGHT('Disaggregation Data'!J$159:$J$310,255),0))),"")</f>
        <v/>
      </c>
      <c r="G309" s="378" t="str">
        <f t="array" ref="G309">IFERROR(IF(INDEX('Disaggregation Data'!$M$159:$M$310,MATCH(RIGHT(M309,255),RIGHT('Disaggregation Data'!$J$159:$J$310,255),0))=0,"",INDEX('Disaggregation Data'!$M$159:$M$310,MATCH(RIGHT(M309,255),RIGHT('Disaggregation Data'!J$159:$J$310,255),0))),"")</f>
        <v/>
      </c>
      <c r="H309" s="377" t="str">
        <f t="array" ref="H309">IFERROR(IF(INDEX('Disaggregation Data'!$N$159:$N$310,MATCH(RIGHT(M309,255),RIGHT('Disaggregation Data'!$J$159:$J$310,255),0))=0,"",INDEX('Disaggregation Data'!$N$159:$N$310,MATCH(RIGHT(M309,255),RIGHT('Disaggregation Data'!J$159:$J$310,255),0))),"")</f>
        <v/>
      </c>
      <c r="I309" s="477" t="str">
        <f t="array" ref="I309">IFERROR(IF(INDEX('Disaggregation Records'!$G$59:$G$92,MATCH(LEFT(L309,255),LEFT('Disaggregation Records'!$D$59:$D$92,255),0))=0,"",INDEX('Disaggregation Records'!$G$59:$G$92,MATCH(LEFT(L309,255),LEFT('Disaggregation Records'!$D$59:$D$92,255),0))),"")</f>
        <v/>
      </c>
      <c r="J309" s="491" t="s">
        <v>792</v>
      </c>
      <c r="K309" s="491">
        <f t="shared" si="20"/>
        <v>131</v>
      </c>
      <c r="L309" s="491" t="str">
        <f t="shared" si="21"/>
        <v/>
      </c>
      <c r="M309" s="491" t="str">
        <f t="shared" si="22"/>
        <v/>
      </c>
      <c r="N309" s="491" t="b">
        <f t="shared" si="23"/>
        <v>0</v>
      </c>
      <c r="O309" s="492" t="s">
        <v>1884</v>
      </c>
      <c r="P309" s="199"/>
      <c r="Q309" s="176"/>
      <c r="U309" s="415"/>
      <c r="V309" s="415"/>
    </row>
    <row r="310" spans="1:22" ht="37.5" customHeight="1" x14ac:dyDescent="0.25">
      <c r="A310" s="375">
        <v>15</v>
      </c>
      <c r="B310" s="394" t="str">
        <f>IFERROR(VLOOKUP(A310,'Outcome Indicators - Section C'!$A$10:$S$27,19,FALSE),"")</f>
        <v/>
      </c>
      <c r="C310" s="490" t="str">
        <f t="array" ref="C310">IFERROR(IF(INDEX('Disaggregation Records'!$E$59:$E$92,MATCH(RIGHT(L310,255),RIGHT('Disaggregation Records'!$D$59:$D$92,255),0))=0,"",INDEX('Disaggregation Records'!$E$59:$E$92,MATCH(RIGHT(L310,255),RIGHT('Disaggregation Records'!$D$59:$D$92,255),0))),"")</f>
        <v/>
      </c>
      <c r="D310" s="490" t="str">
        <f t="array" ref="D310">IFERROR(IF(INDEX('Disaggregation Records'!$F$59:$F$92,MATCH(RIGHT(L310,255),RIGHT('Disaggregation Records'!$D$59:$D$92,255),0))=0,"",INDEX('Disaggregation Records'!$F$59:$F$92,MATCH(RIGHT(L310,255),RIGHT('Disaggregation Records'!$D$59:$D$92,255),0))),"")</f>
        <v/>
      </c>
      <c r="E310" s="378" t="str">
        <f t="array" ref="E310">IFERROR(IF(INDEX('Disaggregation Data'!$K$159:$K$310,MATCH(RIGHT(M310,255),RIGHT('Disaggregation Data'!$J$159:$J$310,255),0))=0,"",INDEX('Disaggregation Data'!$K$159:$K$310,MATCH(RIGHT(M310,255),RIGHT('Disaggregation Data'!J$159:$J$310,255),0))),"")</f>
        <v/>
      </c>
      <c r="F310" s="378" t="str">
        <f t="array" ref="F310">IFERROR(IF(INDEX('Disaggregation Data'!$L$159:$L$310,MATCH(RIGHT(M310,255),RIGHT('Disaggregation Data'!$J$159:$J$310,255),0))=0,"",INDEX('Disaggregation Data'!$L$159:$L$310,MATCH(RIGHT(M310,255),RIGHT('Disaggregation Data'!J$159:$J$310,255),0))),"")</f>
        <v/>
      </c>
      <c r="G310" s="378" t="str">
        <f t="array" ref="G310">IFERROR(IF(INDEX('Disaggregation Data'!$M$159:$M$310,MATCH(RIGHT(M310,255),RIGHT('Disaggregation Data'!$J$159:$J$310,255),0))=0,"",INDEX('Disaggregation Data'!$M$159:$M$310,MATCH(RIGHT(M310,255),RIGHT('Disaggregation Data'!J$159:$J$310,255),0))),"")</f>
        <v/>
      </c>
      <c r="H310" s="377" t="str">
        <f t="array" ref="H310">IFERROR(IF(INDEX('Disaggregation Data'!$N$159:$N$310,MATCH(RIGHT(M310,255),RIGHT('Disaggregation Data'!$J$159:$J$310,255),0))=0,"",INDEX('Disaggregation Data'!$N$159:$N$310,MATCH(RIGHT(M310,255),RIGHT('Disaggregation Data'!J$159:$J$310,255),0))),"")</f>
        <v/>
      </c>
      <c r="I310" s="477" t="str">
        <f t="array" ref="I310">IFERROR(IF(INDEX('Disaggregation Records'!$G$59:$G$92,MATCH(LEFT(L310,255),LEFT('Disaggregation Records'!$D$59:$D$92,255),0))=0,"",INDEX('Disaggregation Records'!$G$59:$G$92,MATCH(LEFT(L310,255),LEFT('Disaggregation Records'!$D$59:$D$92,255),0))),"")</f>
        <v/>
      </c>
      <c r="J310" s="491" t="s">
        <v>792</v>
      </c>
      <c r="K310" s="491">
        <f t="shared" si="20"/>
        <v>132</v>
      </c>
      <c r="L310" s="491" t="str">
        <f t="shared" si="21"/>
        <v/>
      </c>
      <c r="M310" s="491" t="str">
        <f t="shared" si="22"/>
        <v/>
      </c>
      <c r="N310" s="491" t="b">
        <f t="shared" si="23"/>
        <v>0</v>
      </c>
      <c r="O310" s="492" t="s">
        <v>1885</v>
      </c>
      <c r="P310" s="199"/>
      <c r="Q310" s="176"/>
      <c r="U310" s="415"/>
      <c r="V310" s="415"/>
    </row>
    <row r="311" spans="1:22" ht="37.5" customHeight="1" x14ac:dyDescent="0.25">
      <c r="A311" s="375">
        <v>15</v>
      </c>
      <c r="B311" s="394" t="str">
        <f>IFERROR(VLOOKUP(A311,'Outcome Indicators - Section C'!$A$10:$S$27,19,FALSE),"")</f>
        <v/>
      </c>
      <c r="C311" s="490" t="str">
        <f t="array" ref="C311">IFERROR(IF(INDEX('Disaggregation Records'!$E$59:$E$92,MATCH(RIGHT(L311,255),RIGHT('Disaggregation Records'!$D$59:$D$92,255),0))=0,"",INDEX('Disaggregation Records'!$E$59:$E$92,MATCH(RIGHT(L311,255),RIGHT('Disaggregation Records'!$D$59:$D$92,255),0))),"")</f>
        <v/>
      </c>
      <c r="D311" s="490" t="str">
        <f t="array" ref="D311">IFERROR(IF(INDEX('Disaggregation Records'!$F$59:$F$92,MATCH(RIGHT(L311,255),RIGHT('Disaggregation Records'!$D$59:$D$92,255),0))=0,"",INDEX('Disaggregation Records'!$F$59:$F$92,MATCH(RIGHT(L311,255),RIGHT('Disaggregation Records'!$D$59:$D$92,255),0))),"")</f>
        <v/>
      </c>
      <c r="E311" s="378" t="str">
        <f t="array" ref="E311">IFERROR(IF(INDEX('Disaggregation Data'!$K$159:$K$310,MATCH(RIGHT(M311,255),RIGHT('Disaggregation Data'!$J$159:$J$310,255),0))=0,"",INDEX('Disaggregation Data'!$K$159:$K$310,MATCH(RIGHT(M311,255),RIGHT('Disaggregation Data'!J$159:$J$310,255),0))),"")</f>
        <v/>
      </c>
      <c r="F311" s="378" t="str">
        <f t="array" ref="F311">IFERROR(IF(INDEX('Disaggregation Data'!$L$159:$L$310,MATCH(RIGHT(M311,255),RIGHT('Disaggregation Data'!$J$159:$J$310,255),0))=0,"",INDEX('Disaggregation Data'!$L$159:$L$310,MATCH(RIGHT(M311,255),RIGHT('Disaggregation Data'!J$159:$J$310,255),0))),"")</f>
        <v/>
      </c>
      <c r="G311" s="378" t="str">
        <f t="array" ref="G311">IFERROR(IF(INDEX('Disaggregation Data'!$M$159:$M$310,MATCH(RIGHT(M311,255),RIGHT('Disaggregation Data'!$J$159:$J$310,255),0))=0,"",INDEX('Disaggregation Data'!$M$159:$M$310,MATCH(RIGHT(M311,255),RIGHT('Disaggregation Data'!J$159:$J$310,255),0))),"")</f>
        <v/>
      </c>
      <c r="H311" s="377" t="str">
        <f t="array" ref="H311">IFERROR(IF(INDEX('Disaggregation Data'!$N$159:$N$310,MATCH(RIGHT(M311,255),RIGHT('Disaggregation Data'!$J$159:$J$310,255),0))=0,"",INDEX('Disaggregation Data'!$N$159:$N$310,MATCH(RIGHT(M311,255),RIGHT('Disaggregation Data'!J$159:$J$310,255),0))),"")</f>
        <v/>
      </c>
      <c r="I311" s="477" t="str">
        <f t="array" ref="I311">IFERROR(IF(INDEX('Disaggregation Records'!$G$59:$G$92,MATCH(LEFT(L311,255),LEFT('Disaggregation Records'!$D$59:$D$92,255),0))=0,"",INDEX('Disaggregation Records'!$G$59:$G$92,MATCH(LEFT(L311,255),LEFT('Disaggregation Records'!$D$59:$D$92,255),0))),"")</f>
        <v/>
      </c>
      <c r="J311" s="491" t="s">
        <v>792</v>
      </c>
      <c r="K311" s="491">
        <f t="shared" si="20"/>
        <v>133</v>
      </c>
      <c r="L311" s="491" t="str">
        <f t="shared" si="21"/>
        <v/>
      </c>
      <c r="M311" s="491" t="str">
        <f t="shared" si="22"/>
        <v/>
      </c>
      <c r="N311" s="491" t="b">
        <f t="shared" si="23"/>
        <v>0</v>
      </c>
      <c r="O311" s="492" t="s">
        <v>1886</v>
      </c>
      <c r="P311" s="199"/>
      <c r="Q311" s="176"/>
      <c r="U311" s="415"/>
      <c r="V311" s="415"/>
    </row>
    <row r="312" spans="1:22" ht="37.5" customHeight="1" x14ac:dyDescent="0.25">
      <c r="A312" s="375">
        <v>15</v>
      </c>
      <c r="B312" s="394" t="str">
        <f>IFERROR(VLOOKUP(A312,'Outcome Indicators - Section C'!$A$10:$S$27,19,FALSE),"")</f>
        <v/>
      </c>
      <c r="C312" s="490" t="str">
        <f t="array" ref="C312">IFERROR(IF(INDEX('Disaggregation Records'!$E$59:$E$92,MATCH(RIGHT(L312,255),RIGHT('Disaggregation Records'!$D$59:$D$92,255),0))=0,"",INDEX('Disaggregation Records'!$E$59:$E$92,MATCH(RIGHT(L312,255),RIGHT('Disaggregation Records'!$D$59:$D$92,255),0))),"")</f>
        <v/>
      </c>
      <c r="D312" s="490" t="str">
        <f t="array" ref="D312">IFERROR(IF(INDEX('Disaggregation Records'!$F$59:$F$92,MATCH(RIGHT(L312,255),RIGHT('Disaggregation Records'!$D$59:$D$92,255),0))=0,"",INDEX('Disaggregation Records'!$F$59:$F$92,MATCH(RIGHT(L312,255),RIGHT('Disaggregation Records'!$D$59:$D$92,255),0))),"")</f>
        <v/>
      </c>
      <c r="E312" s="378" t="str">
        <f t="array" ref="E312">IFERROR(IF(INDEX('Disaggregation Data'!$K$159:$K$310,MATCH(RIGHT(M312,255),RIGHT('Disaggregation Data'!$J$159:$J$310,255),0))=0,"",INDEX('Disaggregation Data'!$K$159:$K$310,MATCH(RIGHT(M312,255),RIGHT('Disaggregation Data'!J$159:$J$310,255),0))),"")</f>
        <v/>
      </c>
      <c r="F312" s="378" t="str">
        <f t="array" ref="F312">IFERROR(IF(INDEX('Disaggregation Data'!$L$159:$L$310,MATCH(RIGHT(M312,255),RIGHT('Disaggregation Data'!$J$159:$J$310,255),0))=0,"",INDEX('Disaggregation Data'!$L$159:$L$310,MATCH(RIGHT(M312,255),RIGHT('Disaggregation Data'!J$159:$J$310,255),0))),"")</f>
        <v/>
      </c>
      <c r="G312" s="378" t="str">
        <f t="array" ref="G312">IFERROR(IF(INDEX('Disaggregation Data'!$M$159:$M$310,MATCH(RIGHT(M312,255),RIGHT('Disaggregation Data'!$J$159:$J$310,255),0))=0,"",INDEX('Disaggregation Data'!$M$159:$M$310,MATCH(RIGHT(M312,255),RIGHT('Disaggregation Data'!J$159:$J$310,255),0))),"")</f>
        <v/>
      </c>
      <c r="H312" s="377" t="str">
        <f t="array" ref="H312">IFERROR(IF(INDEX('Disaggregation Data'!$N$159:$N$310,MATCH(RIGHT(M312,255),RIGHT('Disaggregation Data'!$J$159:$J$310,255),0))=0,"",INDEX('Disaggregation Data'!$N$159:$N$310,MATCH(RIGHT(M312,255),RIGHT('Disaggregation Data'!J$159:$J$310,255),0))),"")</f>
        <v/>
      </c>
      <c r="I312" s="477" t="str">
        <f t="array" ref="I312">IFERROR(IF(INDEX('Disaggregation Records'!$G$59:$G$92,MATCH(LEFT(L312,255),LEFT('Disaggregation Records'!$D$59:$D$92,255),0))=0,"",INDEX('Disaggregation Records'!$G$59:$G$92,MATCH(LEFT(L312,255),LEFT('Disaggregation Records'!$D$59:$D$92,255),0))),"")</f>
        <v/>
      </c>
      <c r="J312" s="491" t="s">
        <v>792</v>
      </c>
      <c r="K312" s="491">
        <f t="shared" si="20"/>
        <v>134</v>
      </c>
      <c r="L312" s="491" t="str">
        <f t="shared" si="21"/>
        <v/>
      </c>
      <c r="M312" s="491" t="str">
        <f t="shared" si="22"/>
        <v/>
      </c>
      <c r="N312" s="491" t="b">
        <f t="shared" si="23"/>
        <v>0</v>
      </c>
      <c r="O312" s="492" t="s">
        <v>1887</v>
      </c>
      <c r="P312" s="199"/>
      <c r="Q312" s="176"/>
      <c r="U312" s="415"/>
      <c r="V312" s="415"/>
    </row>
    <row r="313" spans="1:22" ht="37.5" customHeight="1" x14ac:dyDescent="0.25">
      <c r="A313" s="375">
        <v>15</v>
      </c>
      <c r="B313" s="394" t="str">
        <f>IFERROR(VLOOKUP(A313,'Outcome Indicators - Section C'!$A$10:$S$27,19,FALSE),"")</f>
        <v/>
      </c>
      <c r="C313" s="490" t="str">
        <f t="array" ref="C313">IFERROR(IF(INDEX('Disaggregation Records'!$E$59:$E$92,MATCH(RIGHT(L313,255),RIGHT('Disaggregation Records'!$D$59:$D$92,255),0))=0,"",INDEX('Disaggregation Records'!$E$59:$E$92,MATCH(RIGHT(L313,255),RIGHT('Disaggregation Records'!$D$59:$D$92,255),0))),"")</f>
        <v/>
      </c>
      <c r="D313" s="490" t="str">
        <f t="array" ref="D313">IFERROR(IF(INDEX('Disaggregation Records'!$F$59:$F$92,MATCH(RIGHT(L313,255),RIGHT('Disaggregation Records'!$D$59:$D$92,255),0))=0,"",INDEX('Disaggregation Records'!$F$59:$F$92,MATCH(RIGHT(L313,255),RIGHT('Disaggregation Records'!$D$59:$D$92,255),0))),"")</f>
        <v/>
      </c>
      <c r="E313" s="378" t="str">
        <f t="array" ref="E313">IFERROR(IF(INDEX('Disaggregation Data'!$K$159:$K$310,MATCH(RIGHT(M313,255),RIGHT('Disaggregation Data'!$J$159:$J$310,255),0))=0,"",INDEX('Disaggregation Data'!$K$159:$K$310,MATCH(RIGHT(M313,255),RIGHT('Disaggregation Data'!J$159:$J$310,255),0))),"")</f>
        <v/>
      </c>
      <c r="F313" s="378" t="str">
        <f t="array" ref="F313">IFERROR(IF(INDEX('Disaggregation Data'!$L$159:$L$310,MATCH(RIGHT(M313,255),RIGHT('Disaggregation Data'!$J$159:$J$310,255),0))=0,"",INDEX('Disaggregation Data'!$L$159:$L$310,MATCH(RIGHT(M313,255),RIGHT('Disaggregation Data'!J$159:$J$310,255),0))),"")</f>
        <v/>
      </c>
      <c r="G313" s="378" t="str">
        <f t="array" ref="G313">IFERROR(IF(INDEX('Disaggregation Data'!$M$159:$M$310,MATCH(RIGHT(M313,255),RIGHT('Disaggregation Data'!$J$159:$J$310,255),0))=0,"",INDEX('Disaggregation Data'!$M$159:$M$310,MATCH(RIGHT(M313,255),RIGHT('Disaggregation Data'!J$159:$J$310,255),0))),"")</f>
        <v/>
      </c>
      <c r="H313" s="377" t="str">
        <f t="array" ref="H313">IFERROR(IF(INDEX('Disaggregation Data'!$N$159:$N$310,MATCH(RIGHT(M313,255),RIGHT('Disaggregation Data'!$J$159:$J$310,255),0))=0,"",INDEX('Disaggregation Data'!$N$159:$N$310,MATCH(RIGHT(M313,255),RIGHT('Disaggregation Data'!J$159:$J$310,255),0))),"")</f>
        <v/>
      </c>
      <c r="I313" s="477" t="str">
        <f t="array" ref="I313">IFERROR(IF(INDEX('Disaggregation Records'!$G$59:$G$92,MATCH(LEFT(L313,255),LEFT('Disaggregation Records'!$D$59:$D$92,255),0))=0,"",INDEX('Disaggregation Records'!$G$59:$G$92,MATCH(LEFT(L313,255),LEFT('Disaggregation Records'!$D$59:$D$92,255),0))),"")</f>
        <v/>
      </c>
      <c r="J313" s="491" t="s">
        <v>792</v>
      </c>
      <c r="K313" s="491">
        <f t="shared" si="20"/>
        <v>135</v>
      </c>
      <c r="L313" s="491" t="str">
        <f t="shared" si="21"/>
        <v/>
      </c>
      <c r="M313" s="491" t="str">
        <f t="shared" si="22"/>
        <v/>
      </c>
      <c r="N313" s="491" t="b">
        <f t="shared" si="23"/>
        <v>0</v>
      </c>
      <c r="O313" s="492" t="s">
        <v>1888</v>
      </c>
      <c r="P313" s="199"/>
      <c r="Q313" s="176"/>
      <c r="U313" s="415"/>
      <c r="V313" s="415"/>
    </row>
    <row r="314" spans="1:22" ht="37.5" customHeight="1" x14ac:dyDescent="0.25">
      <c r="A314" s="375">
        <v>15</v>
      </c>
      <c r="B314" s="394" t="str">
        <f>IFERROR(VLOOKUP(A314,'Outcome Indicators - Section C'!$A$10:$S$27,19,FALSE),"")</f>
        <v/>
      </c>
      <c r="C314" s="490" t="str">
        <f t="array" ref="C314">IFERROR(IF(INDEX('Disaggregation Records'!$E$59:$E$92,MATCH(RIGHT(L314,255),RIGHT('Disaggregation Records'!$D$59:$D$92,255),0))=0,"",INDEX('Disaggregation Records'!$E$59:$E$92,MATCH(RIGHT(L314,255),RIGHT('Disaggregation Records'!$D$59:$D$92,255),0))),"")</f>
        <v/>
      </c>
      <c r="D314" s="490" t="str">
        <f t="array" ref="D314">IFERROR(IF(INDEX('Disaggregation Records'!$F$59:$F$92,MATCH(RIGHT(L314,255),RIGHT('Disaggregation Records'!$D$59:$D$92,255),0))=0,"",INDEX('Disaggregation Records'!$F$59:$F$92,MATCH(RIGHT(L314,255),RIGHT('Disaggregation Records'!$D$59:$D$92,255),0))),"")</f>
        <v/>
      </c>
      <c r="E314" s="378" t="str">
        <f t="array" ref="E314">IFERROR(IF(INDEX('Disaggregation Data'!$K$159:$K$310,MATCH(RIGHT(M314,255),RIGHT('Disaggregation Data'!$J$159:$J$310,255),0))=0,"",INDEX('Disaggregation Data'!$K$159:$K$310,MATCH(RIGHT(M314,255),RIGHT('Disaggregation Data'!J$159:$J$310,255),0))),"")</f>
        <v/>
      </c>
      <c r="F314" s="378" t="str">
        <f t="array" ref="F314">IFERROR(IF(INDEX('Disaggregation Data'!$L$159:$L$310,MATCH(RIGHT(M314,255),RIGHT('Disaggregation Data'!$J$159:$J$310,255),0))=0,"",INDEX('Disaggregation Data'!$L$159:$L$310,MATCH(RIGHT(M314,255),RIGHT('Disaggregation Data'!J$159:$J$310,255),0))),"")</f>
        <v/>
      </c>
      <c r="G314" s="378" t="str">
        <f t="array" ref="G314">IFERROR(IF(INDEX('Disaggregation Data'!$M$159:$M$310,MATCH(RIGHT(M314,255),RIGHT('Disaggregation Data'!$J$159:$J$310,255),0))=0,"",INDEX('Disaggregation Data'!$M$159:$M$310,MATCH(RIGHT(M314,255),RIGHT('Disaggregation Data'!J$159:$J$310,255),0))),"")</f>
        <v/>
      </c>
      <c r="H314" s="377" t="str">
        <f t="array" ref="H314">IFERROR(IF(INDEX('Disaggregation Data'!$N$159:$N$310,MATCH(RIGHT(M314,255),RIGHT('Disaggregation Data'!$J$159:$J$310,255),0))=0,"",INDEX('Disaggregation Data'!$N$159:$N$310,MATCH(RIGHT(M314,255),RIGHT('Disaggregation Data'!J$159:$J$310,255),0))),"")</f>
        <v/>
      </c>
      <c r="I314" s="477" t="str">
        <f t="array" ref="I314">IFERROR(IF(INDEX('Disaggregation Records'!$G$59:$G$92,MATCH(LEFT(L314,255),LEFT('Disaggregation Records'!$D$59:$D$92,255),0))=0,"",INDEX('Disaggregation Records'!$G$59:$G$92,MATCH(LEFT(L314,255),LEFT('Disaggregation Records'!$D$59:$D$92,255),0))),"")</f>
        <v/>
      </c>
      <c r="J314" s="491" t="s">
        <v>792</v>
      </c>
      <c r="K314" s="491">
        <f t="shared" si="20"/>
        <v>136</v>
      </c>
      <c r="L314" s="491" t="str">
        <f t="shared" si="21"/>
        <v/>
      </c>
      <c r="M314" s="491" t="str">
        <f t="shared" si="22"/>
        <v/>
      </c>
      <c r="N314" s="491" t="b">
        <f t="shared" si="23"/>
        <v>0</v>
      </c>
      <c r="O314" s="492" t="s">
        <v>1889</v>
      </c>
      <c r="P314" s="199"/>
      <c r="Q314" s="176"/>
      <c r="U314" s="415"/>
      <c r="V314" s="415"/>
    </row>
    <row r="315" spans="1:22" ht="37.5" customHeight="1" x14ac:dyDescent="0.25">
      <c r="A315" s="375">
        <v>15</v>
      </c>
      <c r="B315" s="394" t="str">
        <f>IFERROR(VLOOKUP(A315,'Outcome Indicators - Section C'!$A$10:$S$27,19,FALSE),"")</f>
        <v/>
      </c>
      <c r="C315" s="490" t="str">
        <f t="array" ref="C315">IFERROR(IF(INDEX('Disaggregation Records'!$E$59:$E$92,MATCH(RIGHT(L315,255),RIGHT('Disaggregation Records'!$D$59:$D$92,255),0))=0,"",INDEX('Disaggregation Records'!$E$59:$E$92,MATCH(RIGHT(L315,255),RIGHT('Disaggregation Records'!$D$59:$D$92,255),0))),"")</f>
        <v/>
      </c>
      <c r="D315" s="490" t="str">
        <f t="array" ref="D315">IFERROR(IF(INDEX('Disaggregation Records'!$F$59:$F$92,MATCH(RIGHT(L315,255),RIGHT('Disaggregation Records'!$D$59:$D$92,255),0))=0,"",INDEX('Disaggregation Records'!$F$59:$F$92,MATCH(RIGHT(L315,255),RIGHT('Disaggregation Records'!$D$59:$D$92,255),0))),"")</f>
        <v/>
      </c>
      <c r="E315" s="378" t="str">
        <f t="array" ref="E315">IFERROR(IF(INDEX('Disaggregation Data'!$K$159:$K$310,MATCH(RIGHT(M315,255),RIGHT('Disaggregation Data'!$J$159:$J$310,255),0))=0,"",INDEX('Disaggregation Data'!$K$159:$K$310,MATCH(RIGHT(M315,255),RIGHT('Disaggregation Data'!J$159:$J$310,255),0))),"")</f>
        <v/>
      </c>
      <c r="F315" s="378" t="str">
        <f t="array" ref="F315">IFERROR(IF(INDEX('Disaggregation Data'!$L$159:$L$310,MATCH(RIGHT(M315,255),RIGHT('Disaggregation Data'!$J$159:$J$310,255),0))=0,"",INDEX('Disaggregation Data'!$L$159:$L$310,MATCH(RIGHT(M315,255),RIGHT('Disaggregation Data'!J$159:$J$310,255),0))),"")</f>
        <v/>
      </c>
      <c r="G315" s="378" t="str">
        <f t="array" ref="G315">IFERROR(IF(INDEX('Disaggregation Data'!$M$159:$M$310,MATCH(RIGHT(M315,255),RIGHT('Disaggregation Data'!$J$159:$J$310,255),0))=0,"",INDEX('Disaggregation Data'!$M$159:$M$310,MATCH(RIGHT(M315,255),RIGHT('Disaggregation Data'!J$159:$J$310,255),0))),"")</f>
        <v/>
      </c>
      <c r="H315" s="377" t="str">
        <f t="array" ref="H315">IFERROR(IF(INDEX('Disaggregation Data'!$N$159:$N$310,MATCH(RIGHT(M315,255),RIGHT('Disaggregation Data'!$J$159:$J$310,255),0))=0,"",INDEX('Disaggregation Data'!$N$159:$N$310,MATCH(RIGHT(M315,255),RIGHT('Disaggregation Data'!J$159:$J$310,255),0))),"")</f>
        <v/>
      </c>
      <c r="I315" s="477" t="str">
        <f t="array" ref="I315">IFERROR(IF(INDEX('Disaggregation Records'!$G$59:$G$92,MATCH(LEFT(L315,255),LEFT('Disaggregation Records'!$D$59:$D$92,255),0))=0,"",INDEX('Disaggregation Records'!$G$59:$G$92,MATCH(LEFT(L315,255),LEFT('Disaggregation Records'!$D$59:$D$92,255),0))),"")</f>
        <v/>
      </c>
      <c r="J315" s="491" t="s">
        <v>792</v>
      </c>
      <c r="K315" s="491">
        <f t="shared" si="20"/>
        <v>137</v>
      </c>
      <c r="L315" s="491" t="str">
        <f t="shared" si="21"/>
        <v/>
      </c>
      <c r="M315" s="491" t="str">
        <f t="shared" si="22"/>
        <v/>
      </c>
      <c r="N315" s="491" t="b">
        <f t="shared" si="23"/>
        <v>0</v>
      </c>
      <c r="O315" s="492" t="s">
        <v>1890</v>
      </c>
      <c r="P315" s="199"/>
      <c r="Q315" s="176"/>
      <c r="U315" s="415"/>
      <c r="V315" s="415"/>
    </row>
    <row r="316" spans="1:22" ht="37.5" customHeight="1" x14ac:dyDescent="0.25">
      <c r="A316" s="375">
        <v>15</v>
      </c>
      <c r="B316" s="394" t="str">
        <f>IFERROR(VLOOKUP(A316,'Outcome Indicators - Section C'!$A$10:$S$27,19,FALSE),"")</f>
        <v/>
      </c>
      <c r="C316" s="490" t="str">
        <f t="array" ref="C316">IFERROR(IF(INDEX('Disaggregation Records'!$E$59:$E$92,MATCH(RIGHT(L316,255),RIGHT('Disaggregation Records'!$D$59:$D$92,255),0))=0,"",INDEX('Disaggregation Records'!$E$59:$E$92,MATCH(RIGHT(L316,255),RIGHT('Disaggregation Records'!$D$59:$D$92,255),0))),"")</f>
        <v/>
      </c>
      <c r="D316" s="490" t="str">
        <f t="array" ref="D316">IFERROR(IF(INDEX('Disaggregation Records'!$F$59:$F$92,MATCH(RIGHT(L316,255),RIGHT('Disaggregation Records'!$D$59:$D$92,255),0))=0,"",INDEX('Disaggregation Records'!$F$59:$F$92,MATCH(RIGHT(L316,255),RIGHT('Disaggregation Records'!$D$59:$D$92,255),0))),"")</f>
        <v/>
      </c>
      <c r="E316" s="378" t="str">
        <f t="array" ref="E316">IFERROR(IF(INDEX('Disaggregation Data'!$K$159:$K$310,MATCH(RIGHT(M316,255),RIGHT('Disaggregation Data'!$J$159:$J$310,255),0))=0,"",INDEX('Disaggregation Data'!$K$159:$K$310,MATCH(RIGHT(M316,255),RIGHT('Disaggregation Data'!J$159:$J$310,255),0))),"")</f>
        <v/>
      </c>
      <c r="F316" s="378" t="str">
        <f t="array" ref="F316">IFERROR(IF(INDEX('Disaggregation Data'!$L$159:$L$310,MATCH(RIGHT(M316,255),RIGHT('Disaggregation Data'!$J$159:$J$310,255),0))=0,"",INDEX('Disaggregation Data'!$L$159:$L$310,MATCH(RIGHT(M316,255),RIGHT('Disaggregation Data'!J$159:$J$310,255),0))),"")</f>
        <v/>
      </c>
      <c r="G316" s="378" t="str">
        <f t="array" ref="G316">IFERROR(IF(INDEX('Disaggregation Data'!$M$159:$M$310,MATCH(RIGHT(M316,255),RIGHT('Disaggregation Data'!$J$159:$J$310,255),0))=0,"",INDEX('Disaggregation Data'!$M$159:$M$310,MATCH(RIGHT(M316,255),RIGHT('Disaggregation Data'!J$159:$J$310,255),0))),"")</f>
        <v/>
      </c>
      <c r="H316" s="377" t="str">
        <f t="array" ref="H316">IFERROR(IF(INDEX('Disaggregation Data'!$N$159:$N$310,MATCH(RIGHT(M316,255),RIGHT('Disaggregation Data'!$J$159:$J$310,255),0))=0,"",INDEX('Disaggregation Data'!$N$159:$N$310,MATCH(RIGHT(M316,255),RIGHT('Disaggregation Data'!J$159:$J$310,255),0))),"")</f>
        <v/>
      </c>
      <c r="I316" s="477" t="str">
        <f t="array" ref="I316">IFERROR(IF(INDEX('Disaggregation Records'!$G$59:$G$92,MATCH(LEFT(L316,255),LEFT('Disaggregation Records'!$D$59:$D$92,255),0))=0,"",INDEX('Disaggregation Records'!$G$59:$G$92,MATCH(LEFT(L316,255),LEFT('Disaggregation Records'!$D$59:$D$92,255),0))),"")</f>
        <v/>
      </c>
      <c r="J316" s="491" t="s">
        <v>792</v>
      </c>
      <c r="K316" s="491">
        <f t="shared" si="20"/>
        <v>138</v>
      </c>
      <c r="L316" s="491" t="str">
        <f t="shared" si="21"/>
        <v/>
      </c>
      <c r="M316" s="491" t="str">
        <f t="shared" si="22"/>
        <v/>
      </c>
      <c r="N316" s="491" t="b">
        <f t="shared" si="23"/>
        <v>0</v>
      </c>
      <c r="O316" s="492" t="s">
        <v>1891</v>
      </c>
      <c r="P316" s="199"/>
      <c r="Q316" s="176"/>
      <c r="U316" s="415"/>
      <c r="V316" s="415"/>
    </row>
    <row r="317" spans="1:22" ht="37.5" customHeight="1" x14ac:dyDescent="0.25">
      <c r="A317" s="375">
        <v>15</v>
      </c>
      <c r="B317" s="394" t="str">
        <f>IFERROR(VLOOKUP(A317,'Outcome Indicators - Section C'!$A$10:$S$27,19,FALSE),"")</f>
        <v/>
      </c>
      <c r="C317" s="490" t="str">
        <f t="array" ref="C317">IFERROR(IF(INDEX('Disaggregation Records'!$E$59:$E$92,MATCH(RIGHT(L317,255),RIGHT('Disaggregation Records'!$D$59:$D$92,255),0))=0,"",INDEX('Disaggregation Records'!$E$59:$E$92,MATCH(RIGHT(L317,255),RIGHT('Disaggregation Records'!$D$59:$D$92,255),0))),"")</f>
        <v/>
      </c>
      <c r="D317" s="490" t="str">
        <f t="array" ref="D317">IFERROR(IF(INDEX('Disaggregation Records'!$F$59:$F$92,MATCH(RIGHT(L317,255),RIGHT('Disaggregation Records'!$D$59:$D$92,255),0))=0,"",INDEX('Disaggregation Records'!$F$59:$F$92,MATCH(RIGHT(L317,255),RIGHT('Disaggregation Records'!$D$59:$D$92,255),0))),"")</f>
        <v/>
      </c>
      <c r="E317" s="378" t="str">
        <f t="array" ref="E317">IFERROR(IF(INDEX('Disaggregation Data'!$K$159:$K$310,MATCH(RIGHT(M317,255),RIGHT('Disaggregation Data'!$J$159:$J$310,255),0))=0,"",INDEX('Disaggregation Data'!$K$159:$K$310,MATCH(RIGHT(M317,255),RIGHT('Disaggregation Data'!J$159:$J$310,255),0))),"")</f>
        <v/>
      </c>
      <c r="F317" s="378" t="str">
        <f t="array" ref="F317">IFERROR(IF(INDEX('Disaggregation Data'!$L$159:$L$310,MATCH(RIGHT(M317,255),RIGHT('Disaggregation Data'!$J$159:$J$310,255),0))=0,"",INDEX('Disaggregation Data'!$L$159:$L$310,MATCH(RIGHT(M317,255),RIGHT('Disaggregation Data'!J$159:$J$310,255),0))),"")</f>
        <v/>
      </c>
      <c r="G317" s="378" t="str">
        <f t="array" ref="G317">IFERROR(IF(INDEX('Disaggregation Data'!$M$159:$M$310,MATCH(RIGHT(M317,255),RIGHT('Disaggregation Data'!$J$159:$J$310,255),0))=0,"",INDEX('Disaggregation Data'!$M$159:$M$310,MATCH(RIGHT(M317,255),RIGHT('Disaggregation Data'!J$159:$J$310,255),0))),"")</f>
        <v/>
      </c>
      <c r="H317" s="377" t="str">
        <f t="array" ref="H317">IFERROR(IF(INDEX('Disaggregation Data'!$N$159:$N$310,MATCH(RIGHT(M317,255),RIGHT('Disaggregation Data'!$J$159:$J$310,255),0))=0,"",INDEX('Disaggregation Data'!$N$159:$N$310,MATCH(RIGHT(M317,255),RIGHT('Disaggregation Data'!J$159:$J$310,255),0))),"")</f>
        <v/>
      </c>
      <c r="I317" s="477" t="str">
        <f t="array" ref="I317">IFERROR(IF(INDEX('Disaggregation Records'!$G$59:$G$92,MATCH(LEFT(L317,255),LEFT('Disaggregation Records'!$D$59:$D$92,255),0))=0,"",INDEX('Disaggregation Records'!$G$59:$G$92,MATCH(LEFT(L317,255),LEFT('Disaggregation Records'!$D$59:$D$92,255),0))),"")</f>
        <v/>
      </c>
      <c r="J317" s="491" t="s">
        <v>792</v>
      </c>
      <c r="K317" s="491">
        <f t="shared" si="20"/>
        <v>139</v>
      </c>
      <c r="L317" s="491" t="str">
        <f t="shared" si="21"/>
        <v/>
      </c>
      <c r="M317" s="491" t="str">
        <f t="shared" si="22"/>
        <v/>
      </c>
      <c r="N317" s="491" t="b">
        <f t="shared" si="23"/>
        <v>0</v>
      </c>
      <c r="O317" s="492" t="s">
        <v>1892</v>
      </c>
      <c r="P317" s="199"/>
      <c r="Q317" s="176"/>
      <c r="U317" s="415"/>
      <c r="V317" s="415"/>
    </row>
    <row r="318" spans="1:22" ht="0.75" customHeight="1" thickBot="1" x14ac:dyDescent="0.3">
      <c r="A318" s="66"/>
      <c r="B318" s="67"/>
      <c r="C318" s="67"/>
      <c r="D318" s="67"/>
      <c r="E318" s="67"/>
      <c r="F318" s="67"/>
      <c r="G318" s="67"/>
      <c r="H318" s="67"/>
      <c r="I318" s="67"/>
      <c r="J318" s="67"/>
      <c r="K318" s="67"/>
      <c r="L318" s="67"/>
      <c r="M318" s="67"/>
      <c r="N318" s="67"/>
      <c r="O318" s="67"/>
      <c r="P318" s="169"/>
      <c r="Q318" s="170"/>
    </row>
    <row r="319" spans="1:22" ht="30" hidden="1" customHeight="1" x14ac:dyDescent="0.25">
      <c r="P319" s="133"/>
      <c r="Q319" s="133"/>
    </row>
    <row r="320" spans="1:22" ht="30" hidden="1" customHeight="1" x14ac:dyDescent="0.25">
      <c r="P320" s="133"/>
      <c r="Q320" s="133"/>
    </row>
    <row r="321" spans="1:33" ht="30" hidden="1" customHeight="1" x14ac:dyDescent="0.25">
      <c r="P321" s="133"/>
      <c r="Q321" s="133"/>
    </row>
    <row r="322" spans="1:33" hidden="1" x14ac:dyDescent="0.25">
      <c r="P322" s="133"/>
      <c r="Q322" s="133"/>
    </row>
    <row r="323" spans="1:33" ht="36" customHeight="1" thickBot="1" x14ac:dyDescent="0.3">
      <c r="P323" s="133"/>
      <c r="Q323" s="133"/>
    </row>
    <row r="324" spans="1:33" ht="33" customHeight="1" thickBot="1" x14ac:dyDescent="0.3">
      <c r="A324" s="566" t="s">
        <v>30</v>
      </c>
      <c r="B324" s="567"/>
      <c r="C324" s="567"/>
      <c r="D324" s="567"/>
      <c r="E324" s="567"/>
      <c r="F324" s="567"/>
      <c r="G324" s="567"/>
      <c r="H324" s="567"/>
      <c r="I324" s="567"/>
      <c r="J324" s="567"/>
      <c r="K324" s="567"/>
      <c r="L324" s="567"/>
      <c r="M324" s="567"/>
      <c r="N324" s="567"/>
      <c r="O324" s="567"/>
      <c r="P324" s="567"/>
      <c r="Q324" s="567"/>
      <c r="R324" s="567"/>
      <c r="S324" s="567"/>
      <c r="T324" s="567"/>
      <c r="U324" s="567"/>
      <c r="V324" s="172"/>
      <c r="W324" s="246"/>
      <c r="X324" s="246"/>
      <c r="Y324" s="246"/>
      <c r="Z324" s="246"/>
      <c r="AA324" s="246"/>
      <c r="AB324" s="246"/>
      <c r="AC324" s="246"/>
      <c r="AD324" s="246"/>
      <c r="AE324" s="13"/>
      <c r="AF324" s="287"/>
      <c r="AG324" s="287"/>
    </row>
    <row r="325" spans="1:33" ht="51" customHeight="1" x14ac:dyDescent="0.25">
      <c r="A325" s="439" t="s">
        <v>26</v>
      </c>
      <c r="B325" s="439" t="s">
        <v>126</v>
      </c>
      <c r="C325" s="439" t="s">
        <v>42</v>
      </c>
      <c r="D325" s="439" t="s">
        <v>31</v>
      </c>
      <c r="E325" s="439" t="s">
        <v>2</v>
      </c>
      <c r="F325" s="439" t="s">
        <v>3</v>
      </c>
      <c r="G325" s="439" t="s">
        <v>4</v>
      </c>
      <c r="H325" s="439" t="s">
        <v>33</v>
      </c>
      <c r="I325" s="439"/>
      <c r="J325" s="439" t="s">
        <v>155</v>
      </c>
      <c r="K325" s="439" t="s">
        <v>138</v>
      </c>
      <c r="L325" s="439" t="s">
        <v>139</v>
      </c>
      <c r="M325" s="439" t="s">
        <v>136</v>
      </c>
      <c r="N325" s="439" t="s">
        <v>137</v>
      </c>
      <c r="O325" s="439" t="s">
        <v>156</v>
      </c>
      <c r="P325" s="439"/>
      <c r="Q325" s="439"/>
      <c r="R325" s="439"/>
      <c r="S325" s="439"/>
      <c r="T325" s="439"/>
      <c r="U325" s="439" t="s">
        <v>18</v>
      </c>
      <c r="V325" s="439" t="s">
        <v>9</v>
      </c>
      <c r="W325" s="495"/>
      <c r="X325" s="495" t="s">
        <v>217</v>
      </c>
      <c r="Y325" s="495">
        <v>0</v>
      </c>
      <c r="Z325" s="495" t="s">
        <v>157</v>
      </c>
      <c r="AA325" s="495" t="s">
        <v>60</v>
      </c>
      <c r="AB325" s="495" t="s">
        <v>62</v>
      </c>
      <c r="AC325" s="495" t="s">
        <v>237</v>
      </c>
      <c r="AD325" s="495" t="s">
        <v>62</v>
      </c>
      <c r="AE325" s="216"/>
      <c r="AF325" s="119" t="s">
        <v>301</v>
      </c>
      <c r="AG325" s="119" t="s">
        <v>302</v>
      </c>
    </row>
    <row r="326" spans="1:33" ht="37.5" hidden="1" customHeight="1" x14ac:dyDescent="0.25">
      <c r="A326" s="375" t="s">
        <v>83</v>
      </c>
      <c r="B326" s="394" t="str">
        <f>IFERROR(VLOOKUP(A326,'Coverage Indicators - Section D'!$A$10:$Y$42,25,FALSE),"")</f>
        <v/>
      </c>
      <c r="C326" s="490" t="str">
        <f t="array" ref="C326">IFERROR(IF(INDEX('Disaggregation Records'!$E$95:$E$183,MATCH(RIGHT(Z326,255),RIGHT('Disaggregation Records'!$D$95:$D$183,255),0))=0,"",INDEX('Disaggregation Records'!$E$95:$E$183,MATCH(RIGHT(Z326,255),RIGHT('Disaggregation Records'!$D$95:$D$183,255),0))),"")</f>
        <v/>
      </c>
      <c r="D326" s="490" t="str">
        <f t="array" ref="D326">IFERROR(IF(INDEX('Disaggregation Records'!$F$95:$F$183,MATCH(RIGHT(Z326,255),RIGHT('Disaggregation Records'!$D$95:$D$183,255),0))=0,"",INDEX('Disaggregation Records'!$F$95:$F$183,MATCH(RIGHT(Z326,255),RIGHT('Disaggregation Records'!$D$95:$D$183,255),0))),"")</f>
        <v/>
      </c>
      <c r="E326" s="396" t="str">
        <f t="array" ref="E326">IFERROR(IF(INDEX('Disaggregation Data'!$K$315:$K$616,MATCH(RIGHT(X326,255),RIGHT('Disaggregation Data'!$J$315:$J$616,255),0))=0,"",INDEX('Disaggregation Data'!$K$315:$K$616,MATCH(RIGHT(X326,255),RIGHT('Disaggregation Data'!J$315:$J$616,255),0))),"")</f>
        <v/>
      </c>
      <c r="F326" s="397" t="str">
        <f t="array" ref="F326">IFERROR(IF(INDEX('Disaggregation Data'!$L$315:$L$616,MATCH(RIGHT(X326,255),RIGHT('Disaggregation Data'!$J$315:$J$616,255),0))=0,"",INDEX('Disaggregation Data'!$L$315:$L$616,MATCH(RIGHT(X326,255),RIGHT('Disaggregation Data'!J$315:$J$616,255),0))),"")</f>
        <v/>
      </c>
      <c r="G326" s="459" t="str">
        <f t="array" ref="G326">IFERROR(IF(INDEX('Disaggregation Data'!$M$315:$M$616,MATCH(RIGHT(X326,255),RIGHT('Disaggregation Data'!$J$315:$J$616,255),0))=0,(E326/F326)*100,INDEX('Disaggregation Data'!$M$315:$M$616,MATCH(RIGHT(X326,255),RIGHT('Disaggregation Data'!J$315:$J$616,255),0))),"")</f>
        <v/>
      </c>
      <c r="H326" s="400" t="str">
        <f t="array" ref="H326">IFERROR(IF(INDEX('Disaggregation Data'!$N$315:$N$616,MATCH(RIGHT(X326,255),RIGHT('Disaggregation Data'!$J$315:$J$616,255),0))=0,"",INDEX('Disaggregation Data'!$N$315:$N$616,MATCH(RIGHT(X326,255),RIGHT('Disaggregation Data'!J$315:$J$616,255),0))),"")</f>
        <v/>
      </c>
      <c r="I326" s="496"/>
      <c r="J326" s="496"/>
      <c r="K326" s="496"/>
      <c r="L326" s="496"/>
      <c r="M326" s="496"/>
      <c r="N326" s="496"/>
      <c r="O326" s="496"/>
      <c r="P326" s="496"/>
      <c r="Q326" s="496"/>
      <c r="R326" s="496"/>
      <c r="S326" s="496"/>
      <c r="T326" s="496"/>
      <c r="U326" s="400" t="str">
        <f t="array" ref="U326">IFERROR(IF(INDEX('Disaggregation Data'!$O$315:$O$616,MATCH(RIGHT(X326,255),RIGHT('Disaggregation Data'!$J$315:$J$616,255),0))=0,"",INDEX('Disaggregation Data'!$O$315:$O$616,MATCH(RIGHT(X326,255),RIGHT('Disaggregation Data'!J$315:$J$616,255),0))),"")</f>
        <v/>
      </c>
      <c r="V326" s="413" t="str">
        <f t="array" ref="V326">IFERROR(IF(INDEX('Disaggregation Data'!$P$315:$P$616,MATCH(RIGHT(X326,255),RIGHT('Disaggregation Data'!$J$315:$J$616,255),0))=0,"",INDEX('Disaggregation Data'!$P$315:$P$616,MATCH(RIGHT(X326,255),RIGHT('Disaggregation Data'!J$315:$J$616,255),0))),"")</f>
        <v/>
      </c>
      <c r="W326" s="497"/>
      <c r="X326" s="497" t="str">
        <f>IF(B326&lt;&gt;"",B326&amp;C326&amp;D326,"")</f>
        <v/>
      </c>
      <c r="Y326" s="497">
        <f>IF(B326=B325,Y325+1,0)</f>
        <v>0</v>
      </c>
      <c r="Z326" s="497" t="str">
        <f>IF(B326&lt;&gt;"",B326&amp;"-"&amp;Y326,"")</f>
        <v/>
      </c>
      <c r="AA326" s="497" t="b">
        <f>IFERROR(IF(B326&lt;&gt;"",TRUE,FALSE),"")</f>
        <v>0</v>
      </c>
      <c r="AB326" s="497" t="s">
        <v>61</v>
      </c>
      <c r="AC326" s="497" t="str">
        <f t="array" ref="AC326">IFERROR(IF(INDEX('Disaggregation Records'!$G$95:$G$183,MATCH(LEFT(Z326,255),LEFT('Disaggregation Records'!$D$95:$D$183,255),0))=0,"",INDEX('Disaggregation Records'!$G$95:$G$183,MATCH(LEFT(Z326,255),LEFT('Disaggregation Records'!$D$95:$D$183,255),0))),"")</f>
        <v/>
      </c>
      <c r="AD326" s="497" t="s">
        <v>61</v>
      </c>
      <c r="AE326" s="216"/>
      <c r="AF326" s="237"/>
      <c r="AG326" s="237"/>
    </row>
    <row r="327" spans="1:33" ht="37.5" customHeight="1" x14ac:dyDescent="0.25">
      <c r="A327" s="375">
        <v>1</v>
      </c>
      <c r="B327" s="394" t="str">
        <f>IFERROR(VLOOKUP(A327,'Coverage Indicators - Section D'!$A$10:$Y$42,25,FALSE),"")</f>
        <v>TCS-1(M): Percentage of people living with HIV currently receiving antiretroviral therapy</v>
      </c>
      <c r="C327" s="490" t="str">
        <f t="array" ref="C327">IFERROR(IF(INDEX('Disaggregation Records'!$E$95:$E$183,MATCH(RIGHT(Z327,255),RIGHT('Disaggregation Records'!$D$95:$D$183,255),0))=0,"",INDEX('Disaggregation Records'!$E$95:$E$183,MATCH(RIGHT(Z327,255),RIGHT('Disaggregation Records'!$D$95:$D$183,255),0))),"")</f>
        <v>Age</v>
      </c>
      <c r="D327" s="490" t="str">
        <f t="array" ref="D327">IFERROR(IF(INDEX('Disaggregation Records'!$F$95:$F$183,MATCH(RIGHT(Z327,255),RIGHT('Disaggregation Records'!$D$95:$D$183,255),0))=0,"",INDEX('Disaggregation Records'!$F$95:$F$183,MATCH(RIGHT(Z327,255),RIGHT('Disaggregation Records'!$D$95:$D$183,255),0))),"")</f>
        <v>U15</v>
      </c>
      <c r="E327" s="396" t="str">
        <f t="array" ref="E327">IFERROR(IF(INDEX('Disaggregation Data'!$K$315:$K$616,MATCH(RIGHT(X327,255),RIGHT('Disaggregation Data'!$J$315:$J$616,255),0))=0,"",INDEX('Disaggregation Data'!$K$315:$K$616,MATCH(RIGHT(X327,255),RIGHT('Disaggregation Data'!J$315:$J$616,255),0))),"")</f>
        <v/>
      </c>
      <c r="F327" s="397" t="str">
        <f t="array" ref="F327">IFERROR(IF(INDEX('Disaggregation Data'!$L$315:$L$616,MATCH(RIGHT(X327,255),RIGHT('Disaggregation Data'!$J$315:$J$616,255),0))=0,"",INDEX('Disaggregation Data'!$L$315:$L$616,MATCH(RIGHT(X327,255),RIGHT('Disaggregation Data'!J$315:$J$616,255),0))),"")</f>
        <v/>
      </c>
      <c r="G327" s="459" t="str">
        <f t="array" ref="G327">IFERROR(IF(INDEX('Disaggregation Data'!$M$315:$M$616,MATCH(RIGHT(X327,255),RIGHT('Disaggregation Data'!$J$315:$J$616,255),0))=0,(E327/F327)*100,INDEX('Disaggregation Data'!$M$315:$M$616,MATCH(RIGHT(X327,255),RIGHT('Disaggregation Data'!J$315:$J$616,255),0))),"")</f>
        <v/>
      </c>
      <c r="H327" s="400" t="str">
        <f t="array" ref="H327">IFERROR(IF(INDEX('Disaggregation Data'!$N$315:$N$616,MATCH(RIGHT(X327,255),RIGHT('Disaggregation Data'!$J$315:$J$616,255),0))=0,"",INDEX('Disaggregation Data'!$N$315:$N$616,MATCH(RIGHT(X327,255),RIGHT('Disaggregation Data'!J$315:$J$616,255),0))),"")</f>
        <v/>
      </c>
      <c r="I327" s="496"/>
      <c r="J327" s="496"/>
      <c r="K327" s="496"/>
      <c r="L327" s="496"/>
      <c r="M327" s="496"/>
      <c r="N327" s="496"/>
      <c r="O327" s="496"/>
      <c r="P327" s="496"/>
      <c r="Q327" s="496"/>
      <c r="R327" s="496"/>
      <c r="S327" s="496"/>
      <c r="T327" s="496"/>
      <c r="U327" s="400" t="str">
        <f t="array" ref="U327">IFERROR(IF(INDEX('Disaggregation Data'!$O$315:$O$616,MATCH(RIGHT(X327,255),RIGHT('Disaggregation Data'!$J$315:$J$616,255),0))=0,"",INDEX('Disaggregation Data'!$O$315:$O$616,MATCH(RIGHT(X327,255),RIGHT('Disaggregation Data'!J$315:$J$616,255),0))),"")</f>
        <v/>
      </c>
      <c r="V327" s="413" t="s">
        <v>4226</v>
      </c>
      <c r="W327" s="497"/>
      <c r="X327" s="497" t="str">
        <f t="shared" ref="X327:X390" si="24">IF(B327&lt;&gt;"",B327&amp;C327&amp;D327,"")</f>
        <v>TCS-1(M): Percentage of people living with HIV currently receiving antiretroviral therapyAgeU15</v>
      </c>
      <c r="Y327" s="497">
        <f t="shared" ref="Y327:Y390" si="25">IF(B327=B326,Y326+1,0)</f>
        <v>0</v>
      </c>
      <c r="Z327" s="497" t="str">
        <f t="shared" ref="Z327:Z390" si="26">IF(B327&lt;&gt;"",B327&amp;"-"&amp;Y327,"")</f>
        <v>TCS-1(M): Percentage of people living with HIV currently receiving antiretroviral therapy-0</v>
      </c>
      <c r="AA327" s="497" t="b">
        <f t="shared" ref="AA327:AA390" si="27">IFERROR(IF(B327&lt;&gt;"",TRUE,FALSE),"")</f>
        <v>1</v>
      </c>
      <c r="AB327" s="497" t="s">
        <v>1893</v>
      </c>
      <c r="AC327" s="497" t="str">
        <f t="array" ref="AC327">IFERROR(IF(INDEX('Disaggregation Records'!$G$95:$G$183,MATCH(LEFT(Z327,255),LEFT('Disaggregation Records'!$D$95:$D$183,255),0))=0,"",INDEX('Disaggregation Records'!$G$95:$G$183,MATCH(LEFT(Z327,255),LEFT('Disaggregation Records'!$D$95:$D$183,255),0))),"")</f>
        <v>a1L36000000zoMsEAI</v>
      </c>
      <c r="AD327" s="497" t="s">
        <v>793</v>
      </c>
      <c r="AE327" s="216"/>
      <c r="AF327" s="494"/>
      <c r="AG327" s="494"/>
    </row>
    <row r="328" spans="1:33" ht="37.5" customHeight="1" x14ac:dyDescent="0.25">
      <c r="A328" s="375">
        <v>1</v>
      </c>
      <c r="B328" s="394" t="str">
        <f>IFERROR(VLOOKUP(A328,'Coverage Indicators - Section D'!$A$10:$Y$42,25,FALSE),"")</f>
        <v>TCS-1(M): Percentage of people living with HIV currently receiving antiretroviral therapy</v>
      </c>
      <c r="C328" s="490" t="str">
        <f t="array" ref="C328">IFERROR(IF(INDEX('Disaggregation Records'!$E$95:$E$183,MATCH(RIGHT(Z328,255),RIGHT('Disaggregation Records'!$D$95:$D$183,255),0))=0,"",INDEX('Disaggregation Records'!$E$95:$E$183,MATCH(RIGHT(Z328,255),RIGHT('Disaggregation Records'!$D$95:$D$183,255),0))),"")</f>
        <v>Age</v>
      </c>
      <c r="D328" s="490" t="str">
        <f t="array" ref="D328">IFERROR(IF(INDEX('Disaggregation Records'!$F$95:$F$183,MATCH(RIGHT(Z328,255),RIGHT('Disaggregation Records'!$D$95:$D$183,255),0))=0,"",INDEX('Disaggregation Records'!$F$95:$F$183,MATCH(RIGHT(Z328,255),RIGHT('Disaggregation Records'!$D$95:$D$183,255),0))),"")</f>
        <v>15+</v>
      </c>
      <c r="E328" s="396" t="str">
        <f t="array" ref="E328">IFERROR(IF(INDEX('Disaggregation Data'!$K$315:$K$616,MATCH(RIGHT(X328,255),RIGHT('Disaggregation Data'!$J$315:$J$616,255),0))=0,"",INDEX('Disaggregation Data'!$K$315:$K$616,MATCH(RIGHT(X328,255),RIGHT('Disaggregation Data'!J$315:$J$616,255),0))),"")</f>
        <v/>
      </c>
      <c r="F328" s="397" t="str">
        <f t="array" ref="F328">IFERROR(IF(INDEX('Disaggregation Data'!$L$315:$L$616,MATCH(RIGHT(X328,255),RIGHT('Disaggregation Data'!$J$315:$J$616,255),0))=0,"",INDEX('Disaggregation Data'!$L$315:$L$616,MATCH(RIGHT(X328,255),RIGHT('Disaggregation Data'!J$315:$J$616,255),0))),"")</f>
        <v/>
      </c>
      <c r="G328" s="459" t="str">
        <f t="array" ref="G328">IFERROR(IF(INDEX('Disaggregation Data'!$M$315:$M$616,MATCH(RIGHT(X328,255),RIGHT('Disaggregation Data'!$J$315:$J$616,255),0))=0,(E328/F328)*100,INDEX('Disaggregation Data'!$M$315:$M$616,MATCH(RIGHT(X328,255),RIGHT('Disaggregation Data'!J$315:$J$616,255),0))),"")</f>
        <v/>
      </c>
      <c r="H328" s="400" t="str">
        <f t="array" ref="H328">IFERROR(IF(INDEX('Disaggregation Data'!$N$315:$N$616,MATCH(RIGHT(X328,255),RIGHT('Disaggregation Data'!$J$315:$J$616,255),0))=0,"",INDEX('Disaggregation Data'!$N$315:$N$616,MATCH(RIGHT(X328,255),RIGHT('Disaggregation Data'!J$315:$J$616,255),0))),"")</f>
        <v/>
      </c>
      <c r="I328" s="496"/>
      <c r="J328" s="496"/>
      <c r="K328" s="496"/>
      <c r="L328" s="496"/>
      <c r="M328" s="496"/>
      <c r="N328" s="496"/>
      <c r="O328" s="496"/>
      <c r="P328" s="496"/>
      <c r="Q328" s="496"/>
      <c r="R328" s="496"/>
      <c r="S328" s="496"/>
      <c r="T328" s="496"/>
      <c r="U328" s="400" t="str">
        <f t="array" ref="U328">IFERROR(IF(INDEX('Disaggregation Data'!$O$315:$O$616,MATCH(RIGHT(X328,255),RIGHT('Disaggregation Data'!$J$315:$J$616,255),0))=0,"",INDEX('Disaggregation Data'!$O$315:$O$616,MATCH(RIGHT(X328,255),RIGHT('Disaggregation Data'!J$315:$J$616,255),0))),"")</f>
        <v/>
      </c>
      <c r="V328" s="413" t="s">
        <v>4226</v>
      </c>
      <c r="W328" s="497"/>
      <c r="X328" s="497" t="str">
        <f t="shared" si="24"/>
        <v>TCS-1(M): Percentage of people living with HIV currently receiving antiretroviral therapyAge15+</v>
      </c>
      <c r="Y328" s="497">
        <f t="shared" si="25"/>
        <v>1</v>
      </c>
      <c r="Z328" s="497" t="str">
        <f t="shared" si="26"/>
        <v>TCS-1(M): Percentage of people living with HIV currently receiving antiretroviral therapy-1</v>
      </c>
      <c r="AA328" s="497" t="b">
        <f t="shared" si="27"/>
        <v>1</v>
      </c>
      <c r="AB328" s="497" t="s">
        <v>1894</v>
      </c>
      <c r="AC328" s="497" t="str">
        <f t="array" ref="AC328">IFERROR(IF(INDEX('Disaggregation Records'!$G$95:$G$183,MATCH(LEFT(Z328,255),LEFT('Disaggregation Records'!$D$95:$D$183,255),0))=0,"",INDEX('Disaggregation Records'!$G$95:$G$183,MATCH(LEFT(Z328,255),LEFT('Disaggregation Records'!$D$95:$D$183,255),0))),"")</f>
        <v>a1L36000000zoMtEAI</v>
      </c>
      <c r="AD328" s="497" t="s">
        <v>793</v>
      </c>
      <c r="AE328" s="216"/>
      <c r="AF328" s="494"/>
      <c r="AG328" s="494"/>
    </row>
    <row r="329" spans="1:33" ht="37.5" customHeight="1" x14ac:dyDescent="0.25">
      <c r="A329" s="375">
        <v>1</v>
      </c>
      <c r="B329" s="394" t="str">
        <f>IFERROR(VLOOKUP(A329,'Coverage Indicators - Section D'!$A$10:$Y$42,25,FALSE),"")</f>
        <v>TCS-1(M): Percentage of people living with HIV currently receiving antiretroviral therapy</v>
      </c>
      <c r="C329" s="490" t="str">
        <f t="array" ref="C329">IFERROR(IF(INDEX('Disaggregation Records'!$E$95:$E$183,MATCH(RIGHT(Z329,255),RIGHT('Disaggregation Records'!$D$95:$D$183,255),0))=0,"",INDEX('Disaggregation Records'!$E$95:$E$183,MATCH(RIGHT(Z329,255),RIGHT('Disaggregation Records'!$D$95:$D$183,255),0))),"")</f>
        <v>Age | Gender</v>
      </c>
      <c r="D329" s="490" t="str">
        <f t="array" ref="D329">IFERROR(IF(INDEX('Disaggregation Records'!$F$95:$F$183,MATCH(RIGHT(Z329,255),RIGHT('Disaggregation Records'!$D$95:$D$183,255),0))=0,"",INDEX('Disaggregation Records'!$F$95:$F$183,MATCH(RIGHT(Z329,255),RIGHT('Disaggregation Records'!$D$95:$D$183,255),0))),"")</f>
        <v>15-24 male</v>
      </c>
      <c r="E329" s="396" t="str">
        <f t="array" ref="E329">IFERROR(IF(INDEX('Disaggregation Data'!$K$315:$K$616,MATCH(RIGHT(X329,255),RIGHT('Disaggregation Data'!$J$315:$J$616,255),0))=0,"",INDEX('Disaggregation Data'!$K$315:$K$616,MATCH(RIGHT(X329,255),RIGHT('Disaggregation Data'!J$315:$J$616,255),0))),"")</f>
        <v/>
      </c>
      <c r="F329" s="397" t="str">
        <f t="array" ref="F329">IFERROR(IF(INDEX('Disaggregation Data'!$L$315:$L$616,MATCH(RIGHT(X329,255),RIGHT('Disaggregation Data'!$J$315:$J$616,255),0))=0,"",INDEX('Disaggregation Data'!$L$315:$L$616,MATCH(RIGHT(X329,255),RIGHT('Disaggregation Data'!J$315:$J$616,255),0))),"")</f>
        <v/>
      </c>
      <c r="G329" s="459" t="str">
        <f t="array" ref="G329">IFERROR(IF(INDEX('Disaggregation Data'!$M$315:$M$616,MATCH(RIGHT(X329,255),RIGHT('Disaggregation Data'!$J$315:$J$616,255),0))=0,(E329/F329)*100,INDEX('Disaggregation Data'!$M$315:$M$616,MATCH(RIGHT(X329,255),RIGHT('Disaggregation Data'!J$315:$J$616,255),0))),"")</f>
        <v/>
      </c>
      <c r="H329" s="400" t="str">
        <f t="array" ref="H329">IFERROR(IF(INDEX('Disaggregation Data'!$N$315:$N$616,MATCH(RIGHT(X329,255),RIGHT('Disaggregation Data'!$J$315:$J$616,255),0))=0,"",INDEX('Disaggregation Data'!$N$315:$N$616,MATCH(RIGHT(X329,255),RIGHT('Disaggregation Data'!J$315:$J$616,255),0))),"")</f>
        <v/>
      </c>
      <c r="I329" s="496"/>
      <c r="J329" s="496"/>
      <c r="K329" s="496"/>
      <c r="L329" s="496"/>
      <c r="M329" s="496"/>
      <c r="N329" s="496"/>
      <c r="O329" s="496"/>
      <c r="P329" s="496"/>
      <c r="Q329" s="496"/>
      <c r="R329" s="496"/>
      <c r="S329" s="496"/>
      <c r="T329" s="496"/>
      <c r="U329" s="400" t="str">
        <f t="array" ref="U329">IFERROR(IF(INDEX('Disaggregation Data'!$O$315:$O$616,MATCH(RIGHT(X329,255),RIGHT('Disaggregation Data'!$J$315:$J$616,255),0))=0,"",INDEX('Disaggregation Data'!$O$315:$O$616,MATCH(RIGHT(X329,255),RIGHT('Disaggregation Data'!J$315:$J$616,255),0))),"")</f>
        <v/>
      </c>
      <c r="V329" s="413" t="s">
        <v>4226</v>
      </c>
      <c r="W329" s="497"/>
      <c r="X329" s="497" t="str">
        <f t="shared" si="24"/>
        <v>TCS-1(M): Percentage of people living with HIV currently receiving antiretroviral therapyAge | Gender15-24 male</v>
      </c>
      <c r="Y329" s="497">
        <f t="shared" si="25"/>
        <v>2</v>
      </c>
      <c r="Z329" s="497" t="str">
        <f t="shared" si="26"/>
        <v>TCS-1(M): Percentage of people living with HIV currently receiving antiretroviral therapy-2</v>
      </c>
      <c r="AA329" s="497" t="b">
        <f t="shared" si="27"/>
        <v>1</v>
      </c>
      <c r="AB329" s="497" t="s">
        <v>1895</v>
      </c>
      <c r="AC329" s="497" t="str">
        <f t="array" ref="AC329">IFERROR(IF(INDEX('Disaggregation Records'!$G$95:$G$183,MATCH(LEFT(Z329,255),LEFT('Disaggregation Records'!$D$95:$D$183,255),0))=0,"",INDEX('Disaggregation Records'!$G$95:$G$183,MATCH(LEFT(Z329,255),LEFT('Disaggregation Records'!$D$95:$D$183,255),0))),"")</f>
        <v>a1L36000000zoO2EAI</v>
      </c>
      <c r="AD329" s="497" t="s">
        <v>793</v>
      </c>
      <c r="AE329" s="216"/>
      <c r="AF329" s="494"/>
      <c r="AG329" s="494"/>
    </row>
    <row r="330" spans="1:33" ht="37.5" customHeight="1" x14ac:dyDescent="0.25">
      <c r="A330" s="375">
        <v>1</v>
      </c>
      <c r="B330" s="394" t="str">
        <f>IFERROR(VLOOKUP(A330,'Coverage Indicators - Section D'!$A$10:$Y$42,25,FALSE),"")</f>
        <v>TCS-1(M): Percentage of people living with HIV currently receiving antiretroviral therapy</v>
      </c>
      <c r="C330" s="490" t="str">
        <f t="array" ref="C330">IFERROR(IF(INDEX('Disaggregation Records'!$E$95:$E$183,MATCH(RIGHT(Z330,255),RIGHT('Disaggregation Records'!$D$95:$D$183,255),0))=0,"",INDEX('Disaggregation Records'!$E$95:$E$183,MATCH(RIGHT(Z330,255),RIGHT('Disaggregation Records'!$D$95:$D$183,255),0))),"")</f>
        <v>Age | Gender</v>
      </c>
      <c r="D330" s="490" t="str">
        <f t="array" ref="D330">IFERROR(IF(INDEX('Disaggregation Records'!$F$95:$F$183,MATCH(RIGHT(Z330,255),RIGHT('Disaggregation Records'!$D$95:$D$183,255),0))=0,"",INDEX('Disaggregation Records'!$F$95:$F$183,MATCH(RIGHT(Z330,255),RIGHT('Disaggregation Records'!$D$95:$D$183,255),0))),"")</f>
        <v>15-19 male</v>
      </c>
      <c r="E330" s="396" t="str">
        <f t="array" ref="E330">IFERROR(IF(INDEX('Disaggregation Data'!$K$315:$K$616,MATCH(RIGHT(X330,255),RIGHT('Disaggregation Data'!$J$315:$J$616,255),0))=0,"",INDEX('Disaggregation Data'!$K$315:$K$616,MATCH(RIGHT(X330,255),RIGHT('Disaggregation Data'!J$315:$J$616,255),0))),"")</f>
        <v/>
      </c>
      <c r="F330" s="397" t="str">
        <f t="array" ref="F330">IFERROR(IF(INDEX('Disaggregation Data'!$L$315:$L$616,MATCH(RIGHT(X330,255),RIGHT('Disaggregation Data'!$J$315:$J$616,255),0))=0,"",INDEX('Disaggregation Data'!$L$315:$L$616,MATCH(RIGHT(X330,255),RIGHT('Disaggregation Data'!J$315:$J$616,255),0))),"")</f>
        <v/>
      </c>
      <c r="G330" s="459" t="str">
        <f t="array" ref="G330">IFERROR(IF(INDEX('Disaggregation Data'!$M$315:$M$616,MATCH(RIGHT(X330,255),RIGHT('Disaggregation Data'!$J$315:$J$616,255),0))=0,(E330/F330)*100,INDEX('Disaggregation Data'!$M$315:$M$616,MATCH(RIGHT(X330,255),RIGHT('Disaggregation Data'!J$315:$J$616,255),0))),"")</f>
        <v/>
      </c>
      <c r="H330" s="400" t="str">
        <f t="array" ref="H330">IFERROR(IF(INDEX('Disaggregation Data'!$N$315:$N$616,MATCH(RIGHT(X330,255),RIGHT('Disaggregation Data'!$J$315:$J$616,255),0))=0,"",INDEX('Disaggregation Data'!$N$315:$N$616,MATCH(RIGHT(X330,255),RIGHT('Disaggregation Data'!J$315:$J$616,255),0))),"")</f>
        <v/>
      </c>
      <c r="I330" s="496"/>
      <c r="J330" s="496"/>
      <c r="K330" s="496"/>
      <c r="L330" s="496"/>
      <c r="M330" s="496"/>
      <c r="N330" s="496"/>
      <c r="O330" s="496"/>
      <c r="P330" s="496"/>
      <c r="Q330" s="496"/>
      <c r="R330" s="496"/>
      <c r="S330" s="496"/>
      <c r="T330" s="496"/>
      <c r="U330" s="400" t="str">
        <f t="array" ref="U330">IFERROR(IF(INDEX('Disaggregation Data'!$O$315:$O$616,MATCH(RIGHT(X330,255),RIGHT('Disaggregation Data'!$J$315:$J$616,255),0))=0,"",INDEX('Disaggregation Data'!$O$315:$O$616,MATCH(RIGHT(X330,255),RIGHT('Disaggregation Data'!J$315:$J$616,255),0))),"")</f>
        <v/>
      </c>
      <c r="V330" s="413" t="s">
        <v>4226</v>
      </c>
      <c r="W330" s="497"/>
      <c r="X330" s="497" t="str">
        <f t="shared" si="24"/>
        <v>TCS-1(M): Percentage of people living with HIV currently receiving antiretroviral therapyAge | Gender15-19 male</v>
      </c>
      <c r="Y330" s="497">
        <f t="shared" si="25"/>
        <v>3</v>
      </c>
      <c r="Z330" s="497" t="str">
        <f t="shared" si="26"/>
        <v>TCS-1(M): Percentage of people living with HIV currently receiving antiretroviral therapy-3</v>
      </c>
      <c r="AA330" s="497" t="b">
        <f t="shared" si="27"/>
        <v>1</v>
      </c>
      <c r="AB330" s="497" t="s">
        <v>1896</v>
      </c>
      <c r="AC330" s="497" t="str">
        <f t="array" ref="AC330">IFERROR(IF(INDEX('Disaggregation Records'!$G$95:$G$183,MATCH(LEFT(Z330,255),LEFT('Disaggregation Records'!$D$95:$D$183,255),0))=0,"",INDEX('Disaggregation Records'!$G$95:$G$183,MATCH(LEFT(Z330,255),LEFT('Disaggregation Records'!$D$95:$D$183,255),0))),"")</f>
        <v>a1L36000002NzjpEAC</v>
      </c>
      <c r="AD330" s="497" t="s">
        <v>793</v>
      </c>
      <c r="AE330" s="216"/>
      <c r="AF330" s="494"/>
      <c r="AG330" s="494"/>
    </row>
    <row r="331" spans="1:33" ht="37.5" customHeight="1" x14ac:dyDescent="0.25">
      <c r="A331" s="375">
        <v>1</v>
      </c>
      <c r="B331" s="394" t="str">
        <f>IFERROR(VLOOKUP(A331,'Coverage Indicators - Section D'!$A$10:$Y$42,25,FALSE),"")</f>
        <v>TCS-1(M): Percentage of people living with HIV currently receiving antiretroviral therapy</v>
      </c>
      <c r="C331" s="490" t="str">
        <f t="array" ref="C331">IFERROR(IF(INDEX('Disaggregation Records'!$E$95:$E$183,MATCH(RIGHT(Z331,255),RIGHT('Disaggregation Records'!$D$95:$D$183,255),0))=0,"",INDEX('Disaggregation Records'!$E$95:$E$183,MATCH(RIGHT(Z331,255),RIGHT('Disaggregation Records'!$D$95:$D$183,255),0))),"")</f>
        <v>Age | Gender</v>
      </c>
      <c r="D331" s="490" t="str">
        <f t="array" ref="D331">IFERROR(IF(INDEX('Disaggregation Records'!$F$95:$F$183,MATCH(RIGHT(Z331,255),RIGHT('Disaggregation Records'!$D$95:$D$183,255),0))=0,"",INDEX('Disaggregation Records'!$F$95:$F$183,MATCH(RIGHT(Z331,255),RIGHT('Disaggregation Records'!$D$95:$D$183,255),0))),"")</f>
        <v>20-24 male</v>
      </c>
      <c r="E331" s="396" t="str">
        <f t="array" ref="E331">IFERROR(IF(INDEX('Disaggregation Data'!$K$315:$K$616,MATCH(RIGHT(X331,255),RIGHT('Disaggregation Data'!$J$315:$J$616,255),0))=0,"",INDEX('Disaggregation Data'!$K$315:$K$616,MATCH(RIGHT(X331,255),RIGHT('Disaggregation Data'!J$315:$J$616,255),0))),"")</f>
        <v/>
      </c>
      <c r="F331" s="397" t="str">
        <f t="array" ref="F331">IFERROR(IF(INDEX('Disaggregation Data'!$L$315:$L$616,MATCH(RIGHT(X331,255),RIGHT('Disaggregation Data'!$J$315:$J$616,255),0))=0,"",INDEX('Disaggregation Data'!$L$315:$L$616,MATCH(RIGHT(X331,255),RIGHT('Disaggregation Data'!J$315:$J$616,255),0))),"")</f>
        <v/>
      </c>
      <c r="G331" s="459" t="str">
        <f t="array" ref="G331">IFERROR(IF(INDEX('Disaggregation Data'!$M$315:$M$616,MATCH(RIGHT(X331,255),RIGHT('Disaggregation Data'!$J$315:$J$616,255),0))=0,(E331/F331)*100,INDEX('Disaggregation Data'!$M$315:$M$616,MATCH(RIGHT(X331,255),RIGHT('Disaggregation Data'!J$315:$J$616,255),0))),"")</f>
        <v/>
      </c>
      <c r="H331" s="400" t="str">
        <f t="array" ref="H331">IFERROR(IF(INDEX('Disaggregation Data'!$N$315:$N$616,MATCH(RIGHT(X331,255),RIGHT('Disaggregation Data'!$J$315:$J$616,255),0))=0,"",INDEX('Disaggregation Data'!$N$315:$N$616,MATCH(RIGHT(X331,255),RIGHT('Disaggregation Data'!J$315:$J$616,255),0))),"")</f>
        <v/>
      </c>
      <c r="I331" s="496"/>
      <c r="J331" s="496"/>
      <c r="K331" s="496"/>
      <c r="L331" s="496"/>
      <c r="M331" s="496"/>
      <c r="N331" s="496"/>
      <c r="O331" s="496"/>
      <c r="P331" s="496"/>
      <c r="Q331" s="496"/>
      <c r="R331" s="496"/>
      <c r="S331" s="496"/>
      <c r="T331" s="496"/>
      <c r="U331" s="400" t="str">
        <f t="array" ref="U331">IFERROR(IF(INDEX('Disaggregation Data'!$O$315:$O$616,MATCH(RIGHT(X331,255),RIGHT('Disaggregation Data'!$J$315:$J$616,255),0))=0,"",INDEX('Disaggregation Data'!$O$315:$O$616,MATCH(RIGHT(X331,255),RIGHT('Disaggregation Data'!J$315:$J$616,255),0))),"")</f>
        <v/>
      </c>
      <c r="V331" s="413" t="s">
        <v>4226</v>
      </c>
      <c r="W331" s="497"/>
      <c r="X331" s="497" t="str">
        <f t="shared" si="24"/>
        <v>TCS-1(M): Percentage of people living with HIV currently receiving antiretroviral therapyAge | Gender20-24 male</v>
      </c>
      <c r="Y331" s="497">
        <f t="shared" si="25"/>
        <v>4</v>
      </c>
      <c r="Z331" s="497" t="str">
        <f t="shared" si="26"/>
        <v>TCS-1(M): Percentage of people living with HIV currently receiving antiretroviral therapy-4</v>
      </c>
      <c r="AA331" s="497" t="b">
        <f t="shared" si="27"/>
        <v>1</v>
      </c>
      <c r="AB331" s="497" t="s">
        <v>1897</v>
      </c>
      <c r="AC331" s="497" t="str">
        <f t="array" ref="AC331">IFERROR(IF(INDEX('Disaggregation Records'!$G$95:$G$183,MATCH(LEFT(Z331,255),LEFT('Disaggregation Records'!$D$95:$D$183,255),0))=0,"",INDEX('Disaggregation Records'!$G$95:$G$183,MATCH(LEFT(Z331,255),LEFT('Disaggregation Records'!$D$95:$D$183,255),0))),"")</f>
        <v>a1L36000002NzjqEAC</v>
      </c>
      <c r="AD331" s="497" t="s">
        <v>793</v>
      </c>
      <c r="AE331" s="216"/>
      <c r="AF331" s="494"/>
      <c r="AG331" s="494"/>
    </row>
    <row r="332" spans="1:33" ht="37.5" customHeight="1" x14ac:dyDescent="0.25">
      <c r="A332" s="375">
        <v>1</v>
      </c>
      <c r="B332" s="394" t="str">
        <f>IFERROR(VLOOKUP(A332,'Coverage Indicators - Section D'!$A$10:$Y$42,25,FALSE),"")</f>
        <v>TCS-1(M): Percentage of people living with HIV currently receiving antiretroviral therapy</v>
      </c>
      <c r="C332" s="490" t="str">
        <f t="array" ref="C332">IFERROR(IF(INDEX('Disaggregation Records'!$E$95:$E$183,MATCH(RIGHT(Z332,255),RIGHT('Disaggregation Records'!$D$95:$D$183,255),0))=0,"",INDEX('Disaggregation Records'!$E$95:$E$183,MATCH(RIGHT(Z332,255),RIGHT('Disaggregation Records'!$D$95:$D$183,255),0))),"")</f>
        <v>Age | Gender</v>
      </c>
      <c r="D332" s="490" t="str">
        <f t="array" ref="D332">IFERROR(IF(INDEX('Disaggregation Records'!$F$95:$F$183,MATCH(RIGHT(Z332,255),RIGHT('Disaggregation Records'!$D$95:$D$183,255),0))=0,"",INDEX('Disaggregation Records'!$F$95:$F$183,MATCH(RIGHT(Z332,255),RIGHT('Disaggregation Records'!$D$95:$D$183,255),0))),"")</f>
        <v>15-24 female</v>
      </c>
      <c r="E332" s="396" t="str">
        <f t="array" ref="E332">IFERROR(IF(INDEX('Disaggregation Data'!$K$315:$K$616,MATCH(RIGHT(X332,255),RIGHT('Disaggregation Data'!$J$315:$J$616,255),0))=0,"",INDEX('Disaggregation Data'!$K$315:$K$616,MATCH(RIGHT(X332,255),RIGHT('Disaggregation Data'!J$315:$J$616,255),0))),"")</f>
        <v/>
      </c>
      <c r="F332" s="397" t="str">
        <f t="array" ref="F332">IFERROR(IF(INDEX('Disaggregation Data'!$L$315:$L$616,MATCH(RIGHT(X332,255),RIGHT('Disaggregation Data'!$J$315:$J$616,255),0))=0,"",INDEX('Disaggregation Data'!$L$315:$L$616,MATCH(RIGHT(X332,255),RIGHT('Disaggregation Data'!J$315:$J$616,255),0))),"")</f>
        <v/>
      </c>
      <c r="G332" s="459" t="str">
        <f t="array" ref="G332">IFERROR(IF(INDEX('Disaggregation Data'!$M$315:$M$616,MATCH(RIGHT(X332,255),RIGHT('Disaggregation Data'!$J$315:$J$616,255),0))=0,(E332/F332)*100,INDEX('Disaggregation Data'!$M$315:$M$616,MATCH(RIGHT(X332,255),RIGHT('Disaggregation Data'!J$315:$J$616,255),0))),"")</f>
        <v/>
      </c>
      <c r="H332" s="400" t="str">
        <f t="array" ref="H332">IFERROR(IF(INDEX('Disaggregation Data'!$N$315:$N$616,MATCH(RIGHT(X332,255),RIGHT('Disaggregation Data'!$J$315:$J$616,255),0))=0,"",INDEX('Disaggregation Data'!$N$315:$N$616,MATCH(RIGHT(X332,255),RIGHT('Disaggregation Data'!J$315:$J$616,255),0))),"")</f>
        <v/>
      </c>
      <c r="I332" s="496"/>
      <c r="J332" s="496"/>
      <c r="K332" s="496"/>
      <c r="L332" s="496"/>
      <c r="M332" s="496"/>
      <c r="N332" s="496"/>
      <c r="O332" s="496"/>
      <c r="P332" s="496"/>
      <c r="Q332" s="496"/>
      <c r="R332" s="496"/>
      <c r="S332" s="496"/>
      <c r="T332" s="496"/>
      <c r="U332" s="400" t="str">
        <f t="array" ref="U332">IFERROR(IF(INDEX('Disaggregation Data'!$O$315:$O$616,MATCH(RIGHT(X332,255),RIGHT('Disaggregation Data'!$J$315:$J$616,255),0))=0,"",INDEX('Disaggregation Data'!$O$315:$O$616,MATCH(RIGHT(X332,255),RIGHT('Disaggregation Data'!J$315:$J$616,255),0))),"")</f>
        <v/>
      </c>
      <c r="V332" s="413" t="s">
        <v>4226</v>
      </c>
      <c r="W332" s="497"/>
      <c r="X332" s="497" t="str">
        <f t="shared" si="24"/>
        <v>TCS-1(M): Percentage of people living with HIV currently receiving antiretroviral therapyAge | Gender15-24 female</v>
      </c>
      <c r="Y332" s="497">
        <f t="shared" si="25"/>
        <v>5</v>
      </c>
      <c r="Z332" s="497" t="str">
        <f t="shared" si="26"/>
        <v>TCS-1(M): Percentage of people living with HIV currently receiving antiretroviral therapy-5</v>
      </c>
      <c r="AA332" s="497" t="b">
        <f t="shared" si="27"/>
        <v>1</v>
      </c>
      <c r="AB332" s="497" t="s">
        <v>1898</v>
      </c>
      <c r="AC332" s="497" t="str">
        <f t="array" ref="AC332">IFERROR(IF(INDEX('Disaggregation Records'!$G$95:$G$183,MATCH(LEFT(Z332,255),LEFT('Disaggregation Records'!$D$95:$D$183,255),0))=0,"",INDEX('Disaggregation Records'!$G$95:$G$183,MATCH(LEFT(Z332,255),LEFT('Disaggregation Records'!$D$95:$D$183,255),0))),"")</f>
        <v>a1L36000002Nzk7EAC</v>
      </c>
      <c r="AD332" s="497" t="s">
        <v>793</v>
      </c>
      <c r="AE332" s="216"/>
      <c r="AF332" s="494"/>
      <c r="AG332" s="494"/>
    </row>
    <row r="333" spans="1:33" ht="37.5" customHeight="1" x14ac:dyDescent="0.25">
      <c r="A333" s="375">
        <v>1</v>
      </c>
      <c r="B333" s="394" t="str">
        <f>IFERROR(VLOOKUP(A333,'Coverage Indicators - Section D'!$A$10:$Y$42,25,FALSE),"")</f>
        <v>TCS-1(M): Percentage of people living with HIV currently receiving antiretroviral therapy</v>
      </c>
      <c r="C333" s="490" t="str">
        <f t="array" ref="C333">IFERROR(IF(INDEX('Disaggregation Records'!$E$95:$E$183,MATCH(RIGHT(Z333,255),RIGHT('Disaggregation Records'!$D$95:$D$183,255),0))=0,"",INDEX('Disaggregation Records'!$E$95:$E$183,MATCH(RIGHT(Z333,255),RIGHT('Disaggregation Records'!$D$95:$D$183,255),0))),"")</f>
        <v>Age | Gender</v>
      </c>
      <c r="D333" s="490" t="str">
        <f t="array" ref="D333">IFERROR(IF(INDEX('Disaggregation Records'!$F$95:$F$183,MATCH(RIGHT(Z333,255),RIGHT('Disaggregation Records'!$D$95:$D$183,255),0))=0,"",INDEX('Disaggregation Records'!$F$95:$F$183,MATCH(RIGHT(Z333,255),RIGHT('Disaggregation Records'!$D$95:$D$183,255),0))),"")</f>
        <v>15-19 female</v>
      </c>
      <c r="E333" s="396" t="str">
        <f t="array" ref="E333">IFERROR(IF(INDEX('Disaggregation Data'!$K$315:$K$616,MATCH(RIGHT(X333,255),RIGHT('Disaggregation Data'!$J$315:$J$616,255),0))=0,"",INDEX('Disaggregation Data'!$K$315:$K$616,MATCH(RIGHT(X333,255),RIGHT('Disaggregation Data'!J$315:$J$616,255),0))),"")</f>
        <v/>
      </c>
      <c r="F333" s="397" t="str">
        <f t="array" ref="F333">IFERROR(IF(INDEX('Disaggregation Data'!$L$315:$L$616,MATCH(RIGHT(X333,255),RIGHT('Disaggregation Data'!$J$315:$J$616,255),0))=0,"",INDEX('Disaggregation Data'!$L$315:$L$616,MATCH(RIGHT(X333,255),RIGHT('Disaggregation Data'!J$315:$J$616,255),0))),"")</f>
        <v/>
      </c>
      <c r="G333" s="459" t="str">
        <f t="array" ref="G333">IFERROR(IF(INDEX('Disaggregation Data'!$M$315:$M$616,MATCH(RIGHT(X333,255),RIGHT('Disaggregation Data'!$J$315:$J$616,255),0))=0,(E333/F333)*100,INDEX('Disaggregation Data'!$M$315:$M$616,MATCH(RIGHT(X333,255),RIGHT('Disaggregation Data'!J$315:$J$616,255),0))),"")</f>
        <v/>
      </c>
      <c r="H333" s="400" t="str">
        <f t="array" ref="H333">IFERROR(IF(INDEX('Disaggregation Data'!$N$315:$N$616,MATCH(RIGHT(X333,255),RIGHT('Disaggregation Data'!$J$315:$J$616,255),0))=0,"",INDEX('Disaggregation Data'!$N$315:$N$616,MATCH(RIGHT(X333,255),RIGHT('Disaggregation Data'!J$315:$J$616,255),0))),"")</f>
        <v/>
      </c>
      <c r="I333" s="496"/>
      <c r="J333" s="496"/>
      <c r="K333" s="496"/>
      <c r="L333" s="496"/>
      <c r="M333" s="496"/>
      <c r="N333" s="496"/>
      <c r="O333" s="496"/>
      <c r="P333" s="496"/>
      <c r="Q333" s="496"/>
      <c r="R333" s="496"/>
      <c r="S333" s="496"/>
      <c r="T333" s="496"/>
      <c r="U333" s="400" t="str">
        <f t="array" ref="U333">IFERROR(IF(INDEX('Disaggregation Data'!$O$315:$O$616,MATCH(RIGHT(X333,255),RIGHT('Disaggregation Data'!$J$315:$J$616,255),0))=0,"",INDEX('Disaggregation Data'!$O$315:$O$616,MATCH(RIGHT(X333,255),RIGHT('Disaggregation Data'!J$315:$J$616,255),0))),"")</f>
        <v/>
      </c>
      <c r="V333" s="413" t="s">
        <v>4226</v>
      </c>
      <c r="W333" s="497"/>
      <c r="X333" s="497" t="str">
        <f t="shared" si="24"/>
        <v>TCS-1(M): Percentage of people living with HIV currently receiving antiretroviral therapyAge | Gender15-19 female</v>
      </c>
      <c r="Y333" s="497">
        <f t="shared" si="25"/>
        <v>6</v>
      </c>
      <c r="Z333" s="497" t="str">
        <f t="shared" si="26"/>
        <v>TCS-1(M): Percentage of people living with HIV currently receiving antiretroviral therapy-6</v>
      </c>
      <c r="AA333" s="497" t="b">
        <f t="shared" si="27"/>
        <v>1</v>
      </c>
      <c r="AB333" s="497" t="s">
        <v>1899</v>
      </c>
      <c r="AC333" s="497" t="str">
        <f t="array" ref="AC333">IFERROR(IF(INDEX('Disaggregation Records'!$G$95:$G$183,MATCH(LEFT(Z333,255),LEFT('Disaggregation Records'!$D$95:$D$183,255),0))=0,"",INDEX('Disaggregation Records'!$G$95:$G$183,MATCH(LEFT(Z333,255),LEFT('Disaggregation Records'!$D$95:$D$183,255),0))),"")</f>
        <v>a1L36000002Nzk8EAC</v>
      </c>
      <c r="AD333" s="497" t="s">
        <v>793</v>
      </c>
      <c r="AE333" s="216"/>
      <c r="AF333" s="494"/>
      <c r="AG333" s="494"/>
    </row>
    <row r="334" spans="1:33" ht="37.5" customHeight="1" x14ac:dyDescent="0.25">
      <c r="A334" s="375">
        <v>1</v>
      </c>
      <c r="B334" s="394" t="str">
        <f>IFERROR(VLOOKUP(A334,'Coverage Indicators - Section D'!$A$10:$Y$42,25,FALSE),"")</f>
        <v>TCS-1(M): Percentage of people living with HIV currently receiving antiretroviral therapy</v>
      </c>
      <c r="C334" s="490" t="str">
        <f t="array" ref="C334">IFERROR(IF(INDEX('Disaggregation Records'!$E$95:$E$183,MATCH(RIGHT(Z334,255),RIGHT('Disaggregation Records'!$D$95:$D$183,255),0))=0,"",INDEX('Disaggregation Records'!$E$95:$E$183,MATCH(RIGHT(Z334,255),RIGHT('Disaggregation Records'!$D$95:$D$183,255),0))),"")</f>
        <v>Age | Gender</v>
      </c>
      <c r="D334" s="490" t="str">
        <f t="array" ref="D334">IFERROR(IF(INDEX('Disaggregation Records'!$F$95:$F$183,MATCH(RIGHT(Z334,255),RIGHT('Disaggregation Records'!$D$95:$D$183,255),0))=0,"",INDEX('Disaggregation Records'!$F$95:$F$183,MATCH(RIGHT(Z334,255),RIGHT('Disaggregation Records'!$D$95:$D$183,255),0))),"")</f>
        <v>20-24 female</v>
      </c>
      <c r="E334" s="396" t="str">
        <f t="array" ref="E334">IFERROR(IF(INDEX('Disaggregation Data'!$K$315:$K$616,MATCH(RIGHT(X334,255),RIGHT('Disaggregation Data'!$J$315:$J$616,255),0))=0,"",INDEX('Disaggregation Data'!$K$315:$K$616,MATCH(RIGHT(X334,255),RIGHT('Disaggregation Data'!J$315:$J$616,255),0))),"")</f>
        <v/>
      </c>
      <c r="F334" s="397" t="str">
        <f t="array" ref="F334">IFERROR(IF(INDEX('Disaggregation Data'!$L$315:$L$616,MATCH(RIGHT(X334,255),RIGHT('Disaggregation Data'!$J$315:$J$616,255),0))=0,"",INDEX('Disaggregation Data'!$L$315:$L$616,MATCH(RIGHT(X334,255),RIGHT('Disaggregation Data'!J$315:$J$616,255),0))),"")</f>
        <v/>
      </c>
      <c r="G334" s="459" t="str">
        <f t="array" ref="G334">IFERROR(IF(INDEX('Disaggregation Data'!$M$315:$M$616,MATCH(RIGHT(X334,255),RIGHT('Disaggregation Data'!$J$315:$J$616,255),0))=0,(E334/F334)*100,INDEX('Disaggregation Data'!$M$315:$M$616,MATCH(RIGHT(X334,255),RIGHT('Disaggregation Data'!J$315:$J$616,255),0))),"")</f>
        <v/>
      </c>
      <c r="H334" s="400" t="str">
        <f t="array" ref="H334">IFERROR(IF(INDEX('Disaggregation Data'!$N$315:$N$616,MATCH(RIGHT(X334,255),RIGHT('Disaggregation Data'!$J$315:$J$616,255),0))=0,"",INDEX('Disaggregation Data'!$N$315:$N$616,MATCH(RIGHT(X334,255),RIGHT('Disaggregation Data'!J$315:$J$616,255),0))),"")</f>
        <v/>
      </c>
      <c r="I334" s="496"/>
      <c r="J334" s="496"/>
      <c r="K334" s="496"/>
      <c r="L334" s="496"/>
      <c r="M334" s="496"/>
      <c r="N334" s="496"/>
      <c r="O334" s="496"/>
      <c r="P334" s="496"/>
      <c r="Q334" s="496"/>
      <c r="R334" s="496"/>
      <c r="S334" s="496"/>
      <c r="T334" s="496"/>
      <c r="U334" s="400" t="str">
        <f t="array" ref="U334">IFERROR(IF(INDEX('Disaggregation Data'!$O$315:$O$616,MATCH(RIGHT(X334,255),RIGHT('Disaggregation Data'!$J$315:$J$616,255),0))=0,"",INDEX('Disaggregation Data'!$O$315:$O$616,MATCH(RIGHT(X334,255),RIGHT('Disaggregation Data'!J$315:$J$616,255),0))),"")</f>
        <v/>
      </c>
      <c r="V334" s="413" t="s">
        <v>4226</v>
      </c>
      <c r="W334" s="497"/>
      <c r="X334" s="497" t="str">
        <f t="shared" si="24"/>
        <v>TCS-1(M): Percentage of people living with HIV currently receiving antiretroviral therapyAge | Gender20-24 female</v>
      </c>
      <c r="Y334" s="497">
        <f t="shared" si="25"/>
        <v>7</v>
      </c>
      <c r="Z334" s="497" t="str">
        <f t="shared" si="26"/>
        <v>TCS-1(M): Percentage of people living with HIV currently receiving antiretroviral therapy-7</v>
      </c>
      <c r="AA334" s="497" t="b">
        <f t="shared" si="27"/>
        <v>1</v>
      </c>
      <c r="AB334" s="497" t="s">
        <v>1900</v>
      </c>
      <c r="AC334" s="497" t="str">
        <f t="array" ref="AC334">IFERROR(IF(INDEX('Disaggregation Records'!$G$95:$G$183,MATCH(LEFT(Z334,255),LEFT('Disaggregation Records'!$D$95:$D$183,255),0))=0,"",INDEX('Disaggregation Records'!$G$95:$G$183,MATCH(LEFT(Z334,255),LEFT('Disaggregation Records'!$D$95:$D$183,255),0))),"")</f>
        <v>a1L36000002Nzk9EAC</v>
      </c>
      <c r="AD334" s="497" t="s">
        <v>793</v>
      </c>
      <c r="AE334" s="216"/>
      <c r="AF334" s="494"/>
      <c r="AG334" s="494"/>
    </row>
    <row r="335" spans="1:33" ht="37.5" customHeight="1" x14ac:dyDescent="0.25">
      <c r="A335" s="375">
        <v>1</v>
      </c>
      <c r="B335" s="394" t="str">
        <f>IFERROR(VLOOKUP(A335,'Coverage Indicators - Section D'!$A$10:$Y$42,25,FALSE),"")</f>
        <v>TCS-1(M): Percentage of people living with HIV currently receiving antiretroviral therapy</v>
      </c>
      <c r="C335" s="490" t="str">
        <f t="array" ref="C335">IFERROR(IF(INDEX('Disaggregation Records'!$E$95:$E$183,MATCH(RIGHT(Z335,255),RIGHT('Disaggregation Records'!$D$95:$D$183,255),0))=0,"",INDEX('Disaggregation Records'!$E$95:$E$183,MATCH(RIGHT(Z335,255),RIGHT('Disaggregation Records'!$D$95:$D$183,255),0))),"")</f>
        <v>Gender</v>
      </c>
      <c r="D335" s="490" t="str">
        <f t="array" ref="D335">IFERROR(IF(INDEX('Disaggregation Records'!$F$95:$F$183,MATCH(RIGHT(Z335,255),RIGHT('Disaggregation Records'!$D$95:$D$183,255),0))=0,"",INDEX('Disaggregation Records'!$F$95:$F$183,MATCH(RIGHT(Z335,255),RIGHT('Disaggregation Records'!$D$95:$D$183,255),0))),"")</f>
        <v>Male</v>
      </c>
      <c r="E335" s="396" t="str">
        <f t="array" ref="E335">IFERROR(IF(INDEX('Disaggregation Data'!$K$315:$K$616,MATCH(RIGHT(X335,255),RIGHT('Disaggregation Data'!$J$315:$J$616,255),0))=0,"",INDEX('Disaggregation Data'!$K$315:$K$616,MATCH(RIGHT(X335,255),RIGHT('Disaggregation Data'!J$315:$J$616,255),0))),"")</f>
        <v/>
      </c>
      <c r="F335" s="397" t="str">
        <f t="array" ref="F335">IFERROR(IF(INDEX('Disaggregation Data'!$L$315:$L$616,MATCH(RIGHT(X335,255),RIGHT('Disaggregation Data'!$J$315:$J$616,255),0))=0,"",INDEX('Disaggregation Data'!$L$315:$L$616,MATCH(RIGHT(X335,255),RIGHT('Disaggregation Data'!J$315:$J$616,255),0))),"")</f>
        <v/>
      </c>
      <c r="G335" s="459" t="str">
        <f t="array" ref="G335">IFERROR(IF(INDEX('Disaggregation Data'!$M$315:$M$616,MATCH(RIGHT(X335,255),RIGHT('Disaggregation Data'!$J$315:$J$616,255),0))=0,(E335/F335)*100,INDEX('Disaggregation Data'!$M$315:$M$616,MATCH(RIGHT(X335,255),RIGHT('Disaggregation Data'!J$315:$J$616,255),0))),"")</f>
        <v/>
      </c>
      <c r="H335" s="400" t="str">
        <f t="array" ref="H335">IFERROR(IF(INDEX('Disaggregation Data'!$N$315:$N$616,MATCH(RIGHT(X335,255),RIGHT('Disaggregation Data'!$J$315:$J$616,255),0))=0,"",INDEX('Disaggregation Data'!$N$315:$N$616,MATCH(RIGHT(X335,255),RIGHT('Disaggregation Data'!J$315:$J$616,255),0))),"")</f>
        <v/>
      </c>
      <c r="I335" s="496"/>
      <c r="J335" s="496"/>
      <c r="K335" s="496"/>
      <c r="L335" s="496"/>
      <c r="M335" s="496"/>
      <c r="N335" s="496"/>
      <c r="O335" s="496"/>
      <c r="P335" s="496"/>
      <c r="Q335" s="496"/>
      <c r="R335" s="496"/>
      <c r="S335" s="496"/>
      <c r="T335" s="496"/>
      <c r="U335" s="400" t="str">
        <f t="array" ref="U335">IFERROR(IF(INDEX('Disaggregation Data'!$O$315:$O$616,MATCH(RIGHT(X335,255),RIGHT('Disaggregation Data'!$J$315:$J$616,255),0))=0,"",INDEX('Disaggregation Data'!$O$315:$O$616,MATCH(RIGHT(X335,255),RIGHT('Disaggregation Data'!J$315:$J$616,255),0))),"")</f>
        <v/>
      </c>
      <c r="V335" s="413" t="s">
        <v>4226</v>
      </c>
      <c r="W335" s="497"/>
      <c r="X335" s="497" t="str">
        <f t="shared" si="24"/>
        <v>TCS-1(M): Percentage of people living with HIV currently receiving antiretroviral therapyGenderMale</v>
      </c>
      <c r="Y335" s="497">
        <f t="shared" si="25"/>
        <v>8</v>
      </c>
      <c r="Z335" s="497" t="str">
        <f t="shared" si="26"/>
        <v>TCS-1(M): Percentage of people living with HIV currently receiving antiretroviral therapy-8</v>
      </c>
      <c r="AA335" s="497" t="b">
        <f t="shared" si="27"/>
        <v>1</v>
      </c>
      <c r="AB335" s="497" t="s">
        <v>1901</v>
      </c>
      <c r="AC335" s="497" t="str">
        <f t="array" ref="AC335">IFERROR(IF(INDEX('Disaggregation Records'!$G$95:$G$183,MATCH(LEFT(Z335,255),LEFT('Disaggregation Records'!$D$95:$D$183,255),0))=0,"",INDEX('Disaggregation Records'!$G$95:$G$183,MATCH(LEFT(Z335,255),LEFT('Disaggregation Records'!$D$95:$D$183,255),0))),"")</f>
        <v>a1L36000000zoMpEAI</v>
      </c>
      <c r="AD335" s="497" t="s">
        <v>793</v>
      </c>
      <c r="AE335" s="216"/>
      <c r="AF335" s="494"/>
      <c r="AG335" s="494"/>
    </row>
    <row r="336" spans="1:33" ht="37.5" customHeight="1" x14ac:dyDescent="0.25">
      <c r="A336" s="375">
        <v>1</v>
      </c>
      <c r="B336" s="394" t="str">
        <f>IFERROR(VLOOKUP(A336,'Coverage Indicators - Section D'!$A$10:$Y$42,25,FALSE),"")</f>
        <v>TCS-1(M): Percentage of people living with HIV currently receiving antiretroviral therapy</v>
      </c>
      <c r="C336" s="490" t="str">
        <f t="array" ref="C336">IFERROR(IF(INDEX('Disaggregation Records'!$E$95:$E$183,MATCH(RIGHT(Z336,255),RIGHT('Disaggregation Records'!$D$95:$D$183,255),0))=0,"",INDEX('Disaggregation Records'!$E$95:$E$183,MATCH(RIGHT(Z336,255),RIGHT('Disaggregation Records'!$D$95:$D$183,255),0))),"")</f>
        <v>Gender</v>
      </c>
      <c r="D336" s="490" t="str">
        <f t="array" ref="D336">IFERROR(IF(INDEX('Disaggregation Records'!$F$95:$F$183,MATCH(RIGHT(Z336,255),RIGHT('Disaggregation Records'!$D$95:$D$183,255),0))=0,"",INDEX('Disaggregation Records'!$F$95:$F$183,MATCH(RIGHT(Z336,255),RIGHT('Disaggregation Records'!$D$95:$D$183,255),0))),"")</f>
        <v>Female</v>
      </c>
      <c r="E336" s="396" t="str">
        <f t="array" ref="E336">IFERROR(IF(INDEX('Disaggregation Data'!$K$315:$K$616,MATCH(RIGHT(X336,255),RIGHT('Disaggregation Data'!$J$315:$J$616,255),0))=0,"",INDEX('Disaggregation Data'!$K$315:$K$616,MATCH(RIGHT(X336,255),RIGHT('Disaggregation Data'!J$315:$J$616,255),0))),"")</f>
        <v/>
      </c>
      <c r="F336" s="397" t="str">
        <f t="array" ref="F336">IFERROR(IF(INDEX('Disaggregation Data'!$L$315:$L$616,MATCH(RIGHT(X336,255),RIGHT('Disaggregation Data'!$J$315:$J$616,255),0))=0,"",INDEX('Disaggregation Data'!$L$315:$L$616,MATCH(RIGHT(X336,255),RIGHT('Disaggregation Data'!J$315:$J$616,255),0))),"")</f>
        <v/>
      </c>
      <c r="G336" s="459" t="str">
        <f t="array" ref="G336">IFERROR(IF(INDEX('Disaggregation Data'!$M$315:$M$616,MATCH(RIGHT(X336,255),RIGHT('Disaggregation Data'!$J$315:$J$616,255),0))=0,(E336/F336)*100,INDEX('Disaggregation Data'!$M$315:$M$616,MATCH(RIGHT(X336,255),RIGHT('Disaggregation Data'!J$315:$J$616,255),0))),"")</f>
        <v/>
      </c>
      <c r="H336" s="400" t="str">
        <f t="array" ref="H336">IFERROR(IF(INDEX('Disaggregation Data'!$N$315:$N$616,MATCH(RIGHT(X336,255),RIGHT('Disaggregation Data'!$J$315:$J$616,255),0))=0,"",INDEX('Disaggregation Data'!$N$315:$N$616,MATCH(RIGHT(X336,255),RIGHT('Disaggregation Data'!J$315:$J$616,255),0))),"")</f>
        <v/>
      </c>
      <c r="I336" s="496"/>
      <c r="J336" s="496"/>
      <c r="K336" s="496"/>
      <c r="L336" s="496"/>
      <c r="M336" s="496"/>
      <c r="N336" s="496"/>
      <c r="O336" s="496"/>
      <c r="P336" s="496"/>
      <c r="Q336" s="496"/>
      <c r="R336" s="496"/>
      <c r="S336" s="496"/>
      <c r="T336" s="496"/>
      <c r="U336" s="400" t="str">
        <f t="array" ref="U336">IFERROR(IF(INDEX('Disaggregation Data'!$O$315:$O$616,MATCH(RIGHT(X336,255),RIGHT('Disaggregation Data'!$J$315:$J$616,255),0))=0,"",INDEX('Disaggregation Data'!$O$315:$O$616,MATCH(RIGHT(X336,255),RIGHT('Disaggregation Data'!J$315:$J$616,255),0))),"")</f>
        <v/>
      </c>
      <c r="V336" s="413" t="s">
        <v>4226</v>
      </c>
      <c r="W336" s="497"/>
      <c r="X336" s="497" t="str">
        <f t="shared" si="24"/>
        <v>TCS-1(M): Percentage of people living with HIV currently receiving antiretroviral therapyGenderFemale</v>
      </c>
      <c r="Y336" s="497">
        <f t="shared" si="25"/>
        <v>9</v>
      </c>
      <c r="Z336" s="497" t="str">
        <f t="shared" si="26"/>
        <v>TCS-1(M): Percentage of people living with HIV currently receiving antiretroviral therapy-9</v>
      </c>
      <c r="AA336" s="497" t="b">
        <f t="shared" si="27"/>
        <v>1</v>
      </c>
      <c r="AB336" s="497" t="s">
        <v>1902</v>
      </c>
      <c r="AC336" s="497" t="str">
        <f t="array" ref="AC336">IFERROR(IF(INDEX('Disaggregation Records'!$G$95:$G$183,MATCH(LEFT(Z336,255),LEFT('Disaggregation Records'!$D$95:$D$183,255),0))=0,"",INDEX('Disaggregation Records'!$G$95:$G$183,MATCH(LEFT(Z336,255),LEFT('Disaggregation Records'!$D$95:$D$183,255),0))),"")</f>
        <v>a1L36000000zoMqEAI</v>
      </c>
      <c r="AD336" s="497" t="s">
        <v>793</v>
      </c>
      <c r="AE336" s="216"/>
      <c r="AF336" s="494"/>
      <c r="AG336" s="494"/>
    </row>
    <row r="337" spans="1:33" ht="37.5" customHeight="1" x14ac:dyDescent="0.25">
      <c r="A337" s="375">
        <v>2</v>
      </c>
      <c r="B337" s="394" t="str">
        <f>IFERROR(VLOOKUP(A337,'Coverage Indicators - Section D'!$A$10:$Y$42,25,FALSE),"")</f>
        <v/>
      </c>
      <c r="C337" s="490" t="str">
        <f t="array" ref="C337">IFERROR(IF(INDEX('Disaggregation Records'!$E$95:$E$183,MATCH(RIGHT(Z337,255),RIGHT('Disaggregation Records'!$D$95:$D$183,255),0))=0,"",INDEX('Disaggregation Records'!$E$95:$E$183,MATCH(RIGHT(Z337,255),RIGHT('Disaggregation Records'!$D$95:$D$183,255),0))),"")</f>
        <v/>
      </c>
      <c r="D337" s="490" t="str">
        <f t="array" ref="D337">IFERROR(IF(INDEX('Disaggregation Records'!$F$95:$F$183,MATCH(RIGHT(Z337,255),RIGHT('Disaggregation Records'!$D$95:$D$183,255),0))=0,"",INDEX('Disaggregation Records'!$F$95:$F$183,MATCH(RIGHT(Z337,255),RIGHT('Disaggregation Records'!$D$95:$D$183,255),0))),"")</f>
        <v/>
      </c>
      <c r="E337" s="396" t="str">
        <f t="array" ref="E337">IFERROR(IF(INDEX('Disaggregation Data'!$K$315:$K$616,MATCH(RIGHT(X337,255),RIGHT('Disaggregation Data'!$J$315:$J$616,255),0))=0,"",INDEX('Disaggregation Data'!$K$315:$K$616,MATCH(RIGHT(X337,255),RIGHT('Disaggregation Data'!J$315:$J$616,255),0))),"")</f>
        <v/>
      </c>
      <c r="F337" s="397" t="str">
        <f t="array" ref="F337">IFERROR(IF(INDEX('Disaggregation Data'!$L$315:$L$616,MATCH(RIGHT(X337,255),RIGHT('Disaggregation Data'!$J$315:$J$616,255),0))=0,"",INDEX('Disaggregation Data'!$L$315:$L$616,MATCH(RIGHT(X337,255),RIGHT('Disaggregation Data'!J$315:$J$616,255),0))),"")</f>
        <v/>
      </c>
      <c r="G337" s="459" t="str">
        <f t="array" ref="G337">IFERROR(IF(INDEX('Disaggregation Data'!$M$315:$M$616,MATCH(RIGHT(X337,255),RIGHT('Disaggregation Data'!$J$315:$J$616,255),0))=0,(E337/F337)*100,INDEX('Disaggregation Data'!$M$315:$M$616,MATCH(RIGHT(X337,255),RIGHT('Disaggregation Data'!J$315:$J$616,255),0))),"")</f>
        <v/>
      </c>
      <c r="H337" s="400" t="str">
        <f t="array" ref="H337">IFERROR(IF(INDEX('Disaggregation Data'!$N$315:$N$616,MATCH(RIGHT(X337,255),RIGHT('Disaggregation Data'!$J$315:$J$616,255),0))=0,"",INDEX('Disaggregation Data'!$N$315:$N$616,MATCH(RIGHT(X337,255),RIGHT('Disaggregation Data'!J$315:$J$616,255),0))),"")</f>
        <v/>
      </c>
      <c r="I337" s="496"/>
      <c r="J337" s="496"/>
      <c r="K337" s="496"/>
      <c r="L337" s="496"/>
      <c r="M337" s="496"/>
      <c r="N337" s="496"/>
      <c r="O337" s="496"/>
      <c r="P337" s="496"/>
      <c r="Q337" s="496"/>
      <c r="R337" s="496"/>
      <c r="S337" s="496"/>
      <c r="T337" s="496"/>
      <c r="U337" s="400" t="str">
        <f t="array" ref="U337">IFERROR(IF(INDEX('Disaggregation Data'!$O$315:$O$616,MATCH(RIGHT(X337,255),RIGHT('Disaggregation Data'!$J$315:$J$616,255),0))=0,"",INDEX('Disaggregation Data'!$O$315:$O$616,MATCH(RIGHT(X337,255),RIGHT('Disaggregation Data'!J$315:$J$616,255),0))),"")</f>
        <v/>
      </c>
      <c r="V337" s="413" t="str">
        <f t="array" ref="V337">IFERROR(IF(INDEX('Disaggregation Data'!$P$315:$P$616,MATCH(RIGHT(X337,255),RIGHT('Disaggregation Data'!$J$315:$J$616,255),0))=0,"",INDEX('Disaggregation Data'!$P$315:$P$616,MATCH(RIGHT(X337,255),RIGHT('Disaggregation Data'!J$315:$J$616,255),0))),"")</f>
        <v/>
      </c>
      <c r="W337" s="497"/>
      <c r="X337" s="497" t="str">
        <f t="shared" si="24"/>
        <v/>
      </c>
      <c r="Y337" s="497">
        <f t="shared" si="25"/>
        <v>0</v>
      </c>
      <c r="Z337" s="497" t="str">
        <f t="shared" si="26"/>
        <v/>
      </c>
      <c r="AA337" s="497" t="b">
        <f t="shared" si="27"/>
        <v>0</v>
      </c>
      <c r="AB337" s="497" t="s">
        <v>1903</v>
      </c>
      <c r="AC337" s="497" t="str">
        <f t="array" ref="AC337">IFERROR(IF(INDEX('Disaggregation Records'!$G$95:$G$183,MATCH(LEFT(Z337,255),LEFT('Disaggregation Records'!$D$95:$D$183,255),0))=0,"",INDEX('Disaggregation Records'!$G$95:$G$183,MATCH(LEFT(Z337,255),LEFT('Disaggregation Records'!$D$95:$D$183,255),0))),"")</f>
        <v/>
      </c>
      <c r="AD337" s="497" t="s">
        <v>795</v>
      </c>
      <c r="AE337" s="216"/>
      <c r="AF337" s="494"/>
      <c r="AG337" s="494"/>
    </row>
    <row r="338" spans="1:33" ht="37.5" customHeight="1" x14ac:dyDescent="0.25">
      <c r="A338" s="375">
        <v>2</v>
      </c>
      <c r="B338" s="394" t="str">
        <f>IFERROR(VLOOKUP(A338,'Coverage Indicators - Section D'!$A$10:$Y$42,25,FALSE),"")</f>
        <v/>
      </c>
      <c r="C338" s="490" t="str">
        <f t="array" ref="C338">IFERROR(IF(INDEX('Disaggregation Records'!$E$95:$E$183,MATCH(RIGHT(Z338,255),RIGHT('Disaggregation Records'!$D$95:$D$183,255),0))=0,"",INDEX('Disaggregation Records'!$E$95:$E$183,MATCH(RIGHT(Z338,255),RIGHT('Disaggregation Records'!$D$95:$D$183,255),0))),"")</f>
        <v/>
      </c>
      <c r="D338" s="490" t="str">
        <f t="array" ref="D338">IFERROR(IF(INDEX('Disaggregation Records'!$F$95:$F$183,MATCH(RIGHT(Z338,255),RIGHT('Disaggregation Records'!$D$95:$D$183,255),0))=0,"",INDEX('Disaggregation Records'!$F$95:$F$183,MATCH(RIGHT(Z338,255),RIGHT('Disaggregation Records'!$D$95:$D$183,255),0))),"")</f>
        <v/>
      </c>
      <c r="E338" s="396" t="str">
        <f t="array" ref="E338">IFERROR(IF(INDEX('Disaggregation Data'!$K$315:$K$616,MATCH(RIGHT(X338,255),RIGHT('Disaggregation Data'!$J$315:$J$616,255),0))=0,"",INDEX('Disaggregation Data'!$K$315:$K$616,MATCH(RIGHT(X338,255),RIGHT('Disaggregation Data'!J$315:$J$616,255),0))),"")</f>
        <v/>
      </c>
      <c r="F338" s="397" t="str">
        <f t="array" ref="F338">IFERROR(IF(INDEX('Disaggregation Data'!$L$315:$L$616,MATCH(RIGHT(X338,255),RIGHT('Disaggregation Data'!$J$315:$J$616,255),0))=0,"",INDEX('Disaggregation Data'!$L$315:$L$616,MATCH(RIGHT(X338,255),RIGHT('Disaggregation Data'!J$315:$J$616,255),0))),"")</f>
        <v/>
      </c>
      <c r="G338" s="459" t="str">
        <f t="array" ref="G338">IFERROR(IF(INDEX('Disaggregation Data'!$M$315:$M$616,MATCH(RIGHT(X338,255),RIGHT('Disaggregation Data'!$J$315:$J$616,255),0))=0,(E338/F338)*100,INDEX('Disaggregation Data'!$M$315:$M$616,MATCH(RIGHT(X338,255),RIGHT('Disaggregation Data'!J$315:$J$616,255),0))),"")</f>
        <v/>
      </c>
      <c r="H338" s="400" t="str">
        <f t="array" ref="H338">IFERROR(IF(INDEX('Disaggregation Data'!$N$315:$N$616,MATCH(RIGHT(X338,255),RIGHT('Disaggregation Data'!$J$315:$J$616,255),0))=0,"",INDEX('Disaggregation Data'!$N$315:$N$616,MATCH(RIGHT(X338,255),RIGHT('Disaggregation Data'!J$315:$J$616,255),0))),"")</f>
        <v/>
      </c>
      <c r="I338" s="496"/>
      <c r="J338" s="496"/>
      <c r="K338" s="496"/>
      <c r="L338" s="496"/>
      <c r="M338" s="496"/>
      <c r="N338" s="496"/>
      <c r="O338" s="496"/>
      <c r="P338" s="496"/>
      <c r="Q338" s="496"/>
      <c r="R338" s="496"/>
      <c r="S338" s="496"/>
      <c r="T338" s="496"/>
      <c r="U338" s="400" t="str">
        <f t="array" ref="U338">IFERROR(IF(INDEX('Disaggregation Data'!$O$315:$O$616,MATCH(RIGHT(X338,255),RIGHT('Disaggregation Data'!$J$315:$J$616,255),0))=0,"",INDEX('Disaggregation Data'!$O$315:$O$616,MATCH(RIGHT(X338,255),RIGHT('Disaggregation Data'!J$315:$J$616,255),0))),"")</f>
        <v/>
      </c>
      <c r="V338" s="413" t="str">
        <f t="array" ref="V338">IFERROR(IF(INDEX('Disaggregation Data'!$P$315:$P$616,MATCH(RIGHT(X338,255),RIGHT('Disaggregation Data'!$J$315:$J$616,255),0))=0,"",INDEX('Disaggregation Data'!$P$315:$P$616,MATCH(RIGHT(X338,255),RIGHT('Disaggregation Data'!J$315:$J$616,255),0))),"")</f>
        <v/>
      </c>
      <c r="W338" s="497"/>
      <c r="X338" s="497" t="str">
        <f t="shared" si="24"/>
        <v/>
      </c>
      <c r="Y338" s="497">
        <f t="shared" si="25"/>
        <v>1</v>
      </c>
      <c r="Z338" s="497" t="str">
        <f t="shared" si="26"/>
        <v/>
      </c>
      <c r="AA338" s="497" t="b">
        <f t="shared" si="27"/>
        <v>0</v>
      </c>
      <c r="AB338" s="497" t="s">
        <v>1904</v>
      </c>
      <c r="AC338" s="497" t="str">
        <f t="array" ref="AC338">IFERROR(IF(INDEX('Disaggregation Records'!$G$95:$G$183,MATCH(LEFT(Z338,255),LEFT('Disaggregation Records'!$D$95:$D$183,255),0))=0,"",INDEX('Disaggregation Records'!$G$95:$G$183,MATCH(LEFT(Z338,255),LEFT('Disaggregation Records'!$D$95:$D$183,255),0))),"")</f>
        <v/>
      </c>
      <c r="AD338" s="497" t="s">
        <v>795</v>
      </c>
      <c r="AE338" s="216"/>
      <c r="AF338" s="494"/>
      <c r="AG338" s="494"/>
    </row>
    <row r="339" spans="1:33" ht="37.5" customHeight="1" x14ac:dyDescent="0.25">
      <c r="A339" s="375">
        <v>2</v>
      </c>
      <c r="B339" s="394" t="str">
        <f>IFERROR(VLOOKUP(A339,'Coverage Indicators - Section D'!$A$10:$Y$42,25,FALSE),"")</f>
        <v/>
      </c>
      <c r="C339" s="490" t="str">
        <f t="array" ref="C339">IFERROR(IF(INDEX('Disaggregation Records'!$E$95:$E$183,MATCH(RIGHT(Z339,255),RIGHT('Disaggregation Records'!$D$95:$D$183,255),0))=0,"",INDEX('Disaggregation Records'!$E$95:$E$183,MATCH(RIGHT(Z339,255),RIGHT('Disaggregation Records'!$D$95:$D$183,255),0))),"")</f>
        <v/>
      </c>
      <c r="D339" s="490" t="str">
        <f t="array" ref="D339">IFERROR(IF(INDEX('Disaggregation Records'!$F$95:$F$183,MATCH(RIGHT(Z339,255),RIGHT('Disaggregation Records'!$D$95:$D$183,255),0))=0,"",INDEX('Disaggregation Records'!$F$95:$F$183,MATCH(RIGHT(Z339,255),RIGHT('Disaggregation Records'!$D$95:$D$183,255),0))),"")</f>
        <v/>
      </c>
      <c r="E339" s="396" t="str">
        <f t="array" ref="E339">IFERROR(IF(INDEX('Disaggregation Data'!$K$315:$K$616,MATCH(RIGHT(X339,255),RIGHT('Disaggregation Data'!$J$315:$J$616,255),0))=0,"",INDEX('Disaggregation Data'!$K$315:$K$616,MATCH(RIGHT(X339,255),RIGHT('Disaggregation Data'!J$315:$J$616,255),0))),"")</f>
        <v/>
      </c>
      <c r="F339" s="397" t="str">
        <f t="array" ref="F339">IFERROR(IF(INDEX('Disaggregation Data'!$L$315:$L$616,MATCH(RIGHT(X339,255),RIGHT('Disaggregation Data'!$J$315:$J$616,255),0))=0,"",INDEX('Disaggregation Data'!$L$315:$L$616,MATCH(RIGHT(X339,255),RIGHT('Disaggregation Data'!J$315:$J$616,255),0))),"")</f>
        <v/>
      </c>
      <c r="G339" s="459" t="str">
        <f t="array" ref="G339">IFERROR(IF(INDEX('Disaggregation Data'!$M$315:$M$616,MATCH(RIGHT(X339,255),RIGHT('Disaggregation Data'!$J$315:$J$616,255),0))=0,(E339/F339)*100,INDEX('Disaggregation Data'!$M$315:$M$616,MATCH(RIGHT(X339,255),RIGHT('Disaggregation Data'!J$315:$J$616,255),0))),"")</f>
        <v/>
      </c>
      <c r="H339" s="400" t="str">
        <f t="array" ref="H339">IFERROR(IF(INDEX('Disaggregation Data'!$N$315:$N$616,MATCH(RIGHT(X339,255),RIGHT('Disaggregation Data'!$J$315:$J$616,255),0))=0,"",INDEX('Disaggregation Data'!$N$315:$N$616,MATCH(RIGHT(X339,255),RIGHT('Disaggregation Data'!J$315:$J$616,255),0))),"")</f>
        <v/>
      </c>
      <c r="I339" s="496"/>
      <c r="J339" s="496"/>
      <c r="K339" s="496"/>
      <c r="L339" s="496"/>
      <c r="M339" s="496"/>
      <c r="N339" s="496"/>
      <c r="O339" s="496"/>
      <c r="P339" s="496"/>
      <c r="Q339" s="496"/>
      <c r="R339" s="496"/>
      <c r="S339" s="496"/>
      <c r="T339" s="496"/>
      <c r="U339" s="400" t="str">
        <f t="array" ref="U339">IFERROR(IF(INDEX('Disaggregation Data'!$O$315:$O$616,MATCH(RIGHT(X339,255),RIGHT('Disaggregation Data'!$J$315:$J$616,255),0))=0,"",INDEX('Disaggregation Data'!$O$315:$O$616,MATCH(RIGHT(X339,255),RIGHT('Disaggregation Data'!J$315:$J$616,255),0))),"")</f>
        <v/>
      </c>
      <c r="V339" s="413" t="str">
        <f t="array" ref="V339">IFERROR(IF(INDEX('Disaggregation Data'!$P$315:$P$616,MATCH(RIGHT(X339,255),RIGHT('Disaggregation Data'!$J$315:$J$616,255),0))=0,"",INDEX('Disaggregation Data'!$P$315:$P$616,MATCH(RIGHT(X339,255),RIGHT('Disaggregation Data'!J$315:$J$616,255),0))),"")</f>
        <v/>
      </c>
      <c r="W339" s="497"/>
      <c r="X339" s="497" t="str">
        <f t="shared" si="24"/>
        <v/>
      </c>
      <c r="Y339" s="497">
        <f t="shared" si="25"/>
        <v>2</v>
      </c>
      <c r="Z339" s="497" t="str">
        <f t="shared" si="26"/>
        <v/>
      </c>
      <c r="AA339" s="497" t="b">
        <f t="shared" si="27"/>
        <v>0</v>
      </c>
      <c r="AB339" s="497" t="s">
        <v>1905</v>
      </c>
      <c r="AC339" s="497" t="str">
        <f t="array" ref="AC339">IFERROR(IF(INDEX('Disaggregation Records'!$G$95:$G$183,MATCH(LEFT(Z339,255),LEFT('Disaggregation Records'!$D$95:$D$183,255),0))=0,"",INDEX('Disaggregation Records'!$G$95:$G$183,MATCH(LEFT(Z339,255),LEFT('Disaggregation Records'!$D$95:$D$183,255),0))),"")</f>
        <v/>
      </c>
      <c r="AD339" s="497" t="s">
        <v>795</v>
      </c>
      <c r="AE339" s="216"/>
      <c r="AF339" s="494"/>
      <c r="AG339" s="494"/>
    </row>
    <row r="340" spans="1:33" ht="37.5" customHeight="1" x14ac:dyDescent="0.25">
      <c r="A340" s="375">
        <v>2</v>
      </c>
      <c r="B340" s="394" t="str">
        <f>IFERROR(VLOOKUP(A340,'Coverage Indicators - Section D'!$A$10:$Y$42,25,FALSE),"")</f>
        <v/>
      </c>
      <c r="C340" s="490" t="str">
        <f t="array" ref="C340">IFERROR(IF(INDEX('Disaggregation Records'!$E$95:$E$183,MATCH(RIGHT(Z340,255),RIGHT('Disaggregation Records'!$D$95:$D$183,255),0))=0,"",INDEX('Disaggregation Records'!$E$95:$E$183,MATCH(RIGHT(Z340,255),RIGHT('Disaggregation Records'!$D$95:$D$183,255),0))),"")</f>
        <v/>
      </c>
      <c r="D340" s="490" t="str">
        <f t="array" ref="D340">IFERROR(IF(INDEX('Disaggregation Records'!$F$95:$F$183,MATCH(RIGHT(Z340,255),RIGHT('Disaggregation Records'!$D$95:$D$183,255),0))=0,"",INDEX('Disaggregation Records'!$F$95:$F$183,MATCH(RIGHT(Z340,255),RIGHT('Disaggregation Records'!$D$95:$D$183,255),0))),"")</f>
        <v/>
      </c>
      <c r="E340" s="396" t="str">
        <f t="array" ref="E340">IFERROR(IF(INDEX('Disaggregation Data'!$K$315:$K$616,MATCH(RIGHT(X340,255),RIGHT('Disaggregation Data'!$J$315:$J$616,255),0))=0,"",INDEX('Disaggregation Data'!$K$315:$K$616,MATCH(RIGHT(X340,255),RIGHT('Disaggregation Data'!J$315:$J$616,255),0))),"")</f>
        <v/>
      </c>
      <c r="F340" s="397" t="str">
        <f t="array" ref="F340">IFERROR(IF(INDEX('Disaggregation Data'!$L$315:$L$616,MATCH(RIGHT(X340,255),RIGHT('Disaggregation Data'!$J$315:$J$616,255),0))=0,"",INDEX('Disaggregation Data'!$L$315:$L$616,MATCH(RIGHT(X340,255),RIGHT('Disaggregation Data'!J$315:$J$616,255),0))),"")</f>
        <v/>
      </c>
      <c r="G340" s="459" t="str">
        <f t="array" ref="G340">IFERROR(IF(INDEX('Disaggregation Data'!$M$315:$M$616,MATCH(RIGHT(X340,255),RIGHT('Disaggregation Data'!$J$315:$J$616,255),0))=0,(E340/F340)*100,INDEX('Disaggregation Data'!$M$315:$M$616,MATCH(RIGHT(X340,255),RIGHT('Disaggregation Data'!J$315:$J$616,255),0))),"")</f>
        <v/>
      </c>
      <c r="H340" s="400" t="str">
        <f t="array" ref="H340">IFERROR(IF(INDEX('Disaggregation Data'!$N$315:$N$616,MATCH(RIGHT(X340,255),RIGHT('Disaggregation Data'!$J$315:$J$616,255),0))=0,"",INDEX('Disaggregation Data'!$N$315:$N$616,MATCH(RIGHT(X340,255),RIGHT('Disaggregation Data'!J$315:$J$616,255),0))),"")</f>
        <v/>
      </c>
      <c r="I340" s="496"/>
      <c r="J340" s="496"/>
      <c r="K340" s="496"/>
      <c r="L340" s="496"/>
      <c r="M340" s="496"/>
      <c r="N340" s="496"/>
      <c r="O340" s="496"/>
      <c r="P340" s="496"/>
      <c r="Q340" s="496"/>
      <c r="R340" s="496"/>
      <c r="S340" s="496"/>
      <c r="T340" s="496"/>
      <c r="U340" s="400" t="str">
        <f t="array" ref="U340">IFERROR(IF(INDEX('Disaggregation Data'!$O$315:$O$616,MATCH(RIGHT(X340,255),RIGHT('Disaggregation Data'!$J$315:$J$616,255),0))=0,"",INDEX('Disaggregation Data'!$O$315:$O$616,MATCH(RIGHT(X340,255),RIGHT('Disaggregation Data'!J$315:$J$616,255),0))),"")</f>
        <v/>
      </c>
      <c r="V340" s="413" t="str">
        <f t="array" ref="V340">IFERROR(IF(INDEX('Disaggregation Data'!$P$315:$P$616,MATCH(RIGHT(X340,255),RIGHT('Disaggregation Data'!$J$315:$J$616,255),0))=0,"",INDEX('Disaggregation Data'!$P$315:$P$616,MATCH(RIGHT(X340,255),RIGHT('Disaggregation Data'!J$315:$J$616,255),0))),"")</f>
        <v/>
      </c>
      <c r="W340" s="497"/>
      <c r="X340" s="497" t="str">
        <f t="shared" si="24"/>
        <v/>
      </c>
      <c r="Y340" s="497">
        <f t="shared" si="25"/>
        <v>3</v>
      </c>
      <c r="Z340" s="497" t="str">
        <f t="shared" si="26"/>
        <v/>
      </c>
      <c r="AA340" s="497" t="b">
        <f t="shared" si="27"/>
        <v>0</v>
      </c>
      <c r="AB340" s="497" t="s">
        <v>1906</v>
      </c>
      <c r="AC340" s="497" t="str">
        <f t="array" ref="AC340">IFERROR(IF(INDEX('Disaggregation Records'!$G$95:$G$183,MATCH(LEFT(Z340,255),LEFT('Disaggregation Records'!$D$95:$D$183,255),0))=0,"",INDEX('Disaggregation Records'!$G$95:$G$183,MATCH(LEFT(Z340,255),LEFT('Disaggregation Records'!$D$95:$D$183,255),0))),"")</f>
        <v/>
      </c>
      <c r="AD340" s="497" t="s">
        <v>795</v>
      </c>
      <c r="AE340" s="216"/>
      <c r="AF340" s="494"/>
      <c r="AG340" s="494"/>
    </row>
    <row r="341" spans="1:33" ht="37.5" customHeight="1" x14ac:dyDescent="0.25">
      <c r="A341" s="375">
        <v>2</v>
      </c>
      <c r="B341" s="394" t="str">
        <f>IFERROR(VLOOKUP(A341,'Coverage Indicators - Section D'!$A$10:$Y$42,25,FALSE),"")</f>
        <v/>
      </c>
      <c r="C341" s="490" t="str">
        <f t="array" ref="C341">IFERROR(IF(INDEX('Disaggregation Records'!$E$95:$E$183,MATCH(RIGHT(Z341,255),RIGHT('Disaggregation Records'!$D$95:$D$183,255),0))=0,"",INDEX('Disaggregation Records'!$E$95:$E$183,MATCH(RIGHT(Z341,255),RIGHT('Disaggregation Records'!$D$95:$D$183,255),0))),"")</f>
        <v/>
      </c>
      <c r="D341" s="490" t="str">
        <f t="array" ref="D341">IFERROR(IF(INDEX('Disaggregation Records'!$F$95:$F$183,MATCH(RIGHT(Z341,255),RIGHT('Disaggregation Records'!$D$95:$D$183,255),0))=0,"",INDEX('Disaggregation Records'!$F$95:$F$183,MATCH(RIGHT(Z341,255),RIGHT('Disaggregation Records'!$D$95:$D$183,255),0))),"")</f>
        <v/>
      </c>
      <c r="E341" s="396" t="str">
        <f t="array" ref="E341">IFERROR(IF(INDEX('Disaggregation Data'!$K$315:$K$616,MATCH(RIGHT(X341,255),RIGHT('Disaggregation Data'!$J$315:$J$616,255),0))=0,"",INDEX('Disaggregation Data'!$K$315:$K$616,MATCH(RIGHT(X341,255),RIGHT('Disaggregation Data'!J$315:$J$616,255),0))),"")</f>
        <v/>
      </c>
      <c r="F341" s="397" t="str">
        <f t="array" ref="F341">IFERROR(IF(INDEX('Disaggregation Data'!$L$315:$L$616,MATCH(RIGHT(X341,255),RIGHT('Disaggregation Data'!$J$315:$J$616,255),0))=0,"",INDEX('Disaggregation Data'!$L$315:$L$616,MATCH(RIGHT(X341,255),RIGHT('Disaggregation Data'!J$315:$J$616,255),0))),"")</f>
        <v/>
      </c>
      <c r="G341" s="459" t="str">
        <f t="array" ref="G341">IFERROR(IF(INDEX('Disaggregation Data'!$M$315:$M$616,MATCH(RIGHT(X341,255),RIGHT('Disaggregation Data'!$J$315:$J$616,255),0))=0,(E341/F341)*100,INDEX('Disaggregation Data'!$M$315:$M$616,MATCH(RIGHT(X341,255),RIGHT('Disaggregation Data'!J$315:$J$616,255),0))),"")</f>
        <v/>
      </c>
      <c r="H341" s="400" t="str">
        <f t="array" ref="H341">IFERROR(IF(INDEX('Disaggregation Data'!$N$315:$N$616,MATCH(RIGHT(X341,255),RIGHT('Disaggregation Data'!$J$315:$J$616,255),0))=0,"",INDEX('Disaggregation Data'!$N$315:$N$616,MATCH(RIGHT(X341,255),RIGHT('Disaggregation Data'!J$315:$J$616,255),0))),"")</f>
        <v/>
      </c>
      <c r="I341" s="496"/>
      <c r="J341" s="496"/>
      <c r="K341" s="496"/>
      <c r="L341" s="496"/>
      <c r="M341" s="496"/>
      <c r="N341" s="496"/>
      <c r="O341" s="496"/>
      <c r="P341" s="496"/>
      <c r="Q341" s="496"/>
      <c r="R341" s="496"/>
      <c r="S341" s="496"/>
      <c r="T341" s="496"/>
      <c r="U341" s="400" t="str">
        <f t="array" ref="U341">IFERROR(IF(INDEX('Disaggregation Data'!$O$315:$O$616,MATCH(RIGHT(X341,255),RIGHT('Disaggregation Data'!$J$315:$J$616,255),0))=0,"",INDEX('Disaggregation Data'!$O$315:$O$616,MATCH(RIGHT(X341,255),RIGHT('Disaggregation Data'!J$315:$J$616,255),0))),"")</f>
        <v/>
      </c>
      <c r="V341" s="413" t="str">
        <f t="array" ref="V341">IFERROR(IF(INDEX('Disaggregation Data'!$P$315:$P$616,MATCH(RIGHT(X341,255),RIGHT('Disaggregation Data'!$J$315:$J$616,255),0))=0,"",INDEX('Disaggregation Data'!$P$315:$P$616,MATCH(RIGHT(X341,255),RIGHT('Disaggregation Data'!J$315:$J$616,255),0))),"")</f>
        <v/>
      </c>
      <c r="W341" s="497"/>
      <c r="X341" s="497" t="str">
        <f t="shared" si="24"/>
        <v/>
      </c>
      <c r="Y341" s="497">
        <f t="shared" si="25"/>
        <v>4</v>
      </c>
      <c r="Z341" s="497" t="str">
        <f t="shared" si="26"/>
        <v/>
      </c>
      <c r="AA341" s="497" t="b">
        <f t="shared" si="27"/>
        <v>0</v>
      </c>
      <c r="AB341" s="497" t="s">
        <v>1907</v>
      </c>
      <c r="AC341" s="497" t="str">
        <f t="array" ref="AC341">IFERROR(IF(INDEX('Disaggregation Records'!$G$95:$G$183,MATCH(LEFT(Z341,255),LEFT('Disaggregation Records'!$D$95:$D$183,255),0))=0,"",INDEX('Disaggregation Records'!$G$95:$G$183,MATCH(LEFT(Z341,255),LEFT('Disaggregation Records'!$D$95:$D$183,255),0))),"")</f>
        <v/>
      </c>
      <c r="AD341" s="497" t="s">
        <v>795</v>
      </c>
      <c r="AE341" s="216"/>
      <c r="AF341" s="494"/>
      <c r="AG341" s="494"/>
    </row>
    <row r="342" spans="1:33" ht="37.5" customHeight="1" x14ac:dyDescent="0.25">
      <c r="A342" s="375">
        <v>2</v>
      </c>
      <c r="B342" s="394" t="str">
        <f>IFERROR(VLOOKUP(A342,'Coverage Indicators - Section D'!$A$10:$Y$42,25,FALSE),"")</f>
        <v/>
      </c>
      <c r="C342" s="490" t="str">
        <f t="array" ref="C342">IFERROR(IF(INDEX('Disaggregation Records'!$E$95:$E$183,MATCH(RIGHT(Z342,255),RIGHT('Disaggregation Records'!$D$95:$D$183,255),0))=0,"",INDEX('Disaggregation Records'!$E$95:$E$183,MATCH(RIGHT(Z342,255),RIGHT('Disaggregation Records'!$D$95:$D$183,255),0))),"")</f>
        <v/>
      </c>
      <c r="D342" s="490" t="str">
        <f t="array" ref="D342">IFERROR(IF(INDEX('Disaggregation Records'!$F$95:$F$183,MATCH(RIGHT(Z342,255),RIGHT('Disaggregation Records'!$D$95:$D$183,255),0))=0,"",INDEX('Disaggregation Records'!$F$95:$F$183,MATCH(RIGHT(Z342,255),RIGHT('Disaggregation Records'!$D$95:$D$183,255),0))),"")</f>
        <v/>
      </c>
      <c r="E342" s="396" t="str">
        <f t="array" ref="E342">IFERROR(IF(INDEX('Disaggregation Data'!$K$315:$K$616,MATCH(RIGHT(X342,255),RIGHT('Disaggregation Data'!$J$315:$J$616,255),0))=0,"",INDEX('Disaggregation Data'!$K$315:$K$616,MATCH(RIGHT(X342,255),RIGHT('Disaggregation Data'!J$315:$J$616,255),0))),"")</f>
        <v/>
      </c>
      <c r="F342" s="397" t="str">
        <f t="array" ref="F342">IFERROR(IF(INDEX('Disaggregation Data'!$L$315:$L$616,MATCH(RIGHT(X342,255),RIGHT('Disaggregation Data'!$J$315:$J$616,255),0))=0,"",INDEX('Disaggregation Data'!$L$315:$L$616,MATCH(RIGHT(X342,255),RIGHT('Disaggregation Data'!J$315:$J$616,255),0))),"")</f>
        <v/>
      </c>
      <c r="G342" s="459" t="str">
        <f t="array" ref="G342">IFERROR(IF(INDEX('Disaggregation Data'!$M$315:$M$616,MATCH(RIGHT(X342,255),RIGHT('Disaggregation Data'!$J$315:$J$616,255),0))=0,(E342/F342)*100,INDEX('Disaggregation Data'!$M$315:$M$616,MATCH(RIGHT(X342,255),RIGHT('Disaggregation Data'!J$315:$J$616,255),0))),"")</f>
        <v/>
      </c>
      <c r="H342" s="400" t="str">
        <f t="array" ref="H342">IFERROR(IF(INDEX('Disaggregation Data'!$N$315:$N$616,MATCH(RIGHT(X342,255),RIGHT('Disaggregation Data'!$J$315:$J$616,255),0))=0,"",INDEX('Disaggregation Data'!$N$315:$N$616,MATCH(RIGHT(X342,255),RIGHT('Disaggregation Data'!J$315:$J$616,255),0))),"")</f>
        <v/>
      </c>
      <c r="I342" s="496"/>
      <c r="J342" s="496"/>
      <c r="K342" s="496"/>
      <c r="L342" s="496"/>
      <c r="M342" s="496"/>
      <c r="N342" s="496"/>
      <c r="O342" s="496"/>
      <c r="P342" s="496"/>
      <c r="Q342" s="496"/>
      <c r="R342" s="496"/>
      <c r="S342" s="496"/>
      <c r="T342" s="496"/>
      <c r="U342" s="400" t="str">
        <f t="array" ref="U342">IFERROR(IF(INDEX('Disaggregation Data'!$O$315:$O$616,MATCH(RIGHT(X342,255),RIGHT('Disaggregation Data'!$J$315:$J$616,255),0))=0,"",INDEX('Disaggregation Data'!$O$315:$O$616,MATCH(RIGHT(X342,255),RIGHT('Disaggregation Data'!J$315:$J$616,255),0))),"")</f>
        <v/>
      </c>
      <c r="V342" s="413" t="str">
        <f t="array" ref="V342">IFERROR(IF(INDEX('Disaggregation Data'!$P$315:$P$616,MATCH(RIGHT(X342,255),RIGHT('Disaggregation Data'!$J$315:$J$616,255),0))=0,"",INDEX('Disaggregation Data'!$P$315:$P$616,MATCH(RIGHT(X342,255),RIGHT('Disaggregation Data'!J$315:$J$616,255),0))),"")</f>
        <v/>
      </c>
      <c r="W342" s="497"/>
      <c r="X342" s="497" t="str">
        <f t="shared" si="24"/>
        <v/>
      </c>
      <c r="Y342" s="497">
        <f t="shared" si="25"/>
        <v>5</v>
      </c>
      <c r="Z342" s="497" t="str">
        <f t="shared" si="26"/>
        <v/>
      </c>
      <c r="AA342" s="497" t="b">
        <f t="shared" si="27"/>
        <v>0</v>
      </c>
      <c r="AB342" s="497" t="s">
        <v>1908</v>
      </c>
      <c r="AC342" s="497" t="str">
        <f t="array" ref="AC342">IFERROR(IF(INDEX('Disaggregation Records'!$G$95:$G$183,MATCH(LEFT(Z342,255),LEFT('Disaggregation Records'!$D$95:$D$183,255),0))=0,"",INDEX('Disaggregation Records'!$G$95:$G$183,MATCH(LEFT(Z342,255),LEFT('Disaggregation Records'!$D$95:$D$183,255),0))),"")</f>
        <v/>
      </c>
      <c r="AD342" s="497" t="s">
        <v>795</v>
      </c>
      <c r="AE342" s="216"/>
      <c r="AF342" s="494"/>
      <c r="AG342" s="494"/>
    </row>
    <row r="343" spans="1:33" ht="37.5" customHeight="1" x14ac:dyDescent="0.25">
      <c r="A343" s="375">
        <v>2</v>
      </c>
      <c r="B343" s="394" t="str">
        <f>IFERROR(VLOOKUP(A343,'Coverage Indicators - Section D'!$A$10:$Y$42,25,FALSE),"")</f>
        <v/>
      </c>
      <c r="C343" s="490" t="str">
        <f t="array" ref="C343">IFERROR(IF(INDEX('Disaggregation Records'!$E$95:$E$183,MATCH(RIGHT(Z343,255),RIGHT('Disaggregation Records'!$D$95:$D$183,255),0))=0,"",INDEX('Disaggregation Records'!$E$95:$E$183,MATCH(RIGHT(Z343,255),RIGHT('Disaggregation Records'!$D$95:$D$183,255),0))),"")</f>
        <v/>
      </c>
      <c r="D343" s="490" t="str">
        <f t="array" ref="D343">IFERROR(IF(INDEX('Disaggregation Records'!$F$95:$F$183,MATCH(RIGHT(Z343,255),RIGHT('Disaggregation Records'!$D$95:$D$183,255),0))=0,"",INDEX('Disaggregation Records'!$F$95:$F$183,MATCH(RIGHT(Z343,255),RIGHT('Disaggregation Records'!$D$95:$D$183,255),0))),"")</f>
        <v/>
      </c>
      <c r="E343" s="396" t="str">
        <f t="array" ref="E343">IFERROR(IF(INDEX('Disaggregation Data'!$K$315:$K$616,MATCH(RIGHT(X343,255),RIGHT('Disaggregation Data'!$J$315:$J$616,255),0))=0,"",INDEX('Disaggregation Data'!$K$315:$K$616,MATCH(RIGHT(X343,255),RIGHT('Disaggregation Data'!J$315:$J$616,255),0))),"")</f>
        <v/>
      </c>
      <c r="F343" s="397" t="str">
        <f t="array" ref="F343">IFERROR(IF(INDEX('Disaggregation Data'!$L$315:$L$616,MATCH(RIGHT(X343,255),RIGHT('Disaggregation Data'!$J$315:$J$616,255),0))=0,"",INDEX('Disaggregation Data'!$L$315:$L$616,MATCH(RIGHT(X343,255),RIGHT('Disaggregation Data'!J$315:$J$616,255),0))),"")</f>
        <v/>
      </c>
      <c r="G343" s="459" t="str">
        <f t="array" ref="G343">IFERROR(IF(INDEX('Disaggregation Data'!$M$315:$M$616,MATCH(RIGHT(X343,255),RIGHT('Disaggregation Data'!$J$315:$J$616,255),0))=0,(E343/F343)*100,INDEX('Disaggregation Data'!$M$315:$M$616,MATCH(RIGHT(X343,255),RIGHT('Disaggregation Data'!J$315:$J$616,255),0))),"")</f>
        <v/>
      </c>
      <c r="H343" s="400" t="str">
        <f t="array" ref="H343">IFERROR(IF(INDEX('Disaggregation Data'!$N$315:$N$616,MATCH(RIGHT(X343,255),RIGHT('Disaggregation Data'!$J$315:$J$616,255),0))=0,"",INDEX('Disaggregation Data'!$N$315:$N$616,MATCH(RIGHT(X343,255),RIGHT('Disaggregation Data'!J$315:$J$616,255),0))),"")</f>
        <v/>
      </c>
      <c r="I343" s="496"/>
      <c r="J343" s="496"/>
      <c r="K343" s="496"/>
      <c r="L343" s="496"/>
      <c r="M343" s="496"/>
      <c r="N343" s="496"/>
      <c r="O343" s="496"/>
      <c r="P343" s="496"/>
      <c r="Q343" s="496"/>
      <c r="R343" s="496"/>
      <c r="S343" s="496"/>
      <c r="T343" s="496"/>
      <c r="U343" s="400" t="str">
        <f t="array" ref="U343">IFERROR(IF(INDEX('Disaggregation Data'!$O$315:$O$616,MATCH(RIGHT(X343,255),RIGHT('Disaggregation Data'!$J$315:$J$616,255),0))=0,"",INDEX('Disaggregation Data'!$O$315:$O$616,MATCH(RIGHT(X343,255),RIGHT('Disaggregation Data'!J$315:$J$616,255),0))),"")</f>
        <v/>
      </c>
      <c r="V343" s="413" t="str">
        <f t="array" ref="V343">IFERROR(IF(INDEX('Disaggregation Data'!$P$315:$P$616,MATCH(RIGHT(X343,255),RIGHT('Disaggregation Data'!$J$315:$J$616,255),0))=0,"",INDEX('Disaggregation Data'!$P$315:$P$616,MATCH(RIGHT(X343,255),RIGHT('Disaggregation Data'!J$315:$J$616,255),0))),"")</f>
        <v/>
      </c>
      <c r="W343" s="497"/>
      <c r="X343" s="497" t="str">
        <f t="shared" si="24"/>
        <v/>
      </c>
      <c r="Y343" s="497">
        <f t="shared" si="25"/>
        <v>6</v>
      </c>
      <c r="Z343" s="497" t="str">
        <f t="shared" si="26"/>
        <v/>
      </c>
      <c r="AA343" s="497" t="b">
        <f t="shared" si="27"/>
        <v>0</v>
      </c>
      <c r="AB343" s="497" t="s">
        <v>1909</v>
      </c>
      <c r="AC343" s="497" t="str">
        <f t="array" ref="AC343">IFERROR(IF(INDEX('Disaggregation Records'!$G$95:$G$183,MATCH(LEFT(Z343,255),LEFT('Disaggregation Records'!$D$95:$D$183,255),0))=0,"",INDEX('Disaggregation Records'!$G$95:$G$183,MATCH(LEFT(Z343,255),LEFT('Disaggregation Records'!$D$95:$D$183,255),0))),"")</f>
        <v/>
      </c>
      <c r="AD343" s="497" t="s">
        <v>795</v>
      </c>
      <c r="AE343" s="216"/>
      <c r="AF343" s="494"/>
      <c r="AG343" s="494"/>
    </row>
    <row r="344" spans="1:33" ht="37.5" customHeight="1" x14ac:dyDescent="0.25">
      <c r="A344" s="375">
        <v>2</v>
      </c>
      <c r="B344" s="394" t="str">
        <f>IFERROR(VLOOKUP(A344,'Coverage Indicators - Section D'!$A$10:$Y$42,25,FALSE),"")</f>
        <v/>
      </c>
      <c r="C344" s="490" t="str">
        <f t="array" ref="C344">IFERROR(IF(INDEX('Disaggregation Records'!$E$95:$E$183,MATCH(RIGHT(Z344,255),RIGHT('Disaggregation Records'!$D$95:$D$183,255),0))=0,"",INDEX('Disaggregation Records'!$E$95:$E$183,MATCH(RIGHT(Z344,255),RIGHT('Disaggregation Records'!$D$95:$D$183,255),0))),"")</f>
        <v/>
      </c>
      <c r="D344" s="490" t="str">
        <f t="array" ref="D344">IFERROR(IF(INDEX('Disaggregation Records'!$F$95:$F$183,MATCH(RIGHT(Z344,255),RIGHT('Disaggregation Records'!$D$95:$D$183,255),0))=0,"",INDEX('Disaggregation Records'!$F$95:$F$183,MATCH(RIGHT(Z344,255),RIGHT('Disaggregation Records'!$D$95:$D$183,255),0))),"")</f>
        <v/>
      </c>
      <c r="E344" s="396" t="str">
        <f t="array" ref="E344">IFERROR(IF(INDEX('Disaggregation Data'!$K$315:$K$616,MATCH(RIGHT(X344,255),RIGHT('Disaggregation Data'!$J$315:$J$616,255),0))=0,"",INDEX('Disaggregation Data'!$K$315:$K$616,MATCH(RIGHT(X344,255),RIGHT('Disaggregation Data'!J$315:$J$616,255),0))),"")</f>
        <v/>
      </c>
      <c r="F344" s="397" t="str">
        <f t="array" ref="F344">IFERROR(IF(INDEX('Disaggregation Data'!$L$315:$L$616,MATCH(RIGHT(X344,255),RIGHT('Disaggregation Data'!$J$315:$J$616,255),0))=0,"",INDEX('Disaggregation Data'!$L$315:$L$616,MATCH(RIGHT(X344,255),RIGHT('Disaggregation Data'!J$315:$J$616,255),0))),"")</f>
        <v/>
      </c>
      <c r="G344" s="459" t="str">
        <f t="array" ref="G344">IFERROR(IF(INDEX('Disaggregation Data'!$M$315:$M$616,MATCH(RIGHT(X344,255),RIGHT('Disaggregation Data'!$J$315:$J$616,255),0))=0,(E344/F344)*100,INDEX('Disaggregation Data'!$M$315:$M$616,MATCH(RIGHT(X344,255),RIGHT('Disaggregation Data'!J$315:$J$616,255),0))),"")</f>
        <v/>
      </c>
      <c r="H344" s="400" t="str">
        <f t="array" ref="H344">IFERROR(IF(INDEX('Disaggregation Data'!$N$315:$N$616,MATCH(RIGHT(X344,255),RIGHT('Disaggregation Data'!$J$315:$J$616,255),0))=0,"",INDEX('Disaggregation Data'!$N$315:$N$616,MATCH(RIGHT(X344,255),RIGHT('Disaggregation Data'!J$315:$J$616,255),0))),"")</f>
        <v/>
      </c>
      <c r="I344" s="496"/>
      <c r="J344" s="496"/>
      <c r="K344" s="496"/>
      <c r="L344" s="496"/>
      <c r="M344" s="496"/>
      <c r="N344" s="496"/>
      <c r="O344" s="496"/>
      <c r="P344" s="496"/>
      <c r="Q344" s="496"/>
      <c r="R344" s="496"/>
      <c r="S344" s="496"/>
      <c r="T344" s="496"/>
      <c r="U344" s="400" t="str">
        <f t="array" ref="U344">IFERROR(IF(INDEX('Disaggregation Data'!$O$315:$O$616,MATCH(RIGHT(X344,255),RIGHT('Disaggregation Data'!$J$315:$J$616,255),0))=0,"",INDEX('Disaggregation Data'!$O$315:$O$616,MATCH(RIGHT(X344,255),RIGHT('Disaggregation Data'!J$315:$J$616,255),0))),"")</f>
        <v/>
      </c>
      <c r="V344" s="413" t="str">
        <f t="array" ref="V344">IFERROR(IF(INDEX('Disaggregation Data'!$P$315:$P$616,MATCH(RIGHT(X344,255),RIGHT('Disaggregation Data'!$J$315:$J$616,255),0))=0,"",INDEX('Disaggregation Data'!$P$315:$P$616,MATCH(RIGHT(X344,255),RIGHT('Disaggregation Data'!J$315:$J$616,255),0))),"")</f>
        <v/>
      </c>
      <c r="W344" s="497"/>
      <c r="X344" s="497" t="str">
        <f t="shared" si="24"/>
        <v/>
      </c>
      <c r="Y344" s="497">
        <f t="shared" si="25"/>
        <v>7</v>
      </c>
      <c r="Z344" s="497" t="str">
        <f t="shared" si="26"/>
        <v/>
      </c>
      <c r="AA344" s="497" t="b">
        <f t="shared" si="27"/>
        <v>0</v>
      </c>
      <c r="AB344" s="497" t="s">
        <v>1910</v>
      </c>
      <c r="AC344" s="497" t="str">
        <f t="array" ref="AC344">IFERROR(IF(INDEX('Disaggregation Records'!$G$95:$G$183,MATCH(LEFT(Z344,255),LEFT('Disaggregation Records'!$D$95:$D$183,255),0))=0,"",INDEX('Disaggregation Records'!$G$95:$G$183,MATCH(LEFT(Z344,255),LEFT('Disaggregation Records'!$D$95:$D$183,255),0))),"")</f>
        <v/>
      </c>
      <c r="AD344" s="497" t="s">
        <v>795</v>
      </c>
      <c r="AE344" s="216"/>
      <c r="AF344" s="494"/>
      <c r="AG344" s="494"/>
    </row>
    <row r="345" spans="1:33" ht="37.5" customHeight="1" x14ac:dyDescent="0.25">
      <c r="A345" s="375">
        <v>2</v>
      </c>
      <c r="B345" s="394" t="str">
        <f>IFERROR(VLOOKUP(A345,'Coverage Indicators - Section D'!$A$10:$Y$42,25,FALSE),"")</f>
        <v/>
      </c>
      <c r="C345" s="490" t="str">
        <f t="array" ref="C345">IFERROR(IF(INDEX('Disaggregation Records'!$E$95:$E$183,MATCH(RIGHT(Z345,255),RIGHT('Disaggregation Records'!$D$95:$D$183,255),0))=0,"",INDEX('Disaggregation Records'!$E$95:$E$183,MATCH(RIGHT(Z345,255),RIGHT('Disaggregation Records'!$D$95:$D$183,255),0))),"")</f>
        <v/>
      </c>
      <c r="D345" s="490" t="str">
        <f t="array" ref="D345">IFERROR(IF(INDEX('Disaggregation Records'!$F$95:$F$183,MATCH(RIGHT(Z345,255),RIGHT('Disaggregation Records'!$D$95:$D$183,255),0))=0,"",INDEX('Disaggregation Records'!$F$95:$F$183,MATCH(RIGHT(Z345,255),RIGHT('Disaggregation Records'!$D$95:$D$183,255),0))),"")</f>
        <v/>
      </c>
      <c r="E345" s="396" t="str">
        <f t="array" ref="E345">IFERROR(IF(INDEX('Disaggregation Data'!$K$315:$K$616,MATCH(RIGHT(X345,255),RIGHT('Disaggregation Data'!$J$315:$J$616,255),0))=0,"",INDEX('Disaggregation Data'!$K$315:$K$616,MATCH(RIGHT(X345,255),RIGHT('Disaggregation Data'!J$315:$J$616,255),0))),"")</f>
        <v/>
      </c>
      <c r="F345" s="397" t="str">
        <f t="array" ref="F345">IFERROR(IF(INDEX('Disaggregation Data'!$L$315:$L$616,MATCH(RIGHT(X345,255),RIGHT('Disaggregation Data'!$J$315:$J$616,255),0))=0,"",INDEX('Disaggregation Data'!$L$315:$L$616,MATCH(RIGHT(X345,255),RIGHT('Disaggregation Data'!J$315:$J$616,255),0))),"")</f>
        <v/>
      </c>
      <c r="G345" s="459" t="str">
        <f t="array" ref="G345">IFERROR(IF(INDEX('Disaggregation Data'!$M$315:$M$616,MATCH(RIGHT(X345,255),RIGHT('Disaggregation Data'!$J$315:$J$616,255),0))=0,(E345/F345)*100,INDEX('Disaggregation Data'!$M$315:$M$616,MATCH(RIGHT(X345,255),RIGHT('Disaggregation Data'!J$315:$J$616,255),0))),"")</f>
        <v/>
      </c>
      <c r="H345" s="400" t="str">
        <f t="array" ref="H345">IFERROR(IF(INDEX('Disaggregation Data'!$N$315:$N$616,MATCH(RIGHT(X345,255),RIGHT('Disaggregation Data'!$J$315:$J$616,255),0))=0,"",INDEX('Disaggregation Data'!$N$315:$N$616,MATCH(RIGHT(X345,255),RIGHT('Disaggregation Data'!J$315:$J$616,255),0))),"")</f>
        <v/>
      </c>
      <c r="I345" s="496"/>
      <c r="J345" s="496"/>
      <c r="K345" s="496"/>
      <c r="L345" s="496"/>
      <c r="M345" s="496"/>
      <c r="N345" s="496"/>
      <c r="O345" s="496"/>
      <c r="P345" s="496"/>
      <c r="Q345" s="496"/>
      <c r="R345" s="496"/>
      <c r="S345" s="496"/>
      <c r="T345" s="496"/>
      <c r="U345" s="400" t="str">
        <f t="array" ref="U345">IFERROR(IF(INDEX('Disaggregation Data'!$O$315:$O$616,MATCH(RIGHT(X345,255),RIGHT('Disaggregation Data'!$J$315:$J$616,255),0))=0,"",INDEX('Disaggregation Data'!$O$315:$O$616,MATCH(RIGHT(X345,255),RIGHT('Disaggregation Data'!J$315:$J$616,255),0))),"")</f>
        <v/>
      </c>
      <c r="V345" s="413" t="str">
        <f t="array" ref="V345">IFERROR(IF(INDEX('Disaggregation Data'!$P$315:$P$616,MATCH(RIGHT(X345,255),RIGHT('Disaggregation Data'!$J$315:$J$616,255),0))=0,"",INDEX('Disaggregation Data'!$P$315:$P$616,MATCH(RIGHT(X345,255),RIGHT('Disaggregation Data'!J$315:$J$616,255),0))),"")</f>
        <v/>
      </c>
      <c r="W345" s="497"/>
      <c r="X345" s="497" t="str">
        <f t="shared" si="24"/>
        <v/>
      </c>
      <c r="Y345" s="497">
        <f t="shared" si="25"/>
        <v>8</v>
      </c>
      <c r="Z345" s="497" t="str">
        <f t="shared" si="26"/>
        <v/>
      </c>
      <c r="AA345" s="497" t="b">
        <f t="shared" si="27"/>
        <v>0</v>
      </c>
      <c r="AB345" s="497" t="s">
        <v>1911</v>
      </c>
      <c r="AC345" s="497" t="str">
        <f t="array" ref="AC345">IFERROR(IF(INDEX('Disaggregation Records'!$G$95:$G$183,MATCH(LEFT(Z345,255),LEFT('Disaggregation Records'!$D$95:$D$183,255),0))=0,"",INDEX('Disaggregation Records'!$G$95:$G$183,MATCH(LEFT(Z345,255),LEFT('Disaggregation Records'!$D$95:$D$183,255),0))),"")</f>
        <v/>
      </c>
      <c r="AD345" s="497" t="s">
        <v>795</v>
      </c>
      <c r="AE345" s="216"/>
      <c r="AF345" s="494"/>
      <c r="AG345" s="494"/>
    </row>
    <row r="346" spans="1:33" ht="37.5" customHeight="1" x14ac:dyDescent="0.25">
      <c r="A346" s="375">
        <v>2</v>
      </c>
      <c r="B346" s="394" t="str">
        <f>IFERROR(VLOOKUP(A346,'Coverage Indicators - Section D'!$A$10:$Y$42,25,FALSE),"")</f>
        <v/>
      </c>
      <c r="C346" s="490" t="str">
        <f t="array" ref="C346">IFERROR(IF(INDEX('Disaggregation Records'!$E$95:$E$183,MATCH(RIGHT(Z346,255),RIGHT('Disaggregation Records'!$D$95:$D$183,255),0))=0,"",INDEX('Disaggregation Records'!$E$95:$E$183,MATCH(RIGHT(Z346,255),RIGHT('Disaggregation Records'!$D$95:$D$183,255),0))),"")</f>
        <v/>
      </c>
      <c r="D346" s="490" t="str">
        <f t="array" ref="D346">IFERROR(IF(INDEX('Disaggregation Records'!$F$95:$F$183,MATCH(RIGHT(Z346,255),RIGHT('Disaggregation Records'!$D$95:$D$183,255),0))=0,"",INDEX('Disaggregation Records'!$F$95:$F$183,MATCH(RIGHT(Z346,255),RIGHT('Disaggregation Records'!$D$95:$D$183,255),0))),"")</f>
        <v/>
      </c>
      <c r="E346" s="396" t="str">
        <f t="array" ref="E346">IFERROR(IF(INDEX('Disaggregation Data'!$K$315:$K$616,MATCH(RIGHT(X346,255),RIGHT('Disaggregation Data'!$J$315:$J$616,255),0))=0,"",INDEX('Disaggregation Data'!$K$315:$K$616,MATCH(RIGHT(X346,255),RIGHT('Disaggregation Data'!J$315:$J$616,255),0))),"")</f>
        <v/>
      </c>
      <c r="F346" s="397" t="str">
        <f t="array" ref="F346">IFERROR(IF(INDEX('Disaggregation Data'!$L$315:$L$616,MATCH(RIGHT(X346,255),RIGHT('Disaggregation Data'!$J$315:$J$616,255),0))=0,"",INDEX('Disaggregation Data'!$L$315:$L$616,MATCH(RIGHT(X346,255),RIGHT('Disaggregation Data'!J$315:$J$616,255),0))),"")</f>
        <v/>
      </c>
      <c r="G346" s="459" t="str">
        <f t="array" ref="G346">IFERROR(IF(INDEX('Disaggregation Data'!$M$315:$M$616,MATCH(RIGHT(X346,255),RIGHT('Disaggregation Data'!$J$315:$J$616,255),0))=0,(E346/F346)*100,INDEX('Disaggregation Data'!$M$315:$M$616,MATCH(RIGHT(X346,255),RIGHT('Disaggregation Data'!J$315:$J$616,255),0))),"")</f>
        <v/>
      </c>
      <c r="H346" s="400" t="str">
        <f t="array" ref="H346">IFERROR(IF(INDEX('Disaggregation Data'!$N$315:$N$616,MATCH(RIGHT(X346,255),RIGHT('Disaggregation Data'!$J$315:$J$616,255),0))=0,"",INDEX('Disaggregation Data'!$N$315:$N$616,MATCH(RIGHT(X346,255),RIGHT('Disaggregation Data'!J$315:$J$616,255),0))),"")</f>
        <v/>
      </c>
      <c r="I346" s="496"/>
      <c r="J346" s="496"/>
      <c r="K346" s="496"/>
      <c r="L346" s="496"/>
      <c r="M346" s="496"/>
      <c r="N346" s="496"/>
      <c r="O346" s="496"/>
      <c r="P346" s="496"/>
      <c r="Q346" s="496"/>
      <c r="R346" s="496"/>
      <c r="S346" s="496"/>
      <c r="T346" s="496"/>
      <c r="U346" s="400" t="str">
        <f t="array" ref="U346">IFERROR(IF(INDEX('Disaggregation Data'!$O$315:$O$616,MATCH(RIGHT(X346,255),RIGHT('Disaggregation Data'!$J$315:$J$616,255),0))=0,"",INDEX('Disaggregation Data'!$O$315:$O$616,MATCH(RIGHT(X346,255),RIGHT('Disaggregation Data'!J$315:$J$616,255),0))),"")</f>
        <v/>
      </c>
      <c r="V346" s="413" t="str">
        <f t="array" ref="V346">IFERROR(IF(INDEX('Disaggregation Data'!$P$315:$P$616,MATCH(RIGHT(X346,255),RIGHT('Disaggregation Data'!$J$315:$J$616,255),0))=0,"",INDEX('Disaggregation Data'!$P$315:$P$616,MATCH(RIGHT(X346,255),RIGHT('Disaggregation Data'!J$315:$J$616,255),0))),"")</f>
        <v/>
      </c>
      <c r="W346" s="497"/>
      <c r="X346" s="497" t="str">
        <f t="shared" si="24"/>
        <v/>
      </c>
      <c r="Y346" s="497">
        <f t="shared" si="25"/>
        <v>9</v>
      </c>
      <c r="Z346" s="497" t="str">
        <f t="shared" si="26"/>
        <v/>
      </c>
      <c r="AA346" s="497" t="b">
        <f t="shared" si="27"/>
        <v>0</v>
      </c>
      <c r="AB346" s="497" t="s">
        <v>1912</v>
      </c>
      <c r="AC346" s="497" t="str">
        <f t="array" ref="AC346">IFERROR(IF(INDEX('Disaggregation Records'!$G$95:$G$183,MATCH(LEFT(Z346,255),LEFT('Disaggregation Records'!$D$95:$D$183,255),0))=0,"",INDEX('Disaggregation Records'!$G$95:$G$183,MATCH(LEFT(Z346,255),LEFT('Disaggregation Records'!$D$95:$D$183,255),0))),"")</f>
        <v/>
      </c>
      <c r="AD346" s="497" t="s">
        <v>795</v>
      </c>
      <c r="AE346" s="216"/>
      <c r="AF346" s="494"/>
      <c r="AG346" s="494"/>
    </row>
    <row r="347" spans="1:33" ht="37.5" customHeight="1" x14ac:dyDescent="0.25">
      <c r="A347" s="375">
        <v>3</v>
      </c>
      <c r="B347" s="394" t="str">
        <f>IFERROR(VLOOKUP(A347,'Coverage Indicators - Section D'!$A$10:$Y$42,25,FALSE),"")</f>
        <v/>
      </c>
      <c r="C347" s="490" t="str">
        <f t="array" ref="C347">IFERROR(IF(INDEX('Disaggregation Records'!$E$95:$E$183,MATCH(RIGHT(Z347,255),RIGHT('Disaggregation Records'!$D$95:$D$183,255),0))=0,"",INDEX('Disaggregation Records'!$E$95:$E$183,MATCH(RIGHT(Z347,255),RIGHT('Disaggregation Records'!$D$95:$D$183,255),0))),"")</f>
        <v/>
      </c>
      <c r="D347" s="490" t="str">
        <f t="array" ref="D347">IFERROR(IF(INDEX('Disaggregation Records'!$F$95:$F$183,MATCH(RIGHT(Z347,255),RIGHT('Disaggregation Records'!$D$95:$D$183,255),0))=0,"",INDEX('Disaggregation Records'!$F$95:$F$183,MATCH(RIGHT(Z347,255),RIGHT('Disaggregation Records'!$D$95:$D$183,255),0))),"")</f>
        <v/>
      </c>
      <c r="E347" s="396" t="str">
        <f t="array" ref="E347">IFERROR(IF(INDEX('Disaggregation Data'!$K$315:$K$616,MATCH(RIGHT(X347,255),RIGHT('Disaggregation Data'!$J$315:$J$616,255),0))=0,"",INDEX('Disaggregation Data'!$K$315:$K$616,MATCH(RIGHT(X347,255),RIGHT('Disaggregation Data'!J$315:$J$616,255),0))),"")</f>
        <v/>
      </c>
      <c r="F347" s="397" t="str">
        <f t="array" ref="F347">IFERROR(IF(INDEX('Disaggregation Data'!$L$315:$L$616,MATCH(RIGHT(X347,255),RIGHT('Disaggregation Data'!$J$315:$J$616,255),0))=0,"",INDEX('Disaggregation Data'!$L$315:$L$616,MATCH(RIGHT(X347,255),RIGHT('Disaggregation Data'!J$315:$J$616,255),0))),"")</f>
        <v/>
      </c>
      <c r="G347" s="459" t="str">
        <f t="array" ref="G347">IFERROR(IF(INDEX('Disaggregation Data'!$M$315:$M$616,MATCH(RIGHT(X347,255),RIGHT('Disaggregation Data'!$J$315:$J$616,255),0))=0,(E347/F347)*100,INDEX('Disaggregation Data'!$M$315:$M$616,MATCH(RIGHT(X347,255),RIGHT('Disaggregation Data'!J$315:$J$616,255),0))),"")</f>
        <v/>
      </c>
      <c r="H347" s="400" t="str">
        <f t="array" ref="H347">IFERROR(IF(INDEX('Disaggregation Data'!$N$315:$N$616,MATCH(RIGHT(X347,255),RIGHT('Disaggregation Data'!$J$315:$J$616,255),0))=0,"",INDEX('Disaggregation Data'!$N$315:$N$616,MATCH(RIGHT(X347,255),RIGHT('Disaggregation Data'!J$315:$J$616,255),0))),"")</f>
        <v/>
      </c>
      <c r="I347" s="496"/>
      <c r="J347" s="496"/>
      <c r="K347" s="496"/>
      <c r="L347" s="496"/>
      <c r="M347" s="496"/>
      <c r="N347" s="496"/>
      <c r="O347" s="496"/>
      <c r="P347" s="496"/>
      <c r="Q347" s="496"/>
      <c r="R347" s="496"/>
      <c r="S347" s="496"/>
      <c r="T347" s="496"/>
      <c r="U347" s="400" t="str">
        <f t="array" ref="U347">IFERROR(IF(INDEX('Disaggregation Data'!$O$315:$O$616,MATCH(RIGHT(X347,255),RIGHT('Disaggregation Data'!$J$315:$J$616,255),0))=0,"",INDEX('Disaggregation Data'!$O$315:$O$616,MATCH(RIGHT(X347,255),RIGHT('Disaggregation Data'!J$315:$J$616,255),0))),"")</f>
        <v/>
      </c>
      <c r="V347" s="413" t="str">
        <f t="array" ref="V347">IFERROR(IF(INDEX('Disaggregation Data'!$P$315:$P$616,MATCH(RIGHT(X347,255),RIGHT('Disaggregation Data'!$J$315:$J$616,255),0))=0,"",INDEX('Disaggregation Data'!$P$315:$P$616,MATCH(RIGHT(X347,255),RIGHT('Disaggregation Data'!J$315:$J$616,255),0))),"")</f>
        <v/>
      </c>
      <c r="W347" s="497"/>
      <c r="X347" s="497" t="str">
        <f t="shared" si="24"/>
        <v/>
      </c>
      <c r="Y347" s="497">
        <f t="shared" si="25"/>
        <v>10</v>
      </c>
      <c r="Z347" s="497" t="str">
        <f t="shared" si="26"/>
        <v/>
      </c>
      <c r="AA347" s="497" t="b">
        <f t="shared" si="27"/>
        <v>0</v>
      </c>
      <c r="AB347" s="497" t="s">
        <v>1913</v>
      </c>
      <c r="AC347" s="497" t="str">
        <f t="array" ref="AC347">IFERROR(IF(INDEX('Disaggregation Records'!$G$95:$G$183,MATCH(LEFT(Z347,255),LEFT('Disaggregation Records'!$D$95:$D$183,255),0))=0,"",INDEX('Disaggregation Records'!$G$95:$G$183,MATCH(LEFT(Z347,255),LEFT('Disaggregation Records'!$D$95:$D$183,255),0))),"")</f>
        <v/>
      </c>
      <c r="AD347" s="497" t="s">
        <v>797</v>
      </c>
      <c r="AE347" s="216"/>
      <c r="AF347" s="494"/>
      <c r="AG347" s="494"/>
    </row>
    <row r="348" spans="1:33" ht="37.5" customHeight="1" x14ac:dyDescent="0.25">
      <c r="A348" s="375">
        <v>3</v>
      </c>
      <c r="B348" s="394" t="str">
        <f>IFERROR(VLOOKUP(A348,'Coverage Indicators - Section D'!$A$10:$Y$42,25,FALSE),"")</f>
        <v/>
      </c>
      <c r="C348" s="490" t="str">
        <f t="array" ref="C348">IFERROR(IF(INDEX('Disaggregation Records'!$E$95:$E$183,MATCH(RIGHT(Z348,255),RIGHT('Disaggregation Records'!$D$95:$D$183,255),0))=0,"",INDEX('Disaggregation Records'!$E$95:$E$183,MATCH(RIGHT(Z348,255),RIGHT('Disaggregation Records'!$D$95:$D$183,255),0))),"")</f>
        <v/>
      </c>
      <c r="D348" s="490" t="str">
        <f t="array" ref="D348">IFERROR(IF(INDEX('Disaggregation Records'!$F$95:$F$183,MATCH(RIGHT(Z348,255),RIGHT('Disaggregation Records'!$D$95:$D$183,255),0))=0,"",INDEX('Disaggregation Records'!$F$95:$F$183,MATCH(RIGHT(Z348,255),RIGHT('Disaggregation Records'!$D$95:$D$183,255),0))),"")</f>
        <v/>
      </c>
      <c r="E348" s="396" t="str">
        <f t="array" ref="E348">IFERROR(IF(INDEX('Disaggregation Data'!$K$315:$K$616,MATCH(RIGHT(X348,255),RIGHT('Disaggregation Data'!$J$315:$J$616,255),0))=0,"",INDEX('Disaggregation Data'!$K$315:$K$616,MATCH(RIGHT(X348,255),RIGHT('Disaggregation Data'!J$315:$J$616,255),0))),"")</f>
        <v/>
      </c>
      <c r="F348" s="397" t="str">
        <f t="array" ref="F348">IFERROR(IF(INDEX('Disaggregation Data'!$L$315:$L$616,MATCH(RIGHT(X348,255),RIGHT('Disaggregation Data'!$J$315:$J$616,255),0))=0,"",INDEX('Disaggregation Data'!$L$315:$L$616,MATCH(RIGHT(X348,255),RIGHT('Disaggregation Data'!J$315:$J$616,255),0))),"")</f>
        <v/>
      </c>
      <c r="G348" s="459" t="str">
        <f t="array" ref="G348">IFERROR(IF(INDEX('Disaggregation Data'!$M$315:$M$616,MATCH(RIGHT(X348,255),RIGHT('Disaggregation Data'!$J$315:$J$616,255),0))=0,(E348/F348)*100,INDEX('Disaggregation Data'!$M$315:$M$616,MATCH(RIGHT(X348,255),RIGHT('Disaggregation Data'!J$315:$J$616,255),0))),"")</f>
        <v/>
      </c>
      <c r="H348" s="400" t="str">
        <f t="array" ref="H348">IFERROR(IF(INDEX('Disaggregation Data'!$N$315:$N$616,MATCH(RIGHT(X348,255),RIGHT('Disaggregation Data'!$J$315:$J$616,255),0))=0,"",INDEX('Disaggregation Data'!$N$315:$N$616,MATCH(RIGHT(X348,255),RIGHT('Disaggregation Data'!J$315:$J$616,255),0))),"")</f>
        <v/>
      </c>
      <c r="I348" s="496"/>
      <c r="J348" s="496"/>
      <c r="K348" s="496"/>
      <c r="L348" s="496"/>
      <c r="M348" s="496"/>
      <c r="N348" s="496"/>
      <c r="O348" s="496"/>
      <c r="P348" s="496"/>
      <c r="Q348" s="496"/>
      <c r="R348" s="496"/>
      <c r="S348" s="496"/>
      <c r="T348" s="496"/>
      <c r="U348" s="400" t="str">
        <f t="array" ref="U348">IFERROR(IF(INDEX('Disaggregation Data'!$O$315:$O$616,MATCH(RIGHT(X348,255),RIGHT('Disaggregation Data'!$J$315:$J$616,255),0))=0,"",INDEX('Disaggregation Data'!$O$315:$O$616,MATCH(RIGHT(X348,255),RIGHT('Disaggregation Data'!J$315:$J$616,255),0))),"")</f>
        <v/>
      </c>
      <c r="V348" s="413" t="str">
        <f t="array" ref="V348">IFERROR(IF(INDEX('Disaggregation Data'!$P$315:$P$616,MATCH(RIGHT(X348,255),RIGHT('Disaggregation Data'!$J$315:$J$616,255),0))=0,"",INDEX('Disaggregation Data'!$P$315:$P$616,MATCH(RIGHT(X348,255),RIGHT('Disaggregation Data'!J$315:$J$616,255),0))),"")</f>
        <v/>
      </c>
      <c r="W348" s="497"/>
      <c r="X348" s="497" t="str">
        <f t="shared" si="24"/>
        <v/>
      </c>
      <c r="Y348" s="497">
        <f t="shared" si="25"/>
        <v>11</v>
      </c>
      <c r="Z348" s="497" t="str">
        <f t="shared" si="26"/>
        <v/>
      </c>
      <c r="AA348" s="497" t="b">
        <f t="shared" si="27"/>
        <v>0</v>
      </c>
      <c r="AB348" s="497" t="s">
        <v>1914</v>
      </c>
      <c r="AC348" s="497" t="str">
        <f t="array" ref="AC348">IFERROR(IF(INDEX('Disaggregation Records'!$G$95:$G$183,MATCH(LEFT(Z348,255),LEFT('Disaggregation Records'!$D$95:$D$183,255),0))=0,"",INDEX('Disaggregation Records'!$G$95:$G$183,MATCH(LEFT(Z348,255),LEFT('Disaggregation Records'!$D$95:$D$183,255),0))),"")</f>
        <v/>
      </c>
      <c r="AD348" s="497" t="s">
        <v>797</v>
      </c>
      <c r="AE348" s="216"/>
      <c r="AF348" s="494"/>
      <c r="AG348" s="494"/>
    </row>
    <row r="349" spans="1:33" ht="37.5" customHeight="1" x14ac:dyDescent="0.25">
      <c r="A349" s="375">
        <v>3</v>
      </c>
      <c r="B349" s="394" t="str">
        <f>IFERROR(VLOOKUP(A349,'Coverage Indicators - Section D'!$A$10:$Y$42,25,FALSE),"")</f>
        <v/>
      </c>
      <c r="C349" s="490" t="str">
        <f t="array" ref="C349">IFERROR(IF(INDEX('Disaggregation Records'!$E$95:$E$183,MATCH(RIGHT(Z349,255),RIGHT('Disaggregation Records'!$D$95:$D$183,255),0))=0,"",INDEX('Disaggregation Records'!$E$95:$E$183,MATCH(RIGHT(Z349,255),RIGHT('Disaggregation Records'!$D$95:$D$183,255),0))),"")</f>
        <v/>
      </c>
      <c r="D349" s="490" t="str">
        <f t="array" ref="D349">IFERROR(IF(INDEX('Disaggregation Records'!$F$95:$F$183,MATCH(RIGHT(Z349,255),RIGHT('Disaggregation Records'!$D$95:$D$183,255),0))=0,"",INDEX('Disaggregation Records'!$F$95:$F$183,MATCH(RIGHT(Z349,255),RIGHT('Disaggregation Records'!$D$95:$D$183,255),0))),"")</f>
        <v/>
      </c>
      <c r="E349" s="396" t="str">
        <f t="array" ref="E349">IFERROR(IF(INDEX('Disaggregation Data'!$K$315:$K$616,MATCH(RIGHT(X349,255),RIGHT('Disaggregation Data'!$J$315:$J$616,255),0))=0,"",INDEX('Disaggregation Data'!$K$315:$K$616,MATCH(RIGHT(X349,255),RIGHT('Disaggregation Data'!J$315:$J$616,255),0))),"")</f>
        <v/>
      </c>
      <c r="F349" s="397" t="str">
        <f t="array" ref="F349">IFERROR(IF(INDEX('Disaggregation Data'!$L$315:$L$616,MATCH(RIGHT(X349,255),RIGHT('Disaggregation Data'!$J$315:$J$616,255),0))=0,"",INDEX('Disaggregation Data'!$L$315:$L$616,MATCH(RIGHT(X349,255),RIGHT('Disaggregation Data'!J$315:$J$616,255),0))),"")</f>
        <v/>
      </c>
      <c r="G349" s="459" t="str">
        <f t="array" ref="G349">IFERROR(IF(INDEX('Disaggregation Data'!$M$315:$M$616,MATCH(RIGHT(X349,255),RIGHT('Disaggregation Data'!$J$315:$J$616,255),0))=0,(E349/F349)*100,INDEX('Disaggregation Data'!$M$315:$M$616,MATCH(RIGHT(X349,255),RIGHT('Disaggregation Data'!J$315:$J$616,255),0))),"")</f>
        <v/>
      </c>
      <c r="H349" s="400" t="str">
        <f t="array" ref="H349">IFERROR(IF(INDEX('Disaggregation Data'!$N$315:$N$616,MATCH(RIGHT(X349,255),RIGHT('Disaggregation Data'!$J$315:$J$616,255),0))=0,"",INDEX('Disaggregation Data'!$N$315:$N$616,MATCH(RIGHT(X349,255),RIGHT('Disaggregation Data'!J$315:$J$616,255),0))),"")</f>
        <v/>
      </c>
      <c r="I349" s="496"/>
      <c r="J349" s="496"/>
      <c r="K349" s="496"/>
      <c r="L349" s="496"/>
      <c r="M349" s="496"/>
      <c r="N349" s="496"/>
      <c r="O349" s="496"/>
      <c r="P349" s="496"/>
      <c r="Q349" s="496"/>
      <c r="R349" s="496"/>
      <c r="S349" s="496"/>
      <c r="T349" s="496"/>
      <c r="U349" s="400" t="str">
        <f t="array" ref="U349">IFERROR(IF(INDEX('Disaggregation Data'!$O$315:$O$616,MATCH(RIGHT(X349,255),RIGHT('Disaggregation Data'!$J$315:$J$616,255),0))=0,"",INDEX('Disaggregation Data'!$O$315:$O$616,MATCH(RIGHT(X349,255),RIGHT('Disaggregation Data'!J$315:$J$616,255),0))),"")</f>
        <v/>
      </c>
      <c r="V349" s="413" t="str">
        <f t="array" ref="V349">IFERROR(IF(INDEX('Disaggregation Data'!$P$315:$P$616,MATCH(RIGHT(X349,255),RIGHT('Disaggregation Data'!$J$315:$J$616,255),0))=0,"",INDEX('Disaggregation Data'!$P$315:$P$616,MATCH(RIGHT(X349,255),RIGHT('Disaggregation Data'!J$315:$J$616,255),0))),"")</f>
        <v/>
      </c>
      <c r="W349" s="497"/>
      <c r="X349" s="497" t="str">
        <f t="shared" si="24"/>
        <v/>
      </c>
      <c r="Y349" s="497">
        <f t="shared" si="25"/>
        <v>12</v>
      </c>
      <c r="Z349" s="497" t="str">
        <f t="shared" si="26"/>
        <v/>
      </c>
      <c r="AA349" s="497" t="b">
        <f t="shared" si="27"/>
        <v>0</v>
      </c>
      <c r="AB349" s="497" t="s">
        <v>1915</v>
      </c>
      <c r="AC349" s="497" t="str">
        <f t="array" ref="AC349">IFERROR(IF(INDEX('Disaggregation Records'!$G$95:$G$183,MATCH(LEFT(Z349,255),LEFT('Disaggregation Records'!$D$95:$D$183,255),0))=0,"",INDEX('Disaggregation Records'!$G$95:$G$183,MATCH(LEFT(Z349,255),LEFT('Disaggregation Records'!$D$95:$D$183,255),0))),"")</f>
        <v/>
      </c>
      <c r="AD349" s="497" t="s">
        <v>797</v>
      </c>
      <c r="AE349" s="216"/>
      <c r="AF349" s="494"/>
      <c r="AG349" s="494"/>
    </row>
    <row r="350" spans="1:33" ht="37.5" customHeight="1" x14ac:dyDescent="0.25">
      <c r="A350" s="375">
        <v>3</v>
      </c>
      <c r="B350" s="394" t="str">
        <f>IFERROR(VLOOKUP(A350,'Coverage Indicators - Section D'!$A$10:$Y$42,25,FALSE),"")</f>
        <v/>
      </c>
      <c r="C350" s="490" t="str">
        <f t="array" ref="C350">IFERROR(IF(INDEX('Disaggregation Records'!$E$95:$E$183,MATCH(RIGHT(Z350,255),RIGHT('Disaggregation Records'!$D$95:$D$183,255),0))=0,"",INDEX('Disaggregation Records'!$E$95:$E$183,MATCH(RIGHT(Z350,255),RIGHT('Disaggregation Records'!$D$95:$D$183,255),0))),"")</f>
        <v/>
      </c>
      <c r="D350" s="490" t="str">
        <f t="array" ref="D350">IFERROR(IF(INDEX('Disaggregation Records'!$F$95:$F$183,MATCH(RIGHT(Z350,255),RIGHT('Disaggregation Records'!$D$95:$D$183,255),0))=0,"",INDEX('Disaggregation Records'!$F$95:$F$183,MATCH(RIGHT(Z350,255),RIGHT('Disaggregation Records'!$D$95:$D$183,255),0))),"")</f>
        <v/>
      </c>
      <c r="E350" s="396" t="str">
        <f t="array" ref="E350">IFERROR(IF(INDEX('Disaggregation Data'!$K$315:$K$616,MATCH(RIGHT(X350,255),RIGHT('Disaggregation Data'!$J$315:$J$616,255),0))=0,"",INDEX('Disaggregation Data'!$K$315:$K$616,MATCH(RIGHT(X350,255),RIGHT('Disaggregation Data'!J$315:$J$616,255),0))),"")</f>
        <v/>
      </c>
      <c r="F350" s="397" t="str">
        <f t="array" ref="F350">IFERROR(IF(INDEX('Disaggregation Data'!$L$315:$L$616,MATCH(RIGHT(X350,255),RIGHT('Disaggregation Data'!$J$315:$J$616,255),0))=0,"",INDEX('Disaggregation Data'!$L$315:$L$616,MATCH(RIGHT(X350,255),RIGHT('Disaggregation Data'!J$315:$J$616,255),0))),"")</f>
        <v/>
      </c>
      <c r="G350" s="459" t="str">
        <f t="array" ref="G350">IFERROR(IF(INDEX('Disaggregation Data'!$M$315:$M$616,MATCH(RIGHT(X350,255),RIGHT('Disaggregation Data'!$J$315:$J$616,255),0))=0,(E350/F350)*100,INDEX('Disaggregation Data'!$M$315:$M$616,MATCH(RIGHT(X350,255),RIGHT('Disaggregation Data'!J$315:$J$616,255),0))),"")</f>
        <v/>
      </c>
      <c r="H350" s="400" t="str">
        <f t="array" ref="H350">IFERROR(IF(INDEX('Disaggregation Data'!$N$315:$N$616,MATCH(RIGHT(X350,255),RIGHT('Disaggregation Data'!$J$315:$J$616,255),0))=0,"",INDEX('Disaggregation Data'!$N$315:$N$616,MATCH(RIGHT(X350,255),RIGHT('Disaggregation Data'!J$315:$J$616,255),0))),"")</f>
        <v/>
      </c>
      <c r="I350" s="496"/>
      <c r="J350" s="496"/>
      <c r="K350" s="496"/>
      <c r="L350" s="496"/>
      <c r="M350" s="496"/>
      <c r="N350" s="496"/>
      <c r="O350" s="496"/>
      <c r="P350" s="496"/>
      <c r="Q350" s="496"/>
      <c r="R350" s="496"/>
      <c r="S350" s="496"/>
      <c r="T350" s="496"/>
      <c r="U350" s="400" t="str">
        <f t="array" ref="U350">IFERROR(IF(INDEX('Disaggregation Data'!$O$315:$O$616,MATCH(RIGHT(X350,255),RIGHT('Disaggregation Data'!$J$315:$J$616,255),0))=0,"",INDEX('Disaggregation Data'!$O$315:$O$616,MATCH(RIGHT(X350,255),RIGHT('Disaggregation Data'!J$315:$J$616,255),0))),"")</f>
        <v/>
      </c>
      <c r="V350" s="413" t="str">
        <f t="array" ref="V350">IFERROR(IF(INDEX('Disaggregation Data'!$P$315:$P$616,MATCH(RIGHT(X350,255),RIGHT('Disaggregation Data'!$J$315:$J$616,255),0))=0,"",INDEX('Disaggregation Data'!$P$315:$P$616,MATCH(RIGHT(X350,255),RIGHT('Disaggregation Data'!J$315:$J$616,255),0))),"")</f>
        <v/>
      </c>
      <c r="W350" s="497"/>
      <c r="X350" s="497" t="str">
        <f t="shared" si="24"/>
        <v/>
      </c>
      <c r="Y350" s="497">
        <f t="shared" si="25"/>
        <v>13</v>
      </c>
      <c r="Z350" s="497" t="str">
        <f t="shared" si="26"/>
        <v/>
      </c>
      <c r="AA350" s="497" t="b">
        <f t="shared" si="27"/>
        <v>0</v>
      </c>
      <c r="AB350" s="497" t="s">
        <v>1916</v>
      </c>
      <c r="AC350" s="497" t="str">
        <f t="array" ref="AC350">IFERROR(IF(INDEX('Disaggregation Records'!$G$95:$G$183,MATCH(LEFT(Z350,255),LEFT('Disaggregation Records'!$D$95:$D$183,255),0))=0,"",INDEX('Disaggregation Records'!$G$95:$G$183,MATCH(LEFT(Z350,255),LEFT('Disaggregation Records'!$D$95:$D$183,255),0))),"")</f>
        <v/>
      </c>
      <c r="AD350" s="497" t="s">
        <v>797</v>
      </c>
      <c r="AE350" s="216"/>
      <c r="AF350" s="494"/>
      <c r="AG350" s="494"/>
    </row>
    <row r="351" spans="1:33" ht="37.5" customHeight="1" x14ac:dyDescent="0.25">
      <c r="A351" s="375">
        <v>3</v>
      </c>
      <c r="B351" s="394" t="str">
        <f>IFERROR(VLOOKUP(A351,'Coverage Indicators - Section D'!$A$10:$Y$42,25,FALSE),"")</f>
        <v/>
      </c>
      <c r="C351" s="490" t="str">
        <f t="array" ref="C351">IFERROR(IF(INDEX('Disaggregation Records'!$E$95:$E$183,MATCH(RIGHT(Z351,255),RIGHT('Disaggregation Records'!$D$95:$D$183,255),0))=0,"",INDEX('Disaggregation Records'!$E$95:$E$183,MATCH(RIGHT(Z351,255),RIGHT('Disaggregation Records'!$D$95:$D$183,255),0))),"")</f>
        <v/>
      </c>
      <c r="D351" s="490" t="str">
        <f t="array" ref="D351">IFERROR(IF(INDEX('Disaggregation Records'!$F$95:$F$183,MATCH(RIGHT(Z351,255),RIGHT('Disaggregation Records'!$D$95:$D$183,255),0))=0,"",INDEX('Disaggregation Records'!$F$95:$F$183,MATCH(RIGHT(Z351,255),RIGHT('Disaggregation Records'!$D$95:$D$183,255),0))),"")</f>
        <v/>
      </c>
      <c r="E351" s="396" t="str">
        <f t="array" ref="E351">IFERROR(IF(INDEX('Disaggregation Data'!$K$315:$K$616,MATCH(RIGHT(X351,255),RIGHT('Disaggregation Data'!$J$315:$J$616,255),0))=0,"",INDEX('Disaggregation Data'!$K$315:$K$616,MATCH(RIGHT(X351,255),RIGHT('Disaggregation Data'!J$315:$J$616,255),0))),"")</f>
        <v/>
      </c>
      <c r="F351" s="397" t="str">
        <f t="array" ref="F351">IFERROR(IF(INDEX('Disaggregation Data'!$L$315:$L$616,MATCH(RIGHT(X351,255),RIGHT('Disaggregation Data'!$J$315:$J$616,255),0))=0,"",INDEX('Disaggregation Data'!$L$315:$L$616,MATCH(RIGHT(X351,255),RIGHT('Disaggregation Data'!J$315:$J$616,255),0))),"")</f>
        <v/>
      </c>
      <c r="G351" s="459" t="str">
        <f t="array" ref="G351">IFERROR(IF(INDEX('Disaggregation Data'!$M$315:$M$616,MATCH(RIGHT(X351,255),RIGHT('Disaggregation Data'!$J$315:$J$616,255),0))=0,(E351/F351)*100,INDEX('Disaggregation Data'!$M$315:$M$616,MATCH(RIGHT(X351,255),RIGHT('Disaggregation Data'!J$315:$J$616,255),0))),"")</f>
        <v/>
      </c>
      <c r="H351" s="400" t="str">
        <f t="array" ref="H351">IFERROR(IF(INDEX('Disaggregation Data'!$N$315:$N$616,MATCH(RIGHT(X351,255),RIGHT('Disaggregation Data'!$J$315:$J$616,255),0))=0,"",INDEX('Disaggregation Data'!$N$315:$N$616,MATCH(RIGHT(X351,255),RIGHT('Disaggregation Data'!J$315:$J$616,255),0))),"")</f>
        <v/>
      </c>
      <c r="I351" s="496"/>
      <c r="J351" s="496"/>
      <c r="K351" s="496"/>
      <c r="L351" s="496"/>
      <c r="M351" s="496"/>
      <c r="N351" s="496"/>
      <c r="O351" s="496"/>
      <c r="P351" s="496"/>
      <c r="Q351" s="496"/>
      <c r="R351" s="496"/>
      <c r="S351" s="496"/>
      <c r="T351" s="496"/>
      <c r="U351" s="400" t="str">
        <f t="array" ref="U351">IFERROR(IF(INDEX('Disaggregation Data'!$O$315:$O$616,MATCH(RIGHT(X351,255),RIGHT('Disaggregation Data'!$J$315:$J$616,255),0))=0,"",INDEX('Disaggregation Data'!$O$315:$O$616,MATCH(RIGHT(X351,255),RIGHT('Disaggregation Data'!J$315:$J$616,255),0))),"")</f>
        <v/>
      </c>
      <c r="V351" s="413" t="str">
        <f t="array" ref="V351">IFERROR(IF(INDEX('Disaggregation Data'!$P$315:$P$616,MATCH(RIGHT(X351,255),RIGHT('Disaggregation Data'!$J$315:$J$616,255),0))=0,"",INDEX('Disaggregation Data'!$P$315:$P$616,MATCH(RIGHT(X351,255),RIGHT('Disaggregation Data'!J$315:$J$616,255),0))),"")</f>
        <v/>
      </c>
      <c r="W351" s="497"/>
      <c r="X351" s="497" t="str">
        <f t="shared" si="24"/>
        <v/>
      </c>
      <c r="Y351" s="497">
        <f t="shared" si="25"/>
        <v>14</v>
      </c>
      <c r="Z351" s="497" t="str">
        <f t="shared" si="26"/>
        <v/>
      </c>
      <c r="AA351" s="497" t="b">
        <f t="shared" si="27"/>
        <v>0</v>
      </c>
      <c r="AB351" s="497" t="s">
        <v>1917</v>
      </c>
      <c r="AC351" s="497" t="str">
        <f t="array" ref="AC351">IFERROR(IF(INDEX('Disaggregation Records'!$G$95:$G$183,MATCH(LEFT(Z351,255),LEFT('Disaggregation Records'!$D$95:$D$183,255),0))=0,"",INDEX('Disaggregation Records'!$G$95:$G$183,MATCH(LEFT(Z351,255),LEFT('Disaggregation Records'!$D$95:$D$183,255),0))),"")</f>
        <v/>
      </c>
      <c r="AD351" s="497" t="s">
        <v>797</v>
      </c>
      <c r="AE351" s="216"/>
      <c r="AF351" s="494"/>
      <c r="AG351" s="494"/>
    </row>
    <row r="352" spans="1:33" ht="37.5" customHeight="1" x14ac:dyDescent="0.25">
      <c r="A352" s="375">
        <v>3</v>
      </c>
      <c r="B352" s="394" t="str">
        <f>IFERROR(VLOOKUP(A352,'Coverage Indicators - Section D'!$A$10:$Y$42,25,FALSE),"")</f>
        <v/>
      </c>
      <c r="C352" s="490" t="str">
        <f t="array" ref="C352">IFERROR(IF(INDEX('Disaggregation Records'!$E$95:$E$183,MATCH(RIGHT(Z352,255),RIGHT('Disaggregation Records'!$D$95:$D$183,255),0))=0,"",INDEX('Disaggregation Records'!$E$95:$E$183,MATCH(RIGHT(Z352,255),RIGHT('Disaggregation Records'!$D$95:$D$183,255),0))),"")</f>
        <v/>
      </c>
      <c r="D352" s="490" t="str">
        <f t="array" ref="D352">IFERROR(IF(INDEX('Disaggregation Records'!$F$95:$F$183,MATCH(RIGHT(Z352,255),RIGHT('Disaggregation Records'!$D$95:$D$183,255),0))=0,"",INDEX('Disaggregation Records'!$F$95:$F$183,MATCH(RIGHT(Z352,255),RIGHT('Disaggregation Records'!$D$95:$D$183,255),0))),"")</f>
        <v/>
      </c>
      <c r="E352" s="396" t="str">
        <f t="array" ref="E352">IFERROR(IF(INDEX('Disaggregation Data'!$K$315:$K$616,MATCH(RIGHT(X352,255),RIGHT('Disaggregation Data'!$J$315:$J$616,255),0))=0,"",INDEX('Disaggregation Data'!$K$315:$K$616,MATCH(RIGHT(X352,255),RIGHT('Disaggregation Data'!J$315:$J$616,255),0))),"")</f>
        <v/>
      </c>
      <c r="F352" s="397" t="str">
        <f t="array" ref="F352">IFERROR(IF(INDEX('Disaggregation Data'!$L$315:$L$616,MATCH(RIGHT(X352,255),RIGHT('Disaggregation Data'!$J$315:$J$616,255),0))=0,"",INDEX('Disaggregation Data'!$L$315:$L$616,MATCH(RIGHT(X352,255),RIGHT('Disaggregation Data'!J$315:$J$616,255),0))),"")</f>
        <v/>
      </c>
      <c r="G352" s="459" t="str">
        <f t="array" ref="G352">IFERROR(IF(INDEX('Disaggregation Data'!$M$315:$M$616,MATCH(RIGHT(X352,255),RIGHT('Disaggregation Data'!$J$315:$J$616,255),0))=0,(E352/F352)*100,INDEX('Disaggregation Data'!$M$315:$M$616,MATCH(RIGHT(X352,255),RIGHT('Disaggregation Data'!J$315:$J$616,255),0))),"")</f>
        <v/>
      </c>
      <c r="H352" s="400" t="str">
        <f t="array" ref="H352">IFERROR(IF(INDEX('Disaggregation Data'!$N$315:$N$616,MATCH(RIGHT(X352,255),RIGHT('Disaggregation Data'!$J$315:$J$616,255),0))=0,"",INDEX('Disaggregation Data'!$N$315:$N$616,MATCH(RIGHT(X352,255),RIGHT('Disaggregation Data'!J$315:$J$616,255),0))),"")</f>
        <v/>
      </c>
      <c r="I352" s="496"/>
      <c r="J352" s="496"/>
      <c r="K352" s="496"/>
      <c r="L352" s="496"/>
      <c r="M352" s="496"/>
      <c r="N352" s="496"/>
      <c r="O352" s="496"/>
      <c r="P352" s="496"/>
      <c r="Q352" s="496"/>
      <c r="R352" s="496"/>
      <c r="S352" s="496"/>
      <c r="T352" s="496"/>
      <c r="U352" s="400" t="str">
        <f t="array" ref="U352">IFERROR(IF(INDEX('Disaggregation Data'!$O$315:$O$616,MATCH(RIGHT(X352,255),RIGHT('Disaggregation Data'!$J$315:$J$616,255),0))=0,"",INDEX('Disaggregation Data'!$O$315:$O$616,MATCH(RIGHT(X352,255),RIGHT('Disaggregation Data'!J$315:$J$616,255),0))),"")</f>
        <v/>
      </c>
      <c r="V352" s="413" t="str">
        <f t="array" ref="V352">IFERROR(IF(INDEX('Disaggregation Data'!$P$315:$P$616,MATCH(RIGHT(X352,255),RIGHT('Disaggregation Data'!$J$315:$J$616,255),0))=0,"",INDEX('Disaggregation Data'!$P$315:$P$616,MATCH(RIGHT(X352,255),RIGHT('Disaggregation Data'!J$315:$J$616,255),0))),"")</f>
        <v/>
      </c>
      <c r="W352" s="497"/>
      <c r="X352" s="497" t="str">
        <f t="shared" si="24"/>
        <v/>
      </c>
      <c r="Y352" s="497">
        <f t="shared" si="25"/>
        <v>15</v>
      </c>
      <c r="Z352" s="497" t="str">
        <f t="shared" si="26"/>
        <v/>
      </c>
      <c r="AA352" s="497" t="b">
        <f t="shared" si="27"/>
        <v>0</v>
      </c>
      <c r="AB352" s="497" t="s">
        <v>1918</v>
      </c>
      <c r="AC352" s="497" t="str">
        <f t="array" ref="AC352">IFERROR(IF(INDEX('Disaggregation Records'!$G$95:$G$183,MATCH(LEFT(Z352,255),LEFT('Disaggregation Records'!$D$95:$D$183,255),0))=0,"",INDEX('Disaggregation Records'!$G$95:$G$183,MATCH(LEFT(Z352,255),LEFT('Disaggregation Records'!$D$95:$D$183,255),0))),"")</f>
        <v/>
      </c>
      <c r="AD352" s="497" t="s">
        <v>797</v>
      </c>
      <c r="AE352" s="216"/>
      <c r="AF352" s="494"/>
      <c r="AG352" s="494"/>
    </row>
    <row r="353" spans="1:33" ht="37.5" customHeight="1" x14ac:dyDescent="0.25">
      <c r="A353" s="375">
        <v>3</v>
      </c>
      <c r="B353" s="394" t="str">
        <f>IFERROR(VLOOKUP(A353,'Coverage Indicators - Section D'!$A$10:$Y$42,25,FALSE),"")</f>
        <v/>
      </c>
      <c r="C353" s="490" t="str">
        <f t="array" ref="C353">IFERROR(IF(INDEX('Disaggregation Records'!$E$95:$E$183,MATCH(RIGHT(Z353,255),RIGHT('Disaggregation Records'!$D$95:$D$183,255),0))=0,"",INDEX('Disaggregation Records'!$E$95:$E$183,MATCH(RIGHT(Z353,255),RIGHT('Disaggregation Records'!$D$95:$D$183,255),0))),"")</f>
        <v/>
      </c>
      <c r="D353" s="490" t="str">
        <f t="array" ref="D353">IFERROR(IF(INDEX('Disaggregation Records'!$F$95:$F$183,MATCH(RIGHT(Z353,255),RIGHT('Disaggregation Records'!$D$95:$D$183,255),0))=0,"",INDEX('Disaggregation Records'!$F$95:$F$183,MATCH(RIGHT(Z353,255),RIGHT('Disaggregation Records'!$D$95:$D$183,255),0))),"")</f>
        <v/>
      </c>
      <c r="E353" s="396" t="str">
        <f t="array" ref="E353">IFERROR(IF(INDEX('Disaggregation Data'!$K$315:$K$616,MATCH(RIGHT(X353,255),RIGHT('Disaggregation Data'!$J$315:$J$616,255),0))=0,"",INDEX('Disaggregation Data'!$K$315:$K$616,MATCH(RIGHT(X353,255),RIGHT('Disaggregation Data'!J$315:$J$616,255),0))),"")</f>
        <v/>
      </c>
      <c r="F353" s="397" t="str">
        <f t="array" ref="F353">IFERROR(IF(INDEX('Disaggregation Data'!$L$315:$L$616,MATCH(RIGHT(X353,255),RIGHT('Disaggregation Data'!$J$315:$J$616,255),0))=0,"",INDEX('Disaggregation Data'!$L$315:$L$616,MATCH(RIGHT(X353,255),RIGHT('Disaggregation Data'!J$315:$J$616,255),0))),"")</f>
        <v/>
      </c>
      <c r="G353" s="459" t="str">
        <f t="array" ref="G353">IFERROR(IF(INDEX('Disaggregation Data'!$M$315:$M$616,MATCH(RIGHT(X353,255),RIGHT('Disaggregation Data'!$J$315:$J$616,255),0))=0,(E353/F353)*100,INDEX('Disaggregation Data'!$M$315:$M$616,MATCH(RIGHT(X353,255),RIGHT('Disaggregation Data'!J$315:$J$616,255),0))),"")</f>
        <v/>
      </c>
      <c r="H353" s="400" t="str">
        <f t="array" ref="H353">IFERROR(IF(INDEX('Disaggregation Data'!$N$315:$N$616,MATCH(RIGHT(X353,255),RIGHT('Disaggregation Data'!$J$315:$J$616,255),0))=0,"",INDEX('Disaggregation Data'!$N$315:$N$616,MATCH(RIGHT(X353,255),RIGHT('Disaggregation Data'!J$315:$J$616,255),0))),"")</f>
        <v/>
      </c>
      <c r="I353" s="496"/>
      <c r="J353" s="496"/>
      <c r="K353" s="496"/>
      <c r="L353" s="496"/>
      <c r="M353" s="496"/>
      <c r="N353" s="496"/>
      <c r="O353" s="496"/>
      <c r="P353" s="496"/>
      <c r="Q353" s="496"/>
      <c r="R353" s="496"/>
      <c r="S353" s="496"/>
      <c r="T353" s="496"/>
      <c r="U353" s="400" t="str">
        <f t="array" ref="U353">IFERROR(IF(INDEX('Disaggregation Data'!$O$315:$O$616,MATCH(RIGHT(X353,255),RIGHT('Disaggregation Data'!$J$315:$J$616,255),0))=0,"",INDEX('Disaggregation Data'!$O$315:$O$616,MATCH(RIGHT(X353,255),RIGHT('Disaggregation Data'!J$315:$J$616,255),0))),"")</f>
        <v/>
      </c>
      <c r="V353" s="413" t="str">
        <f t="array" ref="V353">IFERROR(IF(INDEX('Disaggregation Data'!$P$315:$P$616,MATCH(RIGHT(X353,255),RIGHT('Disaggregation Data'!$J$315:$J$616,255),0))=0,"",INDEX('Disaggregation Data'!$P$315:$P$616,MATCH(RIGHT(X353,255),RIGHT('Disaggregation Data'!J$315:$J$616,255),0))),"")</f>
        <v/>
      </c>
      <c r="W353" s="497"/>
      <c r="X353" s="497" t="str">
        <f t="shared" si="24"/>
        <v/>
      </c>
      <c r="Y353" s="497">
        <f t="shared" si="25"/>
        <v>16</v>
      </c>
      <c r="Z353" s="497" t="str">
        <f t="shared" si="26"/>
        <v/>
      </c>
      <c r="AA353" s="497" t="b">
        <f t="shared" si="27"/>
        <v>0</v>
      </c>
      <c r="AB353" s="497" t="s">
        <v>1919</v>
      </c>
      <c r="AC353" s="497" t="str">
        <f t="array" ref="AC353">IFERROR(IF(INDEX('Disaggregation Records'!$G$95:$G$183,MATCH(LEFT(Z353,255),LEFT('Disaggregation Records'!$D$95:$D$183,255),0))=0,"",INDEX('Disaggregation Records'!$G$95:$G$183,MATCH(LEFT(Z353,255),LEFT('Disaggregation Records'!$D$95:$D$183,255),0))),"")</f>
        <v/>
      </c>
      <c r="AD353" s="497" t="s">
        <v>797</v>
      </c>
      <c r="AE353" s="216"/>
      <c r="AF353" s="494"/>
      <c r="AG353" s="494"/>
    </row>
    <row r="354" spans="1:33" ht="37.5" customHeight="1" x14ac:dyDescent="0.25">
      <c r="A354" s="375">
        <v>3</v>
      </c>
      <c r="B354" s="394" t="str">
        <f>IFERROR(VLOOKUP(A354,'Coverage Indicators - Section D'!$A$10:$Y$42,25,FALSE),"")</f>
        <v/>
      </c>
      <c r="C354" s="490" t="str">
        <f t="array" ref="C354">IFERROR(IF(INDEX('Disaggregation Records'!$E$95:$E$183,MATCH(RIGHT(Z354,255),RIGHT('Disaggregation Records'!$D$95:$D$183,255),0))=0,"",INDEX('Disaggregation Records'!$E$95:$E$183,MATCH(RIGHT(Z354,255),RIGHT('Disaggregation Records'!$D$95:$D$183,255),0))),"")</f>
        <v/>
      </c>
      <c r="D354" s="490" t="str">
        <f t="array" ref="D354">IFERROR(IF(INDEX('Disaggregation Records'!$F$95:$F$183,MATCH(RIGHT(Z354,255),RIGHT('Disaggregation Records'!$D$95:$D$183,255),0))=0,"",INDEX('Disaggregation Records'!$F$95:$F$183,MATCH(RIGHT(Z354,255),RIGHT('Disaggregation Records'!$D$95:$D$183,255),0))),"")</f>
        <v/>
      </c>
      <c r="E354" s="396" t="str">
        <f t="array" ref="E354">IFERROR(IF(INDEX('Disaggregation Data'!$K$315:$K$616,MATCH(RIGHT(X354,255),RIGHT('Disaggregation Data'!$J$315:$J$616,255),0))=0,"",INDEX('Disaggregation Data'!$K$315:$K$616,MATCH(RIGHT(X354,255),RIGHT('Disaggregation Data'!J$315:$J$616,255),0))),"")</f>
        <v/>
      </c>
      <c r="F354" s="397" t="str">
        <f t="array" ref="F354">IFERROR(IF(INDEX('Disaggregation Data'!$L$315:$L$616,MATCH(RIGHT(X354,255),RIGHT('Disaggregation Data'!$J$315:$J$616,255),0))=0,"",INDEX('Disaggregation Data'!$L$315:$L$616,MATCH(RIGHT(X354,255),RIGHT('Disaggregation Data'!J$315:$J$616,255),0))),"")</f>
        <v/>
      </c>
      <c r="G354" s="459" t="str">
        <f t="array" ref="G354">IFERROR(IF(INDEX('Disaggregation Data'!$M$315:$M$616,MATCH(RIGHT(X354,255),RIGHT('Disaggregation Data'!$J$315:$J$616,255),0))=0,(E354/F354)*100,INDEX('Disaggregation Data'!$M$315:$M$616,MATCH(RIGHT(X354,255),RIGHT('Disaggregation Data'!J$315:$J$616,255),0))),"")</f>
        <v/>
      </c>
      <c r="H354" s="400" t="str">
        <f t="array" ref="H354">IFERROR(IF(INDEX('Disaggregation Data'!$N$315:$N$616,MATCH(RIGHT(X354,255),RIGHT('Disaggregation Data'!$J$315:$J$616,255),0))=0,"",INDEX('Disaggregation Data'!$N$315:$N$616,MATCH(RIGHT(X354,255),RIGHT('Disaggregation Data'!J$315:$J$616,255),0))),"")</f>
        <v/>
      </c>
      <c r="I354" s="496"/>
      <c r="J354" s="496"/>
      <c r="K354" s="496"/>
      <c r="L354" s="496"/>
      <c r="M354" s="496"/>
      <c r="N354" s="496"/>
      <c r="O354" s="496"/>
      <c r="P354" s="496"/>
      <c r="Q354" s="496"/>
      <c r="R354" s="496"/>
      <c r="S354" s="496"/>
      <c r="T354" s="496"/>
      <c r="U354" s="400" t="str">
        <f t="array" ref="U354">IFERROR(IF(INDEX('Disaggregation Data'!$O$315:$O$616,MATCH(RIGHT(X354,255),RIGHT('Disaggregation Data'!$J$315:$J$616,255),0))=0,"",INDEX('Disaggregation Data'!$O$315:$O$616,MATCH(RIGHT(X354,255),RIGHT('Disaggregation Data'!J$315:$J$616,255),0))),"")</f>
        <v/>
      </c>
      <c r="V354" s="413" t="str">
        <f t="array" ref="V354">IFERROR(IF(INDEX('Disaggregation Data'!$P$315:$P$616,MATCH(RIGHT(X354,255),RIGHT('Disaggregation Data'!$J$315:$J$616,255),0))=0,"",INDEX('Disaggregation Data'!$P$315:$P$616,MATCH(RIGHT(X354,255),RIGHT('Disaggregation Data'!J$315:$J$616,255),0))),"")</f>
        <v/>
      </c>
      <c r="W354" s="497"/>
      <c r="X354" s="497" t="str">
        <f t="shared" si="24"/>
        <v/>
      </c>
      <c r="Y354" s="497">
        <f t="shared" si="25"/>
        <v>17</v>
      </c>
      <c r="Z354" s="497" t="str">
        <f t="shared" si="26"/>
        <v/>
      </c>
      <c r="AA354" s="497" t="b">
        <f t="shared" si="27"/>
        <v>0</v>
      </c>
      <c r="AB354" s="497" t="s">
        <v>1920</v>
      </c>
      <c r="AC354" s="497" t="str">
        <f t="array" ref="AC354">IFERROR(IF(INDEX('Disaggregation Records'!$G$95:$G$183,MATCH(LEFT(Z354,255),LEFT('Disaggregation Records'!$D$95:$D$183,255),0))=0,"",INDEX('Disaggregation Records'!$G$95:$G$183,MATCH(LEFT(Z354,255),LEFT('Disaggregation Records'!$D$95:$D$183,255),0))),"")</f>
        <v/>
      </c>
      <c r="AD354" s="497" t="s">
        <v>797</v>
      </c>
      <c r="AE354" s="216"/>
      <c r="AF354" s="494"/>
      <c r="AG354" s="494"/>
    </row>
    <row r="355" spans="1:33" ht="37.5" customHeight="1" x14ac:dyDescent="0.25">
      <c r="A355" s="375">
        <v>3</v>
      </c>
      <c r="B355" s="394" t="str">
        <f>IFERROR(VLOOKUP(A355,'Coverage Indicators - Section D'!$A$10:$Y$42,25,FALSE),"")</f>
        <v/>
      </c>
      <c r="C355" s="490" t="str">
        <f t="array" ref="C355">IFERROR(IF(INDEX('Disaggregation Records'!$E$95:$E$183,MATCH(RIGHT(Z355,255),RIGHT('Disaggregation Records'!$D$95:$D$183,255),0))=0,"",INDEX('Disaggregation Records'!$E$95:$E$183,MATCH(RIGHT(Z355,255),RIGHT('Disaggregation Records'!$D$95:$D$183,255),0))),"")</f>
        <v/>
      </c>
      <c r="D355" s="490" t="str">
        <f t="array" ref="D355">IFERROR(IF(INDEX('Disaggregation Records'!$F$95:$F$183,MATCH(RIGHT(Z355,255),RIGHT('Disaggregation Records'!$D$95:$D$183,255),0))=0,"",INDEX('Disaggregation Records'!$F$95:$F$183,MATCH(RIGHT(Z355,255),RIGHT('Disaggregation Records'!$D$95:$D$183,255),0))),"")</f>
        <v/>
      </c>
      <c r="E355" s="396" t="str">
        <f t="array" ref="E355">IFERROR(IF(INDEX('Disaggregation Data'!$K$315:$K$616,MATCH(RIGHT(X355,255),RIGHT('Disaggregation Data'!$J$315:$J$616,255),0))=0,"",INDEX('Disaggregation Data'!$K$315:$K$616,MATCH(RIGHT(X355,255),RIGHT('Disaggregation Data'!J$315:$J$616,255),0))),"")</f>
        <v/>
      </c>
      <c r="F355" s="397" t="str">
        <f t="array" ref="F355">IFERROR(IF(INDEX('Disaggregation Data'!$L$315:$L$616,MATCH(RIGHT(X355,255),RIGHT('Disaggregation Data'!$J$315:$J$616,255),0))=0,"",INDEX('Disaggregation Data'!$L$315:$L$616,MATCH(RIGHT(X355,255),RIGHT('Disaggregation Data'!J$315:$J$616,255),0))),"")</f>
        <v/>
      </c>
      <c r="G355" s="459" t="str">
        <f t="array" ref="G355">IFERROR(IF(INDEX('Disaggregation Data'!$M$315:$M$616,MATCH(RIGHT(X355,255),RIGHT('Disaggregation Data'!$J$315:$J$616,255),0))=0,(E355/F355)*100,INDEX('Disaggregation Data'!$M$315:$M$616,MATCH(RIGHT(X355,255),RIGHT('Disaggregation Data'!J$315:$J$616,255),0))),"")</f>
        <v/>
      </c>
      <c r="H355" s="400" t="str">
        <f t="array" ref="H355">IFERROR(IF(INDEX('Disaggregation Data'!$N$315:$N$616,MATCH(RIGHT(X355,255),RIGHT('Disaggregation Data'!$J$315:$J$616,255),0))=0,"",INDEX('Disaggregation Data'!$N$315:$N$616,MATCH(RIGHT(X355,255),RIGHT('Disaggregation Data'!J$315:$J$616,255),0))),"")</f>
        <v/>
      </c>
      <c r="I355" s="496"/>
      <c r="J355" s="496"/>
      <c r="K355" s="496"/>
      <c r="L355" s="496"/>
      <c r="M355" s="496"/>
      <c r="N355" s="496"/>
      <c r="O355" s="496"/>
      <c r="P355" s="496"/>
      <c r="Q355" s="496"/>
      <c r="R355" s="496"/>
      <c r="S355" s="496"/>
      <c r="T355" s="496"/>
      <c r="U355" s="400" t="str">
        <f t="array" ref="U355">IFERROR(IF(INDEX('Disaggregation Data'!$O$315:$O$616,MATCH(RIGHT(X355,255),RIGHT('Disaggregation Data'!$J$315:$J$616,255),0))=0,"",INDEX('Disaggregation Data'!$O$315:$O$616,MATCH(RIGHT(X355,255),RIGHT('Disaggregation Data'!J$315:$J$616,255),0))),"")</f>
        <v/>
      </c>
      <c r="V355" s="413" t="str">
        <f t="array" ref="V355">IFERROR(IF(INDEX('Disaggregation Data'!$P$315:$P$616,MATCH(RIGHT(X355,255),RIGHT('Disaggregation Data'!$J$315:$J$616,255),0))=0,"",INDEX('Disaggregation Data'!$P$315:$P$616,MATCH(RIGHT(X355,255),RIGHT('Disaggregation Data'!J$315:$J$616,255),0))),"")</f>
        <v/>
      </c>
      <c r="W355" s="497"/>
      <c r="X355" s="497" t="str">
        <f t="shared" si="24"/>
        <v/>
      </c>
      <c r="Y355" s="497">
        <f t="shared" si="25"/>
        <v>18</v>
      </c>
      <c r="Z355" s="497" t="str">
        <f t="shared" si="26"/>
        <v/>
      </c>
      <c r="AA355" s="497" t="b">
        <f t="shared" si="27"/>
        <v>0</v>
      </c>
      <c r="AB355" s="497" t="s">
        <v>1921</v>
      </c>
      <c r="AC355" s="497" t="str">
        <f t="array" ref="AC355">IFERROR(IF(INDEX('Disaggregation Records'!$G$95:$G$183,MATCH(LEFT(Z355,255),LEFT('Disaggregation Records'!$D$95:$D$183,255),0))=0,"",INDEX('Disaggregation Records'!$G$95:$G$183,MATCH(LEFT(Z355,255),LEFT('Disaggregation Records'!$D$95:$D$183,255),0))),"")</f>
        <v/>
      </c>
      <c r="AD355" s="497" t="s">
        <v>797</v>
      </c>
      <c r="AE355" s="216"/>
      <c r="AF355" s="494"/>
      <c r="AG355" s="494"/>
    </row>
    <row r="356" spans="1:33" ht="37.5" customHeight="1" x14ac:dyDescent="0.25">
      <c r="A356" s="375">
        <v>3</v>
      </c>
      <c r="B356" s="394" t="str">
        <f>IFERROR(VLOOKUP(A356,'Coverage Indicators - Section D'!$A$10:$Y$42,25,FALSE),"")</f>
        <v/>
      </c>
      <c r="C356" s="490" t="str">
        <f t="array" ref="C356">IFERROR(IF(INDEX('Disaggregation Records'!$E$95:$E$183,MATCH(RIGHT(Z356,255),RIGHT('Disaggregation Records'!$D$95:$D$183,255),0))=0,"",INDEX('Disaggregation Records'!$E$95:$E$183,MATCH(RIGHT(Z356,255),RIGHT('Disaggregation Records'!$D$95:$D$183,255),0))),"")</f>
        <v/>
      </c>
      <c r="D356" s="490" t="str">
        <f t="array" ref="D356">IFERROR(IF(INDEX('Disaggregation Records'!$F$95:$F$183,MATCH(RIGHT(Z356,255),RIGHT('Disaggregation Records'!$D$95:$D$183,255),0))=0,"",INDEX('Disaggregation Records'!$F$95:$F$183,MATCH(RIGHT(Z356,255),RIGHT('Disaggregation Records'!$D$95:$D$183,255),0))),"")</f>
        <v/>
      </c>
      <c r="E356" s="396" t="str">
        <f t="array" ref="E356">IFERROR(IF(INDEX('Disaggregation Data'!$K$315:$K$616,MATCH(RIGHT(X356,255),RIGHT('Disaggregation Data'!$J$315:$J$616,255),0))=0,"",INDEX('Disaggregation Data'!$K$315:$K$616,MATCH(RIGHT(X356,255),RIGHT('Disaggregation Data'!J$315:$J$616,255),0))),"")</f>
        <v/>
      </c>
      <c r="F356" s="397" t="str">
        <f t="array" ref="F356">IFERROR(IF(INDEX('Disaggregation Data'!$L$315:$L$616,MATCH(RIGHT(X356,255),RIGHT('Disaggregation Data'!$J$315:$J$616,255),0))=0,"",INDEX('Disaggregation Data'!$L$315:$L$616,MATCH(RIGHT(X356,255),RIGHT('Disaggregation Data'!J$315:$J$616,255),0))),"")</f>
        <v/>
      </c>
      <c r="G356" s="459" t="str">
        <f t="array" ref="G356">IFERROR(IF(INDEX('Disaggregation Data'!$M$315:$M$616,MATCH(RIGHT(X356,255),RIGHT('Disaggregation Data'!$J$315:$J$616,255),0))=0,(E356/F356)*100,INDEX('Disaggregation Data'!$M$315:$M$616,MATCH(RIGHT(X356,255),RIGHT('Disaggregation Data'!J$315:$J$616,255),0))),"")</f>
        <v/>
      </c>
      <c r="H356" s="400" t="str">
        <f t="array" ref="H356">IFERROR(IF(INDEX('Disaggregation Data'!$N$315:$N$616,MATCH(RIGHT(X356,255),RIGHT('Disaggregation Data'!$J$315:$J$616,255),0))=0,"",INDEX('Disaggregation Data'!$N$315:$N$616,MATCH(RIGHT(X356,255),RIGHT('Disaggregation Data'!J$315:$J$616,255),0))),"")</f>
        <v/>
      </c>
      <c r="I356" s="496"/>
      <c r="J356" s="496"/>
      <c r="K356" s="496"/>
      <c r="L356" s="496"/>
      <c r="M356" s="496"/>
      <c r="N356" s="496"/>
      <c r="O356" s="496"/>
      <c r="P356" s="496"/>
      <c r="Q356" s="496"/>
      <c r="R356" s="496"/>
      <c r="S356" s="496"/>
      <c r="T356" s="496"/>
      <c r="U356" s="400" t="str">
        <f t="array" ref="U356">IFERROR(IF(INDEX('Disaggregation Data'!$O$315:$O$616,MATCH(RIGHT(X356,255),RIGHT('Disaggregation Data'!$J$315:$J$616,255),0))=0,"",INDEX('Disaggregation Data'!$O$315:$O$616,MATCH(RIGHT(X356,255),RIGHT('Disaggregation Data'!J$315:$J$616,255),0))),"")</f>
        <v/>
      </c>
      <c r="V356" s="413" t="str">
        <f t="array" ref="V356">IFERROR(IF(INDEX('Disaggregation Data'!$P$315:$P$616,MATCH(RIGHT(X356,255),RIGHT('Disaggregation Data'!$J$315:$J$616,255),0))=0,"",INDEX('Disaggregation Data'!$P$315:$P$616,MATCH(RIGHT(X356,255),RIGHT('Disaggregation Data'!J$315:$J$616,255),0))),"")</f>
        <v/>
      </c>
      <c r="W356" s="497"/>
      <c r="X356" s="497" t="str">
        <f t="shared" si="24"/>
        <v/>
      </c>
      <c r="Y356" s="497">
        <f t="shared" si="25"/>
        <v>19</v>
      </c>
      <c r="Z356" s="497" t="str">
        <f t="shared" si="26"/>
        <v/>
      </c>
      <c r="AA356" s="497" t="b">
        <f t="shared" si="27"/>
        <v>0</v>
      </c>
      <c r="AB356" s="497" t="s">
        <v>1922</v>
      </c>
      <c r="AC356" s="497" t="str">
        <f t="array" ref="AC356">IFERROR(IF(INDEX('Disaggregation Records'!$G$95:$G$183,MATCH(LEFT(Z356,255),LEFT('Disaggregation Records'!$D$95:$D$183,255),0))=0,"",INDEX('Disaggregation Records'!$G$95:$G$183,MATCH(LEFT(Z356,255),LEFT('Disaggregation Records'!$D$95:$D$183,255),0))),"")</f>
        <v/>
      </c>
      <c r="AD356" s="497" t="s">
        <v>797</v>
      </c>
      <c r="AE356" s="216"/>
      <c r="AF356" s="494"/>
      <c r="AG356" s="494"/>
    </row>
    <row r="357" spans="1:33" ht="37.5" customHeight="1" x14ac:dyDescent="0.25">
      <c r="A357" s="375">
        <v>4</v>
      </c>
      <c r="B357" s="394" t="str">
        <f>IFERROR(VLOOKUP(A357,'Coverage Indicators - Section D'!$A$10:$Y$42,25,FALSE),"")</f>
        <v/>
      </c>
      <c r="C357" s="490" t="str">
        <f t="array" ref="C357">IFERROR(IF(INDEX('Disaggregation Records'!$E$95:$E$183,MATCH(RIGHT(Z357,255),RIGHT('Disaggregation Records'!$D$95:$D$183,255),0))=0,"",INDEX('Disaggregation Records'!$E$95:$E$183,MATCH(RIGHT(Z357,255),RIGHT('Disaggregation Records'!$D$95:$D$183,255),0))),"")</f>
        <v/>
      </c>
      <c r="D357" s="490" t="str">
        <f t="array" ref="D357">IFERROR(IF(INDEX('Disaggregation Records'!$F$95:$F$183,MATCH(RIGHT(Z357,255),RIGHT('Disaggregation Records'!$D$95:$D$183,255),0))=0,"",INDEX('Disaggregation Records'!$F$95:$F$183,MATCH(RIGHT(Z357,255),RIGHT('Disaggregation Records'!$D$95:$D$183,255),0))),"")</f>
        <v/>
      </c>
      <c r="E357" s="396" t="str">
        <f t="array" ref="E357">IFERROR(IF(INDEX('Disaggregation Data'!$K$315:$K$616,MATCH(RIGHT(X357,255),RIGHT('Disaggregation Data'!$J$315:$J$616,255),0))=0,"",INDEX('Disaggregation Data'!$K$315:$K$616,MATCH(RIGHT(X357,255),RIGHT('Disaggregation Data'!J$315:$J$616,255),0))),"")</f>
        <v/>
      </c>
      <c r="F357" s="397" t="str">
        <f t="array" ref="F357">IFERROR(IF(INDEX('Disaggregation Data'!$L$315:$L$616,MATCH(RIGHT(X357,255),RIGHT('Disaggregation Data'!$J$315:$J$616,255),0))=0,"",INDEX('Disaggregation Data'!$L$315:$L$616,MATCH(RIGHT(X357,255),RIGHT('Disaggregation Data'!J$315:$J$616,255),0))),"")</f>
        <v/>
      </c>
      <c r="G357" s="459" t="str">
        <f t="array" ref="G357">IFERROR(IF(INDEX('Disaggregation Data'!$M$315:$M$616,MATCH(RIGHT(X357,255),RIGHT('Disaggregation Data'!$J$315:$J$616,255),0))=0,(E357/F357)*100,INDEX('Disaggregation Data'!$M$315:$M$616,MATCH(RIGHT(X357,255),RIGHT('Disaggregation Data'!J$315:$J$616,255),0))),"")</f>
        <v/>
      </c>
      <c r="H357" s="400" t="str">
        <f t="array" ref="H357">IFERROR(IF(INDEX('Disaggregation Data'!$N$315:$N$616,MATCH(RIGHT(X357,255),RIGHT('Disaggregation Data'!$J$315:$J$616,255),0))=0,"",INDEX('Disaggregation Data'!$N$315:$N$616,MATCH(RIGHT(X357,255),RIGHT('Disaggregation Data'!J$315:$J$616,255),0))),"")</f>
        <v/>
      </c>
      <c r="I357" s="496"/>
      <c r="J357" s="496"/>
      <c r="K357" s="496"/>
      <c r="L357" s="496"/>
      <c r="M357" s="496"/>
      <c r="N357" s="496"/>
      <c r="O357" s="496"/>
      <c r="P357" s="496"/>
      <c r="Q357" s="496"/>
      <c r="R357" s="496"/>
      <c r="S357" s="496"/>
      <c r="T357" s="496"/>
      <c r="U357" s="400" t="str">
        <f t="array" ref="U357">IFERROR(IF(INDEX('Disaggregation Data'!$O$315:$O$616,MATCH(RIGHT(X357,255),RIGHT('Disaggregation Data'!$J$315:$J$616,255),0))=0,"",INDEX('Disaggregation Data'!$O$315:$O$616,MATCH(RIGHT(X357,255),RIGHT('Disaggregation Data'!J$315:$J$616,255),0))),"")</f>
        <v/>
      </c>
      <c r="V357" s="413" t="str">
        <f t="array" ref="V357">IFERROR(IF(INDEX('Disaggregation Data'!$P$315:$P$616,MATCH(RIGHT(X357,255),RIGHT('Disaggregation Data'!$J$315:$J$616,255),0))=0,"",INDEX('Disaggregation Data'!$P$315:$P$616,MATCH(RIGHT(X357,255),RIGHT('Disaggregation Data'!J$315:$J$616,255),0))),"")</f>
        <v/>
      </c>
      <c r="W357" s="497"/>
      <c r="X357" s="497" t="str">
        <f t="shared" si="24"/>
        <v/>
      </c>
      <c r="Y357" s="497">
        <f t="shared" si="25"/>
        <v>20</v>
      </c>
      <c r="Z357" s="497" t="str">
        <f t="shared" si="26"/>
        <v/>
      </c>
      <c r="AA357" s="497" t="b">
        <f t="shared" si="27"/>
        <v>0</v>
      </c>
      <c r="AB357" s="497" t="s">
        <v>1923</v>
      </c>
      <c r="AC357" s="497" t="str">
        <f t="array" ref="AC357">IFERROR(IF(INDEX('Disaggregation Records'!$G$95:$G$183,MATCH(LEFT(Z357,255),LEFT('Disaggregation Records'!$D$95:$D$183,255),0))=0,"",INDEX('Disaggregation Records'!$G$95:$G$183,MATCH(LEFT(Z357,255),LEFT('Disaggregation Records'!$D$95:$D$183,255),0))),"")</f>
        <v/>
      </c>
      <c r="AD357" s="497" t="s">
        <v>799</v>
      </c>
      <c r="AE357" s="216"/>
      <c r="AF357" s="494"/>
      <c r="AG357" s="494"/>
    </row>
    <row r="358" spans="1:33" ht="37.5" customHeight="1" x14ac:dyDescent="0.25">
      <c r="A358" s="375">
        <v>4</v>
      </c>
      <c r="B358" s="394" t="str">
        <f>IFERROR(VLOOKUP(A358,'Coverage Indicators - Section D'!$A$10:$Y$42,25,FALSE),"")</f>
        <v/>
      </c>
      <c r="C358" s="490" t="str">
        <f t="array" ref="C358">IFERROR(IF(INDEX('Disaggregation Records'!$E$95:$E$183,MATCH(RIGHT(Z358,255),RIGHT('Disaggregation Records'!$D$95:$D$183,255),0))=0,"",INDEX('Disaggregation Records'!$E$95:$E$183,MATCH(RIGHT(Z358,255),RIGHT('Disaggregation Records'!$D$95:$D$183,255),0))),"")</f>
        <v/>
      </c>
      <c r="D358" s="490" t="str">
        <f t="array" ref="D358">IFERROR(IF(INDEX('Disaggregation Records'!$F$95:$F$183,MATCH(RIGHT(Z358,255),RIGHT('Disaggregation Records'!$D$95:$D$183,255),0))=0,"",INDEX('Disaggregation Records'!$F$95:$F$183,MATCH(RIGHT(Z358,255),RIGHT('Disaggregation Records'!$D$95:$D$183,255),0))),"")</f>
        <v/>
      </c>
      <c r="E358" s="396" t="str">
        <f t="array" ref="E358">IFERROR(IF(INDEX('Disaggregation Data'!$K$315:$K$616,MATCH(RIGHT(X358,255),RIGHT('Disaggregation Data'!$J$315:$J$616,255),0))=0,"",INDEX('Disaggregation Data'!$K$315:$K$616,MATCH(RIGHT(X358,255),RIGHT('Disaggregation Data'!J$315:$J$616,255),0))),"")</f>
        <v/>
      </c>
      <c r="F358" s="397" t="str">
        <f t="array" ref="F358">IFERROR(IF(INDEX('Disaggregation Data'!$L$315:$L$616,MATCH(RIGHT(X358,255),RIGHT('Disaggregation Data'!$J$315:$J$616,255),0))=0,"",INDEX('Disaggregation Data'!$L$315:$L$616,MATCH(RIGHT(X358,255),RIGHT('Disaggregation Data'!J$315:$J$616,255),0))),"")</f>
        <v/>
      </c>
      <c r="G358" s="459" t="str">
        <f t="array" ref="G358">IFERROR(IF(INDEX('Disaggregation Data'!$M$315:$M$616,MATCH(RIGHT(X358,255),RIGHT('Disaggregation Data'!$J$315:$J$616,255),0))=0,(E358/F358)*100,INDEX('Disaggregation Data'!$M$315:$M$616,MATCH(RIGHT(X358,255),RIGHT('Disaggregation Data'!J$315:$J$616,255),0))),"")</f>
        <v/>
      </c>
      <c r="H358" s="400" t="str">
        <f t="array" ref="H358">IFERROR(IF(INDEX('Disaggregation Data'!$N$315:$N$616,MATCH(RIGHT(X358,255),RIGHT('Disaggregation Data'!$J$315:$J$616,255),0))=0,"",INDEX('Disaggregation Data'!$N$315:$N$616,MATCH(RIGHT(X358,255),RIGHT('Disaggregation Data'!J$315:$J$616,255),0))),"")</f>
        <v/>
      </c>
      <c r="I358" s="496"/>
      <c r="J358" s="496"/>
      <c r="K358" s="496"/>
      <c r="L358" s="496"/>
      <c r="M358" s="496"/>
      <c r="N358" s="496"/>
      <c r="O358" s="496"/>
      <c r="P358" s="496"/>
      <c r="Q358" s="496"/>
      <c r="R358" s="496"/>
      <c r="S358" s="496"/>
      <c r="T358" s="496"/>
      <c r="U358" s="400" t="str">
        <f t="array" ref="U358">IFERROR(IF(INDEX('Disaggregation Data'!$O$315:$O$616,MATCH(RIGHT(X358,255),RIGHT('Disaggregation Data'!$J$315:$J$616,255),0))=0,"",INDEX('Disaggregation Data'!$O$315:$O$616,MATCH(RIGHT(X358,255),RIGHT('Disaggregation Data'!J$315:$J$616,255),0))),"")</f>
        <v/>
      </c>
      <c r="V358" s="413" t="str">
        <f t="array" ref="V358">IFERROR(IF(INDEX('Disaggregation Data'!$P$315:$P$616,MATCH(RIGHT(X358,255),RIGHT('Disaggregation Data'!$J$315:$J$616,255),0))=0,"",INDEX('Disaggregation Data'!$P$315:$P$616,MATCH(RIGHT(X358,255),RIGHT('Disaggregation Data'!J$315:$J$616,255),0))),"")</f>
        <v/>
      </c>
      <c r="W358" s="497"/>
      <c r="X358" s="497" t="str">
        <f t="shared" si="24"/>
        <v/>
      </c>
      <c r="Y358" s="497">
        <f t="shared" si="25"/>
        <v>21</v>
      </c>
      <c r="Z358" s="497" t="str">
        <f t="shared" si="26"/>
        <v/>
      </c>
      <c r="AA358" s="497" t="b">
        <f t="shared" si="27"/>
        <v>0</v>
      </c>
      <c r="AB358" s="497" t="s">
        <v>1924</v>
      </c>
      <c r="AC358" s="497" t="str">
        <f t="array" ref="AC358">IFERROR(IF(INDEX('Disaggregation Records'!$G$95:$G$183,MATCH(LEFT(Z358,255),LEFT('Disaggregation Records'!$D$95:$D$183,255),0))=0,"",INDEX('Disaggregation Records'!$G$95:$G$183,MATCH(LEFT(Z358,255),LEFT('Disaggregation Records'!$D$95:$D$183,255),0))),"")</f>
        <v/>
      </c>
      <c r="AD358" s="497" t="s">
        <v>799</v>
      </c>
      <c r="AE358" s="216"/>
      <c r="AF358" s="494"/>
      <c r="AG358" s="494"/>
    </row>
    <row r="359" spans="1:33" ht="37.5" customHeight="1" x14ac:dyDescent="0.25">
      <c r="A359" s="375">
        <v>4</v>
      </c>
      <c r="B359" s="394" t="str">
        <f>IFERROR(VLOOKUP(A359,'Coverage Indicators - Section D'!$A$10:$Y$42,25,FALSE),"")</f>
        <v/>
      </c>
      <c r="C359" s="490" t="str">
        <f t="array" ref="C359">IFERROR(IF(INDEX('Disaggregation Records'!$E$95:$E$183,MATCH(RIGHT(Z359,255),RIGHT('Disaggregation Records'!$D$95:$D$183,255),0))=0,"",INDEX('Disaggregation Records'!$E$95:$E$183,MATCH(RIGHT(Z359,255),RIGHT('Disaggregation Records'!$D$95:$D$183,255),0))),"")</f>
        <v/>
      </c>
      <c r="D359" s="490" t="str">
        <f t="array" ref="D359">IFERROR(IF(INDEX('Disaggregation Records'!$F$95:$F$183,MATCH(RIGHT(Z359,255),RIGHT('Disaggregation Records'!$D$95:$D$183,255),0))=0,"",INDEX('Disaggregation Records'!$F$95:$F$183,MATCH(RIGHT(Z359,255),RIGHT('Disaggregation Records'!$D$95:$D$183,255),0))),"")</f>
        <v/>
      </c>
      <c r="E359" s="396" t="str">
        <f t="array" ref="E359">IFERROR(IF(INDEX('Disaggregation Data'!$K$315:$K$616,MATCH(RIGHT(X359,255),RIGHT('Disaggregation Data'!$J$315:$J$616,255),0))=0,"",INDEX('Disaggregation Data'!$K$315:$K$616,MATCH(RIGHT(X359,255),RIGHT('Disaggregation Data'!J$315:$J$616,255),0))),"")</f>
        <v/>
      </c>
      <c r="F359" s="397" t="str">
        <f t="array" ref="F359">IFERROR(IF(INDEX('Disaggregation Data'!$L$315:$L$616,MATCH(RIGHT(X359,255),RIGHT('Disaggregation Data'!$J$315:$J$616,255),0))=0,"",INDEX('Disaggregation Data'!$L$315:$L$616,MATCH(RIGHT(X359,255),RIGHT('Disaggregation Data'!J$315:$J$616,255),0))),"")</f>
        <v/>
      </c>
      <c r="G359" s="459" t="str">
        <f t="array" ref="G359">IFERROR(IF(INDEX('Disaggregation Data'!$M$315:$M$616,MATCH(RIGHT(X359,255),RIGHT('Disaggregation Data'!$J$315:$J$616,255),0))=0,(E359/F359)*100,INDEX('Disaggregation Data'!$M$315:$M$616,MATCH(RIGHT(X359,255),RIGHT('Disaggregation Data'!J$315:$J$616,255),0))),"")</f>
        <v/>
      </c>
      <c r="H359" s="400" t="str">
        <f t="array" ref="H359">IFERROR(IF(INDEX('Disaggregation Data'!$N$315:$N$616,MATCH(RIGHT(X359,255),RIGHT('Disaggregation Data'!$J$315:$J$616,255),0))=0,"",INDEX('Disaggregation Data'!$N$315:$N$616,MATCH(RIGHT(X359,255),RIGHT('Disaggregation Data'!J$315:$J$616,255),0))),"")</f>
        <v/>
      </c>
      <c r="I359" s="496"/>
      <c r="J359" s="496"/>
      <c r="K359" s="496"/>
      <c r="L359" s="496"/>
      <c r="M359" s="496"/>
      <c r="N359" s="496"/>
      <c r="O359" s="496"/>
      <c r="P359" s="496"/>
      <c r="Q359" s="496"/>
      <c r="R359" s="496"/>
      <c r="S359" s="496"/>
      <c r="T359" s="496"/>
      <c r="U359" s="400" t="str">
        <f t="array" ref="U359">IFERROR(IF(INDEX('Disaggregation Data'!$O$315:$O$616,MATCH(RIGHT(X359,255),RIGHT('Disaggregation Data'!$J$315:$J$616,255),0))=0,"",INDEX('Disaggregation Data'!$O$315:$O$616,MATCH(RIGHT(X359,255),RIGHT('Disaggregation Data'!J$315:$J$616,255),0))),"")</f>
        <v/>
      </c>
      <c r="V359" s="413" t="str">
        <f t="array" ref="V359">IFERROR(IF(INDEX('Disaggregation Data'!$P$315:$P$616,MATCH(RIGHT(X359,255),RIGHT('Disaggregation Data'!$J$315:$J$616,255),0))=0,"",INDEX('Disaggregation Data'!$P$315:$P$616,MATCH(RIGHT(X359,255),RIGHT('Disaggregation Data'!J$315:$J$616,255),0))),"")</f>
        <v/>
      </c>
      <c r="W359" s="497"/>
      <c r="X359" s="497" t="str">
        <f t="shared" si="24"/>
        <v/>
      </c>
      <c r="Y359" s="497">
        <f t="shared" si="25"/>
        <v>22</v>
      </c>
      <c r="Z359" s="497" t="str">
        <f t="shared" si="26"/>
        <v/>
      </c>
      <c r="AA359" s="497" t="b">
        <f t="shared" si="27"/>
        <v>0</v>
      </c>
      <c r="AB359" s="497" t="s">
        <v>1925</v>
      </c>
      <c r="AC359" s="497" t="str">
        <f t="array" ref="AC359">IFERROR(IF(INDEX('Disaggregation Records'!$G$95:$G$183,MATCH(LEFT(Z359,255),LEFT('Disaggregation Records'!$D$95:$D$183,255),0))=0,"",INDEX('Disaggregation Records'!$G$95:$G$183,MATCH(LEFT(Z359,255),LEFT('Disaggregation Records'!$D$95:$D$183,255),0))),"")</f>
        <v/>
      </c>
      <c r="AD359" s="497" t="s">
        <v>799</v>
      </c>
      <c r="AE359" s="216"/>
      <c r="AF359" s="494"/>
      <c r="AG359" s="494"/>
    </row>
    <row r="360" spans="1:33" ht="37.5" customHeight="1" x14ac:dyDescent="0.25">
      <c r="A360" s="375">
        <v>4</v>
      </c>
      <c r="B360" s="394" t="str">
        <f>IFERROR(VLOOKUP(A360,'Coverage Indicators - Section D'!$A$10:$Y$42,25,FALSE),"")</f>
        <v/>
      </c>
      <c r="C360" s="490" t="str">
        <f t="array" ref="C360">IFERROR(IF(INDEX('Disaggregation Records'!$E$95:$E$183,MATCH(RIGHT(Z360,255),RIGHT('Disaggregation Records'!$D$95:$D$183,255),0))=0,"",INDEX('Disaggregation Records'!$E$95:$E$183,MATCH(RIGHT(Z360,255),RIGHT('Disaggregation Records'!$D$95:$D$183,255),0))),"")</f>
        <v/>
      </c>
      <c r="D360" s="490" t="str">
        <f t="array" ref="D360">IFERROR(IF(INDEX('Disaggregation Records'!$F$95:$F$183,MATCH(RIGHT(Z360,255),RIGHT('Disaggregation Records'!$D$95:$D$183,255),0))=0,"",INDEX('Disaggregation Records'!$F$95:$F$183,MATCH(RIGHT(Z360,255),RIGHT('Disaggregation Records'!$D$95:$D$183,255),0))),"")</f>
        <v/>
      </c>
      <c r="E360" s="396" t="str">
        <f t="array" ref="E360">IFERROR(IF(INDEX('Disaggregation Data'!$K$315:$K$616,MATCH(RIGHT(X360,255),RIGHT('Disaggregation Data'!$J$315:$J$616,255),0))=0,"",INDEX('Disaggregation Data'!$K$315:$K$616,MATCH(RIGHT(X360,255),RIGHT('Disaggregation Data'!J$315:$J$616,255),0))),"")</f>
        <v/>
      </c>
      <c r="F360" s="397" t="str">
        <f t="array" ref="F360">IFERROR(IF(INDEX('Disaggregation Data'!$L$315:$L$616,MATCH(RIGHT(X360,255),RIGHT('Disaggregation Data'!$J$315:$J$616,255),0))=0,"",INDEX('Disaggregation Data'!$L$315:$L$616,MATCH(RIGHT(X360,255),RIGHT('Disaggregation Data'!J$315:$J$616,255),0))),"")</f>
        <v/>
      </c>
      <c r="G360" s="459" t="str">
        <f t="array" ref="G360">IFERROR(IF(INDEX('Disaggregation Data'!$M$315:$M$616,MATCH(RIGHT(X360,255),RIGHT('Disaggregation Data'!$J$315:$J$616,255),0))=0,(E360/F360)*100,INDEX('Disaggregation Data'!$M$315:$M$616,MATCH(RIGHT(X360,255),RIGHT('Disaggregation Data'!J$315:$J$616,255),0))),"")</f>
        <v/>
      </c>
      <c r="H360" s="400" t="str">
        <f t="array" ref="H360">IFERROR(IF(INDEX('Disaggregation Data'!$N$315:$N$616,MATCH(RIGHT(X360,255),RIGHT('Disaggregation Data'!$J$315:$J$616,255),0))=0,"",INDEX('Disaggregation Data'!$N$315:$N$616,MATCH(RIGHT(X360,255),RIGHT('Disaggregation Data'!J$315:$J$616,255),0))),"")</f>
        <v/>
      </c>
      <c r="I360" s="496"/>
      <c r="J360" s="496"/>
      <c r="K360" s="496"/>
      <c r="L360" s="496"/>
      <c r="M360" s="496"/>
      <c r="N360" s="496"/>
      <c r="O360" s="496"/>
      <c r="P360" s="496"/>
      <c r="Q360" s="496"/>
      <c r="R360" s="496"/>
      <c r="S360" s="496"/>
      <c r="T360" s="496"/>
      <c r="U360" s="400" t="str">
        <f t="array" ref="U360">IFERROR(IF(INDEX('Disaggregation Data'!$O$315:$O$616,MATCH(RIGHT(X360,255),RIGHT('Disaggregation Data'!$J$315:$J$616,255),0))=0,"",INDEX('Disaggregation Data'!$O$315:$O$616,MATCH(RIGHT(X360,255),RIGHT('Disaggregation Data'!J$315:$J$616,255),0))),"")</f>
        <v/>
      </c>
      <c r="V360" s="413" t="str">
        <f t="array" ref="V360">IFERROR(IF(INDEX('Disaggregation Data'!$P$315:$P$616,MATCH(RIGHT(X360,255),RIGHT('Disaggregation Data'!$J$315:$J$616,255),0))=0,"",INDEX('Disaggregation Data'!$P$315:$P$616,MATCH(RIGHT(X360,255),RIGHT('Disaggregation Data'!J$315:$J$616,255),0))),"")</f>
        <v/>
      </c>
      <c r="W360" s="497"/>
      <c r="X360" s="497" t="str">
        <f t="shared" si="24"/>
        <v/>
      </c>
      <c r="Y360" s="497">
        <f t="shared" si="25"/>
        <v>23</v>
      </c>
      <c r="Z360" s="497" t="str">
        <f t="shared" si="26"/>
        <v/>
      </c>
      <c r="AA360" s="497" t="b">
        <f t="shared" si="27"/>
        <v>0</v>
      </c>
      <c r="AB360" s="497" t="s">
        <v>1926</v>
      </c>
      <c r="AC360" s="497" t="str">
        <f t="array" ref="AC360">IFERROR(IF(INDEX('Disaggregation Records'!$G$95:$G$183,MATCH(LEFT(Z360,255),LEFT('Disaggregation Records'!$D$95:$D$183,255),0))=0,"",INDEX('Disaggregation Records'!$G$95:$G$183,MATCH(LEFT(Z360,255),LEFT('Disaggregation Records'!$D$95:$D$183,255),0))),"")</f>
        <v/>
      </c>
      <c r="AD360" s="497" t="s">
        <v>799</v>
      </c>
      <c r="AE360" s="216"/>
      <c r="AF360" s="494"/>
      <c r="AG360" s="494"/>
    </row>
    <row r="361" spans="1:33" ht="37.5" customHeight="1" x14ac:dyDescent="0.25">
      <c r="A361" s="375">
        <v>4</v>
      </c>
      <c r="B361" s="394" t="str">
        <f>IFERROR(VLOOKUP(A361,'Coverage Indicators - Section D'!$A$10:$Y$42,25,FALSE),"")</f>
        <v/>
      </c>
      <c r="C361" s="490" t="str">
        <f t="array" ref="C361">IFERROR(IF(INDEX('Disaggregation Records'!$E$95:$E$183,MATCH(RIGHT(Z361,255),RIGHT('Disaggregation Records'!$D$95:$D$183,255),0))=0,"",INDEX('Disaggregation Records'!$E$95:$E$183,MATCH(RIGHT(Z361,255),RIGHT('Disaggregation Records'!$D$95:$D$183,255),0))),"")</f>
        <v/>
      </c>
      <c r="D361" s="490" t="str">
        <f t="array" ref="D361">IFERROR(IF(INDEX('Disaggregation Records'!$F$95:$F$183,MATCH(RIGHT(Z361,255),RIGHT('Disaggregation Records'!$D$95:$D$183,255),0))=0,"",INDEX('Disaggregation Records'!$F$95:$F$183,MATCH(RIGHT(Z361,255),RIGHT('Disaggregation Records'!$D$95:$D$183,255),0))),"")</f>
        <v/>
      </c>
      <c r="E361" s="396" t="str">
        <f t="array" ref="E361">IFERROR(IF(INDEX('Disaggregation Data'!$K$315:$K$616,MATCH(RIGHT(X361,255),RIGHT('Disaggregation Data'!$J$315:$J$616,255),0))=0,"",INDEX('Disaggregation Data'!$K$315:$K$616,MATCH(RIGHT(X361,255),RIGHT('Disaggregation Data'!J$315:$J$616,255),0))),"")</f>
        <v/>
      </c>
      <c r="F361" s="397" t="str">
        <f t="array" ref="F361">IFERROR(IF(INDEX('Disaggregation Data'!$L$315:$L$616,MATCH(RIGHT(X361,255),RIGHT('Disaggregation Data'!$J$315:$J$616,255),0))=0,"",INDEX('Disaggregation Data'!$L$315:$L$616,MATCH(RIGHT(X361,255),RIGHT('Disaggregation Data'!J$315:$J$616,255),0))),"")</f>
        <v/>
      </c>
      <c r="G361" s="459" t="str">
        <f t="array" ref="G361">IFERROR(IF(INDEX('Disaggregation Data'!$M$315:$M$616,MATCH(RIGHT(X361,255),RIGHT('Disaggregation Data'!$J$315:$J$616,255),0))=0,(E361/F361)*100,INDEX('Disaggregation Data'!$M$315:$M$616,MATCH(RIGHT(X361,255),RIGHT('Disaggregation Data'!J$315:$J$616,255),0))),"")</f>
        <v/>
      </c>
      <c r="H361" s="400" t="str">
        <f t="array" ref="H361">IFERROR(IF(INDEX('Disaggregation Data'!$N$315:$N$616,MATCH(RIGHT(X361,255),RIGHT('Disaggregation Data'!$J$315:$J$616,255),0))=0,"",INDEX('Disaggregation Data'!$N$315:$N$616,MATCH(RIGHT(X361,255),RIGHT('Disaggregation Data'!J$315:$J$616,255),0))),"")</f>
        <v/>
      </c>
      <c r="I361" s="496"/>
      <c r="J361" s="496"/>
      <c r="K361" s="496"/>
      <c r="L361" s="496"/>
      <c r="M361" s="496"/>
      <c r="N361" s="496"/>
      <c r="O361" s="496"/>
      <c r="P361" s="496"/>
      <c r="Q361" s="496"/>
      <c r="R361" s="496"/>
      <c r="S361" s="496"/>
      <c r="T361" s="496"/>
      <c r="U361" s="400" t="str">
        <f t="array" ref="U361">IFERROR(IF(INDEX('Disaggregation Data'!$O$315:$O$616,MATCH(RIGHT(X361,255),RIGHT('Disaggregation Data'!$J$315:$J$616,255),0))=0,"",INDEX('Disaggregation Data'!$O$315:$O$616,MATCH(RIGHT(X361,255),RIGHT('Disaggregation Data'!J$315:$J$616,255),0))),"")</f>
        <v/>
      </c>
      <c r="V361" s="413" t="str">
        <f t="array" ref="V361">IFERROR(IF(INDEX('Disaggregation Data'!$P$315:$P$616,MATCH(RIGHT(X361,255),RIGHT('Disaggregation Data'!$J$315:$J$616,255),0))=0,"",INDEX('Disaggregation Data'!$P$315:$P$616,MATCH(RIGHT(X361,255),RIGHT('Disaggregation Data'!J$315:$J$616,255),0))),"")</f>
        <v/>
      </c>
      <c r="W361" s="497"/>
      <c r="X361" s="497" t="str">
        <f t="shared" si="24"/>
        <v/>
      </c>
      <c r="Y361" s="497">
        <f t="shared" si="25"/>
        <v>24</v>
      </c>
      <c r="Z361" s="497" t="str">
        <f t="shared" si="26"/>
        <v/>
      </c>
      <c r="AA361" s="497" t="b">
        <f t="shared" si="27"/>
        <v>0</v>
      </c>
      <c r="AB361" s="497" t="s">
        <v>1927</v>
      </c>
      <c r="AC361" s="497" t="str">
        <f t="array" ref="AC361">IFERROR(IF(INDEX('Disaggregation Records'!$G$95:$G$183,MATCH(LEFT(Z361,255),LEFT('Disaggregation Records'!$D$95:$D$183,255),0))=0,"",INDEX('Disaggregation Records'!$G$95:$G$183,MATCH(LEFT(Z361,255),LEFT('Disaggregation Records'!$D$95:$D$183,255),0))),"")</f>
        <v/>
      </c>
      <c r="AD361" s="497" t="s">
        <v>799</v>
      </c>
      <c r="AE361" s="216"/>
      <c r="AF361" s="494"/>
      <c r="AG361" s="494"/>
    </row>
    <row r="362" spans="1:33" ht="37.5" customHeight="1" x14ac:dyDescent="0.25">
      <c r="A362" s="375">
        <v>4</v>
      </c>
      <c r="B362" s="394" t="str">
        <f>IFERROR(VLOOKUP(A362,'Coverage Indicators - Section D'!$A$10:$Y$42,25,FALSE),"")</f>
        <v/>
      </c>
      <c r="C362" s="490" t="str">
        <f t="array" ref="C362">IFERROR(IF(INDEX('Disaggregation Records'!$E$95:$E$183,MATCH(RIGHT(Z362,255),RIGHT('Disaggregation Records'!$D$95:$D$183,255),0))=0,"",INDEX('Disaggregation Records'!$E$95:$E$183,MATCH(RIGHT(Z362,255),RIGHT('Disaggregation Records'!$D$95:$D$183,255),0))),"")</f>
        <v/>
      </c>
      <c r="D362" s="490" t="str">
        <f t="array" ref="D362">IFERROR(IF(INDEX('Disaggregation Records'!$F$95:$F$183,MATCH(RIGHT(Z362,255),RIGHT('Disaggregation Records'!$D$95:$D$183,255),0))=0,"",INDEX('Disaggregation Records'!$F$95:$F$183,MATCH(RIGHT(Z362,255),RIGHT('Disaggregation Records'!$D$95:$D$183,255),0))),"")</f>
        <v/>
      </c>
      <c r="E362" s="396" t="str">
        <f t="array" ref="E362">IFERROR(IF(INDEX('Disaggregation Data'!$K$315:$K$616,MATCH(RIGHT(X362,255),RIGHT('Disaggregation Data'!$J$315:$J$616,255),0))=0,"",INDEX('Disaggregation Data'!$K$315:$K$616,MATCH(RIGHT(X362,255),RIGHT('Disaggregation Data'!J$315:$J$616,255),0))),"")</f>
        <v/>
      </c>
      <c r="F362" s="397" t="str">
        <f t="array" ref="F362">IFERROR(IF(INDEX('Disaggregation Data'!$L$315:$L$616,MATCH(RIGHT(X362,255),RIGHT('Disaggregation Data'!$J$315:$J$616,255),0))=0,"",INDEX('Disaggregation Data'!$L$315:$L$616,MATCH(RIGHT(X362,255),RIGHT('Disaggregation Data'!J$315:$J$616,255),0))),"")</f>
        <v/>
      </c>
      <c r="G362" s="459" t="str">
        <f t="array" ref="G362">IFERROR(IF(INDEX('Disaggregation Data'!$M$315:$M$616,MATCH(RIGHT(X362,255),RIGHT('Disaggregation Data'!$J$315:$J$616,255),0))=0,(E362/F362)*100,INDEX('Disaggregation Data'!$M$315:$M$616,MATCH(RIGHT(X362,255),RIGHT('Disaggregation Data'!J$315:$J$616,255),0))),"")</f>
        <v/>
      </c>
      <c r="H362" s="400" t="str">
        <f t="array" ref="H362">IFERROR(IF(INDEX('Disaggregation Data'!$N$315:$N$616,MATCH(RIGHT(X362,255),RIGHT('Disaggregation Data'!$J$315:$J$616,255),0))=0,"",INDEX('Disaggregation Data'!$N$315:$N$616,MATCH(RIGHT(X362,255),RIGHT('Disaggregation Data'!J$315:$J$616,255),0))),"")</f>
        <v/>
      </c>
      <c r="I362" s="496"/>
      <c r="J362" s="496"/>
      <c r="K362" s="496"/>
      <c r="L362" s="496"/>
      <c r="M362" s="496"/>
      <c r="N362" s="496"/>
      <c r="O362" s="496"/>
      <c r="P362" s="496"/>
      <c r="Q362" s="496"/>
      <c r="R362" s="496"/>
      <c r="S362" s="496"/>
      <c r="T362" s="496"/>
      <c r="U362" s="400" t="str">
        <f t="array" ref="U362">IFERROR(IF(INDEX('Disaggregation Data'!$O$315:$O$616,MATCH(RIGHT(X362,255),RIGHT('Disaggregation Data'!$J$315:$J$616,255),0))=0,"",INDEX('Disaggregation Data'!$O$315:$O$616,MATCH(RIGHT(X362,255),RIGHT('Disaggregation Data'!J$315:$J$616,255),0))),"")</f>
        <v/>
      </c>
      <c r="V362" s="413" t="str">
        <f t="array" ref="V362">IFERROR(IF(INDEX('Disaggregation Data'!$P$315:$P$616,MATCH(RIGHT(X362,255),RIGHT('Disaggregation Data'!$J$315:$J$616,255),0))=0,"",INDEX('Disaggregation Data'!$P$315:$P$616,MATCH(RIGHT(X362,255),RIGHT('Disaggregation Data'!J$315:$J$616,255),0))),"")</f>
        <v/>
      </c>
      <c r="W362" s="497"/>
      <c r="X362" s="497" t="str">
        <f t="shared" si="24"/>
        <v/>
      </c>
      <c r="Y362" s="497">
        <f t="shared" si="25"/>
        <v>25</v>
      </c>
      <c r="Z362" s="497" t="str">
        <f t="shared" si="26"/>
        <v/>
      </c>
      <c r="AA362" s="497" t="b">
        <f t="shared" si="27"/>
        <v>0</v>
      </c>
      <c r="AB362" s="497" t="s">
        <v>1928</v>
      </c>
      <c r="AC362" s="497" t="str">
        <f t="array" ref="AC362">IFERROR(IF(INDEX('Disaggregation Records'!$G$95:$G$183,MATCH(LEFT(Z362,255),LEFT('Disaggregation Records'!$D$95:$D$183,255),0))=0,"",INDEX('Disaggregation Records'!$G$95:$G$183,MATCH(LEFT(Z362,255),LEFT('Disaggregation Records'!$D$95:$D$183,255),0))),"")</f>
        <v/>
      </c>
      <c r="AD362" s="497" t="s">
        <v>799</v>
      </c>
      <c r="AE362" s="216"/>
      <c r="AF362" s="494"/>
      <c r="AG362" s="494"/>
    </row>
    <row r="363" spans="1:33" ht="37.5" customHeight="1" x14ac:dyDescent="0.25">
      <c r="A363" s="375">
        <v>4</v>
      </c>
      <c r="B363" s="394" t="str">
        <f>IFERROR(VLOOKUP(A363,'Coverage Indicators - Section D'!$A$10:$Y$42,25,FALSE),"")</f>
        <v/>
      </c>
      <c r="C363" s="490" t="str">
        <f t="array" ref="C363">IFERROR(IF(INDEX('Disaggregation Records'!$E$95:$E$183,MATCH(RIGHT(Z363,255),RIGHT('Disaggregation Records'!$D$95:$D$183,255),0))=0,"",INDEX('Disaggregation Records'!$E$95:$E$183,MATCH(RIGHT(Z363,255),RIGHT('Disaggregation Records'!$D$95:$D$183,255),0))),"")</f>
        <v/>
      </c>
      <c r="D363" s="490" t="str">
        <f t="array" ref="D363">IFERROR(IF(INDEX('Disaggregation Records'!$F$95:$F$183,MATCH(RIGHT(Z363,255),RIGHT('Disaggregation Records'!$D$95:$D$183,255),0))=0,"",INDEX('Disaggregation Records'!$F$95:$F$183,MATCH(RIGHT(Z363,255),RIGHT('Disaggregation Records'!$D$95:$D$183,255),0))),"")</f>
        <v/>
      </c>
      <c r="E363" s="396" t="str">
        <f t="array" ref="E363">IFERROR(IF(INDEX('Disaggregation Data'!$K$315:$K$616,MATCH(RIGHT(X363,255),RIGHT('Disaggregation Data'!$J$315:$J$616,255),0))=0,"",INDEX('Disaggregation Data'!$K$315:$K$616,MATCH(RIGHT(X363,255),RIGHT('Disaggregation Data'!J$315:$J$616,255),0))),"")</f>
        <v/>
      </c>
      <c r="F363" s="397" t="str">
        <f t="array" ref="F363">IFERROR(IF(INDEX('Disaggregation Data'!$L$315:$L$616,MATCH(RIGHT(X363,255),RIGHT('Disaggregation Data'!$J$315:$J$616,255),0))=0,"",INDEX('Disaggregation Data'!$L$315:$L$616,MATCH(RIGHT(X363,255),RIGHT('Disaggregation Data'!J$315:$J$616,255),0))),"")</f>
        <v/>
      </c>
      <c r="G363" s="459" t="str">
        <f t="array" ref="G363">IFERROR(IF(INDEX('Disaggregation Data'!$M$315:$M$616,MATCH(RIGHT(X363,255),RIGHT('Disaggregation Data'!$J$315:$J$616,255),0))=0,(E363/F363)*100,INDEX('Disaggregation Data'!$M$315:$M$616,MATCH(RIGHT(X363,255),RIGHT('Disaggregation Data'!J$315:$J$616,255),0))),"")</f>
        <v/>
      </c>
      <c r="H363" s="400" t="str">
        <f t="array" ref="H363">IFERROR(IF(INDEX('Disaggregation Data'!$N$315:$N$616,MATCH(RIGHT(X363,255),RIGHT('Disaggregation Data'!$J$315:$J$616,255),0))=0,"",INDEX('Disaggregation Data'!$N$315:$N$616,MATCH(RIGHT(X363,255),RIGHT('Disaggregation Data'!J$315:$J$616,255),0))),"")</f>
        <v/>
      </c>
      <c r="I363" s="496"/>
      <c r="J363" s="496"/>
      <c r="K363" s="496"/>
      <c r="L363" s="496"/>
      <c r="M363" s="496"/>
      <c r="N363" s="496"/>
      <c r="O363" s="496"/>
      <c r="P363" s="496"/>
      <c r="Q363" s="496"/>
      <c r="R363" s="496"/>
      <c r="S363" s="496"/>
      <c r="T363" s="496"/>
      <c r="U363" s="400" t="str">
        <f t="array" ref="U363">IFERROR(IF(INDEX('Disaggregation Data'!$O$315:$O$616,MATCH(RIGHT(X363,255),RIGHT('Disaggregation Data'!$J$315:$J$616,255),0))=0,"",INDEX('Disaggregation Data'!$O$315:$O$616,MATCH(RIGHT(X363,255),RIGHT('Disaggregation Data'!J$315:$J$616,255),0))),"")</f>
        <v/>
      </c>
      <c r="V363" s="413" t="str">
        <f t="array" ref="V363">IFERROR(IF(INDEX('Disaggregation Data'!$P$315:$P$616,MATCH(RIGHT(X363,255),RIGHT('Disaggregation Data'!$J$315:$J$616,255),0))=0,"",INDEX('Disaggregation Data'!$P$315:$P$616,MATCH(RIGHT(X363,255),RIGHT('Disaggregation Data'!J$315:$J$616,255),0))),"")</f>
        <v/>
      </c>
      <c r="W363" s="497"/>
      <c r="X363" s="497" t="str">
        <f t="shared" si="24"/>
        <v/>
      </c>
      <c r="Y363" s="497">
        <f t="shared" si="25"/>
        <v>26</v>
      </c>
      <c r="Z363" s="497" t="str">
        <f t="shared" si="26"/>
        <v/>
      </c>
      <c r="AA363" s="497" t="b">
        <f t="shared" si="27"/>
        <v>0</v>
      </c>
      <c r="AB363" s="497" t="s">
        <v>1929</v>
      </c>
      <c r="AC363" s="497" t="str">
        <f t="array" ref="AC363">IFERROR(IF(INDEX('Disaggregation Records'!$G$95:$G$183,MATCH(LEFT(Z363,255),LEFT('Disaggregation Records'!$D$95:$D$183,255),0))=0,"",INDEX('Disaggregation Records'!$G$95:$G$183,MATCH(LEFT(Z363,255),LEFT('Disaggregation Records'!$D$95:$D$183,255),0))),"")</f>
        <v/>
      </c>
      <c r="AD363" s="497" t="s">
        <v>799</v>
      </c>
      <c r="AE363" s="216"/>
      <c r="AF363" s="494"/>
      <c r="AG363" s="494"/>
    </row>
    <row r="364" spans="1:33" ht="37.5" customHeight="1" x14ac:dyDescent="0.25">
      <c r="A364" s="375">
        <v>4</v>
      </c>
      <c r="B364" s="394" t="str">
        <f>IFERROR(VLOOKUP(A364,'Coverage Indicators - Section D'!$A$10:$Y$42,25,FALSE),"")</f>
        <v/>
      </c>
      <c r="C364" s="490" t="str">
        <f t="array" ref="C364">IFERROR(IF(INDEX('Disaggregation Records'!$E$95:$E$183,MATCH(RIGHT(Z364,255),RIGHT('Disaggregation Records'!$D$95:$D$183,255),0))=0,"",INDEX('Disaggregation Records'!$E$95:$E$183,MATCH(RIGHT(Z364,255),RIGHT('Disaggregation Records'!$D$95:$D$183,255),0))),"")</f>
        <v/>
      </c>
      <c r="D364" s="490" t="str">
        <f t="array" ref="D364">IFERROR(IF(INDEX('Disaggregation Records'!$F$95:$F$183,MATCH(RIGHT(Z364,255),RIGHT('Disaggregation Records'!$D$95:$D$183,255),0))=0,"",INDEX('Disaggregation Records'!$F$95:$F$183,MATCH(RIGHT(Z364,255),RIGHT('Disaggregation Records'!$D$95:$D$183,255),0))),"")</f>
        <v/>
      </c>
      <c r="E364" s="396" t="str">
        <f t="array" ref="E364">IFERROR(IF(INDEX('Disaggregation Data'!$K$315:$K$616,MATCH(RIGHT(X364,255),RIGHT('Disaggregation Data'!$J$315:$J$616,255),0))=0,"",INDEX('Disaggregation Data'!$K$315:$K$616,MATCH(RIGHT(X364,255),RIGHT('Disaggregation Data'!J$315:$J$616,255),0))),"")</f>
        <v/>
      </c>
      <c r="F364" s="397" t="str">
        <f t="array" ref="F364">IFERROR(IF(INDEX('Disaggregation Data'!$L$315:$L$616,MATCH(RIGHT(X364,255),RIGHT('Disaggregation Data'!$J$315:$J$616,255),0))=0,"",INDEX('Disaggregation Data'!$L$315:$L$616,MATCH(RIGHT(X364,255),RIGHT('Disaggregation Data'!J$315:$J$616,255),0))),"")</f>
        <v/>
      </c>
      <c r="G364" s="459" t="str">
        <f t="array" ref="G364">IFERROR(IF(INDEX('Disaggregation Data'!$M$315:$M$616,MATCH(RIGHT(X364,255),RIGHT('Disaggregation Data'!$J$315:$J$616,255),0))=0,(E364/F364)*100,INDEX('Disaggregation Data'!$M$315:$M$616,MATCH(RIGHT(X364,255),RIGHT('Disaggregation Data'!J$315:$J$616,255),0))),"")</f>
        <v/>
      </c>
      <c r="H364" s="400" t="str">
        <f t="array" ref="H364">IFERROR(IF(INDEX('Disaggregation Data'!$N$315:$N$616,MATCH(RIGHT(X364,255),RIGHT('Disaggregation Data'!$J$315:$J$616,255),0))=0,"",INDEX('Disaggregation Data'!$N$315:$N$616,MATCH(RIGHT(X364,255),RIGHT('Disaggregation Data'!J$315:$J$616,255),0))),"")</f>
        <v/>
      </c>
      <c r="I364" s="496"/>
      <c r="J364" s="496"/>
      <c r="K364" s="496"/>
      <c r="L364" s="496"/>
      <c r="M364" s="496"/>
      <c r="N364" s="496"/>
      <c r="O364" s="496"/>
      <c r="P364" s="496"/>
      <c r="Q364" s="496"/>
      <c r="R364" s="496"/>
      <c r="S364" s="496"/>
      <c r="T364" s="496"/>
      <c r="U364" s="400" t="str">
        <f t="array" ref="U364">IFERROR(IF(INDEX('Disaggregation Data'!$O$315:$O$616,MATCH(RIGHT(X364,255),RIGHT('Disaggregation Data'!$J$315:$J$616,255),0))=0,"",INDEX('Disaggregation Data'!$O$315:$O$616,MATCH(RIGHT(X364,255),RIGHT('Disaggregation Data'!J$315:$J$616,255),0))),"")</f>
        <v/>
      </c>
      <c r="V364" s="413" t="str">
        <f t="array" ref="V364">IFERROR(IF(INDEX('Disaggregation Data'!$P$315:$P$616,MATCH(RIGHT(X364,255),RIGHT('Disaggregation Data'!$J$315:$J$616,255),0))=0,"",INDEX('Disaggregation Data'!$P$315:$P$616,MATCH(RIGHT(X364,255),RIGHT('Disaggregation Data'!J$315:$J$616,255),0))),"")</f>
        <v/>
      </c>
      <c r="W364" s="497"/>
      <c r="X364" s="497" t="str">
        <f t="shared" si="24"/>
        <v/>
      </c>
      <c r="Y364" s="497">
        <f t="shared" si="25"/>
        <v>27</v>
      </c>
      <c r="Z364" s="497" t="str">
        <f t="shared" si="26"/>
        <v/>
      </c>
      <c r="AA364" s="497" t="b">
        <f t="shared" si="27"/>
        <v>0</v>
      </c>
      <c r="AB364" s="497" t="s">
        <v>1930</v>
      </c>
      <c r="AC364" s="497" t="str">
        <f t="array" ref="AC364">IFERROR(IF(INDEX('Disaggregation Records'!$G$95:$G$183,MATCH(LEFT(Z364,255),LEFT('Disaggregation Records'!$D$95:$D$183,255),0))=0,"",INDEX('Disaggregation Records'!$G$95:$G$183,MATCH(LEFT(Z364,255),LEFT('Disaggregation Records'!$D$95:$D$183,255),0))),"")</f>
        <v/>
      </c>
      <c r="AD364" s="497" t="s">
        <v>799</v>
      </c>
      <c r="AE364" s="216"/>
      <c r="AF364" s="494"/>
      <c r="AG364" s="494"/>
    </row>
    <row r="365" spans="1:33" ht="37.5" customHeight="1" x14ac:dyDescent="0.25">
      <c r="A365" s="375">
        <v>4</v>
      </c>
      <c r="B365" s="394" t="str">
        <f>IFERROR(VLOOKUP(A365,'Coverage Indicators - Section D'!$A$10:$Y$42,25,FALSE),"")</f>
        <v/>
      </c>
      <c r="C365" s="490" t="str">
        <f t="array" ref="C365">IFERROR(IF(INDEX('Disaggregation Records'!$E$95:$E$183,MATCH(RIGHT(Z365,255),RIGHT('Disaggregation Records'!$D$95:$D$183,255),0))=0,"",INDEX('Disaggregation Records'!$E$95:$E$183,MATCH(RIGHT(Z365,255),RIGHT('Disaggregation Records'!$D$95:$D$183,255),0))),"")</f>
        <v/>
      </c>
      <c r="D365" s="490" t="str">
        <f t="array" ref="D365">IFERROR(IF(INDEX('Disaggregation Records'!$F$95:$F$183,MATCH(RIGHT(Z365,255),RIGHT('Disaggregation Records'!$D$95:$D$183,255),0))=0,"",INDEX('Disaggregation Records'!$F$95:$F$183,MATCH(RIGHT(Z365,255),RIGHT('Disaggregation Records'!$D$95:$D$183,255),0))),"")</f>
        <v/>
      </c>
      <c r="E365" s="396" t="str">
        <f t="array" ref="E365">IFERROR(IF(INDEX('Disaggregation Data'!$K$315:$K$616,MATCH(RIGHT(X365,255),RIGHT('Disaggregation Data'!$J$315:$J$616,255),0))=0,"",INDEX('Disaggregation Data'!$K$315:$K$616,MATCH(RIGHT(X365,255),RIGHT('Disaggregation Data'!J$315:$J$616,255),0))),"")</f>
        <v/>
      </c>
      <c r="F365" s="397" t="str">
        <f t="array" ref="F365">IFERROR(IF(INDEX('Disaggregation Data'!$L$315:$L$616,MATCH(RIGHT(X365,255),RIGHT('Disaggregation Data'!$J$315:$J$616,255),0))=0,"",INDEX('Disaggregation Data'!$L$315:$L$616,MATCH(RIGHT(X365,255),RIGHT('Disaggregation Data'!J$315:$J$616,255),0))),"")</f>
        <v/>
      </c>
      <c r="G365" s="459" t="str">
        <f t="array" ref="G365">IFERROR(IF(INDEX('Disaggregation Data'!$M$315:$M$616,MATCH(RIGHT(X365,255),RIGHT('Disaggregation Data'!$J$315:$J$616,255),0))=0,(E365/F365)*100,INDEX('Disaggregation Data'!$M$315:$M$616,MATCH(RIGHT(X365,255),RIGHT('Disaggregation Data'!J$315:$J$616,255),0))),"")</f>
        <v/>
      </c>
      <c r="H365" s="400" t="str">
        <f t="array" ref="H365">IFERROR(IF(INDEX('Disaggregation Data'!$N$315:$N$616,MATCH(RIGHT(X365,255),RIGHT('Disaggregation Data'!$J$315:$J$616,255),0))=0,"",INDEX('Disaggregation Data'!$N$315:$N$616,MATCH(RIGHT(X365,255),RIGHT('Disaggregation Data'!J$315:$J$616,255),0))),"")</f>
        <v/>
      </c>
      <c r="I365" s="496"/>
      <c r="J365" s="496"/>
      <c r="K365" s="496"/>
      <c r="L365" s="496"/>
      <c r="M365" s="496"/>
      <c r="N365" s="496"/>
      <c r="O365" s="496"/>
      <c r="P365" s="496"/>
      <c r="Q365" s="496"/>
      <c r="R365" s="496"/>
      <c r="S365" s="496"/>
      <c r="T365" s="496"/>
      <c r="U365" s="400" t="str">
        <f t="array" ref="U365">IFERROR(IF(INDEX('Disaggregation Data'!$O$315:$O$616,MATCH(RIGHT(X365,255),RIGHT('Disaggregation Data'!$J$315:$J$616,255),0))=0,"",INDEX('Disaggregation Data'!$O$315:$O$616,MATCH(RIGHT(X365,255),RIGHT('Disaggregation Data'!J$315:$J$616,255),0))),"")</f>
        <v/>
      </c>
      <c r="V365" s="413" t="str">
        <f t="array" ref="V365">IFERROR(IF(INDEX('Disaggregation Data'!$P$315:$P$616,MATCH(RIGHT(X365,255),RIGHT('Disaggregation Data'!$J$315:$J$616,255),0))=0,"",INDEX('Disaggregation Data'!$P$315:$P$616,MATCH(RIGHT(X365,255),RIGHT('Disaggregation Data'!J$315:$J$616,255),0))),"")</f>
        <v/>
      </c>
      <c r="W365" s="497"/>
      <c r="X365" s="497" t="str">
        <f t="shared" si="24"/>
        <v/>
      </c>
      <c r="Y365" s="497">
        <f t="shared" si="25"/>
        <v>28</v>
      </c>
      <c r="Z365" s="497" t="str">
        <f t="shared" si="26"/>
        <v/>
      </c>
      <c r="AA365" s="497" t="b">
        <f t="shared" si="27"/>
        <v>0</v>
      </c>
      <c r="AB365" s="497" t="s">
        <v>1931</v>
      </c>
      <c r="AC365" s="497" t="str">
        <f t="array" ref="AC365">IFERROR(IF(INDEX('Disaggregation Records'!$G$95:$G$183,MATCH(LEFT(Z365,255),LEFT('Disaggregation Records'!$D$95:$D$183,255),0))=0,"",INDEX('Disaggregation Records'!$G$95:$G$183,MATCH(LEFT(Z365,255),LEFT('Disaggregation Records'!$D$95:$D$183,255),0))),"")</f>
        <v/>
      </c>
      <c r="AD365" s="497" t="s">
        <v>799</v>
      </c>
      <c r="AE365" s="216"/>
      <c r="AF365" s="494"/>
      <c r="AG365" s="494"/>
    </row>
    <row r="366" spans="1:33" ht="37.5" customHeight="1" x14ac:dyDescent="0.25">
      <c r="A366" s="375">
        <v>4</v>
      </c>
      <c r="B366" s="394" t="str">
        <f>IFERROR(VLOOKUP(A366,'Coverage Indicators - Section D'!$A$10:$Y$42,25,FALSE),"")</f>
        <v/>
      </c>
      <c r="C366" s="490" t="str">
        <f t="array" ref="C366">IFERROR(IF(INDEX('Disaggregation Records'!$E$95:$E$183,MATCH(RIGHT(Z366,255),RIGHT('Disaggregation Records'!$D$95:$D$183,255),0))=0,"",INDEX('Disaggregation Records'!$E$95:$E$183,MATCH(RIGHT(Z366,255),RIGHT('Disaggregation Records'!$D$95:$D$183,255),0))),"")</f>
        <v/>
      </c>
      <c r="D366" s="490" t="str">
        <f t="array" ref="D366">IFERROR(IF(INDEX('Disaggregation Records'!$F$95:$F$183,MATCH(RIGHT(Z366,255),RIGHT('Disaggregation Records'!$D$95:$D$183,255),0))=0,"",INDEX('Disaggregation Records'!$F$95:$F$183,MATCH(RIGHT(Z366,255),RIGHT('Disaggregation Records'!$D$95:$D$183,255),0))),"")</f>
        <v/>
      </c>
      <c r="E366" s="396" t="str">
        <f t="array" ref="E366">IFERROR(IF(INDEX('Disaggregation Data'!$K$315:$K$616,MATCH(RIGHT(X366,255),RIGHT('Disaggregation Data'!$J$315:$J$616,255),0))=0,"",INDEX('Disaggregation Data'!$K$315:$K$616,MATCH(RIGHT(X366,255),RIGHT('Disaggregation Data'!J$315:$J$616,255),0))),"")</f>
        <v/>
      </c>
      <c r="F366" s="397" t="str">
        <f t="array" ref="F366">IFERROR(IF(INDEX('Disaggregation Data'!$L$315:$L$616,MATCH(RIGHT(X366,255),RIGHT('Disaggregation Data'!$J$315:$J$616,255),0))=0,"",INDEX('Disaggregation Data'!$L$315:$L$616,MATCH(RIGHT(X366,255),RIGHT('Disaggregation Data'!J$315:$J$616,255),0))),"")</f>
        <v/>
      </c>
      <c r="G366" s="459" t="str">
        <f t="array" ref="G366">IFERROR(IF(INDEX('Disaggregation Data'!$M$315:$M$616,MATCH(RIGHT(X366,255),RIGHT('Disaggregation Data'!$J$315:$J$616,255),0))=0,(E366/F366)*100,INDEX('Disaggregation Data'!$M$315:$M$616,MATCH(RIGHT(X366,255),RIGHT('Disaggregation Data'!J$315:$J$616,255),0))),"")</f>
        <v/>
      </c>
      <c r="H366" s="400" t="str">
        <f t="array" ref="H366">IFERROR(IF(INDEX('Disaggregation Data'!$N$315:$N$616,MATCH(RIGHT(X366,255),RIGHT('Disaggregation Data'!$J$315:$J$616,255),0))=0,"",INDEX('Disaggregation Data'!$N$315:$N$616,MATCH(RIGHT(X366,255),RIGHT('Disaggregation Data'!J$315:$J$616,255),0))),"")</f>
        <v/>
      </c>
      <c r="I366" s="496"/>
      <c r="J366" s="496"/>
      <c r="K366" s="496"/>
      <c r="L366" s="496"/>
      <c r="M366" s="496"/>
      <c r="N366" s="496"/>
      <c r="O366" s="496"/>
      <c r="P366" s="496"/>
      <c r="Q366" s="496"/>
      <c r="R366" s="496"/>
      <c r="S366" s="496"/>
      <c r="T366" s="496"/>
      <c r="U366" s="400" t="str">
        <f t="array" ref="U366">IFERROR(IF(INDEX('Disaggregation Data'!$O$315:$O$616,MATCH(RIGHT(X366,255),RIGHT('Disaggregation Data'!$J$315:$J$616,255),0))=0,"",INDEX('Disaggregation Data'!$O$315:$O$616,MATCH(RIGHT(X366,255),RIGHT('Disaggregation Data'!J$315:$J$616,255),0))),"")</f>
        <v/>
      </c>
      <c r="V366" s="413" t="str">
        <f t="array" ref="V366">IFERROR(IF(INDEX('Disaggregation Data'!$P$315:$P$616,MATCH(RIGHT(X366,255),RIGHT('Disaggregation Data'!$J$315:$J$616,255),0))=0,"",INDEX('Disaggregation Data'!$P$315:$P$616,MATCH(RIGHT(X366,255),RIGHT('Disaggregation Data'!J$315:$J$616,255),0))),"")</f>
        <v/>
      </c>
      <c r="W366" s="497"/>
      <c r="X366" s="497" t="str">
        <f t="shared" si="24"/>
        <v/>
      </c>
      <c r="Y366" s="497">
        <f t="shared" si="25"/>
        <v>29</v>
      </c>
      <c r="Z366" s="497" t="str">
        <f t="shared" si="26"/>
        <v/>
      </c>
      <c r="AA366" s="497" t="b">
        <f t="shared" si="27"/>
        <v>0</v>
      </c>
      <c r="AB366" s="497" t="s">
        <v>1932</v>
      </c>
      <c r="AC366" s="497" t="str">
        <f t="array" ref="AC366">IFERROR(IF(INDEX('Disaggregation Records'!$G$95:$G$183,MATCH(LEFT(Z366,255),LEFT('Disaggregation Records'!$D$95:$D$183,255),0))=0,"",INDEX('Disaggregation Records'!$G$95:$G$183,MATCH(LEFT(Z366,255),LEFT('Disaggregation Records'!$D$95:$D$183,255),0))),"")</f>
        <v/>
      </c>
      <c r="AD366" s="497" t="s">
        <v>799</v>
      </c>
      <c r="AE366" s="216"/>
      <c r="AF366" s="494"/>
      <c r="AG366" s="494"/>
    </row>
    <row r="367" spans="1:33" ht="37.5" customHeight="1" x14ac:dyDescent="0.25">
      <c r="A367" s="375">
        <v>5</v>
      </c>
      <c r="B367" s="394" t="str">
        <f>IFERROR(VLOOKUP(A367,'Coverage Indicators - Section D'!$A$10:$Y$42,25,FALSE),"")</f>
        <v/>
      </c>
      <c r="C367" s="490" t="str">
        <f t="array" ref="C367">IFERROR(IF(INDEX('Disaggregation Records'!$E$95:$E$183,MATCH(RIGHT(Z367,255),RIGHT('Disaggregation Records'!$D$95:$D$183,255),0))=0,"",INDEX('Disaggregation Records'!$E$95:$E$183,MATCH(RIGHT(Z367,255),RIGHT('Disaggregation Records'!$D$95:$D$183,255),0))),"")</f>
        <v/>
      </c>
      <c r="D367" s="490" t="str">
        <f t="array" ref="D367">IFERROR(IF(INDEX('Disaggregation Records'!$F$95:$F$183,MATCH(RIGHT(Z367,255),RIGHT('Disaggregation Records'!$D$95:$D$183,255),0))=0,"",INDEX('Disaggregation Records'!$F$95:$F$183,MATCH(RIGHT(Z367,255),RIGHT('Disaggregation Records'!$D$95:$D$183,255),0))),"")</f>
        <v/>
      </c>
      <c r="E367" s="396" t="str">
        <f t="array" ref="E367">IFERROR(IF(INDEX('Disaggregation Data'!$K$315:$K$616,MATCH(RIGHT(X367,255),RIGHT('Disaggregation Data'!$J$315:$J$616,255),0))=0,"",INDEX('Disaggregation Data'!$K$315:$K$616,MATCH(RIGHT(X367,255),RIGHT('Disaggregation Data'!J$315:$J$616,255),0))),"")</f>
        <v/>
      </c>
      <c r="F367" s="397" t="str">
        <f t="array" ref="F367">IFERROR(IF(INDEX('Disaggregation Data'!$L$315:$L$616,MATCH(RIGHT(X367,255),RIGHT('Disaggregation Data'!$J$315:$J$616,255),0))=0,"",INDEX('Disaggregation Data'!$L$315:$L$616,MATCH(RIGHT(X367,255),RIGHT('Disaggregation Data'!J$315:$J$616,255),0))),"")</f>
        <v/>
      </c>
      <c r="G367" s="459" t="str">
        <f t="array" ref="G367">IFERROR(IF(INDEX('Disaggregation Data'!$M$315:$M$616,MATCH(RIGHT(X367,255),RIGHT('Disaggregation Data'!$J$315:$J$616,255),0))=0,(E367/F367)*100,INDEX('Disaggregation Data'!$M$315:$M$616,MATCH(RIGHT(X367,255),RIGHT('Disaggregation Data'!J$315:$J$616,255),0))),"")</f>
        <v/>
      </c>
      <c r="H367" s="400" t="str">
        <f t="array" ref="H367">IFERROR(IF(INDEX('Disaggregation Data'!$N$315:$N$616,MATCH(RIGHT(X367,255),RIGHT('Disaggregation Data'!$J$315:$J$616,255),0))=0,"",INDEX('Disaggregation Data'!$N$315:$N$616,MATCH(RIGHT(X367,255),RIGHT('Disaggregation Data'!J$315:$J$616,255),0))),"")</f>
        <v/>
      </c>
      <c r="I367" s="496"/>
      <c r="J367" s="496"/>
      <c r="K367" s="496"/>
      <c r="L367" s="496"/>
      <c r="M367" s="496"/>
      <c r="N367" s="496"/>
      <c r="O367" s="496"/>
      <c r="P367" s="496"/>
      <c r="Q367" s="496"/>
      <c r="R367" s="496"/>
      <c r="S367" s="496"/>
      <c r="T367" s="496"/>
      <c r="U367" s="400" t="str">
        <f t="array" ref="U367">IFERROR(IF(INDEX('Disaggregation Data'!$O$315:$O$616,MATCH(RIGHT(X367,255),RIGHT('Disaggregation Data'!$J$315:$J$616,255),0))=0,"",INDEX('Disaggregation Data'!$O$315:$O$616,MATCH(RIGHT(X367,255),RIGHT('Disaggregation Data'!J$315:$J$616,255),0))),"")</f>
        <v/>
      </c>
      <c r="V367" s="413" t="str">
        <f t="array" ref="V367">IFERROR(IF(INDEX('Disaggregation Data'!$P$315:$P$616,MATCH(RIGHT(X367,255),RIGHT('Disaggregation Data'!$J$315:$J$616,255),0))=0,"",INDEX('Disaggregation Data'!$P$315:$P$616,MATCH(RIGHT(X367,255),RIGHT('Disaggregation Data'!J$315:$J$616,255),0))),"")</f>
        <v/>
      </c>
      <c r="W367" s="497"/>
      <c r="X367" s="497" t="str">
        <f t="shared" si="24"/>
        <v/>
      </c>
      <c r="Y367" s="497">
        <f t="shared" si="25"/>
        <v>30</v>
      </c>
      <c r="Z367" s="497" t="str">
        <f t="shared" si="26"/>
        <v/>
      </c>
      <c r="AA367" s="497" t="b">
        <f t="shared" si="27"/>
        <v>0</v>
      </c>
      <c r="AB367" s="497" t="s">
        <v>1934</v>
      </c>
      <c r="AC367" s="497" t="str">
        <f t="array" ref="AC367">IFERROR(IF(INDEX('Disaggregation Records'!$G$95:$G$183,MATCH(LEFT(Z367,255),LEFT('Disaggregation Records'!$D$95:$D$183,255),0))=0,"",INDEX('Disaggregation Records'!$G$95:$G$183,MATCH(LEFT(Z367,255),LEFT('Disaggregation Records'!$D$95:$D$183,255),0))),"")</f>
        <v/>
      </c>
      <c r="AD367" s="497" t="s">
        <v>800</v>
      </c>
      <c r="AE367" s="216"/>
      <c r="AF367" s="494"/>
      <c r="AG367" s="494"/>
    </row>
    <row r="368" spans="1:33" ht="37.5" customHeight="1" x14ac:dyDescent="0.25">
      <c r="A368" s="375">
        <v>5</v>
      </c>
      <c r="B368" s="394" t="str">
        <f>IFERROR(VLOOKUP(A368,'Coverage Indicators - Section D'!$A$10:$Y$42,25,FALSE),"")</f>
        <v/>
      </c>
      <c r="C368" s="490" t="str">
        <f t="array" ref="C368">IFERROR(IF(INDEX('Disaggregation Records'!$E$95:$E$183,MATCH(RIGHT(Z368,255),RIGHT('Disaggregation Records'!$D$95:$D$183,255),0))=0,"",INDEX('Disaggregation Records'!$E$95:$E$183,MATCH(RIGHT(Z368,255),RIGHT('Disaggregation Records'!$D$95:$D$183,255),0))),"")</f>
        <v/>
      </c>
      <c r="D368" s="490" t="str">
        <f t="array" ref="D368">IFERROR(IF(INDEX('Disaggregation Records'!$F$95:$F$183,MATCH(RIGHT(Z368,255),RIGHT('Disaggregation Records'!$D$95:$D$183,255),0))=0,"",INDEX('Disaggregation Records'!$F$95:$F$183,MATCH(RIGHT(Z368,255),RIGHT('Disaggregation Records'!$D$95:$D$183,255),0))),"")</f>
        <v/>
      </c>
      <c r="E368" s="396" t="str">
        <f t="array" ref="E368">IFERROR(IF(INDEX('Disaggregation Data'!$K$315:$K$616,MATCH(RIGHT(X368,255),RIGHT('Disaggregation Data'!$J$315:$J$616,255),0))=0,"",INDEX('Disaggregation Data'!$K$315:$K$616,MATCH(RIGHT(X368,255),RIGHT('Disaggregation Data'!J$315:$J$616,255),0))),"")</f>
        <v/>
      </c>
      <c r="F368" s="397" t="str">
        <f t="array" ref="F368">IFERROR(IF(INDEX('Disaggregation Data'!$L$315:$L$616,MATCH(RIGHT(X368,255),RIGHT('Disaggregation Data'!$J$315:$J$616,255),0))=0,"",INDEX('Disaggregation Data'!$L$315:$L$616,MATCH(RIGHT(X368,255),RIGHT('Disaggregation Data'!J$315:$J$616,255),0))),"")</f>
        <v/>
      </c>
      <c r="G368" s="459" t="str">
        <f t="array" ref="G368">IFERROR(IF(INDEX('Disaggregation Data'!$M$315:$M$616,MATCH(RIGHT(X368,255),RIGHT('Disaggregation Data'!$J$315:$J$616,255),0))=0,(E368/F368)*100,INDEX('Disaggregation Data'!$M$315:$M$616,MATCH(RIGHT(X368,255),RIGHT('Disaggregation Data'!J$315:$J$616,255),0))),"")</f>
        <v/>
      </c>
      <c r="H368" s="400" t="str">
        <f t="array" ref="H368">IFERROR(IF(INDEX('Disaggregation Data'!$N$315:$N$616,MATCH(RIGHT(X368,255),RIGHT('Disaggregation Data'!$J$315:$J$616,255),0))=0,"",INDEX('Disaggregation Data'!$N$315:$N$616,MATCH(RIGHT(X368,255),RIGHT('Disaggregation Data'!J$315:$J$616,255),0))),"")</f>
        <v/>
      </c>
      <c r="I368" s="496"/>
      <c r="J368" s="496"/>
      <c r="K368" s="496"/>
      <c r="L368" s="496"/>
      <c r="M368" s="496"/>
      <c r="N368" s="496"/>
      <c r="O368" s="496"/>
      <c r="P368" s="496"/>
      <c r="Q368" s="496"/>
      <c r="R368" s="496"/>
      <c r="S368" s="496"/>
      <c r="T368" s="496"/>
      <c r="U368" s="400" t="str">
        <f t="array" ref="U368">IFERROR(IF(INDEX('Disaggregation Data'!$O$315:$O$616,MATCH(RIGHT(X368,255),RIGHT('Disaggregation Data'!$J$315:$J$616,255),0))=0,"",INDEX('Disaggregation Data'!$O$315:$O$616,MATCH(RIGHT(X368,255),RIGHT('Disaggregation Data'!J$315:$J$616,255),0))),"")</f>
        <v/>
      </c>
      <c r="V368" s="413" t="str">
        <f t="array" ref="V368">IFERROR(IF(INDEX('Disaggregation Data'!$P$315:$P$616,MATCH(RIGHT(X368,255),RIGHT('Disaggregation Data'!$J$315:$J$616,255),0))=0,"",INDEX('Disaggregation Data'!$P$315:$P$616,MATCH(RIGHT(X368,255),RIGHT('Disaggregation Data'!J$315:$J$616,255),0))),"")</f>
        <v/>
      </c>
      <c r="W368" s="497"/>
      <c r="X368" s="497" t="str">
        <f t="shared" si="24"/>
        <v/>
      </c>
      <c r="Y368" s="497">
        <f t="shared" si="25"/>
        <v>31</v>
      </c>
      <c r="Z368" s="497" t="str">
        <f t="shared" si="26"/>
        <v/>
      </c>
      <c r="AA368" s="497" t="b">
        <f t="shared" si="27"/>
        <v>0</v>
      </c>
      <c r="AB368" s="497" t="s">
        <v>1935</v>
      </c>
      <c r="AC368" s="497" t="str">
        <f t="array" ref="AC368">IFERROR(IF(INDEX('Disaggregation Records'!$G$95:$G$183,MATCH(LEFT(Z368,255),LEFT('Disaggregation Records'!$D$95:$D$183,255),0))=0,"",INDEX('Disaggregation Records'!$G$95:$G$183,MATCH(LEFT(Z368,255),LEFT('Disaggregation Records'!$D$95:$D$183,255),0))),"")</f>
        <v/>
      </c>
      <c r="AD368" s="497" t="s">
        <v>800</v>
      </c>
      <c r="AE368" s="216"/>
      <c r="AF368" s="494"/>
      <c r="AG368" s="494"/>
    </row>
    <row r="369" spans="1:33" ht="37.5" customHeight="1" x14ac:dyDescent="0.25">
      <c r="A369" s="375">
        <v>5</v>
      </c>
      <c r="B369" s="394" t="str">
        <f>IFERROR(VLOOKUP(A369,'Coverage Indicators - Section D'!$A$10:$Y$42,25,FALSE),"")</f>
        <v/>
      </c>
      <c r="C369" s="490" t="str">
        <f t="array" ref="C369">IFERROR(IF(INDEX('Disaggregation Records'!$E$95:$E$183,MATCH(RIGHT(Z369,255),RIGHT('Disaggregation Records'!$D$95:$D$183,255),0))=0,"",INDEX('Disaggregation Records'!$E$95:$E$183,MATCH(RIGHT(Z369,255),RIGHT('Disaggregation Records'!$D$95:$D$183,255),0))),"")</f>
        <v/>
      </c>
      <c r="D369" s="490" t="str">
        <f t="array" ref="D369">IFERROR(IF(INDEX('Disaggregation Records'!$F$95:$F$183,MATCH(RIGHT(Z369,255),RIGHT('Disaggregation Records'!$D$95:$D$183,255),0))=0,"",INDEX('Disaggregation Records'!$F$95:$F$183,MATCH(RIGHT(Z369,255),RIGHT('Disaggregation Records'!$D$95:$D$183,255),0))),"")</f>
        <v/>
      </c>
      <c r="E369" s="396" t="str">
        <f t="array" ref="E369">IFERROR(IF(INDEX('Disaggregation Data'!$K$315:$K$616,MATCH(RIGHT(X369,255),RIGHT('Disaggregation Data'!$J$315:$J$616,255),0))=0,"",INDEX('Disaggregation Data'!$K$315:$K$616,MATCH(RIGHT(X369,255),RIGHT('Disaggregation Data'!J$315:$J$616,255),0))),"")</f>
        <v/>
      </c>
      <c r="F369" s="397" t="str">
        <f t="array" ref="F369">IFERROR(IF(INDEX('Disaggregation Data'!$L$315:$L$616,MATCH(RIGHT(X369,255),RIGHT('Disaggregation Data'!$J$315:$J$616,255),0))=0,"",INDEX('Disaggregation Data'!$L$315:$L$616,MATCH(RIGHT(X369,255),RIGHT('Disaggregation Data'!J$315:$J$616,255),0))),"")</f>
        <v/>
      </c>
      <c r="G369" s="459" t="str">
        <f t="array" ref="G369">IFERROR(IF(INDEX('Disaggregation Data'!$M$315:$M$616,MATCH(RIGHT(X369,255),RIGHT('Disaggregation Data'!$J$315:$J$616,255),0))=0,(E369/F369)*100,INDEX('Disaggregation Data'!$M$315:$M$616,MATCH(RIGHT(X369,255),RIGHT('Disaggregation Data'!J$315:$J$616,255),0))),"")</f>
        <v/>
      </c>
      <c r="H369" s="400" t="str">
        <f t="array" ref="H369">IFERROR(IF(INDEX('Disaggregation Data'!$N$315:$N$616,MATCH(RIGHT(X369,255),RIGHT('Disaggregation Data'!$J$315:$J$616,255),0))=0,"",INDEX('Disaggregation Data'!$N$315:$N$616,MATCH(RIGHT(X369,255),RIGHT('Disaggregation Data'!J$315:$J$616,255),0))),"")</f>
        <v/>
      </c>
      <c r="I369" s="496"/>
      <c r="J369" s="496"/>
      <c r="K369" s="496"/>
      <c r="L369" s="496"/>
      <c r="M369" s="496"/>
      <c r="N369" s="496"/>
      <c r="O369" s="496"/>
      <c r="P369" s="496"/>
      <c r="Q369" s="496"/>
      <c r="R369" s="496"/>
      <c r="S369" s="496"/>
      <c r="T369" s="496"/>
      <c r="U369" s="400" t="str">
        <f t="array" ref="U369">IFERROR(IF(INDEX('Disaggregation Data'!$O$315:$O$616,MATCH(RIGHT(X369,255),RIGHT('Disaggregation Data'!$J$315:$J$616,255),0))=0,"",INDEX('Disaggregation Data'!$O$315:$O$616,MATCH(RIGHT(X369,255),RIGHT('Disaggregation Data'!J$315:$J$616,255),0))),"")</f>
        <v/>
      </c>
      <c r="V369" s="413" t="str">
        <f t="array" ref="V369">IFERROR(IF(INDEX('Disaggregation Data'!$P$315:$P$616,MATCH(RIGHT(X369,255),RIGHT('Disaggregation Data'!$J$315:$J$616,255),0))=0,"",INDEX('Disaggregation Data'!$P$315:$P$616,MATCH(RIGHT(X369,255),RIGHT('Disaggregation Data'!J$315:$J$616,255),0))),"")</f>
        <v/>
      </c>
      <c r="W369" s="497"/>
      <c r="X369" s="497" t="str">
        <f t="shared" si="24"/>
        <v/>
      </c>
      <c r="Y369" s="497">
        <f t="shared" si="25"/>
        <v>32</v>
      </c>
      <c r="Z369" s="497" t="str">
        <f t="shared" si="26"/>
        <v/>
      </c>
      <c r="AA369" s="497" t="b">
        <f t="shared" si="27"/>
        <v>0</v>
      </c>
      <c r="AB369" s="497" t="s">
        <v>1936</v>
      </c>
      <c r="AC369" s="497" t="str">
        <f t="array" ref="AC369">IFERROR(IF(INDEX('Disaggregation Records'!$G$95:$G$183,MATCH(LEFT(Z369,255),LEFT('Disaggregation Records'!$D$95:$D$183,255),0))=0,"",INDEX('Disaggregation Records'!$G$95:$G$183,MATCH(LEFT(Z369,255),LEFT('Disaggregation Records'!$D$95:$D$183,255),0))),"")</f>
        <v/>
      </c>
      <c r="AD369" s="497" t="s">
        <v>800</v>
      </c>
      <c r="AE369" s="216"/>
      <c r="AF369" s="494"/>
      <c r="AG369" s="494"/>
    </row>
    <row r="370" spans="1:33" ht="37.5" customHeight="1" x14ac:dyDescent="0.25">
      <c r="A370" s="375">
        <v>5</v>
      </c>
      <c r="B370" s="394" t="str">
        <f>IFERROR(VLOOKUP(A370,'Coverage Indicators - Section D'!$A$10:$Y$42,25,FALSE),"")</f>
        <v/>
      </c>
      <c r="C370" s="490" t="str">
        <f t="array" ref="C370">IFERROR(IF(INDEX('Disaggregation Records'!$E$95:$E$183,MATCH(RIGHT(Z370,255),RIGHT('Disaggregation Records'!$D$95:$D$183,255),0))=0,"",INDEX('Disaggregation Records'!$E$95:$E$183,MATCH(RIGHT(Z370,255),RIGHT('Disaggregation Records'!$D$95:$D$183,255),0))),"")</f>
        <v/>
      </c>
      <c r="D370" s="490" t="str">
        <f t="array" ref="D370">IFERROR(IF(INDEX('Disaggregation Records'!$F$95:$F$183,MATCH(RIGHT(Z370,255),RIGHT('Disaggregation Records'!$D$95:$D$183,255),0))=0,"",INDEX('Disaggregation Records'!$F$95:$F$183,MATCH(RIGHT(Z370,255),RIGHT('Disaggregation Records'!$D$95:$D$183,255),0))),"")</f>
        <v/>
      </c>
      <c r="E370" s="396" t="str">
        <f t="array" ref="E370">IFERROR(IF(INDEX('Disaggregation Data'!$K$315:$K$616,MATCH(RIGHT(X370,255),RIGHT('Disaggregation Data'!$J$315:$J$616,255),0))=0,"",INDEX('Disaggregation Data'!$K$315:$K$616,MATCH(RIGHT(X370,255),RIGHT('Disaggregation Data'!J$315:$J$616,255),0))),"")</f>
        <v/>
      </c>
      <c r="F370" s="397" t="str">
        <f t="array" ref="F370">IFERROR(IF(INDEX('Disaggregation Data'!$L$315:$L$616,MATCH(RIGHT(X370,255),RIGHT('Disaggregation Data'!$J$315:$J$616,255),0))=0,"",INDEX('Disaggregation Data'!$L$315:$L$616,MATCH(RIGHT(X370,255),RIGHT('Disaggregation Data'!J$315:$J$616,255),0))),"")</f>
        <v/>
      </c>
      <c r="G370" s="459" t="str">
        <f t="array" ref="G370">IFERROR(IF(INDEX('Disaggregation Data'!$M$315:$M$616,MATCH(RIGHT(X370,255),RIGHT('Disaggregation Data'!$J$315:$J$616,255),0))=0,(E370/F370)*100,INDEX('Disaggregation Data'!$M$315:$M$616,MATCH(RIGHT(X370,255),RIGHT('Disaggregation Data'!J$315:$J$616,255),0))),"")</f>
        <v/>
      </c>
      <c r="H370" s="400" t="str">
        <f t="array" ref="H370">IFERROR(IF(INDEX('Disaggregation Data'!$N$315:$N$616,MATCH(RIGHT(X370,255),RIGHT('Disaggregation Data'!$J$315:$J$616,255),0))=0,"",INDEX('Disaggregation Data'!$N$315:$N$616,MATCH(RIGHT(X370,255),RIGHT('Disaggregation Data'!J$315:$J$616,255),0))),"")</f>
        <v/>
      </c>
      <c r="I370" s="496"/>
      <c r="J370" s="496"/>
      <c r="K370" s="496"/>
      <c r="L370" s="496"/>
      <c r="M370" s="496"/>
      <c r="N370" s="496"/>
      <c r="O370" s="496"/>
      <c r="P370" s="496"/>
      <c r="Q370" s="496"/>
      <c r="R370" s="496"/>
      <c r="S370" s="496"/>
      <c r="T370" s="496"/>
      <c r="U370" s="400" t="str">
        <f t="array" ref="U370">IFERROR(IF(INDEX('Disaggregation Data'!$O$315:$O$616,MATCH(RIGHT(X370,255),RIGHT('Disaggregation Data'!$J$315:$J$616,255),0))=0,"",INDEX('Disaggregation Data'!$O$315:$O$616,MATCH(RIGHT(X370,255),RIGHT('Disaggregation Data'!J$315:$J$616,255),0))),"")</f>
        <v/>
      </c>
      <c r="V370" s="413" t="str">
        <f t="array" ref="V370">IFERROR(IF(INDEX('Disaggregation Data'!$P$315:$P$616,MATCH(RIGHT(X370,255),RIGHT('Disaggregation Data'!$J$315:$J$616,255),0))=0,"",INDEX('Disaggregation Data'!$P$315:$P$616,MATCH(RIGHT(X370,255),RIGHT('Disaggregation Data'!J$315:$J$616,255),0))),"")</f>
        <v/>
      </c>
      <c r="W370" s="497"/>
      <c r="X370" s="497" t="str">
        <f t="shared" si="24"/>
        <v/>
      </c>
      <c r="Y370" s="497">
        <f t="shared" si="25"/>
        <v>33</v>
      </c>
      <c r="Z370" s="497" t="str">
        <f t="shared" si="26"/>
        <v/>
      </c>
      <c r="AA370" s="497" t="b">
        <f t="shared" si="27"/>
        <v>0</v>
      </c>
      <c r="AB370" s="497" t="s">
        <v>1937</v>
      </c>
      <c r="AC370" s="497" t="str">
        <f t="array" ref="AC370">IFERROR(IF(INDEX('Disaggregation Records'!$G$95:$G$183,MATCH(LEFT(Z370,255),LEFT('Disaggregation Records'!$D$95:$D$183,255),0))=0,"",INDEX('Disaggregation Records'!$G$95:$G$183,MATCH(LEFT(Z370,255),LEFT('Disaggregation Records'!$D$95:$D$183,255),0))),"")</f>
        <v/>
      </c>
      <c r="AD370" s="497" t="s">
        <v>800</v>
      </c>
      <c r="AE370" s="216"/>
      <c r="AF370" s="494"/>
      <c r="AG370" s="494"/>
    </row>
    <row r="371" spans="1:33" ht="37.5" customHeight="1" x14ac:dyDescent="0.25">
      <c r="A371" s="375">
        <v>5</v>
      </c>
      <c r="B371" s="394" t="str">
        <f>IFERROR(VLOOKUP(A371,'Coverage Indicators - Section D'!$A$10:$Y$42,25,FALSE),"")</f>
        <v/>
      </c>
      <c r="C371" s="490" t="str">
        <f t="array" ref="C371">IFERROR(IF(INDEX('Disaggregation Records'!$E$95:$E$183,MATCH(RIGHT(Z371,255),RIGHT('Disaggregation Records'!$D$95:$D$183,255),0))=0,"",INDEX('Disaggregation Records'!$E$95:$E$183,MATCH(RIGHT(Z371,255),RIGHT('Disaggregation Records'!$D$95:$D$183,255),0))),"")</f>
        <v/>
      </c>
      <c r="D371" s="490" t="str">
        <f t="array" ref="D371">IFERROR(IF(INDEX('Disaggregation Records'!$F$95:$F$183,MATCH(RIGHT(Z371,255),RIGHT('Disaggregation Records'!$D$95:$D$183,255),0))=0,"",INDEX('Disaggregation Records'!$F$95:$F$183,MATCH(RIGHT(Z371,255),RIGHT('Disaggregation Records'!$D$95:$D$183,255),0))),"")</f>
        <v/>
      </c>
      <c r="E371" s="396" t="str">
        <f t="array" ref="E371">IFERROR(IF(INDEX('Disaggregation Data'!$K$315:$K$616,MATCH(RIGHT(X371,255),RIGHT('Disaggregation Data'!$J$315:$J$616,255),0))=0,"",INDEX('Disaggregation Data'!$K$315:$K$616,MATCH(RIGHT(X371,255),RIGHT('Disaggregation Data'!J$315:$J$616,255),0))),"")</f>
        <v/>
      </c>
      <c r="F371" s="397" t="str">
        <f t="array" ref="F371">IFERROR(IF(INDEX('Disaggregation Data'!$L$315:$L$616,MATCH(RIGHT(X371,255),RIGHT('Disaggregation Data'!$J$315:$J$616,255),0))=0,"",INDEX('Disaggregation Data'!$L$315:$L$616,MATCH(RIGHT(X371,255),RIGHT('Disaggregation Data'!J$315:$J$616,255),0))),"")</f>
        <v/>
      </c>
      <c r="G371" s="459" t="str">
        <f t="array" ref="G371">IFERROR(IF(INDEX('Disaggregation Data'!$M$315:$M$616,MATCH(RIGHT(X371,255),RIGHT('Disaggregation Data'!$J$315:$J$616,255),0))=0,(E371/F371)*100,INDEX('Disaggregation Data'!$M$315:$M$616,MATCH(RIGHT(X371,255),RIGHT('Disaggregation Data'!J$315:$J$616,255),0))),"")</f>
        <v/>
      </c>
      <c r="H371" s="400" t="str">
        <f t="array" ref="H371">IFERROR(IF(INDEX('Disaggregation Data'!$N$315:$N$616,MATCH(RIGHT(X371,255),RIGHT('Disaggregation Data'!$J$315:$J$616,255),0))=0,"",INDEX('Disaggregation Data'!$N$315:$N$616,MATCH(RIGHT(X371,255),RIGHT('Disaggregation Data'!J$315:$J$616,255),0))),"")</f>
        <v/>
      </c>
      <c r="I371" s="496"/>
      <c r="J371" s="496"/>
      <c r="K371" s="496"/>
      <c r="L371" s="496"/>
      <c r="M371" s="496"/>
      <c r="N371" s="496"/>
      <c r="O371" s="496"/>
      <c r="P371" s="496"/>
      <c r="Q371" s="496"/>
      <c r="R371" s="496"/>
      <c r="S371" s="496"/>
      <c r="T371" s="496"/>
      <c r="U371" s="400" t="str">
        <f t="array" ref="U371">IFERROR(IF(INDEX('Disaggregation Data'!$O$315:$O$616,MATCH(RIGHT(X371,255),RIGHT('Disaggregation Data'!$J$315:$J$616,255),0))=0,"",INDEX('Disaggregation Data'!$O$315:$O$616,MATCH(RIGHT(X371,255),RIGHT('Disaggregation Data'!J$315:$J$616,255),0))),"")</f>
        <v/>
      </c>
      <c r="V371" s="413" t="str">
        <f t="array" ref="V371">IFERROR(IF(INDEX('Disaggregation Data'!$P$315:$P$616,MATCH(RIGHT(X371,255),RIGHT('Disaggregation Data'!$J$315:$J$616,255),0))=0,"",INDEX('Disaggregation Data'!$P$315:$P$616,MATCH(RIGHT(X371,255),RIGHT('Disaggregation Data'!J$315:$J$616,255),0))),"")</f>
        <v/>
      </c>
      <c r="W371" s="497"/>
      <c r="X371" s="497" t="str">
        <f t="shared" si="24"/>
        <v/>
      </c>
      <c r="Y371" s="497">
        <f t="shared" si="25"/>
        <v>34</v>
      </c>
      <c r="Z371" s="497" t="str">
        <f t="shared" si="26"/>
        <v/>
      </c>
      <c r="AA371" s="497" t="b">
        <f t="shared" si="27"/>
        <v>0</v>
      </c>
      <c r="AB371" s="497" t="s">
        <v>1938</v>
      </c>
      <c r="AC371" s="497" t="str">
        <f t="array" ref="AC371">IFERROR(IF(INDEX('Disaggregation Records'!$G$95:$G$183,MATCH(LEFT(Z371,255),LEFT('Disaggregation Records'!$D$95:$D$183,255),0))=0,"",INDEX('Disaggregation Records'!$G$95:$G$183,MATCH(LEFT(Z371,255),LEFT('Disaggregation Records'!$D$95:$D$183,255),0))),"")</f>
        <v/>
      </c>
      <c r="AD371" s="497" t="s">
        <v>800</v>
      </c>
      <c r="AE371" s="216"/>
      <c r="AF371" s="494"/>
      <c r="AG371" s="494"/>
    </row>
    <row r="372" spans="1:33" ht="37.5" customHeight="1" x14ac:dyDescent="0.25">
      <c r="A372" s="375">
        <v>5</v>
      </c>
      <c r="B372" s="394" t="str">
        <f>IFERROR(VLOOKUP(A372,'Coverage Indicators - Section D'!$A$10:$Y$42,25,FALSE),"")</f>
        <v/>
      </c>
      <c r="C372" s="490" t="str">
        <f t="array" ref="C372">IFERROR(IF(INDEX('Disaggregation Records'!$E$95:$E$183,MATCH(RIGHT(Z372,255),RIGHT('Disaggregation Records'!$D$95:$D$183,255),0))=0,"",INDEX('Disaggregation Records'!$E$95:$E$183,MATCH(RIGHT(Z372,255),RIGHT('Disaggregation Records'!$D$95:$D$183,255),0))),"")</f>
        <v/>
      </c>
      <c r="D372" s="490" t="str">
        <f t="array" ref="D372">IFERROR(IF(INDEX('Disaggregation Records'!$F$95:$F$183,MATCH(RIGHT(Z372,255),RIGHT('Disaggregation Records'!$D$95:$D$183,255),0))=0,"",INDEX('Disaggregation Records'!$F$95:$F$183,MATCH(RIGHT(Z372,255),RIGHT('Disaggregation Records'!$D$95:$D$183,255),0))),"")</f>
        <v/>
      </c>
      <c r="E372" s="396" t="str">
        <f t="array" ref="E372">IFERROR(IF(INDEX('Disaggregation Data'!$K$315:$K$616,MATCH(RIGHT(X372,255),RIGHT('Disaggregation Data'!$J$315:$J$616,255),0))=0,"",INDEX('Disaggregation Data'!$K$315:$K$616,MATCH(RIGHT(X372,255),RIGHT('Disaggregation Data'!J$315:$J$616,255),0))),"")</f>
        <v/>
      </c>
      <c r="F372" s="397" t="str">
        <f t="array" ref="F372">IFERROR(IF(INDEX('Disaggregation Data'!$L$315:$L$616,MATCH(RIGHT(X372,255),RIGHT('Disaggregation Data'!$J$315:$J$616,255),0))=0,"",INDEX('Disaggregation Data'!$L$315:$L$616,MATCH(RIGHT(X372,255),RIGHT('Disaggregation Data'!J$315:$J$616,255),0))),"")</f>
        <v/>
      </c>
      <c r="G372" s="459" t="str">
        <f t="array" ref="G372">IFERROR(IF(INDEX('Disaggregation Data'!$M$315:$M$616,MATCH(RIGHT(X372,255),RIGHT('Disaggregation Data'!$J$315:$J$616,255),0))=0,(E372/F372)*100,INDEX('Disaggregation Data'!$M$315:$M$616,MATCH(RIGHT(X372,255),RIGHT('Disaggregation Data'!J$315:$J$616,255),0))),"")</f>
        <v/>
      </c>
      <c r="H372" s="400" t="str">
        <f t="array" ref="H372">IFERROR(IF(INDEX('Disaggregation Data'!$N$315:$N$616,MATCH(RIGHT(X372,255),RIGHT('Disaggregation Data'!$J$315:$J$616,255),0))=0,"",INDEX('Disaggregation Data'!$N$315:$N$616,MATCH(RIGHT(X372,255),RIGHT('Disaggregation Data'!J$315:$J$616,255),0))),"")</f>
        <v/>
      </c>
      <c r="I372" s="496"/>
      <c r="J372" s="496"/>
      <c r="K372" s="496"/>
      <c r="L372" s="496"/>
      <c r="M372" s="496"/>
      <c r="N372" s="496"/>
      <c r="O372" s="496"/>
      <c r="P372" s="496"/>
      <c r="Q372" s="496"/>
      <c r="R372" s="496"/>
      <c r="S372" s="496"/>
      <c r="T372" s="496"/>
      <c r="U372" s="400" t="str">
        <f t="array" ref="U372">IFERROR(IF(INDEX('Disaggregation Data'!$O$315:$O$616,MATCH(RIGHT(X372,255),RIGHT('Disaggregation Data'!$J$315:$J$616,255),0))=0,"",INDEX('Disaggregation Data'!$O$315:$O$616,MATCH(RIGHT(X372,255),RIGHT('Disaggregation Data'!J$315:$J$616,255),0))),"")</f>
        <v/>
      </c>
      <c r="V372" s="413" t="str">
        <f t="array" ref="V372">IFERROR(IF(INDEX('Disaggregation Data'!$P$315:$P$616,MATCH(RIGHT(X372,255),RIGHT('Disaggregation Data'!$J$315:$J$616,255),0))=0,"",INDEX('Disaggregation Data'!$P$315:$P$616,MATCH(RIGHT(X372,255),RIGHT('Disaggregation Data'!J$315:$J$616,255),0))),"")</f>
        <v/>
      </c>
      <c r="W372" s="497"/>
      <c r="X372" s="497" t="str">
        <f t="shared" si="24"/>
        <v/>
      </c>
      <c r="Y372" s="497">
        <f t="shared" si="25"/>
        <v>35</v>
      </c>
      <c r="Z372" s="497" t="str">
        <f t="shared" si="26"/>
        <v/>
      </c>
      <c r="AA372" s="497" t="b">
        <f t="shared" si="27"/>
        <v>0</v>
      </c>
      <c r="AB372" s="497" t="s">
        <v>1939</v>
      </c>
      <c r="AC372" s="497" t="str">
        <f t="array" ref="AC372">IFERROR(IF(INDEX('Disaggregation Records'!$G$95:$G$183,MATCH(LEFT(Z372,255),LEFT('Disaggregation Records'!$D$95:$D$183,255),0))=0,"",INDEX('Disaggregation Records'!$G$95:$G$183,MATCH(LEFT(Z372,255),LEFT('Disaggregation Records'!$D$95:$D$183,255),0))),"")</f>
        <v/>
      </c>
      <c r="AD372" s="497" t="s">
        <v>800</v>
      </c>
      <c r="AE372" s="216"/>
      <c r="AF372" s="494"/>
      <c r="AG372" s="494"/>
    </row>
    <row r="373" spans="1:33" ht="37.5" customHeight="1" x14ac:dyDescent="0.25">
      <c r="A373" s="375">
        <v>5</v>
      </c>
      <c r="B373" s="394" t="str">
        <f>IFERROR(VLOOKUP(A373,'Coverage Indicators - Section D'!$A$10:$Y$42,25,FALSE),"")</f>
        <v/>
      </c>
      <c r="C373" s="490" t="str">
        <f t="array" ref="C373">IFERROR(IF(INDEX('Disaggregation Records'!$E$95:$E$183,MATCH(RIGHT(Z373,255),RIGHT('Disaggregation Records'!$D$95:$D$183,255),0))=0,"",INDEX('Disaggregation Records'!$E$95:$E$183,MATCH(RIGHT(Z373,255),RIGHT('Disaggregation Records'!$D$95:$D$183,255),0))),"")</f>
        <v/>
      </c>
      <c r="D373" s="490" t="str">
        <f t="array" ref="D373">IFERROR(IF(INDEX('Disaggregation Records'!$F$95:$F$183,MATCH(RIGHT(Z373,255),RIGHT('Disaggregation Records'!$D$95:$D$183,255),0))=0,"",INDEX('Disaggregation Records'!$F$95:$F$183,MATCH(RIGHT(Z373,255),RIGHT('Disaggregation Records'!$D$95:$D$183,255),0))),"")</f>
        <v/>
      </c>
      <c r="E373" s="396" t="str">
        <f t="array" ref="E373">IFERROR(IF(INDEX('Disaggregation Data'!$K$315:$K$616,MATCH(RIGHT(X373,255),RIGHT('Disaggregation Data'!$J$315:$J$616,255),0))=0,"",INDEX('Disaggregation Data'!$K$315:$K$616,MATCH(RIGHT(X373,255),RIGHT('Disaggregation Data'!J$315:$J$616,255),0))),"")</f>
        <v/>
      </c>
      <c r="F373" s="397" t="str">
        <f t="array" ref="F373">IFERROR(IF(INDEX('Disaggregation Data'!$L$315:$L$616,MATCH(RIGHT(X373,255),RIGHT('Disaggregation Data'!$J$315:$J$616,255),0))=0,"",INDEX('Disaggregation Data'!$L$315:$L$616,MATCH(RIGHT(X373,255),RIGHT('Disaggregation Data'!J$315:$J$616,255),0))),"")</f>
        <v/>
      </c>
      <c r="G373" s="459" t="str">
        <f t="array" ref="G373">IFERROR(IF(INDEX('Disaggregation Data'!$M$315:$M$616,MATCH(RIGHT(X373,255),RIGHT('Disaggregation Data'!$J$315:$J$616,255),0))=0,(E373/F373)*100,INDEX('Disaggregation Data'!$M$315:$M$616,MATCH(RIGHT(X373,255),RIGHT('Disaggregation Data'!J$315:$J$616,255),0))),"")</f>
        <v/>
      </c>
      <c r="H373" s="400" t="str">
        <f t="array" ref="H373">IFERROR(IF(INDEX('Disaggregation Data'!$N$315:$N$616,MATCH(RIGHT(X373,255),RIGHT('Disaggregation Data'!$J$315:$J$616,255),0))=0,"",INDEX('Disaggregation Data'!$N$315:$N$616,MATCH(RIGHT(X373,255),RIGHT('Disaggregation Data'!J$315:$J$616,255),0))),"")</f>
        <v/>
      </c>
      <c r="I373" s="496"/>
      <c r="J373" s="496"/>
      <c r="K373" s="496"/>
      <c r="L373" s="496"/>
      <c r="M373" s="496"/>
      <c r="N373" s="496"/>
      <c r="O373" s="496"/>
      <c r="P373" s="496"/>
      <c r="Q373" s="496"/>
      <c r="R373" s="496"/>
      <c r="S373" s="496"/>
      <c r="T373" s="496"/>
      <c r="U373" s="400" t="str">
        <f t="array" ref="U373">IFERROR(IF(INDEX('Disaggregation Data'!$O$315:$O$616,MATCH(RIGHT(X373,255),RIGHT('Disaggregation Data'!$J$315:$J$616,255),0))=0,"",INDEX('Disaggregation Data'!$O$315:$O$616,MATCH(RIGHT(X373,255),RIGHT('Disaggregation Data'!J$315:$J$616,255),0))),"")</f>
        <v/>
      </c>
      <c r="V373" s="413" t="str">
        <f t="array" ref="V373">IFERROR(IF(INDEX('Disaggregation Data'!$P$315:$P$616,MATCH(RIGHT(X373,255),RIGHT('Disaggregation Data'!$J$315:$J$616,255),0))=0,"",INDEX('Disaggregation Data'!$P$315:$P$616,MATCH(RIGHT(X373,255),RIGHT('Disaggregation Data'!J$315:$J$616,255),0))),"")</f>
        <v/>
      </c>
      <c r="W373" s="497"/>
      <c r="X373" s="497" t="str">
        <f t="shared" si="24"/>
        <v/>
      </c>
      <c r="Y373" s="497">
        <f t="shared" si="25"/>
        <v>36</v>
      </c>
      <c r="Z373" s="497" t="str">
        <f t="shared" si="26"/>
        <v/>
      </c>
      <c r="AA373" s="497" t="b">
        <f t="shared" si="27"/>
        <v>0</v>
      </c>
      <c r="AB373" s="497" t="s">
        <v>1940</v>
      </c>
      <c r="AC373" s="497" t="str">
        <f t="array" ref="AC373">IFERROR(IF(INDEX('Disaggregation Records'!$G$95:$G$183,MATCH(LEFT(Z373,255),LEFT('Disaggregation Records'!$D$95:$D$183,255),0))=0,"",INDEX('Disaggregation Records'!$G$95:$G$183,MATCH(LEFT(Z373,255),LEFT('Disaggregation Records'!$D$95:$D$183,255),0))),"")</f>
        <v/>
      </c>
      <c r="AD373" s="497" t="s">
        <v>800</v>
      </c>
      <c r="AE373" s="216"/>
      <c r="AF373" s="494"/>
      <c r="AG373" s="494"/>
    </row>
    <row r="374" spans="1:33" ht="37.5" customHeight="1" x14ac:dyDescent="0.25">
      <c r="A374" s="375">
        <v>5</v>
      </c>
      <c r="B374" s="394" t="str">
        <f>IFERROR(VLOOKUP(A374,'Coverage Indicators - Section D'!$A$10:$Y$42,25,FALSE),"")</f>
        <v/>
      </c>
      <c r="C374" s="490" t="str">
        <f t="array" ref="C374">IFERROR(IF(INDEX('Disaggregation Records'!$E$95:$E$183,MATCH(RIGHT(Z374,255),RIGHT('Disaggregation Records'!$D$95:$D$183,255),0))=0,"",INDEX('Disaggregation Records'!$E$95:$E$183,MATCH(RIGHT(Z374,255),RIGHT('Disaggregation Records'!$D$95:$D$183,255),0))),"")</f>
        <v/>
      </c>
      <c r="D374" s="490" t="str">
        <f t="array" ref="D374">IFERROR(IF(INDEX('Disaggregation Records'!$F$95:$F$183,MATCH(RIGHT(Z374,255),RIGHT('Disaggregation Records'!$D$95:$D$183,255),0))=0,"",INDEX('Disaggregation Records'!$F$95:$F$183,MATCH(RIGHT(Z374,255),RIGHT('Disaggregation Records'!$D$95:$D$183,255),0))),"")</f>
        <v/>
      </c>
      <c r="E374" s="396" t="str">
        <f t="array" ref="E374">IFERROR(IF(INDEX('Disaggregation Data'!$K$315:$K$616,MATCH(RIGHT(X374,255),RIGHT('Disaggregation Data'!$J$315:$J$616,255),0))=0,"",INDEX('Disaggregation Data'!$K$315:$K$616,MATCH(RIGHT(X374,255),RIGHT('Disaggregation Data'!J$315:$J$616,255),0))),"")</f>
        <v/>
      </c>
      <c r="F374" s="397" t="str">
        <f t="array" ref="F374">IFERROR(IF(INDEX('Disaggregation Data'!$L$315:$L$616,MATCH(RIGHT(X374,255),RIGHT('Disaggregation Data'!$J$315:$J$616,255),0))=0,"",INDEX('Disaggregation Data'!$L$315:$L$616,MATCH(RIGHT(X374,255),RIGHT('Disaggregation Data'!J$315:$J$616,255),0))),"")</f>
        <v/>
      </c>
      <c r="G374" s="459" t="str">
        <f t="array" ref="G374">IFERROR(IF(INDEX('Disaggregation Data'!$M$315:$M$616,MATCH(RIGHT(X374,255),RIGHT('Disaggregation Data'!$J$315:$J$616,255),0))=0,(E374/F374)*100,INDEX('Disaggregation Data'!$M$315:$M$616,MATCH(RIGHT(X374,255),RIGHT('Disaggregation Data'!J$315:$J$616,255),0))),"")</f>
        <v/>
      </c>
      <c r="H374" s="400" t="str">
        <f t="array" ref="H374">IFERROR(IF(INDEX('Disaggregation Data'!$N$315:$N$616,MATCH(RIGHT(X374,255),RIGHT('Disaggregation Data'!$J$315:$J$616,255),0))=0,"",INDEX('Disaggregation Data'!$N$315:$N$616,MATCH(RIGHT(X374,255),RIGHT('Disaggregation Data'!J$315:$J$616,255),0))),"")</f>
        <v/>
      </c>
      <c r="I374" s="496"/>
      <c r="J374" s="496"/>
      <c r="K374" s="496"/>
      <c r="L374" s="496"/>
      <c r="M374" s="496"/>
      <c r="N374" s="496"/>
      <c r="O374" s="496"/>
      <c r="P374" s="496"/>
      <c r="Q374" s="496"/>
      <c r="R374" s="496"/>
      <c r="S374" s="496"/>
      <c r="T374" s="496"/>
      <c r="U374" s="400" t="str">
        <f t="array" ref="U374">IFERROR(IF(INDEX('Disaggregation Data'!$O$315:$O$616,MATCH(RIGHT(X374,255),RIGHT('Disaggregation Data'!$J$315:$J$616,255),0))=0,"",INDEX('Disaggregation Data'!$O$315:$O$616,MATCH(RIGHT(X374,255),RIGHT('Disaggregation Data'!J$315:$J$616,255),0))),"")</f>
        <v/>
      </c>
      <c r="V374" s="413" t="str">
        <f t="array" ref="V374">IFERROR(IF(INDEX('Disaggregation Data'!$P$315:$P$616,MATCH(RIGHT(X374,255),RIGHT('Disaggregation Data'!$J$315:$J$616,255),0))=0,"",INDEX('Disaggregation Data'!$P$315:$P$616,MATCH(RIGHT(X374,255),RIGHT('Disaggregation Data'!J$315:$J$616,255),0))),"")</f>
        <v/>
      </c>
      <c r="W374" s="497"/>
      <c r="X374" s="497" t="str">
        <f t="shared" si="24"/>
        <v/>
      </c>
      <c r="Y374" s="497">
        <f t="shared" si="25"/>
        <v>37</v>
      </c>
      <c r="Z374" s="497" t="str">
        <f t="shared" si="26"/>
        <v/>
      </c>
      <c r="AA374" s="497" t="b">
        <f t="shared" si="27"/>
        <v>0</v>
      </c>
      <c r="AB374" s="497" t="s">
        <v>1941</v>
      </c>
      <c r="AC374" s="497" t="str">
        <f t="array" ref="AC374">IFERROR(IF(INDEX('Disaggregation Records'!$G$95:$G$183,MATCH(LEFT(Z374,255),LEFT('Disaggregation Records'!$D$95:$D$183,255),0))=0,"",INDEX('Disaggregation Records'!$G$95:$G$183,MATCH(LEFT(Z374,255),LEFT('Disaggregation Records'!$D$95:$D$183,255),0))),"")</f>
        <v/>
      </c>
      <c r="AD374" s="497" t="s">
        <v>800</v>
      </c>
      <c r="AE374" s="216"/>
      <c r="AF374" s="494"/>
      <c r="AG374" s="494"/>
    </row>
    <row r="375" spans="1:33" ht="37.5" customHeight="1" x14ac:dyDescent="0.25">
      <c r="A375" s="375">
        <v>5</v>
      </c>
      <c r="B375" s="394" t="str">
        <f>IFERROR(VLOOKUP(A375,'Coverage Indicators - Section D'!$A$10:$Y$42,25,FALSE),"")</f>
        <v/>
      </c>
      <c r="C375" s="490" t="str">
        <f t="array" ref="C375">IFERROR(IF(INDEX('Disaggregation Records'!$E$95:$E$183,MATCH(RIGHT(Z375,255),RIGHT('Disaggregation Records'!$D$95:$D$183,255),0))=0,"",INDEX('Disaggregation Records'!$E$95:$E$183,MATCH(RIGHT(Z375,255),RIGHT('Disaggregation Records'!$D$95:$D$183,255),0))),"")</f>
        <v/>
      </c>
      <c r="D375" s="490" t="str">
        <f t="array" ref="D375">IFERROR(IF(INDEX('Disaggregation Records'!$F$95:$F$183,MATCH(RIGHT(Z375,255),RIGHT('Disaggregation Records'!$D$95:$D$183,255),0))=0,"",INDEX('Disaggregation Records'!$F$95:$F$183,MATCH(RIGHT(Z375,255),RIGHT('Disaggregation Records'!$D$95:$D$183,255),0))),"")</f>
        <v/>
      </c>
      <c r="E375" s="396" t="str">
        <f t="array" ref="E375">IFERROR(IF(INDEX('Disaggregation Data'!$K$315:$K$616,MATCH(RIGHT(X375,255),RIGHT('Disaggregation Data'!$J$315:$J$616,255),0))=0,"",INDEX('Disaggregation Data'!$K$315:$K$616,MATCH(RIGHT(X375,255),RIGHT('Disaggregation Data'!J$315:$J$616,255),0))),"")</f>
        <v/>
      </c>
      <c r="F375" s="397" t="str">
        <f t="array" ref="F375">IFERROR(IF(INDEX('Disaggregation Data'!$L$315:$L$616,MATCH(RIGHT(X375,255),RIGHT('Disaggregation Data'!$J$315:$J$616,255),0))=0,"",INDEX('Disaggregation Data'!$L$315:$L$616,MATCH(RIGHT(X375,255),RIGHT('Disaggregation Data'!J$315:$J$616,255),0))),"")</f>
        <v/>
      </c>
      <c r="G375" s="459" t="str">
        <f t="array" ref="G375">IFERROR(IF(INDEX('Disaggregation Data'!$M$315:$M$616,MATCH(RIGHT(X375,255),RIGHT('Disaggregation Data'!$J$315:$J$616,255),0))=0,(E375/F375)*100,INDEX('Disaggregation Data'!$M$315:$M$616,MATCH(RIGHT(X375,255),RIGHT('Disaggregation Data'!J$315:$J$616,255),0))),"")</f>
        <v/>
      </c>
      <c r="H375" s="400" t="str">
        <f t="array" ref="H375">IFERROR(IF(INDEX('Disaggregation Data'!$N$315:$N$616,MATCH(RIGHT(X375,255),RIGHT('Disaggregation Data'!$J$315:$J$616,255),0))=0,"",INDEX('Disaggregation Data'!$N$315:$N$616,MATCH(RIGHT(X375,255),RIGHT('Disaggregation Data'!J$315:$J$616,255),0))),"")</f>
        <v/>
      </c>
      <c r="I375" s="496"/>
      <c r="J375" s="496"/>
      <c r="K375" s="496"/>
      <c r="L375" s="496"/>
      <c r="M375" s="496"/>
      <c r="N375" s="496"/>
      <c r="O375" s="496"/>
      <c r="P375" s="496"/>
      <c r="Q375" s="496"/>
      <c r="R375" s="496"/>
      <c r="S375" s="496"/>
      <c r="T375" s="496"/>
      <c r="U375" s="400" t="str">
        <f t="array" ref="U375">IFERROR(IF(INDEX('Disaggregation Data'!$O$315:$O$616,MATCH(RIGHT(X375,255),RIGHT('Disaggregation Data'!$J$315:$J$616,255),0))=0,"",INDEX('Disaggregation Data'!$O$315:$O$616,MATCH(RIGHT(X375,255),RIGHT('Disaggregation Data'!J$315:$J$616,255),0))),"")</f>
        <v/>
      </c>
      <c r="V375" s="413" t="str">
        <f t="array" ref="V375">IFERROR(IF(INDEX('Disaggregation Data'!$P$315:$P$616,MATCH(RIGHT(X375,255),RIGHT('Disaggregation Data'!$J$315:$J$616,255),0))=0,"",INDEX('Disaggregation Data'!$P$315:$P$616,MATCH(RIGHT(X375,255),RIGHT('Disaggregation Data'!J$315:$J$616,255),0))),"")</f>
        <v/>
      </c>
      <c r="W375" s="497"/>
      <c r="X375" s="497" t="str">
        <f t="shared" si="24"/>
        <v/>
      </c>
      <c r="Y375" s="497">
        <f t="shared" si="25"/>
        <v>38</v>
      </c>
      <c r="Z375" s="497" t="str">
        <f t="shared" si="26"/>
        <v/>
      </c>
      <c r="AA375" s="497" t="b">
        <f t="shared" si="27"/>
        <v>0</v>
      </c>
      <c r="AB375" s="497" t="s">
        <v>1942</v>
      </c>
      <c r="AC375" s="497" t="str">
        <f t="array" ref="AC375">IFERROR(IF(INDEX('Disaggregation Records'!$G$95:$G$183,MATCH(LEFT(Z375,255),LEFT('Disaggregation Records'!$D$95:$D$183,255),0))=0,"",INDEX('Disaggregation Records'!$G$95:$G$183,MATCH(LEFT(Z375,255),LEFT('Disaggregation Records'!$D$95:$D$183,255),0))),"")</f>
        <v/>
      </c>
      <c r="AD375" s="497" t="s">
        <v>800</v>
      </c>
      <c r="AE375" s="216"/>
      <c r="AF375" s="494"/>
      <c r="AG375" s="494"/>
    </row>
    <row r="376" spans="1:33" ht="37.5" customHeight="1" x14ac:dyDescent="0.25">
      <c r="A376" s="375">
        <v>5</v>
      </c>
      <c r="B376" s="394" t="str">
        <f>IFERROR(VLOOKUP(A376,'Coverage Indicators - Section D'!$A$10:$Y$42,25,FALSE),"")</f>
        <v/>
      </c>
      <c r="C376" s="490" t="str">
        <f t="array" ref="C376">IFERROR(IF(INDEX('Disaggregation Records'!$E$95:$E$183,MATCH(RIGHT(Z376,255),RIGHT('Disaggregation Records'!$D$95:$D$183,255),0))=0,"",INDEX('Disaggregation Records'!$E$95:$E$183,MATCH(RIGHT(Z376,255),RIGHT('Disaggregation Records'!$D$95:$D$183,255),0))),"")</f>
        <v/>
      </c>
      <c r="D376" s="490" t="str">
        <f t="array" ref="D376">IFERROR(IF(INDEX('Disaggregation Records'!$F$95:$F$183,MATCH(RIGHT(Z376,255),RIGHT('Disaggregation Records'!$D$95:$D$183,255),0))=0,"",INDEX('Disaggregation Records'!$F$95:$F$183,MATCH(RIGHT(Z376,255),RIGHT('Disaggregation Records'!$D$95:$D$183,255),0))),"")</f>
        <v/>
      </c>
      <c r="E376" s="396" t="str">
        <f t="array" ref="E376">IFERROR(IF(INDEX('Disaggregation Data'!$K$315:$K$616,MATCH(RIGHT(X376,255),RIGHT('Disaggregation Data'!$J$315:$J$616,255),0))=0,"",INDEX('Disaggregation Data'!$K$315:$K$616,MATCH(RIGHT(X376,255),RIGHT('Disaggregation Data'!J$315:$J$616,255),0))),"")</f>
        <v/>
      </c>
      <c r="F376" s="397" t="str">
        <f t="array" ref="F376">IFERROR(IF(INDEX('Disaggregation Data'!$L$315:$L$616,MATCH(RIGHT(X376,255),RIGHT('Disaggregation Data'!$J$315:$J$616,255),0))=0,"",INDEX('Disaggregation Data'!$L$315:$L$616,MATCH(RIGHT(X376,255),RIGHT('Disaggregation Data'!J$315:$J$616,255),0))),"")</f>
        <v/>
      </c>
      <c r="G376" s="459" t="str">
        <f t="array" ref="G376">IFERROR(IF(INDEX('Disaggregation Data'!$M$315:$M$616,MATCH(RIGHT(X376,255),RIGHT('Disaggregation Data'!$J$315:$J$616,255),0))=0,(E376/F376)*100,INDEX('Disaggregation Data'!$M$315:$M$616,MATCH(RIGHT(X376,255),RIGHT('Disaggregation Data'!J$315:$J$616,255),0))),"")</f>
        <v/>
      </c>
      <c r="H376" s="400" t="str">
        <f t="array" ref="H376">IFERROR(IF(INDEX('Disaggregation Data'!$N$315:$N$616,MATCH(RIGHT(X376,255),RIGHT('Disaggregation Data'!$J$315:$J$616,255),0))=0,"",INDEX('Disaggregation Data'!$N$315:$N$616,MATCH(RIGHT(X376,255),RIGHT('Disaggregation Data'!J$315:$J$616,255),0))),"")</f>
        <v/>
      </c>
      <c r="I376" s="496"/>
      <c r="J376" s="496"/>
      <c r="K376" s="496"/>
      <c r="L376" s="496"/>
      <c r="M376" s="496"/>
      <c r="N376" s="496"/>
      <c r="O376" s="496"/>
      <c r="P376" s="496"/>
      <c r="Q376" s="496"/>
      <c r="R376" s="496"/>
      <c r="S376" s="496"/>
      <c r="T376" s="496"/>
      <c r="U376" s="400" t="str">
        <f t="array" ref="U376">IFERROR(IF(INDEX('Disaggregation Data'!$O$315:$O$616,MATCH(RIGHT(X376,255),RIGHT('Disaggregation Data'!$J$315:$J$616,255),0))=0,"",INDEX('Disaggregation Data'!$O$315:$O$616,MATCH(RIGHT(X376,255),RIGHT('Disaggregation Data'!J$315:$J$616,255),0))),"")</f>
        <v/>
      </c>
      <c r="V376" s="413" t="str">
        <f t="array" ref="V376">IFERROR(IF(INDEX('Disaggregation Data'!$P$315:$P$616,MATCH(RIGHT(X376,255),RIGHT('Disaggregation Data'!$J$315:$J$616,255),0))=0,"",INDEX('Disaggregation Data'!$P$315:$P$616,MATCH(RIGHT(X376,255),RIGHT('Disaggregation Data'!J$315:$J$616,255),0))),"")</f>
        <v/>
      </c>
      <c r="W376" s="497"/>
      <c r="X376" s="497" t="str">
        <f t="shared" si="24"/>
        <v/>
      </c>
      <c r="Y376" s="497">
        <f t="shared" si="25"/>
        <v>39</v>
      </c>
      <c r="Z376" s="497" t="str">
        <f t="shared" si="26"/>
        <v/>
      </c>
      <c r="AA376" s="497" t="b">
        <f t="shared" si="27"/>
        <v>0</v>
      </c>
      <c r="AB376" s="497" t="s">
        <v>1943</v>
      </c>
      <c r="AC376" s="497" t="str">
        <f t="array" ref="AC376">IFERROR(IF(INDEX('Disaggregation Records'!$G$95:$G$183,MATCH(LEFT(Z376,255),LEFT('Disaggregation Records'!$D$95:$D$183,255),0))=0,"",INDEX('Disaggregation Records'!$G$95:$G$183,MATCH(LEFT(Z376,255),LEFT('Disaggregation Records'!$D$95:$D$183,255),0))),"")</f>
        <v/>
      </c>
      <c r="AD376" s="497" t="s">
        <v>800</v>
      </c>
      <c r="AE376" s="216"/>
      <c r="AF376" s="494"/>
      <c r="AG376" s="494"/>
    </row>
    <row r="377" spans="1:33" ht="37.5" customHeight="1" x14ac:dyDescent="0.25">
      <c r="A377" s="375">
        <v>6</v>
      </c>
      <c r="B377" s="394" t="str">
        <f>IFERROR(VLOOKUP(A377,'Coverage Indicators - Section D'!$A$10:$Y$42,25,FALSE),"")</f>
        <v/>
      </c>
      <c r="C377" s="490" t="str">
        <f t="array" ref="C377">IFERROR(IF(INDEX('Disaggregation Records'!$E$95:$E$183,MATCH(RIGHT(Z377,255),RIGHT('Disaggregation Records'!$D$95:$D$183,255),0))=0,"",INDEX('Disaggregation Records'!$E$95:$E$183,MATCH(RIGHT(Z377,255),RIGHT('Disaggregation Records'!$D$95:$D$183,255),0))),"")</f>
        <v/>
      </c>
      <c r="D377" s="490" t="str">
        <f t="array" ref="D377">IFERROR(IF(INDEX('Disaggregation Records'!$F$95:$F$183,MATCH(RIGHT(Z377,255),RIGHT('Disaggregation Records'!$D$95:$D$183,255),0))=0,"",INDEX('Disaggregation Records'!$F$95:$F$183,MATCH(RIGHT(Z377,255),RIGHT('Disaggregation Records'!$D$95:$D$183,255),0))),"")</f>
        <v/>
      </c>
      <c r="E377" s="396" t="str">
        <f t="array" ref="E377">IFERROR(IF(INDEX('Disaggregation Data'!$K$315:$K$616,MATCH(RIGHT(X377,255),RIGHT('Disaggregation Data'!$J$315:$J$616,255),0))=0,"",INDEX('Disaggregation Data'!$K$315:$K$616,MATCH(RIGHT(X377,255),RIGHT('Disaggregation Data'!J$315:$J$616,255),0))),"")</f>
        <v/>
      </c>
      <c r="F377" s="397" t="str">
        <f t="array" ref="F377">IFERROR(IF(INDEX('Disaggregation Data'!$L$315:$L$616,MATCH(RIGHT(X377,255),RIGHT('Disaggregation Data'!$J$315:$J$616,255),0))=0,"",INDEX('Disaggregation Data'!$L$315:$L$616,MATCH(RIGHT(X377,255),RIGHT('Disaggregation Data'!J$315:$J$616,255),0))),"")</f>
        <v/>
      </c>
      <c r="G377" s="459" t="str">
        <f t="array" ref="G377">IFERROR(IF(INDEX('Disaggregation Data'!$M$315:$M$616,MATCH(RIGHT(X377,255),RIGHT('Disaggregation Data'!$J$315:$J$616,255),0))=0,(E377/F377)*100,INDEX('Disaggregation Data'!$M$315:$M$616,MATCH(RIGHT(X377,255),RIGHT('Disaggregation Data'!J$315:$J$616,255),0))),"")</f>
        <v/>
      </c>
      <c r="H377" s="400" t="str">
        <f t="array" ref="H377">IFERROR(IF(INDEX('Disaggregation Data'!$N$315:$N$616,MATCH(RIGHT(X377,255),RIGHT('Disaggregation Data'!$J$315:$J$616,255),0))=0,"",INDEX('Disaggregation Data'!$N$315:$N$616,MATCH(RIGHT(X377,255),RIGHT('Disaggregation Data'!J$315:$J$616,255),0))),"")</f>
        <v/>
      </c>
      <c r="I377" s="496"/>
      <c r="J377" s="496"/>
      <c r="K377" s="496"/>
      <c r="L377" s="496"/>
      <c r="M377" s="496"/>
      <c r="N377" s="496"/>
      <c r="O377" s="496"/>
      <c r="P377" s="496"/>
      <c r="Q377" s="496"/>
      <c r="R377" s="496"/>
      <c r="S377" s="496"/>
      <c r="T377" s="496"/>
      <c r="U377" s="400" t="str">
        <f t="array" ref="U377">IFERROR(IF(INDEX('Disaggregation Data'!$O$315:$O$616,MATCH(RIGHT(X377,255),RIGHT('Disaggregation Data'!$J$315:$J$616,255),0))=0,"",INDEX('Disaggregation Data'!$O$315:$O$616,MATCH(RIGHT(X377,255),RIGHT('Disaggregation Data'!J$315:$J$616,255),0))),"")</f>
        <v/>
      </c>
      <c r="V377" s="413" t="str">
        <f t="array" ref="V377">IFERROR(IF(INDEX('Disaggregation Data'!$P$315:$P$616,MATCH(RIGHT(X377,255),RIGHT('Disaggregation Data'!$J$315:$J$616,255),0))=0,"",INDEX('Disaggregation Data'!$P$315:$P$616,MATCH(RIGHT(X377,255),RIGHT('Disaggregation Data'!J$315:$J$616,255),0))),"")</f>
        <v/>
      </c>
      <c r="W377" s="497"/>
      <c r="X377" s="497" t="str">
        <f t="shared" si="24"/>
        <v/>
      </c>
      <c r="Y377" s="497">
        <f t="shared" si="25"/>
        <v>40</v>
      </c>
      <c r="Z377" s="497" t="str">
        <f t="shared" si="26"/>
        <v/>
      </c>
      <c r="AA377" s="497" t="b">
        <f t="shared" si="27"/>
        <v>0</v>
      </c>
      <c r="AB377" s="497" t="s">
        <v>1944</v>
      </c>
      <c r="AC377" s="497" t="str">
        <f t="array" ref="AC377">IFERROR(IF(INDEX('Disaggregation Records'!$G$95:$G$183,MATCH(LEFT(Z377,255),LEFT('Disaggregation Records'!$D$95:$D$183,255),0))=0,"",INDEX('Disaggregation Records'!$G$95:$G$183,MATCH(LEFT(Z377,255),LEFT('Disaggregation Records'!$D$95:$D$183,255),0))),"")</f>
        <v/>
      </c>
      <c r="AD377" s="497" t="s">
        <v>802</v>
      </c>
      <c r="AE377" s="216"/>
      <c r="AF377" s="494"/>
      <c r="AG377" s="494"/>
    </row>
    <row r="378" spans="1:33" ht="37.5" customHeight="1" x14ac:dyDescent="0.25">
      <c r="A378" s="375">
        <v>6</v>
      </c>
      <c r="B378" s="394" t="str">
        <f>IFERROR(VLOOKUP(A378,'Coverage Indicators - Section D'!$A$10:$Y$42,25,FALSE),"")</f>
        <v/>
      </c>
      <c r="C378" s="490" t="str">
        <f t="array" ref="C378">IFERROR(IF(INDEX('Disaggregation Records'!$E$95:$E$183,MATCH(RIGHT(Z378,255),RIGHT('Disaggregation Records'!$D$95:$D$183,255),0))=0,"",INDEX('Disaggregation Records'!$E$95:$E$183,MATCH(RIGHT(Z378,255),RIGHT('Disaggregation Records'!$D$95:$D$183,255),0))),"")</f>
        <v/>
      </c>
      <c r="D378" s="490" t="str">
        <f t="array" ref="D378">IFERROR(IF(INDEX('Disaggregation Records'!$F$95:$F$183,MATCH(RIGHT(Z378,255),RIGHT('Disaggregation Records'!$D$95:$D$183,255),0))=0,"",INDEX('Disaggregation Records'!$F$95:$F$183,MATCH(RIGHT(Z378,255),RIGHT('Disaggregation Records'!$D$95:$D$183,255),0))),"")</f>
        <v/>
      </c>
      <c r="E378" s="396" t="str">
        <f t="array" ref="E378">IFERROR(IF(INDEX('Disaggregation Data'!$K$315:$K$616,MATCH(RIGHT(X378,255),RIGHT('Disaggregation Data'!$J$315:$J$616,255),0))=0,"",INDEX('Disaggregation Data'!$K$315:$K$616,MATCH(RIGHT(X378,255),RIGHT('Disaggregation Data'!J$315:$J$616,255),0))),"")</f>
        <v/>
      </c>
      <c r="F378" s="397" t="str">
        <f t="array" ref="F378">IFERROR(IF(INDEX('Disaggregation Data'!$L$315:$L$616,MATCH(RIGHT(X378,255),RIGHT('Disaggregation Data'!$J$315:$J$616,255),0))=0,"",INDEX('Disaggregation Data'!$L$315:$L$616,MATCH(RIGHT(X378,255),RIGHT('Disaggregation Data'!J$315:$J$616,255),0))),"")</f>
        <v/>
      </c>
      <c r="G378" s="459" t="str">
        <f t="array" ref="G378">IFERROR(IF(INDEX('Disaggregation Data'!$M$315:$M$616,MATCH(RIGHT(X378,255),RIGHT('Disaggregation Data'!$J$315:$J$616,255),0))=0,(E378/F378)*100,INDEX('Disaggregation Data'!$M$315:$M$616,MATCH(RIGHT(X378,255),RIGHT('Disaggregation Data'!J$315:$J$616,255),0))),"")</f>
        <v/>
      </c>
      <c r="H378" s="400" t="str">
        <f t="array" ref="H378">IFERROR(IF(INDEX('Disaggregation Data'!$N$315:$N$616,MATCH(RIGHT(X378,255),RIGHT('Disaggregation Data'!$J$315:$J$616,255),0))=0,"",INDEX('Disaggregation Data'!$N$315:$N$616,MATCH(RIGHT(X378,255),RIGHT('Disaggregation Data'!J$315:$J$616,255),0))),"")</f>
        <v/>
      </c>
      <c r="I378" s="496"/>
      <c r="J378" s="496"/>
      <c r="K378" s="496"/>
      <c r="L378" s="496"/>
      <c r="M378" s="496"/>
      <c r="N378" s="496"/>
      <c r="O378" s="496"/>
      <c r="P378" s="496"/>
      <c r="Q378" s="496"/>
      <c r="R378" s="496"/>
      <c r="S378" s="496"/>
      <c r="T378" s="496"/>
      <c r="U378" s="400" t="str">
        <f t="array" ref="U378">IFERROR(IF(INDEX('Disaggregation Data'!$O$315:$O$616,MATCH(RIGHT(X378,255),RIGHT('Disaggregation Data'!$J$315:$J$616,255),0))=0,"",INDEX('Disaggregation Data'!$O$315:$O$616,MATCH(RIGHT(X378,255),RIGHT('Disaggregation Data'!J$315:$J$616,255),0))),"")</f>
        <v/>
      </c>
      <c r="V378" s="413" t="str">
        <f t="array" ref="V378">IFERROR(IF(INDEX('Disaggregation Data'!$P$315:$P$616,MATCH(RIGHT(X378,255),RIGHT('Disaggregation Data'!$J$315:$J$616,255),0))=0,"",INDEX('Disaggregation Data'!$P$315:$P$616,MATCH(RIGHT(X378,255),RIGHT('Disaggregation Data'!J$315:$J$616,255),0))),"")</f>
        <v/>
      </c>
      <c r="W378" s="497"/>
      <c r="X378" s="497" t="str">
        <f t="shared" si="24"/>
        <v/>
      </c>
      <c r="Y378" s="497">
        <f t="shared" si="25"/>
        <v>41</v>
      </c>
      <c r="Z378" s="497" t="str">
        <f t="shared" si="26"/>
        <v/>
      </c>
      <c r="AA378" s="497" t="b">
        <f t="shared" si="27"/>
        <v>0</v>
      </c>
      <c r="AB378" s="497" t="s">
        <v>1945</v>
      </c>
      <c r="AC378" s="497" t="str">
        <f t="array" ref="AC378">IFERROR(IF(INDEX('Disaggregation Records'!$G$95:$G$183,MATCH(LEFT(Z378,255),LEFT('Disaggregation Records'!$D$95:$D$183,255),0))=0,"",INDEX('Disaggregation Records'!$G$95:$G$183,MATCH(LEFT(Z378,255),LEFT('Disaggregation Records'!$D$95:$D$183,255),0))),"")</f>
        <v/>
      </c>
      <c r="AD378" s="497" t="s">
        <v>802</v>
      </c>
      <c r="AE378" s="216"/>
      <c r="AF378" s="494"/>
      <c r="AG378" s="494"/>
    </row>
    <row r="379" spans="1:33" ht="37.5" customHeight="1" x14ac:dyDescent="0.25">
      <c r="A379" s="375">
        <v>6</v>
      </c>
      <c r="B379" s="394" t="str">
        <f>IFERROR(VLOOKUP(A379,'Coverage Indicators - Section D'!$A$10:$Y$42,25,FALSE),"")</f>
        <v/>
      </c>
      <c r="C379" s="490" t="str">
        <f t="array" ref="C379">IFERROR(IF(INDEX('Disaggregation Records'!$E$95:$E$183,MATCH(RIGHT(Z379,255),RIGHT('Disaggregation Records'!$D$95:$D$183,255),0))=0,"",INDEX('Disaggregation Records'!$E$95:$E$183,MATCH(RIGHT(Z379,255),RIGHT('Disaggregation Records'!$D$95:$D$183,255),0))),"")</f>
        <v/>
      </c>
      <c r="D379" s="490" t="str">
        <f t="array" ref="D379">IFERROR(IF(INDEX('Disaggregation Records'!$F$95:$F$183,MATCH(RIGHT(Z379,255),RIGHT('Disaggregation Records'!$D$95:$D$183,255),0))=0,"",INDEX('Disaggregation Records'!$F$95:$F$183,MATCH(RIGHT(Z379,255),RIGHT('Disaggregation Records'!$D$95:$D$183,255),0))),"")</f>
        <v/>
      </c>
      <c r="E379" s="396" t="str">
        <f t="array" ref="E379">IFERROR(IF(INDEX('Disaggregation Data'!$K$315:$K$616,MATCH(RIGHT(X379,255),RIGHT('Disaggregation Data'!$J$315:$J$616,255),0))=0,"",INDEX('Disaggregation Data'!$K$315:$K$616,MATCH(RIGHT(X379,255),RIGHT('Disaggregation Data'!J$315:$J$616,255),0))),"")</f>
        <v/>
      </c>
      <c r="F379" s="397" t="str">
        <f t="array" ref="F379">IFERROR(IF(INDEX('Disaggregation Data'!$L$315:$L$616,MATCH(RIGHT(X379,255),RIGHT('Disaggregation Data'!$J$315:$J$616,255),0))=0,"",INDEX('Disaggregation Data'!$L$315:$L$616,MATCH(RIGHT(X379,255),RIGHT('Disaggregation Data'!J$315:$J$616,255),0))),"")</f>
        <v/>
      </c>
      <c r="G379" s="459" t="str">
        <f t="array" ref="G379">IFERROR(IF(INDEX('Disaggregation Data'!$M$315:$M$616,MATCH(RIGHT(X379,255),RIGHT('Disaggregation Data'!$J$315:$J$616,255),0))=0,(E379/F379)*100,INDEX('Disaggregation Data'!$M$315:$M$616,MATCH(RIGHT(X379,255),RIGHT('Disaggregation Data'!J$315:$J$616,255),0))),"")</f>
        <v/>
      </c>
      <c r="H379" s="400" t="str">
        <f t="array" ref="H379">IFERROR(IF(INDEX('Disaggregation Data'!$N$315:$N$616,MATCH(RIGHT(X379,255),RIGHT('Disaggregation Data'!$J$315:$J$616,255),0))=0,"",INDEX('Disaggregation Data'!$N$315:$N$616,MATCH(RIGHT(X379,255),RIGHT('Disaggregation Data'!J$315:$J$616,255),0))),"")</f>
        <v/>
      </c>
      <c r="I379" s="496"/>
      <c r="J379" s="496"/>
      <c r="K379" s="496"/>
      <c r="L379" s="496"/>
      <c r="M379" s="496"/>
      <c r="N379" s="496"/>
      <c r="O379" s="496"/>
      <c r="P379" s="496"/>
      <c r="Q379" s="496"/>
      <c r="R379" s="496"/>
      <c r="S379" s="496"/>
      <c r="T379" s="496"/>
      <c r="U379" s="400" t="str">
        <f t="array" ref="U379">IFERROR(IF(INDEX('Disaggregation Data'!$O$315:$O$616,MATCH(RIGHT(X379,255),RIGHT('Disaggregation Data'!$J$315:$J$616,255),0))=0,"",INDEX('Disaggregation Data'!$O$315:$O$616,MATCH(RIGHT(X379,255),RIGHT('Disaggregation Data'!J$315:$J$616,255),0))),"")</f>
        <v/>
      </c>
      <c r="V379" s="413" t="str">
        <f t="array" ref="V379">IFERROR(IF(INDEX('Disaggregation Data'!$P$315:$P$616,MATCH(RIGHT(X379,255),RIGHT('Disaggregation Data'!$J$315:$J$616,255),0))=0,"",INDEX('Disaggregation Data'!$P$315:$P$616,MATCH(RIGHT(X379,255),RIGHT('Disaggregation Data'!J$315:$J$616,255),0))),"")</f>
        <v/>
      </c>
      <c r="W379" s="497"/>
      <c r="X379" s="497" t="str">
        <f t="shared" si="24"/>
        <v/>
      </c>
      <c r="Y379" s="497">
        <f t="shared" si="25"/>
        <v>42</v>
      </c>
      <c r="Z379" s="497" t="str">
        <f t="shared" si="26"/>
        <v/>
      </c>
      <c r="AA379" s="497" t="b">
        <f t="shared" si="27"/>
        <v>0</v>
      </c>
      <c r="AB379" s="497" t="s">
        <v>1946</v>
      </c>
      <c r="AC379" s="497" t="str">
        <f t="array" ref="AC379">IFERROR(IF(INDEX('Disaggregation Records'!$G$95:$G$183,MATCH(LEFT(Z379,255),LEFT('Disaggregation Records'!$D$95:$D$183,255),0))=0,"",INDEX('Disaggregation Records'!$G$95:$G$183,MATCH(LEFT(Z379,255),LEFT('Disaggregation Records'!$D$95:$D$183,255),0))),"")</f>
        <v/>
      </c>
      <c r="AD379" s="497" t="s">
        <v>802</v>
      </c>
      <c r="AE379" s="216"/>
      <c r="AF379" s="494"/>
      <c r="AG379" s="494"/>
    </row>
    <row r="380" spans="1:33" ht="37.5" customHeight="1" x14ac:dyDescent="0.25">
      <c r="A380" s="375">
        <v>6</v>
      </c>
      <c r="B380" s="394" t="str">
        <f>IFERROR(VLOOKUP(A380,'Coverage Indicators - Section D'!$A$10:$Y$42,25,FALSE),"")</f>
        <v/>
      </c>
      <c r="C380" s="490" t="str">
        <f t="array" ref="C380">IFERROR(IF(INDEX('Disaggregation Records'!$E$95:$E$183,MATCH(RIGHT(Z380,255),RIGHT('Disaggregation Records'!$D$95:$D$183,255),0))=0,"",INDEX('Disaggregation Records'!$E$95:$E$183,MATCH(RIGHT(Z380,255),RIGHT('Disaggregation Records'!$D$95:$D$183,255),0))),"")</f>
        <v/>
      </c>
      <c r="D380" s="490" t="str">
        <f t="array" ref="D380">IFERROR(IF(INDEX('Disaggregation Records'!$F$95:$F$183,MATCH(RIGHT(Z380,255),RIGHT('Disaggregation Records'!$D$95:$D$183,255),0))=0,"",INDEX('Disaggregation Records'!$F$95:$F$183,MATCH(RIGHT(Z380,255),RIGHT('Disaggregation Records'!$D$95:$D$183,255),0))),"")</f>
        <v/>
      </c>
      <c r="E380" s="396" t="str">
        <f t="array" ref="E380">IFERROR(IF(INDEX('Disaggregation Data'!$K$315:$K$616,MATCH(RIGHT(X380,255),RIGHT('Disaggregation Data'!$J$315:$J$616,255),0))=0,"",INDEX('Disaggregation Data'!$K$315:$K$616,MATCH(RIGHT(X380,255),RIGHT('Disaggregation Data'!J$315:$J$616,255),0))),"")</f>
        <v/>
      </c>
      <c r="F380" s="397" t="str">
        <f t="array" ref="F380">IFERROR(IF(INDEX('Disaggregation Data'!$L$315:$L$616,MATCH(RIGHT(X380,255),RIGHT('Disaggregation Data'!$J$315:$J$616,255),0))=0,"",INDEX('Disaggregation Data'!$L$315:$L$616,MATCH(RIGHT(X380,255),RIGHT('Disaggregation Data'!J$315:$J$616,255),0))),"")</f>
        <v/>
      </c>
      <c r="G380" s="459" t="str">
        <f t="array" ref="G380">IFERROR(IF(INDEX('Disaggregation Data'!$M$315:$M$616,MATCH(RIGHT(X380,255),RIGHT('Disaggregation Data'!$J$315:$J$616,255),0))=0,(E380/F380)*100,INDEX('Disaggregation Data'!$M$315:$M$616,MATCH(RIGHT(X380,255),RIGHT('Disaggregation Data'!J$315:$J$616,255),0))),"")</f>
        <v/>
      </c>
      <c r="H380" s="400" t="str">
        <f t="array" ref="H380">IFERROR(IF(INDEX('Disaggregation Data'!$N$315:$N$616,MATCH(RIGHT(X380,255),RIGHT('Disaggregation Data'!$J$315:$J$616,255),0))=0,"",INDEX('Disaggregation Data'!$N$315:$N$616,MATCH(RIGHT(X380,255),RIGHT('Disaggregation Data'!J$315:$J$616,255),0))),"")</f>
        <v/>
      </c>
      <c r="I380" s="496"/>
      <c r="J380" s="496"/>
      <c r="K380" s="496"/>
      <c r="L380" s="496"/>
      <c r="M380" s="496"/>
      <c r="N380" s="496"/>
      <c r="O380" s="496"/>
      <c r="P380" s="496"/>
      <c r="Q380" s="496"/>
      <c r="R380" s="496"/>
      <c r="S380" s="496"/>
      <c r="T380" s="496"/>
      <c r="U380" s="400" t="str">
        <f t="array" ref="U380">IFERROR(IF(INDEX('Disaggregation Data'!$O$315:$O$616,MATCH(RIGHT(X380,255),RIGHT('Disaggregation Data'!$J$315:$J$616,255),0))=0,"",INDEX('Disaggregation Data'!$O$315:$O$616,MATCH(RIGHT(X380,255),RIGHT('Disaggregation Data'!J$315:$J$616,255),0))),"")</f>
        <v/>
      </c>
      <c r="V380" s="413" t="str">
        <f t="array" ref="V380">IFERROR(IF(INDEX('Disaggregation Data'!$P$315:$P$616,MATCH(RIGHT(X380,255),RIGHT('Disaggregation Data'!$J$315:$J$616,255),0))=0,"",INDEX('Disaggregation Data'!$P$315:$P$616,MATCH(RIGHT(X380,255),RIGHT('Disaggregation Data'!J$315:$J$616,255),0))),"")</f>
        <v/>
      </c>
      <c r="W380" s="497"/>
      <c r="X380" s="497" t="str">
        <f t="shared" si="24"/>
        <v/>
      </c>
      <c r="Y380" s="497">
        <f t="shared" si="25"/>
        <v>43</v>
      </c>
      <c r="Z380" s="497" t="str">
        <f t="shared" si="26"/>
        <v/>
      </c>
      <c r="AA380" s="497" t="b">
        <f t="shared" si="27"/>
        <v>0</v>
      </c>
      <c r="AB380" s="497" t="s">
        <v>1947</v>
      </c>
      <c r="AC380" s="497" t="str">
        <f t="array" ref="AC380">IFERROR(IF(INDEX('Disaggregation Records'!$G$95:$G$183,MATCH(LEFT(Z380,255),LEFT('Disaggregation Records'!$D$95:$D$183,255),0))=0,"",INDEX('Disaggregation Records'!$G$95:$G$183,MATCH(LEFT(Z380,255),LEFT('Disaggregation Records'!$D$95:$D$183,255),0))),"")</f>
        <v/>
      </c>
      <c r="AD380" s="497" t="s">
        <v>802</v>
      </c>
      <c r="AE380" s="216"/>
      <c r="AF380" s="494"/>
      <c r="AG380" s="494"/>
    </row>
    <row r="381" spans="1:33" ht="37.5" customHeight="1" x14ac:dyDescent="0.25">
      <c r="A381" s="375">
        <v>6</v>
      </c>
      <c r="B381" s="394" t="str">
        <f>IFERROR(VLOOKUP(A381,'Coverage Indicators - Section D'!$A$10:$Y$42,25,FALSE),"")</f>
        <v/>
      </c>
      <c r="C381" s="490" t="str">
        <f t="array" ref="C381">IFERROR(IF(INDEX('Disaggregation Records'!$E$95:$E$183,MATCH(RIGHT(Z381,255),RIGHT('Disaggregation Records'!$D$95:$D$183,255),0))=0,"",INDEX('Disaggregation Records'!$E$95:$E$183,MATCH(RIGHT(Z381,255),RIGHT('Disaggregation Records'!$D$95:$D$183,255),0))),"")</f>
        <v/>
      </c>
      <c r="D381" s="490" t="str">
        <f t="array" ref="D381">IFERROR(IF(INDEX('Disaggregation Records'!$F$95:$F$183,MATCH(RIGHT(Z381,255),RIGHT('Disaggregation Records'!$D$95:$D$183,255),0))=0,"",INDEX('Disaggregation Records'!$F$95:$F$183,MATCH(RIGHT(Z381,255),RIGHT('Disaggregation Records'!$D$95:$D$183,255),0))),"")</f>
        <v/>
      </c>
      <c r="E381" s="396" t="str">
        <f t="array" ref="E381">IFERROR(IF(INDEX('Disaggregation Data'!$K$315:$K$616,MATCH(RIGHT(X381,255),RIGHT('Disaggregation Data'!$J$315:$J$616,255),0))=0,"",INDEX('Disaggregation Data'!$K$315:$K$616,MATCH(RIGHT(X381,255),RIGHT('Disaggregation Data'!J$315:$J$616,255),0))),"")</f>
        <v/>
      </c>
      <c r="F381" s="397" t="str">
        <f t="array" ref="F381">IFERROR(IF(INDEX('Disaggregation Data'!$L$315:$L$616,MATCH(RIGHT(X381,255),RIGHT('Disaggregation Data'!$J$315:$J$616,255),0))=0,"",INDEX('Disaggregation Data'!$L$315:$L$616,MATCH(RIGHT(X381,255),RIGHT('Disaggregation Data'!J$315:$J$616,255),0))),"")</f>
        <v/>
      </c>
      <c r="G381" s="459" t="str">
        <f t="array" ref="G381">IFERROR(IF(INDEX('Disaggregation Data'!$M$315:$M$616,MATCH(RIGHT(X381,255),RIGHT('Disaggregation Data'!$J$315:$J$616,255),0))=0,(E381/F381)*100,INDEX('Disaggregation Data'!$M$315:$M$616,MATCH(RIGHT(X381,255),RIGHT('Disaggregation Data'!J$315:$J$616,255),0))),"")</f>
        <v/>
      </c>
      <c r="H381" s="400" t="str">
        <f t="array" ref="H381">IFERROR(IF(INDEX('Disaggregation Data'!$N$315:$N$616,MATCH(RIGHT(X381,255),RIGHT('Disaggregation Data'!$J$315:$J$616,255),0))=0,"",INDEX('Disaggregation Data'!$N$315:$N$616,MATCH(RIGHT(X381,255),RIGHT('Disaggregation Data'!J$315:$J$616,255),0))),"")</f>
        <v/>
      </c>
      <c r="I381" s="496"/>
      <c r="J381" s="496"/>
      <c r="K381" s="496"/>
      <c r="L381" s="496"/>
      <c r="M381" s="496"/>
      <c r="N381" s="496"/>
      <c r="O381" s="496"/>
      <c r="P381" s="496"/>
      <c r="Q381" s="496"/>
      <c r="R381" s="496"/>
      <c r="S381" s="496"/>
      <c r="T381" s="496"/>
      <c r="U381" s="400" t="str">
        <f t="array" ref="U381">IFERROR(IF(INDEX('Disaggregation Data'!$O$315:$O$616,MATCH(RIGHT(X381,255),RIGHT('Disaggregation Data'!$J$315:$J$616,255),0))=0,"",INDEX('Disaggregation Data'!$O$315:$O$616,MATCH(RIGHT(X381,255),RIGHT('Disaggregation Data'!J$315:$J$616,255),0))),"")</f>
        <v/>
      </c>
      <c r="V381" s="413" t="str">
        <f t="array" ref="V381">IFERROR(IF(INDEX('Disaggregation Data'!$P$315:$P$616,MATCH(RIGHT(X381,255),RIGHT('Disaggregation Data'!$J$315:$J$616,255),0))=0,"",INDEX('Disaggregation Data'!$P$315:$P$616,MATCH(RIGHT(X381,255),RIGHT('Disaggregation Data'!J$315:$J$616,255),0))),"")</f>
        <v/>
      </c>
      <c r="W381" s="497"/>
      <c r="X381" s="497" t="str">
        <f t="shared" si="24"/>
        <v/>
      </c>
      <c r="Y381" s="497">
        <f t="shared" si="25"/>
        <v>44</v>
      </c>
      <c r="Z381" s="497" t="str">
        <f t="shared" si="26"/>
        <v/>
      </c>
      <c r="AA381" s="497" t="b">
        <f t="shared" si="27"/>
        <v>0</v>
      </c>
      <c r="AB381" s="497" t="s">
        <v>1949</v>
      </c>
      <c r="AC381" s="497" t="str">
        <f t="array" ref="AC381">IFERROR(IF(INDEX('Disaggregation Records'!$G$95:$G$183,MATCH(LEFT(Z381,255),LEFT('Disaggregation Records'!$D$95:$D$183,255),0))=0,"",INDEX('Disaggregation Records'!$G$95:$G$183,MATCH(LEFT(Z381,255),LEFT('Disaggregation Records'!$D$95:$D$183,255),0))),"")</f>
        <v/>
      </c>
      <c r="AD381" s="497" t="s">
        <v>802</v>
      </c>
      <c r="AE381" s="216"/>
      <c r="AF381" s="494"/>
      <c r="AG381" s="494"/>
    </row>
    <row r="382" spans="1:33" ht="37.5" customHeight="1" x14ac:dyDescent="0.25">
      <c r="A382" s="375">
        <v>6</v>
      </c>
      <c r="B382" s="394" t="str">
        <f>IFERROR(VLOOKUP(A382,'Coverage Indicators - Section D'!$A$10:$Y$42,25,FALSE),"")</f>
        <v/>
      </c>
      <c r="C382" s="490" t="str">
        <f t="array" ref="C382">IFERROR(IF(INDEX('Disaggregation Records'!$E$95:$E$183,MATCH(RIGHT(Z382,255),RIGHT('Disaggregation Records'!$D$95:$D$183,255),0))=0,"",INDEX('Disaggregation Records'!$E$95:$E$183,MATCH(RIGHT(Z382,255),RIGHT('Disaggregation Records'!$D$95:$D$183,255),0))),"")</f>
        <v/>
      </c>
      <c r="D382" s="490" t="str">
        <f t="array" ref="D382">IFERROR(IF(INDEX('Disaggregation Records'!$F$95:$F$183,MATCH(RIGHT(Z382,255),RIGHT('Disaggregation Records'!$D$95:$D$183,255),0))=0,"",INDEX('Disaggregation Records'!$F$95:$F$183,MATCH(RIGHT(Z382,255),RIGHT('Disaggregation Records'!$D$95:$D$183,255),0))),"")</f>
        <v/>
      </c>
      <c r="E382" s="396" t="str">
        <f t="array" ref="E382">IFERROR(IF(INDEX('Disaggregation Data'!$K$315:$K$616,MATCH(RIGHT(X382,255),RIGHT('Disaggregation Data'!$J$315:$J$616,255),0))=0,"",INDEX('Disaggregation Data'!$K$315:$K$616,MATCH(RIGHT(X382,255),RIGHT('Disaggregation Data'!J$315:$J$616,255),0))),"")</f>
        <v/>
      </c>
      <c r="F382" s="397" t="str">
        <f t="array" ref="F382">IFERROR(IF(INDEX('Disaggregation Data'!$L$315:$L$616,MATCH(RIGHT(X382,255),RIGHT('Disaggregation Data'!$J$315:$J$616,255),0))=0,"",INDEX('Disaggregation Data'!$L$315:$L$616,MATCH(RIGHT(X382,255),RIGHT('Disaggregation Data'!J$315:$J$616,255),0))),"")</f>
        <v/>
      </c>
      <c r="G382" s="459" t="str">
        <f t="array" ref="G382">IFERROR(IF(INDEX('Disaggregation Data'!$M$315:$M$616,MATCH(RIGHT(X382,255),RIGHT('Disaggregation Data'!$J$315:$J$616,255),0))=0,(E382/F382)*100,INDEX('Disaggregation Data'!$M$315:$M$616,MATCH(RIGHT(X382,255),RIGHT('Disaggregation Data'!J$315:$J$616,255),0))),"")</f>
        <v/>
      </c>
      <c r="H382" s="400" t="str">
        <f t="array" ref="H382">IFERROR(IF(INDEX('Disaggregation Data'!$N$315:$N$616,MATCH(RIGHT(X382,255),RIGHT('Disaggregation Data'!$J$315:$J$616,255),0))=0,"",INDEX('Disaggregation Data'!$N$315:$N$616,MATCH(RIGHT(X382,255),RIGHT('Disaggregation Data'!J$315:$J$616,255),0))),"")</f>
        <v/>
      </c>
      <c r="I382" s="496"/>
      <c r="J382" s="496"/>
      <c r="K382" s="496"/>
      <c r="L382" s="496"/>
      <c r="M382" s="496"/>
      <c r="N382" s="496"/>
      <c r="O382" s="496"/>
      <c r="P382" s="496"/>
      <c r="Q382" s="496"/>
      <c r="R382" s="496"/>
      <c r="S382" s="496"/>
      <c r="T382" s="496"/>
      <c r="U382" s="400" t="str">
        <f t="array" ref="U382">IFERROR(IF(INDEX('Disaggregation Data'!$O$315:$O$616,MATCH(RIGHT(X382,255),RIGHT('Disaggregation Data'!$J$315:$J$616,255),0))=0,"",INDEX('Disaggregation Data'!$O$315:$O$616,MATCH(RIGHT(X382,255),RIGHT('Disaggregation Data'!J$315:$J$616,255),0))),"")</f>
        <v/>
      </c>
      <c r="V382" s="413" t="str">
        <f t="array" ref="V382">IFERROR(IF(INDEX('Disaggregation Data'!$P$315:$P$616,MATCH(RIGHT(X382,255),RIGHT('Disaggregation Data'!$J$315:$J$616,255),0))=0,"",INDEX('Disaggregation Data'!$P$315:$P$616,MATCH(RIGHT(X382,255),RIGHT('Disaggregation Data'!J$315:$J$616,255),0))),"")</f>
        <v/>
      </c>
      <c r="W382" s="497"/>
      <c r="X382" s="497" t="str">
        <f t="shared" si="24"/>
        <v/>
      </c>
      <c r="Y382" s="497">
        <f t="shared" si="25"/>
        <v>45</v>
      </c>
      <c r="Z382" s="497" t="str">
        <f t="shared" si="26"/>
        <v/>
      </c>
      <c r="AA382" s="497" t="b">
        <f t="shared" si="27"/>
        <v>0</v>
      </c>
      <c r="AB382" s="497" t="s">
        <v>1951</v>
      </c>
      <c r="AC382" s="497" t="str">
        <f t="array" ref="AC382">IFERROR(IF(INDEX('Disaggregation Records'!$G$95:$G$183,MATCH(LEFT(Z382,255),LEFT('Disaggregation Records'!$D$95:$D$183,255),0))=0,"",INDEX('Disaggregation Records'!$G$95:$G$183,MATCH(LEFT(Z382,255),LEFT('Disaggregation Records'!$D$95:$D$183,255),0))),"")</f>
        <v/>
      </c>
      <c r="AD382" s="497" t="s">
        <v>802</v>
      </c>
      <c r="AE382" s="216"/>
      <c r="AF382" s="494"/>
      <c r="AG382" s="494"/>
    </row>
    <row r="383" spans="1:33" ht="37.5" customHeight="1" x14ac:dyDescent="0.25">
      <c r="A383" s="375">
        <v>6</v>
      </c>
      <c r="B383" s="394" t="str">
        <f>IFERROR(VLOOKUP(A383,'Coverage Indicators - Section D'!$A$10:$Y$42,25,FALSE),"")</f>
        <v/>
      </c>
      <c r="C383" s="490" t="str">
        <f t="array" ref="C383">IFERROR(IF(INDEX('Disaggregation Records'!$E$95:$E$183,MATCH(RIGHT(Z383,255),RIGHT('Disaggregation Records'!$D$95:$D$183,255),0))=0,"",INDEX('Disaggregation Records'!$E$95:$E$183,MATCH(RIGHT(Z383,255),RIGHT('Disaggregation Records'!$D$95:$D$183,255),0))),"")</f>
        <v/>
      </c>
      <c r="D383" s="490" t="str">
        <f t="array" ref="D383">IFERROR(IF(INDEX('Disaggregation Records'!$F$95:$F$183,MATCH(RIGHT(Z383,255),RIGHT('Disaggregation Records'!$D$95:$D$183,255),0))=0,"",INDEX('Disaggregation Records'!$F$95:$F$183,MATCH(RIGHT(Z383,255),RIGHT('Disaggregation Records'!$D$95:$D$183,255),0))),"")</f>
        <v/>
      </c>
      <c r="E383" s="396" t="str">
        <f t="array" ref="E383">IFERROR(IF(INDEX('Disaggregation Data'!$K$315:$K$616,MATCH(RIGHT(X383,255),RIGHT('Disaggregation Data'!$J$315:$J$616,255),0))=0,"",INDEX('Disaggregation Data'!$K$315:$K$616,MATCH(RIGHT(X383,255),RIGHT('Disaggregation Data'!J$315:$J$616,255),0))),"")</f>
        <v/>
      </c>
      <c r="F383" s="397" t="str">
        <f t="array" ref="F383">IFERROR(IF(INDEX('Disaggregation Data'!$L$315:$L$616,MATCH(RIGHT(X383,255),RIGHT('Disaggregation Data'!$J$315:$J$616,255),0))=0,"",INDEX('Disaggregation Data'!$L$315:$L$616,MATCH(RIGHT(X383,255),RIGHT('Disaggregation Data'!J$315:$J$616,255),0))),"")</f>
        <v/>
      </c>
      <c r="G383" s="459" t="str">
        <f t="array" ref="G383">IFERROR(IF(INDEX('Disaggregation Data'!$M$315:$M$616,MATCH(RIGHT(X383,255),RIGHT('Disaggregation Data'!$J$315:$J$616,255),0))=0,(E383/F383)*100,INDEX('Disaggregation Data'!$M$315:$M$616,MATCH(RIGHT(X383,255),RIGHT('Disaggregation Data'!J$315:$J$616,255),0))),"")</f>
        <v/>
      </c>
      <c r="H383" s="400" t="str">
        <f t="array" ref="H383">IFERROR(IF(INDEX('Disaggregation Data'!$N$315:$N$616,MATCH(RIGHT(X383,255),RIGHT('Disaggregation Data'!$J$315:$J$616,255),0))=0,"",INDEX('Disaggregation Data'!$N$315:$N$616,MATCH(RIGHT(X383,255),RIGHT('Disaggregation Data'!J$315:$J$616,255),0))),"")</f>
        <v/>
      </c>
      <c r="I383" s="496"/>
      <c r="J383" s="496"/>
      <c r="K383" s="496"/>
      <c r="L383" s="496"/>
      <c r="M383" s="496"/>
      <c r="N383" s="496"/>
      <c r="O383" s="496"/>
      <c r="P383" s="496"/>
      <c r="Q383" s="496"/>
      <c r="R383" s="496"/>
      <c r="S383" s="496"/>
      <c r="T383" s="496"/>
      <c r="U383" s="400" t="str">
        <f t="array" ref="U383">IFERROR(IF(INDEX('Disaggregation Data'!$O$315:$O$616,MATCH(RIGHT(X383,255),RIGHT('Disaggregation Data'!$J$315:$J$616,255),0))=0,"",INDEX('Disaggregation Data'!$O$315:$O$616,MATCH(RIGHT(X383,255),RIGHT('Disaggregation Data'!J$315:$J$616,255),0))),"")</f>
        <v/>
      </c>
      <c r="V383" s="413" t="str">
        <f t="array" ref="V383">IFERROR(IF(INDEX('Disaggregation Data'!$P$315:$P$616,MATCH(RIGHT(X383,255),RIGHT('Disaggregation Data'!$J$315:$J$616,255),0))=0,"",INDEX('Disaggregation Data'!$P$315:$P$616,MATCH(RIGHT(X383,255),RIGHT('Disaggregation Data'!J$315:$J$616,255),0))),"")</f>
        <v/>
      </c>
      <c r="W383" s="497"/>
      <c r="X383" s="497" t="str">
        <f t="shared" si="24"/>
        <v/>
      </c>
      <c r="Y383" s="497">
        <f t="shared" si="25"/>
        <v>46</v>
      </c>
      <c r="Z383" s="497" t="str">
        <f t="shared" si="26"/>
        <v/>
      </c>
      <c r="AA383" s="497" t="b">
        <f t="shared" si="27"/>
        <v>0</v>
      </c>
      <c r="AB383" s="497" t="s">
        <v>1952</v>
      </c>
      <c r="AC383" s="497" t="str">
        <f t="array" ref="AC383">IFERROR(IF(INDEX('Disaggregation Records'!$G$95:$G$183,MATCH(LEFT(Z383,255),LEFT('Disaggregation Records'!$D$95:$D$183,255),0))=0,"",INDEX('Disaggregation Records'!$G$95:$G$183,MATCH(LEFT(Z383,255),LEFT('Disaggregation Records'!$D$95:$D$183,255),0))),"")</f>
        <v/>
      </c>
      <c r="AD383" s="497" t="s">
        <v>802</v>
      </c>
      <c r="AE383" s="216"/>
      <c r="AF383" s="494"/>
      <c r="AG383" s="494"/>
    </row>
    <row r="384" spans="1:33" ht="37.5" customHeight="1" x14ac:dyDescent="0.25">
      <c r="A384" s="375">
        <v>6</v>
      </c>
      <c r="B384" s="394" t="str">
        <f>IFERROR(VLOOKUP(A384,'Coverage Indicators - Section D'!$A$10:$Y$42,25,FALSE),"")</f>
        <v/>
      </c>
      <c r="C384" s="490" t="str">
        <f t="array" ref="C384">IFERROR(IF(INDEX('Disaggregation Records'!$E$95:$E$183,MATCH(RIGHT(Z384,255),RIGHT('Disaggregation Records'!$D$95:$D$183,255),0))=0,"",INDEX('Disaggregation Records'!$E$95:$E$183,MATCH(RIGHT(Z384,255),RIGHT('Disaggregation Records'!$D$95:$D$183,255),0))),"")</f>
        <v/>
      </c>
      <c r="D384" s="490" t="str">
        <f t="array" ref="D384">IFERROR(IF(INDEX('Disaggregation Records'!$F$95:$F$183,MATCH(RIGHT(Z384,255),RIGHT('Disaggregation Records'!$D$95:$D$183,255),0))=0,"",INDEX('Disaggregation Records'!$F$95:$F$183,MATCH(RIGHT(Z384,255),RIGHT('Disaggregation Records'!$D$95:$D$183,255),0))),"")</f>
        <v/>
      </c>
      <c r="E384" s="396" t="str">
        <f t="array" ref="E384">IFERROR(IF(INDEX('Disaggregation Data'!$K$315:$K$616,MATCH(RIGHT(X384,255),RIGHT('Disaggregation Data'!$J$315:$J$616,255),0))=0,"",INDEX('Disaggregation Data'!$K$315:$K$616,MATCH(RIGHT(X384,255),RIGHT('Disaggregation Data'!J$315:$J$616,255),0))),"")</f>
        <v/>
      </c>
      <c r="F384" s="397" t="str">
        <f t="array" ref="F384">IFERROR(IF(INDEX('Disaggregation Data'!$L$315:$L$616,MATCH(RIGHT(X384,255),RIGHT('Disaggregation Data'!$J$315:$J$616,255),0))=0,"",INDEX('Disaggregation Data'!$L$315:$L$616,MATCH(RIGHT(X384,255),RIGHT('Disaggregation Data'!J$315:$J$616,255),0))),"")</f>
        <v/>
      </c>
      <c r="G384" s="459" t="str">
        <f t="array" ref="G384">IFERROR(IF(INDEX('Disaggregation Data'!$M$315:$M$616,MATCH(RIGHT(X384,255),RIGHT('Disaggregation Data'!$J$315:$J$616,255),0))=0,(E384/F384)*100,INDEX('Disaggregation Data'!$M$315:$M$616,MATCH(RIGHT(X384,255),RIGHT('Disaggregation Data'!J$315:$J$616,255),0))),"")</f>
        <v/>
      </c>
      <c r="H384" s="400" t="str">
        <f t="array" ref="H384">IFERROR(IF(INDEX('Disaggregation Data'!$N$315:$N$616,MATCH(RIGHT(X384,255),RIGHT('Disaggregation Data'!$J$315:$J$616,255),0))=0,"",INDEX('Disaggregation Data'!$N$315:$N$616,MATCH(RIGHT(X384,255),RIGHT('Disaggregation Data'!J$315:$J$616,255),0))),"")</f>
        <v/>
      </c>
      <c r="I384" s="496"/>
      <c r="J384" s="496"/>
      <c r="K384" s="496"/>
      <c r="L384" s="496"/>
      <c r="M384" s="496"/>
      <c r="N384" s="496"/>
      <c r="O384" s="496"/>
      <c r="P384" s="496"/>
      <c r="Q384" s="496"/>
      <c r="R384" s="496"/>
      <c r="S384" s="496"/>
      <c r="T384" s="496"/>
      <c r="U384" s="400" t="str">
        <f t="array" ref="U384">IFERROR(IF(INDEX('Disaggregation Data'!$O$315:$O$616,MATCH(RIGHT(X384,255),RIGHT('Disaggregation Data'!$J$315:$J$616,255),0))=0,"",INDEX('Disaggregation Data'!$O$315:$O$616,MATCH(RIGHT(X384,255),RIGHT('Disaggregation Data'!J$315:$J$616,255),0))),"")</f>
        <v/>
      </c>
      <c r="V384" s="413" t="str">
        <f t="array" ref="V384">IFERROR(IF(INDEX('Disaggregation Data'!$P$315:$P$616,MATCH(RIGHT(X384,255),RIGHT('Disaggregation Data'!$J$315:$J$616,255),0))=0,"",INDEX('Disaggregation Data'!$P$315:$P$616,MATCH(RIGHT(X384,255),RIGHT('Disaggregation Data'!J$315:$J$616,255),0))),"")</f>
        <v/>
      </c>
      <c r="W384" s="497"/>
      <c r="X384" s="497" t="str">
        <f t="shared" si="24"/>
        <v/>
      </c>
      <c r="Y384" s="497">
        <f t="shared" si="25"/>
        <v>47</v>
      </c>
      <c r="Z384" s="497" t="str">
        <f t="shared" si="26"/>
        <v/>
      </c>
      <c r="AA384" s="497" t="b">
        <f t="shared" si="27"/>
        <v>0</v>
      </c>
      <c r="AB384" s="497" t="s">
        <v>1953</v>
      </c>
      <c r="AC384" s="497" t="str">
        <f t="array" ref="AC384">IFERROR(IF(INDEX('Disaggregation Records'!$G$95:$G$183,MATCH(LEFT(Z384,255),LEFT('Disaggregation Records'!$D$95:$D$183,255),0))=0,"",INDEX('Disaggregation Records'!$G$95:$G$183,MATCH(LEFT(Z384,255),LEFT('Disaggregation Records'!$D$95:$D$183,255),0))),"")</f>
        <v/>
      </c>
      <c r="AD384" s="497" t="s">
        <v>802</v>
      </c>
      <c r="AE384" s="216"/>
      <c r="AF384" s="494"/>
      <c r="AG384" s="494"/>
    </row>
    <row r="385" spans="1:33" ht="37.5" customHeight="1" x14ac:dyDescent="0.25">
      <c r="A385" s="375">
        <v>6</v>
      </c>
      <c r="B385" s="394" t="str">
        <f>IFERROR(VLOOKUP(A385,'Coverage Indicators - Section D'!$A$10:$Y$42,25,FALSE),"")</f>
        <v/>
      </c>
      <c r="C385" s="490" t="str">
        <f t="array" ref="C385">IFERROR(IF(INDEX('Disaggregation Records'!$E$95:$E$183,MATCH(RIGHT(Z385,255),RIGHT('Disaggregation Records'!$D$95:$D$183,255),0))=0,"",INDEX('Disaggregation Records'!$E$95:$E$183,MATCH(RIGHT(Z385,255),RIGHT('Disaggregation Records'!$D$95:$D$183,255),0))),"")</f>
        <v/>
      </c>
      <c r="D385" s="490" t="str">
        <f t="array" ref="D385">IFERROR(IF(INDEX('Disaggregation Records'!$F$95:$F$183,MATCH(RIGHT(Z385,255),RIGHT('Disaggregation Records'!$D$95:$D$183,255),0))=0,"",INDEX('Disaggregation Records'!$F$95:$F$183,MATCH(RIGHT(Z385,255),RIGHT('Disaggregation Records'!$D$95:$D$183,255),0))),"")</f>
        <v/>
      </c>
      <c r="E385" s="396" t="str">
        <f t="array" ref="E385">IFERROR(IF(INDEX('Disaggregation Data'!$K$315:$K$616,MATCH(RIGHT(X385,255),RIGHT('Disaggregation Data'!$J$315:$J$616,255),0))=0,"",INDEX('Disaggregation Data'!$K$315:$K$616,MATCH(RIGHT(X385,255),RIGHT('Disaggregation Data'!J$315:$J$616,255),0))),"")</f>
        <v/>
      </c>
      <c r="F385" s="397" t="str">
        <f t="array" ref="F385">IFERROR(IF(INDEX('Disaggregation Data'!$L$315:$L$616,MATCH(RIGHT(X385,255),RIGHT('Disaggregation Data'!$J$315:$J$616,255),0))=0,"",INDEX('Disaggregation Data'!$L$315:$L$616,MATCH(RIGHT(X385,255),RIGHT('Disaggregation Data'!J$315:$J$616,255),0))),"")</f>
        <v/>
      </c>
      <c r="G385" s="459" t="str">
        <f t="array" ref="G385">IFERROR(IF(INDEX('Disaggregation Data'!$M$315:$M$616,MATCH(RIGHT(X385,255),RIGHT('Disaggregation Data'!$J$315:$J$616,255),0))=0,(E385/F385)*100,INDEX('Disaggregation Data'!$M$315:$M$616,MATCH(RIGHT(X385,255),RIGHT('Disaggregation Data'!J$315:$J$616,255),0))),"")</f>
        <v/>
      </c>
      <c r="H385" s="400" t="str">
        <f t="array" ref="H385">IFERROR(IF(INDEX('Disaggregation Data'!$N$315:$N$616,MATCH(RIGHT(X385,255),RIGHT('Disaggregation Data'!$J$315:$J$616,255),0))=0,"",INDEX('Disaggregation Data'!$N$315:$N$616,MATCH(RIGHT(X385,255),RIGHT('Disaggregation Data'!J$315:$J$616,255),0))),"")</f>
        <v/>
      </c>
      <c r="I385" s="496"/>
      <c r="J385" s="496"/>
      <c r="K385" s="496"/>
      <c r="L385" s="496"/>
      <c r="M385" s="496"/>
      <c r="N385" s="496"/>
      <c r="O385" s="496"/>
      <c r="P385" s="496"/>
      <c r="Q385" s="496"/>
      <c r="R385" s="496"/>
      <c r="S385" s="496"/>
      <c r="T385" s="496"/>
      <c r="U385" s="400" t="str">
        <f t="array" ref="U385">IFERROR(IF(INDEX('Disaggregation Data'!$O$315:$O$616,MATCH(RIGHT(X385,255),RIGHT('Disaggregation Data'!$J$315:$J$616,255),0))=0,"",INDEX('Disaggregation Data'!$O$315:$O$616,MATCH(RIGHT(X385,255),RIGHT('Disaggregation Data'!J$315:$J$616,255),0))),"")</f>
        <v/>
      </c>
      <c r="V385" s="413" t="str">
        <f t="array" ref="V385">IFERROR(IF(INDEX('Disaggregation Data'!$P$315:$P$616,MATCH(RIGHT(X385,255),RIGHT('Disaggregation Data'!$J$315:$J$616,255),0))=0,"",INDEX('Disaggregation Data'!$P$315:$P$616,MATCH(RIGHT(X385,255),RIGHT('Disaggregation Data'!J$315:$J$616,255),0))),"")</f>
        <v/>
      </c>
      <c r="W385" s="497"/>
      <c r="X385" s="497" t="str">
        <f t="shared" si="24"/>
        <v/>
      </c>
      <c r="Y385" s="497">
        <f t="shared" si="25"/>
        <v>48</v>
      </c>
      <c r="Z385" s="497" t="str">
        <f t="shared" si="26"/>
        <v/>
      </c>
      <c r="AA385" s="497" t="b">
        <f t="shared" si="27"/>
        <v>0</v>
      </c>
      <c r="AB385" s="497" t="s">
        <v>1954</v>
      </c>
      <c r="AC385" s="497" t="str">
        <f t="array" ref="AC385">IFERROR(IF(INDEX('Disaggregation Records'!$G$95:$G$183,MATCH(LEFT(Z385,255),LEFT('Disaggregation Records'!$D$95:$D$183,255),0))=0,"",INDEX('Disaggregation Records'!$G$95:$G$183,MATCH(LEFT(Z385,255),LEFT('Disaggregation Records'!$D$95:$D$183,255),0))),"")</f>
        <v/>
      </c>
      <c r="AD385" s="497" t="s">
        <v>802</v>
      </c>
      <c r="AE385" s="216"/>
      <c r="AF385" s="494"/>
      <c r="AG385" s="494"/>
    </row>
    <row r="386" spans="1:33" ht="37.5" customHeight="1" x14ac:dyDescent="0.25">
      <c r="A386" s="375">
        <v>6</v>
      </c>
      <c r="B386" s="394" t="str">
        <f>IFERROR(VLOOKUP(A386,'Coverage Indicators - Section D'!$A$10:$Y$42,25,FALSE),"")</f>
        <v/>
      </c>
      <c r="C386" s="490" t="str">
        <f t="array" ref="C386">IFERROR(IF(INDEX('Disaggregation Records'!$E$95:$E$183,MATCH(RIGHT(Z386,255),RIGHT('Disaggregation Records'!$D$95:$D$183,255),0))=0,"",INDEX('Disaggregation Records'!$E$95:$E$183,MATCH(RIGHT(Z386,255),RIGHT('Disaggregation Records'!$D$95:$D$183,255),0))),"")</f>
        <v/>
      </c>
      <c r="D386" s="490" t="str">
        <f t="array" ref="D386">IFERROR(IF(INDEX('Disaggregation Records'!$F$95:$F$183,MATCH(RIGHT(Z386,255),RIGHT('Disaggregation Records'!$D$95:$D$183,255),0))=0,"",INDEX('Disaggregation Records'!$F$95:$F$183,MATCH(RIGHT(Z386,255),RIGHT('Disaggregation Records'!$D$95:$D$183,255),0))),"")</f>
        <v/>
      </c>
      <c r="E386" s="396" t="str">
        <f t="array" ref="E386">IFERROR(IF(INDEX('Disaggregation Data'!$K$315:$K$616,MATCH(RIGHT(X386,255),RIGHT('Disaggregation Data'!$J$315:$J$616,255),0))=0,"",INDEX('Disaggregation Data'!$K$315:$K$616,MATCH(RIGHT(X386,255),RIGHT('Disaggregation Data'!J$315:$J$616,255),0))),"")</f>
        <v/>
      </c>
      <c r="F386" s="397" t="str">
        <f t="array" ref="F386">IFERROR(IF(INDEX('Disaggregation Data'!$L$315:$L$616,MATCH(RIGHT(X386,255),RIGHT('Disaggregation Data'!$J$315:$J$616,255),0))=0,"",INDEX('Disaggregation Data'!$L$315:$L$616,MATCH(RIGHT(X386,255),RIGHT('Disaggregation Data'!J$315:$J$616,255),0))),"")</f>
        <v/>
      </c>
      <c r="G386" s="459" t="str">
        <f t="array" ref="G386">IFERROR(IF(INDEX('Disaggregation Data'!$M$315:$M$616,MATCH(RIGHT(X386,255),RIGHT('Disaggregation Data'!$J$315:$J$616,255),0))=0,(E386/F386)*100,INDEX('Disaggregation Data'!$M$315:$M$616,MATCH(RIGHT(X386,255),RIGHT('Disaggregation Data'!J$315:$J$616,255),0))),"")</f>
        <v/>
      </c>
      <c r="H386" s="400" t="str">
        <f t="array" ref="H386">IFERROR(IF(INDEX('Disaggregation Data'!$N$315:$N$616,MATCH(RIGHT(X386,255),RIGHT('Disaggregation Data'!$J$315:$J$616,255),0))=0,"",INDEX('Disaggregation Data'!$N$315:$N$616,MATCH(RIGHT(X386,255),RIGHT('Disaggregation Data'!J$315:$J$616,255),0))),"")</f>
        <v/>
      </c>
      <c r="I386" s="496"/>
      <c r="J386" s="496"/>
      <c r="K386" s="496"/>
      <c r="L386" s="496"/>
      <c r="M386" s="496"/>
      <c r="N386" s="496"/>
      <c r="O386" s="496"/>
      <c r="P386" s="496"/>
      <c r="Q386" s="496"/>
      <c r="R386" s="496"/>
      <c r="S386" s="496"/>
      <c r="T386" s="496"/>
      <c r="U386" s="400" t="str">
        <f t="array" ref="U386">IFERROR(IF(INDEX('Disaggregation Data'!$O$315:$O$616,MATCH(RIGHT(X386,255),RIGHT('Disaggregation Data'!$J$315:$J$616,255),0))=0,"",INDEX('Disaggregation Data'!$O$315:$O$616,MATCH(RIGHT(X386,255),RIGHT('Disaggregation Data'!J$315:$J$616,255),0))),"")</f>
        <v/>
      </c>
      <c r="V386" s="413" t="str">
        <f t="array" ref="V386">IFERROR(IF(INDEX('Disaggregation Data'!$P$315:$P$616,MATCH(RIGHT(X386,255),RIGHT('Disaggregation Data'!$J$315:$J$616,255),0))=0,"",INDEX('Disaggregation Data'!$P$315:$P$616,MATCH(RIGHT(X386,255),RIGHT('Disaggregation Data'!J$315:$J$616,255),0))),"")</f>
        <v/>
      </c>
      <c r="W386" s="497"/>
      <c r="X386" s="497" t="str">
        <f t="shared" si="24"/>
        <v/>
      </c>
      <c r="Y386" s="497">
        <f t="shared" si="25"/>
        <v>49</v>
      </c>
      <c r="Z386" s="497" t="str">
        <f t="shared" si="26"/>
        <v/>
      </c>
      <c r="AA386" s="497" t="b">
        <f t="shared" si="27"/>
        <v>0</v>
      </c>
      <c r="AB386" s="497" t="s">
        <v>1955</v>
      </c>
      <c r="AC386" s="497" t="str">
        <f t="array" ref="AC386">IFERROR(IF(INDEX('Disaggregation Records'!$G$95:$G$183,MATCH(LEFT(Z386,255),LEFT('Disaggregation Records'!$D$95:$D$183,255),0))=0,"",INDEX('Disaggregation Records'!$G$95:$G$183,MATCH(LEFT(Z386,255),LEFT('Disaggregation Records'!$D$95:$D$183,255),0))),"")</f>
        <v/>
      </c>
      <c r="AD386" s="497" t="s">
        <v>802</v>
      </c>
      <c r="AE386" s="216"/>
      <c r="AF386" s="494"/>
      <c r="AG386" s="494"/>
    </row>
    <row r="387" spans="1:33" ht="37.5" customHeight="1" x14ac:dyDescent="0.25">
      <c r="A387" s="375">
        <v>7</v>
      </c>
      <c r="B387" s="394" t="str">
        <f>IFERROR(VLOOKUP(A387,'Coverage Indicators - Section D'!$A$10:$Y$42,25,FALSE),"")</f>
        <v/>
      </c>
      <c r="C387" s="490" t="str">
        <f t="array" ref="C387">IFERROR(IF(INDEX('Disaggregation Records'!$E$95:$E$183,MATCH(RIGHT(Z387,255),RIGHT('Disaggregation Records'!$D$95:$D$183,255),0))=0,"",INDEX('Disaggregation Records'!$E$95:$E$183,MATCH(RIGHT(Z387,255),RIGHT('Disaggregation Records'!$D$95:$D$183,255),0))),"")</f>
        <v/>
      </c>
      <c r="D387" s="490" t="str">
        <f t="array" ref="D387">IFERROR(IF(INDEX('Disaggregation Records'!$F$95:$F$183,MATCH(RIGHT(Z387,255),RIGHT('Disaggregation Records'!$D$95:$D$183,255),0))=0,"",INDEX('Disaggregation Records'!$F$95:$F$183,MATCH(RIGHT(Z387,255),RIGHT('Disaggregation Records'!$D$95:$D$183,255),0))),"")</f>
        <v/>
      </c>
      <c r="E387" s="396" t="str">
        <f t="array" ref="E387">IFERROR(IF(INDEX('Disaggregation Data'!$K$315:$K$616,MATCH(RIGHT(X387,255),RIGHT('Disaggregation Data'!$J$315:$J$616,255),0))=0,"",INDEX('Disaggregation Data'!$K$315:$K$616,MATCH(RIGHT(X387,255),RIGHT('Disaggregation Data'!J$315:$J$616,255),0))),"")</f>
        <v/>
      </c>
      <c r="F387" s="397" t="str">
        <f t="array" ref="F387">IFERROR(IF(INDEX('Disaggregation Data'!$L$315:$L$616,MATCH(RIGHT(X387,255),RIGHT('Disaggregation Data'!$J$315:$J$616,255),0))=0,"",INDEX('Disaggregation Data'!$L$315:$L$616,MATCH(RIGHT(X387,255),RIGHT('Disaggregation Data'!J$315:$J$616,255),0))),"")</f>
        <v/>
      </c>
      <c r="G387" s="459" t="str">
        <f t="array" ref="G387">IFERROR(IF(INDEX('Disaggregation Data'!$M$315:$M$616,MATCH(RIGHT(X387,255),RIGHT('Disaggregation Data'!$J$315:$J$616,255),0))=0,(E387/F387)*100,INDEX('Disaggregation Data'!$M$315:$M$616,MATCH(RIGHT(X387,255),RIGHT('Disaggregation Data'!J$315:$J$616,255),0))),"")</f>
        <v/>
      </c>
      <c r="H387" s="400" t="str">
        <f t="array" ref="H387">IFERROR(IF(INDEX('Disaggregation Data'!$N$315:$N$616,MATCH(RIGHT(X387,255),RIGHT('Disaggregation Data'!$J$315:$J$616,255),0))=0,"",INDEX('Disaggregation Data'!$N$315:$N$616,MATCH(RIGHT(X387,255),RIGHT('Disaggregation Data'!J$315:$J$616,255),0))),"")</f>
        <v/>
      </c>
      <c r="I387" s="496"/>
      <c r="J387" s="496"/>
      <c r="K387" s="496"/>
      <c r="L387" s="496"/>
      <c r="M387" s="496"/>
      <c r="N387" s="496"/>
      <c r="O387" s="496"/>
      <c r="P387" s="496"/>
      <c r="Q387" s="496"/>
      <c r="R387" s="496"/>
      <c r="S387" s="496"/>
      <c r="T387" s="496"/>
      <c r="U387" s="400" t="str">
        <f t="array" ref="U387">IFERROR(IF(INDEX('Disaggregation Data'!$O$315:$O$616,MATCH(RIGHT(X387,255),RIGHT('Disaggregation Data'!$J$315:$J$616,255),0))=0,"",INDEX('Disaggregation Data'!$O$315:$O$616,MATCH(RIGHT(X387,255),RIGHT('Disaggregation Data'!J$315:$J$616,255),0))),"")</f>
        <v/>
      </c>
      <c r="V387" s="413" t="str">
        <f t="array" ref="V387">IFERROR(IF(INDEX('Disaggregation Data'!$P$315:$P$616,MATCH(RIGHT(X387,255),RIGHT('Disaggregation Data'!$J$315:$J$616,255),0))=0,"",INDEX('Disaggregation Data'!$P$315:$P$616,MATCH(RIGHT(X387,255),RIGHT('Disaggregation Data'!J$315:$J$616,255),0))),"")</f>
        <v/>
      </c>
      <c r="W387" s="497"/>
      <c r="X387" s="497" t="str">
        <f t="shared" si="24"/>
        <v/>
      </c>
      <c r="Y387" s="497">
        <f t="shared" si="25"/>
        <v>50</v>
      </c>
      <c r="Z387" s="497" t="str">
        <f t="shared" si="26"/>
        <v/>
      </c>
      <c r="AA387" s="497" t="b">
        <f t="shared" si="27"/>
        <v>0</v>
      </c>
      <c r="AB387" s="497" t="s">
        <v>1956</v>
      </c>
      <c r="AC387" s="497" t="str">
        <f t="array" ref="AC387">IFERROR(IF(INDEX('Disaggregation Records'!$G$95:$G$183,MATCH(LEFT(Z387,255),LEFT('Disaggregation Records'!$D$95:$D$183,255),0))=0,"",INDEX('Disaggregation Records'!$G$95:$G$183,MATCH(LEFT(Z387,255),LEFT('Disaggregation Records'!$D$95:$D$183,255),0))),"")</f>
        <v/>
      </c>
      <c r="AD387" s="497" t="s">
        <v>804</v>
      </c>
      <c r="AE387" s="216"/>
      <c r="AF387" s="494"/>
      <c r="AG387" s="494"/>
    </row>
    <row r="388" spans="1:33" ht="37.5" customHeight="1" x14ac:dyDescent="0.25">
      <c r="A388" s="375">
        <v>7</v>
      </c>
      <c r="B388" s="394" t="str">
        <f>IFERROR(VLOOKUP(A388,'Coverage Indicators - Section D'!$A$10:$Y$42,25,FALSE),"")</f>
        <v/>
      </c>
      <c r="C388" s="490" t="str">
        <f t="array" ref="C388">IFERROR(IF(INDEX('Disaggregation Records'!$E$95:$E$183,MATCH(RIGHT(Z388,255),RIGHT('Disaggregation Records'!$D$95:$D$183,255),0))=0,"",INDEX('Disaggregation Records'!$E$95:$E$183,MATCH(RIGHT(Z388,255),RIGHT('Disaggregation Records'!$D$95:$D$183,255),0))),"")</f>
        <v/>
      </c>
      <c r="D388" s="490" t="str">
        <f t="array" ref="D388">IFERROR(IF(INDEX('Disaggregation Records'!$F$95:$F$183,MATCH(RIGHT(Z388,255),RIGHT('Disaggregation Records'!$D$95:$D$183,255),0))=0,"",INDEX('Disaggregation Records'!$F$95:$F$183,MATCH(RIGHT(Z388,255),RIGHT('Disaggregation Records'!$D$95:$D$183,255),0))),"")</f>
        <v/>
      </c>
      <c r="E388" s="396" t="str">
        <f t="array" ref="E388">IFERROR(IF(INDEX('Disaggregation Data'!$K$315:$K$616,MATCH(RIGHT(X388,255),RIGHT('Disaggregation Data'!$J$315:$J$616,255),0))=0,"",INDEX('Disaggregation Data'!$K$315:$K$616,MATCH(RIGHT(X388,255),RIGHT('Disaggregation Data'!J$315:$J$616,255),0))),"")</f>
        <v/>
      </c>
      <c r="F388" s="397" t="str">
        <f t="array" ref="F388">IFERROR(IF(INDEX('Disaggregation Data'!$L$315:$L$616,MATCH(RIGHT(X388,255),RIGHT('Disaggregation Data'!$J$315:$J$616,255),0))=0,"",INDEX('Disaggregation Data'!$L$315:$L$616,MATCH(RIGHT(X388,255),RIGHT('Disaggregation Data'!J$315:$J$616,255),0))),"")</f>
        <v/>
      </c>
      <c r="G388" s="459" t="str">
        <f t="array" ref="G388">IFERROR(IF(INDEX('Disaggregation Data'!$M$315:$M$616,MATCH(RIGHT(X388,255),RIGHT('Disaggregation Data'!$J$315:$J$616,255),0))=0,(E388/F388)*100,INDEX('Disaggregation Data'!$M$315:$M$616,MATCH(RIGHT(X388,255),RIGHT('Disaggregation Data'!J$315:$J$616,255),0))),"")</f>
        <v/>
      </c>
      <c r="H388" s="400" t="str">
        <f t="array" ref="H388">IFERROR(IF(INDEX('Disaggregation Data'!$N$315:$N$616,MATCH(RIGHT(X388,255),RIGHT('Disaggregation Data'!$J$315:$J$616,255),0))=0,"",INDEX('Disaggregation Data'!$N$315:$N$616,MATCH(RIGHT(X388,255),RIGHT('Disaggregation Data'!J$315:$J$616,255),0))),"")</f>
        <v/>
      </c>
      <c r="I388" s="496"/>
      <c r="J388" s="496"/>
      <c r="K388" s="496"/>
      <c r="L388" s="496"/>
      <c r="M388" s="496"/>
      <c r="N388" s="496"/>
      <c r="O388" s="496"/>
      <c r="P388" s="496"/>
      <c r="Q388" s="496"/>
      <c r="R388" s="496"/>
      <c r="S388" s="496"/>
      <c r="T388" s="496"/>
      <c r="U388" s="400" t="str">
        <f t="array" ref="U388">IFERROR(IF(INDEX('Disaggregation Data'!$O$315:$O$616,MATCH(RIGHT(X388,255),RIGHT('Disaggregation Data'!$J$315:$J$616,255),0))=0,"",INDEX('Disaggregation Data'!$O$315:$O$616,MATCH(RIGHT(X388,255),RIGHT('Disaggregation Data'!J$315:$J$616,255),0))),"")</f>
        <v/>
      </c>
      <c r="V388" s="413" t="str">
        <f t="array" ref="V388">IFERROR(IF(INDEX('Disaggregation Data'!$P$315:$P$616,MATCH(RIGHT(X388,255),RIGHT('Disaggregation Data'!$J$315:$J$616,255),0))=0,"",INDEX('Disaggregation Data'!$P$315:$P$616,MATCH(RIGHT(X388,255),RIGHT('Disaggregation Data'!J$315:$J$616,255),0))),"")</f>
        <v/>
      </c>
      <c r="W388" s="497"/>
      <c r="X388" s="497" t="str">
        <f t="shared" si="24"/>
        <v/>
      </c>
      <c r="Y388" s="497">
        <f t="shared" si="25"/>
        <v>51</v>
      </c>
      <c r="Z388" s="497" t="str">
        <f t="shared" si="26"/>
        <v/>
      </c>
      <c r="AA388" s="497" t="b">
        <f t="shared" si="27"/>
        <v>0</v>
      </c>
      <c r="AB388" s="497" t="s">
        <v>1957</v>
      </c>
      <c r="AC388" s="497" t="str">
        <f t="array" ref="AC388">IFERROR(IF(INDEX('Disaggregation Records'!$G$95:$G$183,MATCH(LEFT(Z388,255),LEFT('Disaggregation Records'!$D$95:$D$183,255),0))=0,"",INDEX('Disaggregation Records'!$G$95:$G$183,MATCH(LEFT(Z388,255),LEFT('Disaggregation Records'!$D$95:$D$183,255),0))),"")</f>
        <v/>
      </c>
      <c r="AD388" s="497" t="s">
        <v>804</v>
      </c>
      <c r="AE388" s="216"/>
      <c r="AF388" s="494"/>
      <c r="AG388" s="494"/>
    </row>
    <row r="389" spans="1:33" ht="37.5" customHeight="1" x14ac:dyDescent="0.25">
      <c r="A389" s="375">
        <v>7</v>
      </c>
      <c r="B389" s="394" t="str">
        <f>IFERROR(VLOOKUP(A389,'Coverage Indicators - Section D'!$A$10:$Y$42,25,FALSE),"")</f>
        <v/>
      </c>
      <c r="C389" s="490" t="str">
        <f t="array" ref="C389">IFERROR(IF(INDEX('Disaggregation Records'!$E$95:$E$183,MATCH(RIGHT(Z389,255),RIGHT('Disaggregation Records'!$D$95:$D$183,255),0))=0,"",INDEX('Disaggregation Records'!$E$95:$E$183,MATCH(RIGHT(Z389,255),RIGHT('Disaggregation Records'!$D$95:$D$183,255),0))),"")</f>
        <v/>
      </c>
      <c r="D389" s="490" t="str">
        <f t="array" ref="D389">IFERROR(IF(INDEX('Disaggregation Records'!$F$95:$F$183,MATCH(RIGHT(Z389,255),RIGHT('Disaggregation Records'!$D$95:$D$183,255),0))=0,"",INDEX('Disaggregation Records'!$F$95:$F$183,MATCH(RIGHT(Z389,255),RIGHT('Disaggregation Records'!$D$95:$D$183,255),0))),"")</f>
        <v/>
      </c>
      <c r="E389" s="396" t="str">
        <f t="array" ref="E389">IFERROR(IF(INDEX('Disaggregation Data'!$K$315:$K$616,MATCH(RIGHT(X389,255),RIGHT('Disaggregation Data'!$J$315:$J$616,255),0))=0,"",INDEX('Disaggregation Data'!$K$315:$K$616,MATCH(RIGHT(X389,255),RIGHT('Disaggregation Data'!J$315:$J$616,255),0))),"")</f>
        <v/>
      </c>
      <c r="F389" s="397" t="str">
        <f t="array" ref="F389">IFERROR(IF(INDEX('Disaggregation Data'!$L$315:$L$616,MATCH(RIGHT(X389,255),RIGHT('Disaggregation Data'!$J$315:$J$616,255),0))=0,"",INDEX('Disaggregation Data'!$L$315:$L$616,MATCH(RIGHT(X389,255),RIGHT('Disaggregation Data'!J$315:$J$616,255),0))),"")</f>
        <v/>
      </c>
      <c r="G389" s="459" t="str">
        <f t="array" ref="G389">IFERROR(IF(INDEX('Disaggregation Data'!$M$315:$M$616,MATCH(RIGHT(X389,255),RIGHT('Disaggregation Data'!$J$315:$J$616,255),0))=0,(E389/F389)*100,INDEX('Disaggregation Data'!$M$315:$M$616,MATCH(RIGHT(X389,255),RIGHT('Disaggregation Data'!J$315:$J$616,255),0))),"")</f>
        <v/>
      </c>
      <c r="H389" s="400" t="str">
        <f t="array" ref="H389">IFERROR(IF(INDEX('Disaggregation Data'!$N$315:$N$616,MATCH(RIGHT(X389,255),RIGHT('Disaggregation Data'!$J$315:$J$616,255),0))=0,"",INDEX('Disaggregation Data'!$N$315:$N$616,MATCH(RIGHT(X389,255),RIGHT('Disaggregation Data'!J$315:$J$616,255),0))),"")</f>
        <v/>
      </c>
      <c r="I389" s="496"/>
      <c r="J389" s="496"/>
      <c r="K389" s="496"/>
      <c r="L389" s="496"/>
      <c r="M389" s="496"/>
      <c r="N389" s="496"/>
      <c r="O389" s="496"/>
      <c r="P389" s="496"/>
      <c r="Q389" s="496"/>
      <c r="R389" s="496"/>
      <c r="S389" s="496"/>
      <c r="T389" s="496"/>
      <c r="U389" s="400" t="str">
        <f t="array" ref="U389">IFERROR(IF(INDEX('Disaggregation Data'!$O$315:$O$616,MATCH(RIGHT(X389,255),RIGHT('Disaggregation Data'!$J$315:$J$616,255),0))=0,"",INDEX('Disaggregation Data'!$O$315:$O$616,MATCH(RIGHT(X389,255),RIGHT('Disaggregation Data'!J$315:$J$616,255),0))),"")</f>
        <v/>
      </c>
      <c r="V389" s="413" t="str">
        <f t="array" ref="V389">IFERROR(IF(INDEX('Disaggregation Data'!$P$315:$P$616,MATCH(RIGHT(X389,255),RIGHT('Disaggregation Data'!$J$315:$J$616,255),0))=0,"",INDEX('Disaggregation Data'!$P$315:$P$616,MATCH(RIGHT(X389,255),RIGHT('Disaggregation Data'!J$315:$J$616,255),0))),"")</f>
        <v/>
      </c>
      <c r="W389" s="497"/>
      <c r="X389" s="497" t="str">
        <f t="shared" si="24"/>
        <v/>
      </c>
      <c r="Y389" s="497">
        <f t="shared" si="25"/>
        <v>52</v>
      </c>
      <c r="Z389" s="497" t="str">
        <f t="shared" si="26"/>
        <v/>
      </c>
      <c r="AA389" s="497" t="b">
        <f t="shared" si="27"/>
        <v>0</v>
      </c>
      <c r="AB389" s="497" t="s">
        <v>1958</v>
      </c>
      <c r="AC389" s="497" t="str">
        <f t="array" ref="AC389">IFERROR(IF(INDEX('Disaggregation Records'!$G$95:$G$183,MATCH(LEFT(Z389,255),LEFT('Disaggregation Records'!$D$95:$D$183,255),0))=0,"",INDEX('Disaggregation Records'!$G$95:$G$183,MATCH(LEFT(Z389,255),LEFT('Disaggregation Records'!$D$95:$D$183,255),0))),"")</f>
        <v/>
      </c>
      <c r="AD389" s="497" t="s">
        <v>804</v>
      </c>
      <c r="AE389" s="216"/>
      <c r="AF389" s="494"/>
      <c r="AG389" s="494"/>
    </row>
    <row r="390" spans="1:33" ht="37.5" customHeight="1" x14ac:dyDescent="0.25">
      <c r="A390" s="375">
        <v>7</v>
      </c>
      <c r="B390" s="394" t="str">
        <f>IFERROR(VLOOKUP(A390,'Coverage Indicators - Section D'!$A$10:$Y$42,25,FALSE),"")</f>
        <v/>
      </c>
      <c r="C390" s="490" t="str">
        <f t="array" ref="C390">IFERROR(IF(INDEX('Disaggregation Records'!$E$95:$E$183,MATCH(RIGHT(Z390,255),RIGHT('Disaggregation Records'!$D$95:$D$183,255),0))=0,"",INDEX('Disaggregation Records'!$E$95:$E$183,MATCH(RIGHT(Z390,255),RIGHT('Disaggregation Records'!$D$95:$D$183,255),0))),"")</f>
        <v/>
      </c>
      <c r="D390" s="490" t="str">
        <f t="array" ref="D390">IFERROR(IF(INDEX('Disaggregation Records'!$F$95:$F$183,MATCH(RIGHT(Z390,255),RIGHT('Disaggregation Records'!$D$95:$D$183,255),0))=0,"",INDEX('Disaggregation Records'!$F$95:$F$183,MATCH(RIGHT(Z390,255),RIGHT('Disaggregation Records'!$D$95:$D$183,255),0))),"")</f>
        <v/>
      </c>
      <c r="E390" s="396" t="str">
        <f t="array" ref="E390">IFERROR(IF(INDEX('Disaggregation Data'!$K$315:$K$616,MATCH(RIGHT(X390,255),RIGHT('Disaggregation Data'!$J$315:$J$616,255),0))=0,"",INDEX('Disaggregation Data'!$K$315:$K$616,MATCH(RIGHT(X390,255),RIGHT('Disaggregation Data'!J$315:$J$616,255),0))),"")</f>
        <v/>
      </c>
      <c r="F390" s="397" t="str">
        <f t="array" ref="F390">IFERROR(IF(INDEX('Disaggregation Data'!$L$315:$L$616,MATCH(RIGHT(X390,255),RIGHT('Disaggregation Data'!$J$315:$J$616,255),0))=0,"",INDEX('Disaggregation Data'!$L$315:$L$616,MATCH(RIGHT(X390,255),RIGHT('Disaggregation Data'!J$315:$J$616,255),0))),"")</f>
        <v/>
      </c>
      <c r="G390" s="459" t="str">
        <f t="array" ref="G390">IFERROR(IF(INDEX('Disaggregation Data'!$M$315:$M$616,MATCH(RIGHT(X390,255),RIGHT('Disaggregation Data'!$J$315:$J$616,255),0))=0,(E390/F390)*100,INDEX('Disaggregation Data'!$M$315:$M$616,MATCH(RIGHT(X390,255),RIGHT('Disaggregation Data'!J$315:$J$616,255),0))),"")</f>
        <v/>
      </c>
      <c r="H390" s="400" t="str">
        <f t="array" ref="H390">IFERROR(IF(INDEX('Disaggregation Data'!$N$315:$N$616,MATCH(RIGHT(X390,255),RIGHT('Disaggregation Data'!$J$315:$J$616,255),0))=0,"",INDEX('Disaggregation Data'!$N$315:$N$616,MATCH(RIGHT(X390,255),RIGHT('Disaggregation Data'!J$315:$J$616,255),0))),"")</f>
        <v/>
      </c>
      <c r="I390" s="496"/>
      <c r="J390" s="496"/>
      <c r="K390" s="496"/>
      <c r="L390" s="496"/>
      <c r="M390" s="496"/>
      <c r="N390" s="496"/>
      <c r="O390" s="496"/>
      <c r="P390" s="496"/>
      <c r="Q390" s="496"/>
      <c r="R390" s="496"/>
      <c r="S390" s="496"/>
      <c r="T390" s="496"/>
      <c r="U390" s="400" t="str">
        <f t="array" ref="U390">IFERROR(IF(INDEX('Disaggregation Data'!$O$315:$O$616,MATCH(RIGHT(X390,255),RIGHT('Disaggregation Data'!$J$315:$J$616,255),0))=0,"",INDEX('Disaggregation Data'!$O$315:$O$616,MATCH(RIGHT(X390,255),RIGHT('Disaggregation Data'!J$315:$J$616,255),0))),"")</f>
        <v/>
      </c>
      <c r="V390" s="413" t="str">
        <f t="array" ref="V390">IFERROR(IF(INDEX('Disaggregation Data'!$P$315:$P$616,MATCH(RIGHT(X390,255),RIGHT('Disaggregation Data'!$J$315:$J$616,255),0))=0,"",INDEX('Disaggregation Data'!$P$315:$P$616,MATCH(RIGHT(X390,255),RIGHT('Disaggregation Data'!J$315:$J$616,255),0))),"")</f>
        <v/>
      </c>
      <c r="W390" s="497"/>
      <c r="X390" s="497" t="str">
        <f t="shared" si="24"/>
        <v/>
      </c>
      <c r="Y390" s="497">
        <f t="shared" si="25"/>
        <v>53</v>
      </c>
      <c r="Z390" s="497" t="str">
        <f t="shared" si="26"/>
        <v/>
      </c>
      <c r="AA390" s="497" t="b">
        <f t="shared" si="27"/>
        <v>0</v>
      </c>
      <c r="AB390" s="497" t="s">
        <v>1959</v>
      </c>
      <c r="AC390" s="497" t="str">
        <f t="array" ref="AC390">IFERROR(IF(INDEX('Disaggregation Records'!$G$95:$G$183,MATCH(LEFT(Z390,255),LEFT('Disaggregation Records'!$D$95:$D$183,255),0))=0,"",INDEX('Disaggregation Records'!$G$95:$G$183,MATCH(LEFT(Z390,255),LEFT('Disaggregation Records'!$D$95:$D$183,255),0))),"")</f>
        <v/>
      </c>
      <c r="AD390" s="497" t="s">
        <v>804</v>
      </c>
      <c r="AE390" s="216"/>
      <c r="AF390" s="494"/>
      <c r="AG390" s="494"/>
    </row>
    <row r="391" spans="1:33" ht="37.5" customHeight="1" x14ac:dyDescent="0.25">
      <c r="A391" s="375">
        <v>7</v>
      </c>
      <c r="B391" s="394" t="str">
        <f>IFERROR(VLOOKUP(A391,'Coverage Indicators - Section D'!$A$10:$Y$42,25,FALSE),"")</f>
        <v/>
      </c>
      <c r="C391" s="490" t="str">
        <f t="array" ref="C391">IFERROR(IF(INDEX('Disaggregation Records'!$E$95:$E$183,MATCH(RIGHT(Z391,255),RIGHT('Disaggregation Records'!$D$95:$D$183,255),0))=0,"",INDEX('Disaggregation Records'!$E$95:$E$183,MATCH(RIGHT(Z391,255),RIGHT('Disaggregation Records'!$D$95:$D$183,255),0))),"")</f>
        <v/>
      </c>
      <c r="D391" s="490" t="str">
        <f t="array" ref="D391">IFERROR(IF(INDEX('Disaggregation Records'!$F$95:$F$183,MATCH(RIGHT(Z391,255),RIGHT('Disaggregation Records'!$D$95:$D$183,255),0))=0,"",INDEX('Disaggregation Records'!$F$95:$F$183,MATCH(RIGHT(Z391,255),RIGHT('Disaggregation Records'!$D$95:$D$183,255),0))),"")</f>
        <v/>
      </c>
      <c r="E391" s="396" t="str">
        <f t="array" ref="E391">IFERROR(IF(INDEX('Disaggregation Data'!$K$315:$K$616,MATCH(RIGHT(X391,255),RIGHT('Disaggregation Data'!$J$315:$J$616,255),0))=0,"",INDEX('Disaggregation Data'!$K$315:$K$616,MATCH(RIGHT(X391,255),RIGHT('Disaggregation Data'!J$315:$J$616,255),0))),"")</f>
        <v/>
      </c>
      <c r="F391" s="397" t="str">
        <f t="array" ref="F391">IFERROR(IF(INDEX('Disaggregation Data'!$L$315:$L$616,MATCH(RIGHT(X391,255),RIGHT('Disaggregation Data'!$J$315:$J$616,255),0))=0,"",INDEX('Disaggregation Data'!$L$315:$L$616,MATCH(RIGHT(X391,255),RIGHT('Disaggregation Data'!J$315:$J$616,255),0))),"")</f>
        <v/>
      </c>
      <c r="G391" s="459" t="str">
        <f t="array" ref="G391">IFERROR(IF(INDEX('Disaggregation Data'!$M$315:$M$616,MATCH(RIGHT(X391,255),RIGHT('Disaggregation Data'!$J$315:$J$616,255),0))=0,(E391/F391)*100,INDEX('Disaggregation Data'!$M$315:$M$616,MATCH(RIGHT(X391,255),RIGHT('Disaggregation Data'!J$315:$J$616,255),0))),"")</f>
        <v/>
      </c>
      <c r="H391" s="400" t="str">
        <f t="array" ref="H391">IFERROR(IF(INDEX('Disaggregation Data'!$N$315:$N$616,MATCH(RIGHT(X391,255),RIGHT('Disaggregation Data'!$J$315:$J$616,255),0))=0,"",INDEX('Disaggregation Data'!$N$315:$N$616,MATCH(RIGHT(X391,255),RIGHT('Disaggregation Data'!J$315:$J$616,255),0))),"")</f>
        <v/>
      </c>
      <c r="I391" s="496"/>
      <c r="J391" s="496"/>
      <c r="K391" s="496"/>
      <c r="L391" s="496"/>
      <c r="M391" s="496"/>
      <c r="N391" s="496"/>
      <c r="O391" s="496"/>
      <c r="P391" s="496"/>
      <c r="Q391" s="496"/>
      <c r="R391" s="496"/>
      <c r="S391" s="496"/>
      <c r="T391" s="496"/>
      <c r="U391" s="400" t="str">
        <f t="array" ref="U391">IFERROR(IF(INDEX('Disaggregation Data'!$O$315:$O$616,MATCH(RIGHT(X391,255),RIGHT('Disaggregation Data'!$J$315:$J$616,255),0))=0,"",INDEX('Disaggregation Data'!$O$315:$O$616,MATCH(RIGHT(X391,255),RIGHT('Disaggregation Data'!J$315:$J$616,255),0))),"")</f>
        <v/>
      </c>
      <c r="V391" s="413" t="str">
        <f t="array" ref="V391">IFERROR(IF(INDEX('Disaggregation Data'!$P$315:$P$616,MATCH(RIGHT(X391,255),RIGHT('Disaggregation Data'!$J$315:$J$616,255),0))=0,"",INDEX('Disaggregation Data'!$P$315:$P$616,MATCH(RIGHT(X391,255),RIGHT('Disaggregation Data'!J$315:$J$616,255),0))),"")</f>
        <v/>
      </c>
      <c r="W391" s="497"/>
      <c r="X391" s="497" t="str">
        <f t="shared" ref="X391:X454" si="28">IF(B391&lt;&gt;"",B391&amp;C391&amp;D391,"")</f>
        <v/>
      </c>
      <c r="Y391" s="497">
        <f t="shared" ref="Y391:Y454" si="29">IF(B391=B390,Y390+1,0)</f>
        <v>54</v>
      </c>
      <c r="Z391" s="497" t="str">
        <f t="shared" ref="Z391:Z454" si="30">IF(B391&lt;&gt;"",B391&amp;"-"&amp;Y391,"")</f>
        <v/>
      </c>
      <c r="AA391" s="497" t="b">
        <f t="shared" ref="AA391:AA454" si="31">IFERROR(IF(B391&lt;&gt;"",TRUE,FALSE),"")</f>
        <v>0</v>
      </c>
      <c r="AB391" s="497" t="s">
        <v>1960</v>
      </c>
      <c r="AC391" s="497" t="str">
        <f t="array" ref="AC391">IFERROR(IF(INDEX('Disaggregation Records'!$G$95:$G$183,MATCH(LEFT(Z391,255),LEFT('Disaggregation Records'!$D$95:$D$183,255),0))=0,"",INDEX('Disaggregation Records'!$G$95:$G$183,MATCH(LEFT(Z391,255),LEFT('Disaggregation Records'!$D$95:$D$183,255),0))),"")</f>
        <v/>
      </c>
      <c r="AD391" s="497" t="s">
        <v>804</v>
      </c>
      <c r="AE391" s="216"/>
      <c r="AF391" s="494"/>
      <c r="AG391" s="494"/>
    </row>
    <row r="392" spans="1:33" ht="37.5" customHeight="1" x14ac:dyDescent="0.25">
      <c r="A392" s="375">
        <v>7</v>
      </c>
      <c r="B392" s="394" t="str">
        <f>IFERROR(VLOOKUP(A392,'Coverage Indicators - Section D'!$A$10:$Y$42,25,FALSE),"")</f>
        <v/>
      </c>
      <c r="C392" s="490" t="str">
        <f t="array" ref="C392">IFERROR(IF(INDEX('Disaggregation Records'!$E$95:$E$183,MATCH(RIGHT(Z392,255),RIGHT('Disaggregation Records'!$D$95:$D$183,255),0))=0,"",INDEX('Disaggregation Records'!$E$95:$E$183,MATCH(RIGHT(Z392,255),RIGHT('Disaggregation Records'!$D$95:$D$183,255),0))),"")</f>
        <v/>
      </c>
      <c r="D392" s="490" t="str">
        <f t="array" ref="D392">IFERROR(IF(INDEX('Disaggregation Records'!$F$95:$F$183,MATCH(RIGHT(Z392,255),RIGHT('Disaggregation Records'!$D$95:$D$183,255),0))=0,"",INDEX('Disaggregation Records'!$F$95:$F$183,MATCH(RIGHT(Z392,255),RIGHT('Disaggregation Records'!$D$95:$D$183,255),0))),"")</f>
        <v/>
      </c>
      <c r="E392" s="396" t="str">
        <f t="array" ref="E392">IFERROR(IF(INDEX('Disaggregation Data'!$K$315:$K$616,MATCH(RIGHT(X392,255),RIGHT('Disaggregation Data'!$J$315:$J$616,255),0))=0,"",INDEX('Disaggregation Data'!$K$315:$K$616,MATCH(RIGHT(X392,255),RIGHT('Disaggregation Data'!J$315:$J$616,255),0))),"")</f>
        <v/>
      </c>
      <c r="F392" s="397" t="str">
        <f t="array" ref="F392">IFERROR(IF(INDEX('Disaggregation Data'!$L$315:$L$616,MATCH(RIGHT(X392,255),RIGHT('Disaggregation Data'!$J$315:$J$616,255),0))=0,"",INDEX('Disaggregation Data'!$L$315:$L$616,MATCH(RIGHT(X392,255),RIGHT('Disaggregation Data'!J$315:$J$616,255),0))),"")</f>
        <v/>
      </c>
      <c r="G392" s="459" t="str">
        <f t="array" ref="G392">IFERROR(IF(INDEX('Disaggregation Data'!$M$315:$M$616,MATCH(RIGHT(X392,255),RIGHT('Disaggregation Data'!$J$315:$J$616,255),0))=0,(E392/F392)*100,INDEX('Disaggregation Data'!$M$315:$M$616,MATCH(RIGHT(X392,255),RIGHT('Disaggregation Data'!J$315:$J$616,255),0))),"")</f>
        <v/>
      </c>
      <c r="H392" s="400" t="str">
        <f t="array" ref="H392">IFERROR(IF(INDEX('Disaggregation Data'!$N$315:$N$616,MATCH(RIGHT(X392,255),RIGHT('Disaggregation Data'!$J$315:$J$616,255),0))=0,"",INDEX('Disaggregation Data'!$N$315:$N$616,MATCH(RIGHT(X392,255),RIGHT('Disaggregation Data'!J$315:$J$616,255),0))),"")</f>
        <v/>
      </c>
      <c r="I392" s="496"/>
      <c r="J392" s="496"/>
      <c r="K392" s="496"/>
      <c r="L392" s="496"/>
      <c r="M392" s="496"/>
      <c r="N392" s="496"/>
      <c r="O392" s="496"/>
      <c r="P392" s="496"/>
      <c r="Q392" s="496"/>
      <c r="R392" s="496"/>
      <c r="S392" s="496"/>
      <c r="T392" s="496"/>
      <c r="U392" s="400" t="str">
        <f t="array" ref="U392">IFERROR(IF(INDEX('Disaggregation Data'!$O$315:$O$616,MATCH(RIGHT(X392,255),RIGHT('Disaggregation Data'!$J$315:$J$616,255),0))=0,"",INDEX('Disaggregation Data'!$O$315:$O$616,MATCH(RIGHT(X392,255),RIGHT('Disaggregation Data'!J$315:$J$616,255),0))),"")</f>
        <v/>
      </c>
      <c r="V392" s="413" t="str">
        <f t="array" ref="V392">IFERROR(IF(INDEX('Disaggregation Data'!$P$315:$P$616,MATCH(RIGHT(X392,255),RIGHT('Disaggregation Data'!$J$315:$J$616,255),0))=0,"",INDEX('Disaggregation Data'!$P$315:$P$616,MATCH(RIGHT(X392,255),RIGHT('Disaggregation Data'!J$315:$J$616,255),0))),"")</f>
        <v/>
      </c>
      <c r="W392" s="497"/>
      <c r="X392" s="497" t="str">
        <f t="shared" si="28"/>
        <v/>
      </c>
      <c r="Y392" s="497">
        <f t="shared" si="29"/>
        <v>55</v>
      </c>
      <c r="Z392" s="497" t="str">
        <f t="shared" si="30"/>
        <v/>
      </c>
      <c r="AA392" s="497" t="b">
        <f t="shared" si="31"/>
        <v>0</v>
      </c>
      <c r="AB392" s="497" t="s">
        <v>1961</v>
      </c>
      <c r="AC392" s="497" t="str">
        <f t="array" ref="AC392">IFERROR(IF(INDEX('Disaggregation Records'!$G$95:$G$183,MATCH(LEFT(Z392,255),LEFT('Disaggregation Records'!$D$95:$D$183,255),0))=0,"",INDEX('Disaggregation Records'!$G$95:$G$183,MATCH(LEFT(Z392,255),LEFT('Disaggregation Records'!$D$95:$D$183,255),0))),"")</f>
        <v/>
      </c>
      <c r="AD392" s="497" t="s">
        <v>804</v>
      </c>
      <c r="AE392" s="216"/>
      <c r="AF392" s="494"/>
      <c r="AG392" s="494"/>
    </row>
    <row r="393" spans="1:33" ht="37.5" customHeight="1" x14ac:dyDescent="0.25">
      <c r="A393" s="375">
        <v>7</v>
      </c>
      <c r="B393" s="394" t="str">
        <f>IFERROR(VLOOKUP(A393,'Coverage Indicators - Section D'!$A$10:$Y$42,25,FALSE),"")</f>
        <v/>
      </c>
      <c r="C393" s="490" t="str">
        <f t="array" ref="C393">IFERROR(IF(INDEX('Disaggregation Records'!$E$95:$E$183,MATCH(RIGHT(Z393,255),RIGHT('Disaggregation Records'!$D$95:$D$183,255),0))=0,"",INDEX('Disaggregation Records'!$E$95:$E$183,MATCH(RIGHT(Z393,255),RIGHT('Disaggregation Records'!$D$95:$D$183,255),0))),"")</f>
        <v/>
      </c>
      <c r="D393" s="490" t="str">
        <f t="array" ref="D393">IFERROR(IF(INDEX('Disaggregation Records'!$F$95:$F$183,MATCH(RIGHT(Z393,255),RIGHT('Disaggregation Records'!$D$95:$D$183,255),0))=0,"",INDEX('Disaggregation Records'!$F$95:$F$183,MATCH(RIGHT(Z393,255),RIGHT('Disaggregation Records'!$D$95:$D$183,255),0))),"")</f>
        <v/>
      </c>
      <c r="E393" s="396" t="str">
        <f t="array" ref="E393">IFERROR(IF(INDEX('Disaggregation Data'!$K$315:$K$616,MATCH(RIGHT(X393,255),RIGHT('Disaggregation Data'!$J$315:$J$616,255),0))=0,"",INDEX('Disaggregation Data'!$K$315:$K$616,MATCH(RIGHT(X393,255),RIGHT('Disaggregation Data'!J$315:$J$616,255),0))),"")</f>
        <v/>
      </c>
      <c r="F393" s="397" t="str">
        <f t="array" ref="F393">IFERROR(IF(INDEX('Disaggregation Data'!$L$315:$L$616,MATCH(RIGHT(X393,255),RIGHT('Disaggregation Data'!$J$315:$J$616,255),0))=0,"",INDEX('Disaggregation Data'!$L$315:$L$616,MATCH(RIGHT(X393,255),RIGHT('Disaggregation Data'!J$315:$J$616,255),0))),"")</f>
        <v/>
      </c>
      <c r="G393" s="459" t="str">
        <f t="array" ref="G393">IFERROR(IF(INDEX('Disaggregation Data'!$M$315:$M$616,MATCH(RIGHT(X393,255),RIGHT('Disaggregation Data'!$J$315:$J$616,255),0))=0,(E393/F393)*100,INDEX('Disaggregation Data'!$M$315:$M$616,MATCH(RIGHT(X393,255),RIGHT('Disaggregation Data'!J$315:$J$616,255),0))),"")</f>
        <v/>
      </c>
      <c r="H393" s="400" t="str">
        <f t="array" ref="H393">IFERROR(IF(INDEX('Disaggregation Data'!$N$315:$N$616,MATCH(RIGHT(X393,255),RIGHT('Disaggregation Data'!$J$315:$J$616,255),0))=0,"",INDEX('Disaggregation Data'!$N$315:$N$616,MATCH(RIGHT(X393,255),RIGHT('Disaggregation Data'!J$315:$J$616,255),0))),"")</f>
        <v/>
      </c>
      <c r="I393" s="496"/>
      <c r="J393" s="496"/>
      <c r="K393" s="496"/>
      <c r="L393" s="496"/>
      <c r="M393" s="496"/>
      <c r="N393" s="496"/>
      <c r="O393" s="496"/>
      <c r="P393" s="496"/>
      <c r="Q393" s="496"/>
      <c r="R393" s="496"/>
      <c r="S393" s="496"/>
      <c r="T393" s="496"/>
      <c r="U393" s="400" t="str">
        <f t="array" ref="U393">IFERROR(IF(INDEX('Disaggregation Data'!$O$315:$O$616,MATCH(RIGHT(X393,255),RIGHT('Disaggregation Data'!$J$315:$J$616,255),0))=0,"",INDEX('Disaggregation Data'!$O$315:$O$616,MATCH(RIGHT(X393,255),RIGHT('Disaggregation Data'!J$315:$J$616,255),0))),"")</f>
        <v/>
      </c>
      <c r="V393" s="413" t="str">
        <f t="array" ref="V393">IFERROR(IF(INDEX('Disaggregation Data'!$P$315:$P$616,MATCH(RIGHT(X393,255),RIGHT('Disaggregation Data'!$J$315:$J$616,255),0))=0,"",INDEX('Disaggregation Data'!$P$315:$P$616,MATCH(RIGHT(X393,255),RIGHT('Disaggregation Data'!J$315:$J$616,255),0))),"")</f>
        <v/>
      </c>
      <c r="W393" s="497"/>
      <c r="X393" s="497" t="str">
        <f t="shared" si="28"/>
        <v/>
      </c>
      <c r="Y393" s="497">
        <f t="shared" si="29"/>
        <v>56</v>
      </c>
      <c r="Z393" s="497" t="str">
        <f t="shared" si="30"/>
        <v/>
      </c>
      <c r="AA393" s="497" t="b">
        <f t="shared" si="31"/>
        <v>0</v>
      </c>
      <c r="AB393" s="497" t="s">
        <v>1962</v>
      </c>
      <c r="AC393" s="497" t="str">
        <f t="array" ref="AC393">IFERROR(IF(INDEX('Disaggregation Records'!$G$95:$G$183,MATCH(LEFT(Z393,255),LEFT('Disaggregation Records'!$D$95:$D$183,255),0))=0,"",INDEX('Disaggregation Records'!$G$95:$G$183,MATCH(LEFT(Z393,255),LEFT('Disaggregation Records'!$D$95:$D$183,255),0))),"")</f>
        <v/>
      </c>
      <c r="AD393" s="497" t="s">
        <v>804</v>
      </c>
      <c r="AE393" s="216"/>
      <c r="AF393" s="494"/>
      <c r="AG393" s="494"/>
    </row>
    <row r="394" spans="1:33" ht="37.5" customHeight="1" x14ac:dyDescent="0.25">
      <c r="A394" s="375">
        <v>7</v>
      </c>
      <c r="B394" s="394" t="str">
        <f>IFERROR(VLOOKUP(A394,'Coverage Indicators - Section D'!$A$10:$Y$42,25,FALSE),"")</f>
        <v/>
      </c>
      <c r="C394" s="490" t="str">
        <f t="array" ref="C394">IFERROR(IF(INDEX('Disaggregation Records'!$E$95:$E$183,MATCH(RIGHT(Z394,255),RIGHT('Disaggregation Records'!$D$95:$D$183,255),0))=0,"",INDEX('Disaggregation Records'!$E$95:$E$183,MATCH(RIGHT(Z394,255),RIGHT('Disaggregation Records'!$D$95:$D$183,255),0))),"")</f>
        <v/>
      </c>
      <c r="D394" s="490" t="str">
        <f t="array" ref="D394">IFERROR(IF(INDEX('Disaggregation Records'!$F$95:$F$183,MATCH(RIGHT(Z394,255),RIGHT('Disaggregation Records'!$D$95:$D$183,255),0))=0,"",INDEX('Disaggregation Records'!$F$95:$F$183,MATCH(RIGHT(Z394,255),RIGHT('Disaggregation Records'!$D$95:$D$183,255),0))),"")</f>
        <v/>
      </c>
      <c r="E394" s="396" t="str">
        <f t="array" ref="E394">IFERROR(IF(INDEX('Disaggregation Data'!$K$315:$K$616,MATCH(RIGHT(X394,255),RIGHT('Disaggregation Data'!$J$315:$J$616,255),0))=0,"",INDEX('Disaggregation Data'!$K$315:$K$616,MATCH(RIGHT(X394,255),RIGHT('Disaggregation Data'!J$315:$J$616,255),0))),"")</f>
        <v/>
      </c>
      <c r="F394" s="397" t="str">
        <f t="array" ref="F394">IFERROR(IF(INDEX('Disaggregation Data'!$L$315:$L$616,MATCH(RIGHT(X394,255),RIGHT('Disaggregation Data'!$J$315:$J$616,255),0))=0,"",INDEX('Disaggregation Data'!$L$315:$L$616,MATCH(RIGHT(X394,255),RIGHT('Disaggregation Data'!J$315:$J$616,255),0))),"")</f>
        <v/>
      </c>
      <c r="G394" s="459" t="str">
        <f t="array" ref="G394">IFERROR(IF(INDEX('Disaggregation Data'!$M$315:$M$616,MATCH(RIGHT(X394,255),RIGHT('Disaggregation Data'!$J$315:$J$616,255),0))=0,(E394/F394)*100,INDEX('Disaggregation Data'!$M$315:$M$616,MATCH(RIGHT(X394,255),RIGHT('Disaggregation Data'!J$315:$J$616,255),0))),"")</f>
        <v/>
      </c>
      <c r="H394" s="400" t="str">
        <f t="array" ref="H394">IFERROR(IF(INDEX('Disaggregation Data'!$N$315:$N$616,MATCH(RIGHT(X394,255),RIGHT('Disaggregation Data'!$J$315:$J$616,255),0))=0,"",INDEX('Disaggregation Data'!$N$315:$N$616,MATCH(RIGHT(X394,255),RIGHT('Disaggregation Data'!J$315:$J$616,255),0))),"")</f>
        <v/>
      </c>
      <c r="I394" s="496"/>
      <c r="J394" s="496"/>
      <c r="K394" s="496"/>
      <c r="L394" s="496"/>
      <c r="M394" s="496"/>
      <c r="N394" s="496"/>
      <c r="O394" s="496"/>
      <c r="P394" s="496"/>
      <c r="Q394" s="496"/>
      <c r="R394" s="496"/>
      <c r="S394" s="496"/>
      <c r="T394" s="496"/>
      <c r="U394" s="400" t="str">
        <f t="array" ref="U394">IFERROR(IF(INDEX('Disaggregation Data'!$O$315:$O$616,MATCH(RIGHT(X394,255),RIGHT('Disaggregation Data'!$J$315:$J$616,255),0))=0,"",INDEX('Disaggregation Data'!$O$315:$O$616,MATCH(RIGHT(X394,255),RIGHT('Disaggregation Data'!J$315:$J$616,255),0))),"")</f>
        <v/>
      </c>
      <c r="V394" s="413" t="str">
        <f t="array" ref="V394">IFERROR(IF(INDEX('Disaggregation Data'!$P$315:$P$616,MATCH(RIGHT(X394,255),RIGHT('Disaggregation Data'!$J$315:$J$616,255),0))=0,"",INDEX('Disaggregation Data'!$P$315:$P$616,MATCH(RIGHT(X394,255),RIGHT('Disaggregation Data'!J$315:$J$616,255),0))),"")</f>
        <v/>
      </c>
      <c r="W394" s="497"/>
      <c r="X394" s="497" t="str">
        <f t="shared" si="28"/>
        <v/>
      </c>
      <c r="Y394" s="497">
        <f t="shared" si="29"/>
        <v>57</v>
      </c>
      <c r="Z394" s="497" t="str">
        <f t="shared" si="30"/>
        <v/>
      </c>
      <c r="AA394" s="497" t="b">
        <f t="shared" si="31"/>
        <v>0</v>
      </c>
      <c r="AB394" s="497" t="s">
        <v>1963</v>
      </c>
      <c r="AC394" s="497" t="str">
        <f t="array" ref="AC394">IFERROR(IF(INDEX('Disaggregation Records'!$G$95:$G$183,MATCH(LEFT(Z394,255),LEFT('Disaggregation Records'!$D$95:$D$183,255),0))=0,"",INDEX('Disaggregation Records'!$G$95:$G$183,MATCH(LEFT(Z394,255),LEFT('Disaggregation Records'!$D$95:$D$183,255),0))),"")</f>
        <v/>
      </c>
      <c r="AD394" s="497" t="s">
        <v>804</v>
      </c>
      <c r="AE394" s="216"/>
      <c r="AF394" s="494"/>
      <c r="AG394" s="494"/>
    </row>
    <row r="395" spans="1:33" ht="37.5" customHeight="1" x14ac:dyDescent="0.25">
      <c r="A395" s="375">
        <v>7</v>
      </c>
      <c r="B395" s="394" t="str">
        <f>IFERROR(VLOOKUP(A395,'Coverage Indicators - Section D'!$A$10:$Y$42,25,FALSE),"")</f>
        <v/>
      </c>
      <c r="C395" s="490" t="str">
        <f t="array" ref="C395">IFERROR(IF(INDEX('Disaggregation Records'!$E$95:$E$183,MATCH(RIGHT(Z395,255),RIGHT('Disaggregation Records'!$D$95:$D$183,255),0))=0,"",INDEX('Disaggregation Records'!$E$95:$E$183,MATCH(RIGHT(Z395,255),RIGHT('Disaggregation Records'!$D$95:$D$183,255),0))),"")</f>
        <v/>
      </c>
      <c r="D395" s="490" t="str">
        <f t="array" ref="D395">IFERROR(IF(INDEX('Disaggregation Records'!$F$95:$F$183,MATCH(RIGHT(Z395,255),RIGHT('Disaggregation Records'!$D$95:$D$183,255),0))=0,"",INDEX('Disaggregation Records'!$F$95:$F$183,MATCH(RIGHT(Z395,255),RIGHT('Disaggregation Records'!$D$95:$D$183,255),0))),"")</f>
        <v/>
      </c>
      <c r="E395" s="396" t="str">
        <f t="array" ref="E395">IFERROR(IF(INDEX('Disaggregation Data'!$K$315:$K$616,MATCH(RIGHT(X395,255),RIGHT('Disaggregation Data'!$J$315:$J$616,255),0))=0,"",INDEX('Disaggregation Data'!$K$315:$K$616,MATCH(RIGHT(X395,255),RIGHT('Disaggregation Data'!J$315:$J$616,255),0))),"")</f>
        <v/>
      </c>
      <c r="F395" s="397" t="str">
        <f t="array" ref="F395">IFERROR(IF(INDEX('Disaggregation Data'!$L$315:$L$616,MATCH(RIGHT(X395,255),RIGHT('Disaggregation Data'!$J$315:$J$616,255),0))=0,"",INDEX('Disaggregation Data'!$L$315:$L$616,MATCH(RIGHT(X395,255),RIGHT('Disaggregation Data'!J$315:$J$616,255),0))),"")</f>
        <v/>
      </c>
      <c r="G395" s="459" t="str">
        <f t="array" ref="G395">IFERROR(IF(INDEX('Disaggregation Data'!$M$315:$M$616,MATCH(RIGHT(X395,255),RIGHT('Disaggregation Data'!$J$315:$J$616,255),0))=0,(E395/F395)*100,INDEX('Disaggregation Data'!$M$315:$M$616,MATCH(RIGHT(X395,255),RIGHT('Disaggregation Data'!J$315:$J$616,255),0))),"")</f>
        <v/>
      </c>
      <c r="H395" s="400" t="str">
        <f t="array" ref="H395">IFERROR(IF(INDEX('Disaggregation Data'!$N$315:$N$616,MATCH(RIGHT(X395,255),RIGHT('Disaggregation Data'!$J$315:$J$616,255),0))=0,"",INDEX('Disaggregation Data'!$N$315:$N$616,MATCH(RIGHT(X395,255),RIGHT('Disaggregation Data'!J$315:$J$616,255),0))),"")</f>
        <v/>
      </c>
      <c r="I395" s="496"/>
      <c r="J395" s="496"/>
      <c r="K395" s="496"/>
      <c r="L395" s="496"/>
      <c r="M395" s="496"/>
      <c r="N395" s="496"/>
      <c r="O395" s="496"/>
      <c r="P395" s="496"/>
      <c r="Q395" s="496"/>
      <c r="R395" s="496"/>
      <c r="S395" s="496"/>
      <c r="T395" s="496"/>
      <c r="U395" s="400" t="str">
        <f t="array" ref="U395">IFERROR(IF(INDEX('Disaggregation Data'!$O$315:$O$616,MATCH(RIGHT(X395,255),RIGHT('Disaggregation Data'!$J$315:$J$616,255),0))=0,"",INDEX('Disaggregation Data'!$O$315:$O$616,MATCH(RIGHT(X395,255),RIGHT('Disaggregation Data'!J$315:$J$616,255),0))),"")</f>
        <v/>
      </c>
      <c r="V395" s="413" t="str">
        <f t="array" ref="V395">IFERROR(IF(INDEX('Disaggregation Data'!$P$315:$P$616,MATCH(RIGHT(X395,255),RIGHT('Disaggregation Data'!$J$315:$J$616,255),0))=0,"",INDEX('Disaggregation Data'!$P$315:$P$616,MATCH(RIGHT(X395,255),RIGHT('Disaggregation Data'!J$315:$J$616,255),0))),"")</f>
        <v/>
      </c>
      <c r="W395" s="497"/>
      <c r="X395" s="497" t="str">
        <f t="shared" si="28"/>
        <v/>
      </c>
      <c r="Y395" s="497">
        <f t="shared" si="29"/>
        <v>58</v>
      </c>
      <c r="Z395" s="497" t="str">
        <f t="shared" si="30"/>
        <v/>
      </c>
      <c r="AA395" s="497" t="b">
        <f t="shared" si="31"/>
        <v>0</v>
      </c>
      <c r="AB395" s="497" t="s">
        <v>1964</v>
      </c>
      <c r="AC395" s="497" t="str">
        <f t="array" ref="AC395">IFERROR(IF(INDEX('Disaggregation Records'!$G$95:$G$183,MATCH(LEFT(Z395,255),LEFT('Disaggregation Records'!$D$95:$D$183,255),0))=0,"",INDEX('Disaggregation Records'!$G$95:$G$183,MATCH(LEFT(Z395,255),LEFT('Disaggregation Records'!$D$95:$D$183,255),0))),"")</f>
        <v/>
      </c>
      <c r="AD395" s="497" t="s">
        <v>804</v>
      </c>
      <c r="AE395" s="216"/>
      <c r="AF395" s="494"/>
      <c r="AG395" s="494"/>
    </row>
    <row r="396" spans="1:33" ht="37.5" customHeight="1" x14ac:dyDescent="0.25">
      <c r="A396" s="375">
        <v>7</v>
      </c>
      <c r="B396" s="394" t="str">
        <f>IFERROR(VLOOKUP(A396,'Coverage Indicators - Section D'!$A$10:$Y$42,25,FALSE),"")</f>
        <v/>
      </c>
      <c r="C396" s="490" t="str">
        <f t="array" ref="C396">IFERROR(IF(INDEX('Disaggregation Records'!$E$95:$E$183,MATCH(RIGHT(Z396,255),RIGHT('Disaggregation Records'!$D$95:$D$183,255),0))=0,"",INDEX('Disaggregation Records'!$E$95:$E$183,MATCH(RIGHT(Z396,255),RIGHT('Disaggregation Records'!$D$95:$D$183,255),0))),"")</f>
        <v/>
      </c>
      <c r="D396" s="490" t="str">
        <f t="array" ref="D396">IFERROR(IF(INDEX('Disaggregation Records'!$F$95:$F$183,MATCH(RIGHT(Z396,255),RIGHT('Disaggregation Records'!$D$95:$D$183,255),0))=0,"",INDEX('Disaggregation Records'!$F$95:$F$183,MATCH(RIGHT(Z396,255),RIGHT('Disaggregation Records'!$D$95:$D$183,255),0))),"")</f>
        <v/>
      </c>
      <c r="E396" s="396" t="str">
        <f t="array" ref="E396">IFERROR(IF(INDEX('Disaggregation Data'!$K$315:$K$616,MATCH(RIGHT(X396,255),RIGHT('Disaggregation Data'!$J$315:$J$616,255),0))=0,"",INDEX('Disaggregation Data'!$K$315:$K$616,MATCH(RIGHT(X396,255),RIGHT('Disaggregation Data'!J$315:$J$616,255),0))),"")</f>
        <v/>
      </c>
      <c r="F396" s="397" t="str">
        <f t="array" ref="F396">IFERROR(IF(INDEX('Disaggregation Data'!$L$315:$L$616,MATCH(RIGHT(X396,255),RIGHT('Disaggregation Data'!$J$315:$J$616,255),0))=0,"",INDEX('Disaggregation Data'!$L$315:$L$616,MATCH(RIGHT(X396,255),RIGHT('Disaggregation Data'!J$315:$J$616,255),0))),"")</f>
        <v/>
      </c>
      <c r="G396" s="459" t="str">
        <f t="array" ref="G396">IFERROR(IF(INDEX('Disaggregation Data'!$M$315:$M$616,MATCH(RIGHT(X396,255),RIGHT('Disaggregation Data'!$J$315:$J$616,255),0))=0,(E396/F396)*100,INDEX('Disaggregation Data'!$M$315:$M$616,MATCH(RIGHT(X396,255),RIGHT('Disaggregation Data'!J$315:$J$616,255),0))),"")</f>
        <v/>
      </c>
      <c r="H396" s="400" t="str">
        <f t="array" ref="H396">IFERROR(IF(INDEX('Disaggregation Data'!$N$315:$N$616,MATCH(RIGHT(X396,255),RIGHT('Disaggregation Data'!$J$315:$J$616,255),0))=0,"",INDEX('Disaggregation Data'!$N$315:$N$616,MATCH(RIGHT(X396,255),RIGHT('Disaggregation Data'!J$315:$J$616,255),0))),"")</f>
        <v/>
      </c>
      <c r="I396" s="496"/>
      <c r="J396" s="496"/>
      <c r="K396" s="496"/>
      <c r="L396" s="496"/>
      <c r="M396" s="496"/>
      <c r="N396" s="496"/>
      <c r="O396" s="496"/>
      <c r="P396" s="496"/>
      <c r="Q396" s="496"/>
      <c r="R396" s="496"/>
      <c r="S396" s="496"/>
      <c r="T396" s="496"/>
      <c r="U396" s="400" t="str">
        <f t="array" ref="U396">IFERROR(IF(INDEX('Disaggregation Data'!$O$315:$O$616,MATCH(RIGHT(X396,255),RIGHT('Disaggregation Data'!$J$315:$J$616,255),0))=0,"",INDEX('Disaggregation Data'!$O$315:$O$616,MATCH(RIGHT(X396,255),RIGHT('Disaggregation Data'!J$315:$J$616,255),0))),"")</f>
        <v/>
      </c>
      <c r="V396" s="413" t="str">
        <f t="array" ref="V396">IFERROR(IF(INDEX('Disaggregation Data'!$P$315:$P$616,MATCH(RIGHT(X396,255),RIGHT('Disaggregation Data'!$J$315:$J$616,255),0))=0,"",INDEX('Disaggregation Data'!$P$315:$P$616,MATCH(RIGHT(X396,255),RIGHT('Disaggregation Data'!J$315:$J$616,255),0))),"")</f>
        <v/>
      </c>
      <c r="W396" s="497"/>
      <c r="X396" s="497" t="str">
        <f t="shared" si="28"/>
        <v/>
      </c>
      <c r="Y396" s="497">
        <f t="shared" si="29"/>
        <v>59</v>
      </c>
      <c r="Z396" s="497" t="str">
        <f t="shared" si="30"/>
        <v/>
      </c>
      <c r="AA396" s="497" t="b">
        <f t="shared" si="31"/>
        <v>0</v>
      </c>
      <c r="AB396" s="497" t="s">
        <v>1965</v>
      </c>
      <c r="AC396" s="497" t="str">
        <f t="array" ref="AC396">IFERROR(IF(INDEX('Disaggregation Records'!$G$95:$G$183,MATCH(LEFT(Z396,255),LEFT('Disaggregation Records'!$D$95:$D$183,255),0))=0,"",INDEX('Disaggregation Records'!$G$95:$G$183,MATCH(LEFT(Z396,255),LEFT('Disaggregation Records'!$D$95:$D$183,255),0))),"")</f>
        <v/>
      </c>
      <c r="AD396" s="497" t="s">
        <v>804</v>
      </c>
      <c r="AE396" s="216"/>
      <c r="AF396" s="494"/>
      <c r="AG396" s="494"/>
    </row>
    <row r="397" spans="1:33" ht="37.5" customHeight="1" x14ac:dyDescent="0.25">
      <c r="A397" s="375">
        <v>8</v>
      </c>
      <c r="B397" s="394" t="str">
        <f>IFERROR(VLOOKUP(A397,'Coverage Indicators - Section D'!$A$10:$Y$42,25,FALSE),"")</f>
        <v/>
      </c>
      <c r="C397" s="490" t="str">
        <f t="array" ref="C397">IFERROR(IF(INDEX('Disaggregation Records'!$E$95:$E$183,MATCH(RIGHT(Z397,255),RIGHT('Disaggregation Records'!$D$95:$D$183,255),0))=0,"",INDEX('Disaggregation Records'!$E$95:$E$183,MATCH(RIGHT(Z397,255),RIGHT('Disaggregation Records'!$D$95:$D$183,255),0))),"")</f>
        <v/>
      </c>
      <c r="D397" s="490" t="str">
        <f t="array" ref="D397">IFERROR(IF(INDEX('Disaggregation Records'!$F$95:$F$183,MATCH(RIGHT(Z397,255),RIGHT('Disaggregation Records'!$D$95:$D$183,255),0))=0,"",INDEX('Disaggregation Records'!$F$95:$F$183,MATCH(RIGHT(Z397,255),RIGHT('Disaggregation Records'!$D$95:$D$183,255),0))),"")</f>
        <v/>
      </c>
      <c r="E397" s="396" t="str">
        <f t="array" ref="E397">IFERROR(IF(INDEX('Disaggregation Data'!$K$315:$K$616,MATCH(RIGHT(X397,255),RIGHT('Disaggregation Data'!$J$315:$J$616,255),0))=0,"",INDEX('Disaggregation Data'!$K$315:$K$616,MATCH(RIGHT(X397,255),RIGHT('Disaggregation Data'!J$315:$J$616,255),0))),"")</f>
        <v/>
      </c>
      <c r="F397" s="397" t="str">
        <f t="array" ref="F397">IFERROR(IF(INDEX('Disaggregation Data'!$L$315:$L$616,MATCH(RIGHT(X397,255),RIGHT('Disaggregation Data'!$J$315:$J$616,255),0))=0,"",INDEX('Disaggregation Data'!$L$315:$L$616,MATCH(RIGHT(X397,255),RIGHT('Disaggregation Data'!J$315:$J$616,255),0))),"")</f>
        <v/>
      </c>
      <c r="G397" s="459" t="str">
        <f t="array" ref="G397">IFERROR(IF(INDEX('Disaggregation Data'!$M$315:$M$616,MATCH(RIGHT(X397,255),RIGHT('Disaggregation Data'!$J$315:$J$616,255),0))=0,(E397/F397)*100,INDEX('Disaggregation Data'!$M$315:$M$616,MATCH(RIGHT(X397,255),RIGHT('Disaggregation Data'!J$315:$J$616,255),0))),"")</f>
        <v/>
      </c>
      <c r="H397" s="400" t="str">
        <f t="array" ref="H397">IFERROR(IF(INDEX('Disaggregation Data'!$N$315:$N$616,MATCH(RIGHT(X397,255),RIGHT('Disaggregation Data'!$J$315:$J$616,255),0))=0,"",INDEX('Disaggregation Data'!$N$315:$N$616,MATCH(RIGHT(X397,255),RIGHT('Disaggregation Data'!J$315:$J$616,255),0))),"")</f>
        <v/>
      </c>
      <c r="I397" s="496"/>
      <c r="J397" s="496"/>
      <c r="K397" s="496"/>
      <c r="L397" s="496"/>
      <c r="M397" s="496"/>
      <c r="N397" s="496"/>
      <c r="O397" s="496"/>
      <c r="P397" s="496"/>
      <c r="Q397" s="496"/>
      <c r="R397" s="496"/>
      <c r="S397" s="496"/>
      <c r="T397" s="496"/>
      <c r="U397" s="400" t="str">
        <f t="array" ref="U397">IFERROR(IF(INDEX('Disaggregation Data'!$O$315:$O$616,MATCH(RIGHT(X397,255),RIGHT('Disaggregation Data'!$J$315:$J$616,255),0))=0,"",INDEX('Disaggregation Data'!$O$315:$O$616,MATCH(RIGHT(X397,255),RIGHT('Disaggregation Data'!J$315:$J$616,255),0))),"")</f>
        <v/>
      </c>
      <c r="V397" s="413" t="str">
        <f t="array" ref="V397">IFERROR(IF(INDEX('Disaggregation Data'!$P$315:$P$616,MATCH(RIGHT(X397,255),RIGHT('Disaggregation Data'!$J$315:$J$616,255),0))=0,"",INDEX('Disaggregation Data'!$P$315:$P$616,MATCH(RIGHT(X397,255),RIGHT('Disaggregation Data'!J$315:$J$616,255),0))),"")</f>
        <v/>
      </c>
      <c r="W397" s="497"/>
      <c r="X397" s="497" t="str">
        <f t="shared" si="28"/>
        <v/>
      </c>
      <c r="Y397" s="497">
        <f t="shared" si="29"/>
        <v>60</v>
      </c>
      <c r="Z397" s="497" t="str">
        <f t="shared" si="30"/>
        <v/>
      </c>
      <c r="AA397" s="497" t="b">
        <f t="shared" si="31"/>
        <v>0</v>
      </c>
      <c r="AB397" s="497" t="s">
        <v>1966</v>
      </c>
      <c r="AC397" s="497" t="str">
        <f t="array" ref="AC397">IFERROR(IF(INDEX('Disaggregation Records'!$G$95:$G$183,MATCH(LEFT(Z397,255),LEFT('Disaggregation Records'!$D$95:$D$183,255),0))=0,"",INDEX('Disaggregation Records'!$G$95:$G$183,MATCH(LEFT(Z397,255),LEFT('Disaggregation Records'!$D$95:$D$183,255),0))),"")</f>
        <v/>
      </c>
      <c r="AD397" s="497" t="s">
        <v>806</v>
      </c>
      <c r="AE397" s="216"/>
      <c r="AF397" s="494"/>
      <c r="AG397" s="494"/>
    </row>
    <row r="398" spans="1:33" ht="37.5" customHeight="1" x14ac:dyDescent="0.25">
      <c r="A398" s="375">
        <v>8</v>
      </c>
      <c r="B398" s="394" t="str">
        <f>IFERROR(VLOOKUP(A398,'Coverage Indicators - Section D'!$A$10:$Y$42,25,FALSE),"")</f>
        <v/>
      </c>
      <c r="C398" s="490" t="str">
        <f t="array" ref="C398">IFERROR(IF(INDEX('Disaggregation Records'!$E$95:$E$183,MATCH(RIGHT(Z398,255),RIGHT('Disaggregation Records'!$D$95:$D$183,255),0))=0,"",INDEX('Disaggregation Records'!$E$95:$E$183,MATCH(RIGHT(Z398,255),RIGHT('Disaggregation Records'!$D$95:$D$183,255),0))),"")</f>
        <v/>
      </c>
      <c r="D398" s="490" t="str">
        <f t="array" ref="D398">IFERROR(IF(INDEX('Disaggregation Records'!$F$95:$F$183,MATCH(RIGHT(Z398,255),RIGHT('Disaggregation Records'!$D$95:$D$183,255),0))=0,"",INDEX('Disaggregation Records'!$F$95:$F$183,MATCH(RIGHT(Z398,255),RIGHT('Disaggregation Records'!$D$95:$D$183,255),0))),"")</f>
        <v/>
      </c>
      <c r="E398" s="396" t="str">
        <f t="array" ref="E398">IFERROR(IF(INDEX('Disaggregation Data'!$K$315:$K$616,MATCH(RIGHT(X398,255),RIGHT('Disaggregation Data'!$J$315:$J$616,255),0))=0,"",INDEX('Disaggregation Data'!$K$315:$K$616,MATCH(RIGHT(X398,255),RIGHT('Disaggregation Data'!J$315:$J$616,255),0))),"")</f>
        <v/>
      </c>
      <c r="F398" s="397" t="str">
        <f t="array" ref="F398">IFERROR(IF(INDEX('Disaggregation Data'!$L$315:$L$616,MATCH(RIGHT(X398,255),RIGHT('Disaggregation Data'!$J$315:$J$616,255),0))=0,"",INDEX('Disaggregation Data'!$L$315:$L$616,MATCH(RIGHT(X398,255),RIGHT('Disaggregation Data'!J$315:$J$616,255),0))),"")</f>
        <v/>
      </c>
      <c r="G398" s="459" t="str">
        <f t="array" ref="G398">IFERROR(IF(INDEX('Disaggregation Data'!$M$315:$M$616,MATCH(RIGHT(X398,255),RIGHT('Disaggregation Data'!$J$315:$J$616,255),0))=0,(E398/F398)*100,INDEX('Disaggregation Data'!$M$315:$M$616,MATCH(RIGHT(X398,255),RIGHT('Disaggregation Data'!J$315:$J$616,255),0))),"")</f>
        <v/>
      </c>
      <c r="H398" s="400" t="str">
        <f t="array" ref="H398">IFERROR(IF(INDEX('Disaggregation Data'!$N$315:$N$616,MATCH(RIGHT(X398,255),RIGHT('Disaggregation Data'!$J$315:$J$616,255),0))=0,"",INDEX('Disaggregation Data'!$N$315:$N$616,MATCH(RIGHT(X398,255),RIGHT('Disaggregation Data'!J$315:$J$616,255),0))),"")</f>
        <v/>
      </c>
      <c r="I398" s="496"/>
      <c r="J398" s="496"/>
      <c r="K398" s="496"/>
      <c r="L398" s="496"/>
      <c r="M398" s="496"/>
      <c r="N398" s="496"/>
      <c r="O398" s="496"/>
      <c r="P398" s="496"/>
      <c r="Q398" s="496"/>
      <c r="R398" s="496"/>
      <c r="S398" s="496"/>
      <c r="T398" s="496"/>
      <c r="U398" s="400" t="str">
        <f t="array" ref="U398">IFERROR(IF(INDEX('Disaggregation Data'!$O$315:$O$616,MATCH(RIGHT(X398,255),RIGHT('Disaggregation Data'!$J$315:$J$616,255),0))=0,"",INDEX('Disaggregation Data'!$O$315:$O$616,MATCH(RIGHT(X398,255),RIGHT('Disaggregation Data'!J$315:$J$616,255),0))),"")</f>
        <v/>
      </c>
      <c r="V398" s="413" t="str">
        <f t="array" ref="V398">IFERROR(IF(INDEX('Disaggregation Data'!$P$315:$P$616,MATCH(RIGHT(X398,255),RIGHT('Disaggregation Data'!$J$315:$J$616,255),0))=0,"",INDEX('Disaggregation Data'!$P$315:$P$616,MATCH(RIGHT(X398,255),RIGHT('Disaggregation Data'!J$315:$J$616,255),0))),"")</f>
        <v/>
      </c>
      <c r="W398" s="497"/>
      <c r="X398" s="497" t="str">
        <f t="shared" si="28"/>
        <v/>
      </c>
      <c r="Y398" s="497">
        <f t="shared" si="29"/>
        <v>61</v>
      </c>
      <c r="Z398" s="497" t="str">
        <f t="shared" si="30"/>
        <v/>
      </c>
      <c r="AA398" s="497" t="b">
        <f t="shared" si="31"/>
        <v>0</v>
      </c>
      <c r="AB398" s="497" t="s">
        <v>1967</v>
      </c>
      <c r="AC398" s="497" t="str">
        <f t="array" ref="AC398">IFERROR(IF(INDEX('Disaggregation Records'!$G$95:$G$183,MATCH(LEFT(Z398,255),LEFT('Disaggregation Records'!$D$95:$D$183,255),0))=0,"",INDEX('Disaggregation Records'!$G$95:$G$183,MATCH(LEFT(Z398,255),LEFT('Disaggregation Records'!$D$95:$D$183,255),0))),"")</f>
        <v/>
      </c>
      <c r="AD398" s="497" t="s">
        <v>806</v>
      </c>
      <c r="AE398" s="216"/>
      <c r="AF398" s="494"/>
      <c r="AG398" s="494"/>
    </row>
    <row r="399" spans="1:33" ht="37.5" customHeight="1" x14ac:dyDescent="0.25">
      <c r="A399" s="375">
        <v>8</v>
      </c>
      <c r="B399" s="394" t="str">
        <f>IFERROR(VLOOKUP(A399,'Coverage Indicators - Section D'!$A$10:$Y$42,25,FALSE),"")</f>
        <v/>
      </c>
      <c r="C399" s="490" t="str">
        <f t="array" ref="C399">IFERROR(IF(INDEX('Disaggregation Records'!$E$95:$E$183,MATCH(RIGHT(Z399,255),RIGHT('Disaggregation Records'!$D$95:$D$183,255),0))=0,"",INDEX('Disaggregation Records'!$E$95:$E$183,MATCH(RIGHT(Z399,255),RIGHT('Disaggregation Records'!$D$95:$D$183,255),0))),"")</f>
        <v/>
      </c>
      <c r="D399" s="490" t="str">
        <f t="array" ref="D399">IFERROR(IF(INDEX('Disaggregation Records'!$F$95:$F$183,MATCH(RIGHT(Z399,255),RIGHT('Disaggregation Records'!$D$95:$D$183,255),0))=0,"",INDEX('Disaggregation Records'!$F$95:$F$183,MATCH(RIGHT(Z399,255),RIGHT('Disaggregation Records'!$D$95:$D$183,255),0))),"")</f>
        <v/>
      </c>
      <c r="E399" s="396" t="str">
        <f t="array" ref="E399">IFERROR(IF(INDEX('Disaggregation Data'!$K$315:$K$616,MATCH(RIGHT(X399,255),RIGHT('Disaggregation Data'!$J$315:$J$616,255),0))=0,"",INDEX('Disaggregation Data'!$K$315:$K$616,MATCH(RIGHT(X399,255),RIGHT('Disaggregation Data'!J$315:$J$616,255),0))),"")</f>
        <v/>
      </c>
      <c r="F399" s="397" t="str">
        <f t="array" ref="F399">IFERROR(IF(INDEX('Disaggregation Data'!$L$315:$L$616,MATCH(RIGHT(X399,255),RIGHT('Disaggregation Data'!$J$315:$J$616,255),0))=0,"",INDEX('Disaggregation Data'!$L$315:$L$616,MATCH(RIGHT(X399,255),RIGHT('Disaggregation Data'!J$315:$J$616,255),0))),"")</f>
        <v/>
      </c>
      <c r="G399" s="459" t="str">
        <f t="array" ref="G399">IFERROR(IF(INDEX('Disaggregation Data'!$M$315:$M$616,MATCH(RIGHT(X399,255),RIGHT('Disaggregation Data'!$J$315:$J$616,255),0))=0,(E399/F399)*100,INDEX('Disaggregation Data'!$M$315:$M$616,MATCH(RIGHT(X399,255),RIGHT('Disaggregation Data'!J$315:$J$616,255),0))),"")</f>
        <v/>
      </c>
      <c r="H399" s="400" t="str">
        <f t="array" ref="H399">IFERROR(IF(INDEX('Disaggregation Data'!$N$315:$N$616,MATCH(RIGHT(X399,255),RIGHT('Disaggregation Data'!$J$315:$J$616,255),0))=0,"",INDEX('Disaggregation Data'!$N$315:$N$616,MATCH(RIGHT(X399,255),RIGHT('Disaggregation Data'!J$315:$J$616,255),0))),"")</f>
        <v/>
      </c>
      <c r="I399" s="496"/>
      <c r="J399" s="496"/>
      <c r="K399" s="496"/>
      <c r="L399" s="496"/>
      <c r="M399" s="496"/>
      <c r="N399" s="496"/>
      <c r="O399" s="496"/>
      <c r="P399" s="496"/>
      <c r="Q399" s="496"/>
      <c r="R399" s="496"/>
      <c r="S399" s="496"/>
      <c r="T399" s="496"/>
      <c r="U399" s="400" t="str">
        <f t="array" ref="U399">IFERROR(IF(INDEX('Disaggregation Data'!$O$315:$O$616,MATCH(RIGHT(X399,255),RIGHT('Disaggregation Data'!$J$315:$J$616,255),0))=0,"",INDEX('Disaggregation Data'!$O$315:$O$616,MATCH(RIGHT(X399,255),RIGHT('Disaggregation Data'!J$315:$J$616,255),0))),"")</f>
        <v/>
      </c>
      <c r="V399" s="413" t="str">
        <f t="array" ref="V399">IFERROR(IF(INDEX('Disaggregation Data'!$P$315:$P$616,MATCH(RIGHT(X399,255),RIGHT('Disaggregation Data'!$J$315:$J$616,255),0))=0,"",INDEX('Disaggregation Data'!$P$315:$P$616,MATCH(RIGHT(X399,255),RIGHT('Disaggregation Data'!J$315:$J$616,255),0))),"")</f>
        <v/>
      </c>
      <c r="W399" s="497"/>
      <c r="X399" s="497" t="str">
        <f t="shared" si="28"/>
        <v/>
      </c>
      <c r="Y399" s="497">
        <f t="shared" si="29"/>
        <v>62</v>
      </c>
      <c r="Z399" s="497" t="str">
        <f t="shared" si="30"/>
        <v/>
      </c>
      <c r="AA399" s="497" t="b">
        <f t="shared" si="31"/>
        <v>0</v>
      </c>
      <c r="AB399" s="497" t="s">
        <v>1968</v>
      </c>
      <c r="AC399" s="497" t="str">
        <f t="array" ref="AC399">IFERROR(IF(INDEX('Disaggregation Records'!$G$95:$G$183,MATCH(LEFT(Z399,255),LEFT('Disaggregation Records'!$D$95:$D$183,255),0))=0,"",INDEX('Disaggregation Records'!$G$95:$G$183,MATCH(LEFT(Z399,255),LEFT('Disaggregation Records'!$D$95:$D$183,255),0))),"")</f>
        <v/>
      </c>
      <c r="AD399" s="497" t="s">
        <v>806</v>
      </c>
      <c r="AE399" s="216"/>
      <c r="AF399" s="494"/>
      <c r="AG399" s="494"/>
    </row>
    <row r="400" spans="1:33" ht="37.5" customHeight="1" x14ac:dyDescent="0.25">
      <c r="A400" s="375">
        <v>8</v>
      </c>
      <c r="B400" s="394" t="str">
        <f>IFERROR(VLOOKUP(A400,'Coverage Indicators - Section D'!$A$10:$Y$42,25,FALSE),"")</f>
        <v/>
      </c>
      <c r="C400" s="490" t="str">
        <f t="array" ref="C400">IFERROR(IF(INDEX('Disaggregation Records'!$E$95:$E$183,MATCH(RIGHT(Z400,255),RIGHT('Disaggregation Records'!$D$95:$D$183,255),0))=0,"",INDEX('Disaggregation Records'!$E$95:$E$183,MATCH(RIGHT(Z400,255),RIGHT('Disaggregation Records'!$D$95:$D$183,255),0))),"")</f>
        <v/>
      </c>
      <c r="D400" s="490" t="str">
        <f t="array" ref="D400">IFERROR(IF(INDEX('Disaggregation Records'!$F$95:$F$183,MATCH(RIGHT(Z400,255),RIGHT('Disaggregation Records'!$D$95:$D$183,255),0))=0,"",INDEX('Disaggregation Records'!$F$95:$F$183,MATCH(RIGHT(Z400,255),RIGHT('Disaggregation Records'!$D$95:$D$183,255),0))),"")</f>
        <v/>
      </c>
      <c r="E400" s="396" t="str">
        <f t="array" ref="E400">IFERROR(IF(INDEX('Disaggregation Data'!$K$315:$K$616,MATCH(RIGHT(X400,255),RIGHT('Disaggregation Data'!$J$315:$J$616,255),0))=0,"",INDEX('Disaggregation Data'!$K$315:$K$616,MATCH(RIGHT(X400,255),RIGHT('Disaggregation Data'!J$315:$J$616,255),0))),"")</f>
        <v/>
      </c>
      <c r="F400" s="397" t="str">
        <f t="array" ref="F400">IFERROR(IF(INDEX('Disaggregation Data'!$L$315:$L$616,MATCH(RIGHT(X400,255),RIGHT('Disaggregation Data'!$J$315:$J$616,255),0))=0,"",INDEX('Disaggregation Data'!$L$315:$L$616,MATCH(RIGHT(X400,255),RIGHT('Disaggregation Data'!J$315:$J$616,255),0))),"")</f>
        <v/>
      </c>
      <c r="G400" s="459" t="str">
        <f t="array" ref="G400">IFERROR(IF(INDEX('Disaggregation Data'!$M$315:$M$616,MATCH(RIGHT(X400,255),RIGHT('Disaggregation Data'!$J$315:$J$616,255),0))=0,(E400/F400)*100,INDEX('Disaggregation Data'!$M$315:$M$616,MATCH(RIGHT(X400,255),RIGHT('Disaggregation Data'!J$315:$J$616,255),0))),"")</f>
        <v/>
      </c>
      <c r="H400" s="400" t="str">
        <f t="array" ref="H400">IFERROR(IF(INDEX('Disaggregation Data'!$N$315:$N$616,MATCH(RIGHT(X400,255),RIGHT('Disaggregation Data'!$J$315:$J$616,255),0))=0,"",INDEX('Disaggregation Data'!$N$315:$N$616,MATCH(RIGHT(X400,255),RIGHT('Disaggregation Data'!J$315:$J$616,255),0))),"")</f>
        <v/>
      </c>
      <c r="I400" s="496"/>
      <c r="J400" s="496"/>
      <c r="K400" s="496"/>
      <c r="L400" s="496"/>
      <c r="M400" s="496"/>
      <c r="N400" s="496"/>
      <c r="O400" s="496"/>
      <c r="P400" s="496"/>
      <c r="Q400" s="496"/>
      <c r="R400" s="496"/>
      <c r="S400" s="496"/>
      <c r="T400" s="496"/>
      <c r="U400" s="400" t="str">
        <f t="array" ref="U400">IFERROR(IF(INDEX('Disaggregation Data'!$O$315:$O$616,MATCH(RIGHT(X400,255),RIGHT('Disaggregation Data'!$J$315:$J$616,255),0))=0,"",INDEX('Disaggregation Data'!$O$315:$O$616,MATCH(RIGHT(X400,255),RIGHT('Disaggregation Data'!J$315:$J$616,255),0))),"")</f>
        <v/>
      </c>
      <c r="V400" s="413" t="str">
        <f t="array" ref="V400">IFERROR(IF(INDEX('Disaggregation Data'!$P$315:$P$616,MATCH(RIGHT(X400,255),RIGHT('Disaggregation Data'!$J$315:$J$616,255),0))=0,"",INDEX('Disaggregation Data'!$P$315:$P$616,MATCH(RIGHT(X400,255),RIGHT('Disaggregation Data'!J$315:$J$616,255),0))),"")</f>
        <v/>
      </c>
      <c r="W400" s="497"/>
      <c r="X400" s="497" t="str">
        <f t="shared" si="28"/>
        <v/>
      </c>
      <c r="Y400" s="497">
        <f t="shared" si="29"/>
        <v>63</v>
      </c>
      <c r="Z400" s="497" t="str">
        <f t="shared" si="30"/>
        <v/>
      </c>
      <c r="AA400" s="497" t="b">
        <f t="shared" si="31"/>
        <v>0</v>
      </c>
      <c r="AB400" s="497" t="s">
        <v>1969</v>
      </c>
      <c r="AC400" s="497" t="str">
        <f t="array" ref="AC400">IFERROR(IF(INDEX('Disaggregation Records'!$G$95:$G$183,MATCH(LEFT(Z400,255),LEFT('Disaggregation Records'!$D$95:$D$183,255),0))=0,"",INDEX('Disaggregation Records'!$G$95:$G$183,MATCH(LEFT(Z400,255),LEFT('Disaggregation Records'!$D$95:$D$183,255),0))),"")</f>
        <v/>
      </c>
      <c r="AD400" s="497" t="s">
        <v>806</v>
      </c>
      <c r="AE400" s="216"/>
      <c r="AF400" s="494"/>
      <c r="AG400" s="494"/>
    </row>
    <row r="401" spans="1:33" ht="37.5" customHeight="1" x14ac:dyDescent="0.25">
      <c r="A401" s="375">
        <v>8</v>
      </c>
      <c r="B401" s="394" t="str">
        <f>IFERROR(VLOOKUP(A401,'Coverage Indicators - Section D'!$A$10:$Y$42,25,FALSE),"")</f>
        <v/>
      </c>
      <c r="C401" s="490" t="str">
        <f t="array" ref="C401">IFERROR(IF(INDEX('Disaggregation Records'!$E$95:$E$183,MATCH(RIGHT(Z401,255),RIGHT('Disaggregation Records'!$D$95:$D$183,255),0))=0,"",INDEX('Disaggregation Records'!$E$95:$E$183,MATCH(RIGHT(Z401,255),RIGHT('Disaggregation Records'!$D$95:$D$183,255),0))),"")</f>
        <v/>
      </c>
      <c r="D401" s="490" t="str">
        <f t="array" ref="D401">IFERROR(IF(INDEX('Disaggregation Records'!$F$95:$F$183,MATCH(RIGHT(Z401,255),RIGHT('Disaggregation Records'!$D$95:$D$183,255),0))=0,"",INDEX('Disaggregation Records'!$F$95:$F$183,MATCH(RIGHT(Z401,255),RIGHT('Disaggregation Records'!$D$95:$D$183,255),0))),"")</f>
        <v/>
      </c>
      <c r="E401" s="396" t="str">
        <f t="array" ref="E401">IFERROR(IF(INDEX('Disaggregation Data'!$K$315:$K$616,MATCH(RIGHT(X401,255),RIGHT('Disaggregation Data'!$J$315:$J$616,255),0))=0,"",INDEX('Disaggregation Data'!$K$315:$K$616,MATCH(RIGHT(X401,255),RIGHT('Disaggregation Data'!J$315:$J$616,255),0))),"")</f>
        <v/>
      </c>
      <c r="F401" s="397" t="str">
        <f t="array" ref="F401">IFERROR(IF(INDEX('Disaggregation Data'!$L$315:$L$616,MATCH(RIGHT(X401,255),RIGHT('Disaggregation Data'!$J$315:$J$616,255),0))=0,"",INDEX('Disaggregation Data'!$L$315:$L$616,MATCH(RIGHT(X401,255),RIGHT('Disaggregation Data'!J$315:$J$616,255),0))),"")</f>
        <v/>
      </c>
      <c r="G401" s="459" t="str">
        <f t="array" ref="G401">IFERROR(IF(INDEX('Disaggregation Data'!$M$315:$M$616,MATCH(RIGHT(X401,255),RIGHT('Disaggregation Data'!$J$315:$J$616,255),0))=0,(E401/F401)*100,INDEX('Disaggregation Data'!$M$315:$M$616,MATCH(RIGHT(X401,255),RIGHT('Disaggregation Data'!J$315:$J$616,255),0))),"")</f>
        <v/>
      </c>
      <c r="H401" s="400" t="str">
        <f t="array" ref="H401">IFERROR(IF(INDEX('Disaggregation Data'!$N$315:$N$616,MATCH(RIGHT(X401,255),RIGHT('Disaggregation Data'!$J$315:$J$616,255),0))=0,"",INDEX('Disaggregation Data'!$N$315:$N$616,MATCH(RIGHT(X401,255),RIGHT('Disaggregation Data'!J$315:$J$616,255),0))),"")</f>
        <v/>
      </c>
      <c r="I401" s="496"/>
      <c r="J401" s="496"/>
      <c r="K401" s="496"/>
      <c r="L401" s="496"/>
      <c r="M401" s="496"/>
      <c r="N401" s="496"/>
      <c r="O401" s="496"/>
      <c r="P401" s="496"/>
      <c r="Q401" s="496"/>
      <c r="R401" s="496"/>
      <c r="S401" s="496"/>
      <c r="T401" s="496"/>
      <c r="U401" s="400" t="str">
        <f t="array" ref="U401">IFERROR(IF(INDEX('Disaggregation Data'!$O$315:$O$616,MATCH(RIGHT(X401,255),RIGHT('Disaggregation Data'!$J$315:$J$616,255),0))=0,"",INDEX('Disaggregation Data'!$O$315:$O$616,MATCH(RIGHT(X401,255),RIGHT('Disaggregation Data'!J$315:$J$616,255),0))),"")</f>
        <v/>
      </c>
      <c r="V401" s="413" t="str">
        <f t="array" ref="V401">IFERROR(IF(INDEX('Disaggregation Data'!$P$315:$P$616,MATCH(RIGHT(X401,255),RIGHT('Disaggregation Data'!$J$315:$J$616,255),0))=0,"",INDEX('Disaggregation Data'!$P$315:$P$616,MATCH(RIGHT(X401,255),RIGHT('Disaggregation Data'!J$315:$J$616,255),0))),"")</f>
        <v/>
      </c>
      <c r="W401" s="497"/>
      <c r="X401" s="497" t="str">
        <f t="shared" si="28"/>
        <v/>
      </c>
      <c r="Y401" s="497">
        <f t="shared" si="29"/>
        <v>64</v>
      </c>
      <c r="Z401" s="497" t="str">
        <f t="shared" si="30"/>
        <v/>
      </c>
      <c r="AA401" s="497" t="b">
        <f t="shared" si="31"/>
        <v>0</v>
      </c>
      <c r="AB401" s="497" t="s">
        <v>1970</v>
      </c>
      <c r="AC401" s="497" t="str">
        <f t="array" ref="AC401">IFERROR(IF(INDEX('Disaggregation Records'!$G$95:$G$183,MATCH(LEFT(Z401,255),LEFT('Disaggregation Records'!$D$95:$D$183,255),0))=0,"",INDEX('Disaggregation Records'!$G$95:$G$183,MATCH(LEFT(Z401,255),LEFT('Disaggregation Records'!$D$95:$D$183,255),0))),"")</f>
        <v/>
      </c>
      <c r="AD401" s="497" t="s">
        <v>806</v>
      </c>
      <c r="AE401" s="216"/>
      <c r="AF401" s="494"/>
      <c r="AG401" s="494"/>
    </row>
    <row r="402" spans="1:33" ht="37.5" customHeight="1" x14ac:dyDescent="0.25">
      <c r="A402" s="375">
        <v>8</v>
      </c>
      <c r="B402" s="394" t="str">
        <f>IFERROR(VLOOKUP(A402,'Coverage Indicators - Section D'!$A$10:$Y$42,25,FALSE),"")</f>
        <v/>
      </c>
      <c r="C402" s="490" t="str">
        <f t="array" ref="C402">IFERROR(IF(INDEX('Disaggregation Records'!$E$95:$E$183,MATCH(RIGHT(Z402,255),RIGHT('Disaggregation Records'!$D$95:$D$183,255),0))=0,"",INDEX('Disaggregation Records'!$E$95:$E$183,MATCH(RIGHT(Z402,255),RIGHT('Disaggregation Records'!$D$95:$D$183,255),0))),"")</f>
        <v/>
      </c>
      <c r="D402" s="490" t="str">
        <f t="array" ref="D402">IFERROR(IF(INDEX('Disaggregation Records'!$F$95:$F$183,MATCH(RIGHT(Z402,255),RIGHT('Disaggregation Records'!$D$95:$D$183,255),0))=0,"",INDEX('Disaggregation Records'!$F$95:$F$183,MATCH(RIGHT(Z402,255),RIGHT('Disaggregation Records'!$D$95:$D$183,255),0))),"")</f>
        <v/>
      </c>
      <c r="E402" s="396" t="str">
        <f t="array" ref="E402">IFERROR(IF(INDEX('Disaggregation Data'!$K$315:$K$616,MATCH(RIGHT(X402,255),RIGHT('Disaggregation Data'!$J$315:$J$616,255),0))=0,"",INDEX('Disaggregation Data'!$K$315:$K$616,MATCH(RIGHT(X402,255),RIGHT('Disaggregation Data'!J$315:$J$616,255),0))),"")</f>
        <v/>
      </c>
      <c r="F402" s="397" t="str">
        <f t="array" ref="F402">IFERROR(IF(INDEX('Disaggregation Data'!$L$315:$L$616,MATCH(RIGHT(X402,255),RIGHT('Disaggregation Data'!$J$315:$J$616,255),0))=0,"",INDEX('Disaggregation Data'!$L$315:$L$616,MATCH(RIGHT(X402,255),RIGHT('Disaggregation Data'!J$315:$J$616,255),0))),"")</f>
        <v/>
      </c>
      <c r="G402" s="459" t="str">
        <f t="array" ref="G402">IFERROR(IF(INDEX('Disaggregation Data'!$M$315:$M$616,MATCH(RIGHT(X402,255),RIGHT('Disaggregation Data'!$J$315:$J$616,255),0))=0,(E402/F402)*100,INDEX('Disaggregation Data'!$M$315:$M$616,MATCH(RIGHT(X402,255),RIGHT('Disaggregation Data'!J$315:$J$616,255),0))),"")</f>
        <v/>
      </c>
      <c r="H402" s="400" t="str">
        <f t="array" ref="H402">IFERROR(IF(INDEX('Disaggregation Data'!$N$315:$N$616,MATCH(RIGHT(X402,255),RIGHT('Disaggregation Data'!$J$315:$J$616,255),0))=0,"",INDEX('Disaggregation Data'!$N$315:$N$616,MATCH(RIGHT(X402,255),RIGHT('Disaggregation Data'!J$315:$J$616,255),0))),"")</f>
        <v/>
      </c>
      <c r="I402" s="496"/>
      <c r="J402" s="496"/>
      <c r="K402" s="496"/>
      <c r="L402" s="496"/>
      <c r="M402" s="496"/>
      <c r="N402" s="496"/>
      <c r="O402" s="496"/>
      <c r="P402" s="496"/>
      <c r="Q402" s="496"/>
      <c r="R402" s="496"/>
      <c r="S402" s="496"/>
      <c r="T402" s="496"/>
      <c r="U402" s="400" t="str">
        <f t="array" ref="U402">IFERROR(IF(INDEX('Disaggregation Data'!$O$315:$O$616,MATCH(RIGHT(X402,255),RIGHT('Disaggregation Data'!$J$315:$J$616,255),0))=0,"",INDEX('Disaggregation Data'!$O$315:$O$616,MATCH(RIGHT(X402,255),RIGHT('Disaggregation Data'!J$315:$J$616,255),0))),"")</f>
        <v/>
      </c>
      <c r="V402" s="413" t="str">
        <f t="array" ref="V402">IFERROR(IF(INDEX('Disaggregation Data'!$P$315:$P$616,MATCH(RIGHT(X402,255),RIGHT('Disaggregation Data'!$J$315:$J$616,255),0))=0,"",INDEX('Disaggregation Data'!$P$315:$P$616,MATCH(RIGHT(X402,255),RIGHT('Disaggregation Data'!J$315:$J$616,255),0))),"")</f>
        <v/>
      </c>
      <c r="W402" s="497"/>
      <c r="X402" s="497" t="str">
        <f t="shared" si="28"/>
        <v/>
      </c>
      <c r="Y402" s="497">
        <f t="shared" si="29"/>
        <v>65</v>
      </c>
      <c r="Z402" s="497" t="str">
        <f t="shared" si="30"/>
        <v/>
      </c>
      <c r="AA402" s="497" t="b">
        <f t="shared" si="31"/>
        <v>0</v>
      </c>
      <c r="AB402" s="497" t="s">
        <v>1971</v>
      </c>
      <c r="AC402" s="497" t="str">
        <f t="array" ref="AC402">IFERROR(IF(INDEX('Disaggregation Records'!$G$95:$G$183,MATCH(LEFT(Z402,255),LEFT('Disaggregation Records'!$D$95:$D$183,255),0))=0,"",INDEX('Disaggregation Records'!$G$95:$G$183,MATCH(LEFT(Z402,255),LEFT('Disaggregation Records'!$D$95:$D$183,255),0))),"")</f>
        <v/>
      </c>
      <c r="AD402" s="497" t="s">
        <v>806</v>
      </c>
      <c r="AE402" s="216"/>
      <c r="AF402" s="494"/>
      <c r="AG402" s="494"/>
    </row>
    <row r="403" spans="1:33" ht="37.5" customHeight="1" x14ac:dyDescent="0.25">
      <c r="A403" s="375">
        <v>8</v>
      </c>
      <c r="B403" s="394" t="str">
        <f>IFERROR(VLOOKUP(A403,'Coverage Indicators - Section D'!$A$10:$Y$42,25,FALSE),"")</f>
        <v/>
      </c>
      <c r="C403" s="490" t="str">
        <f t="array" ref="C403">IFERROR(IF(INDEX('Disaggregation Records'!$E$95:$E$183,MATCH(RIGHT(Z403,255),RIGHT('Disaggregation Records'!$D$95:$D$183,255),0))=0,"",INDEX('Disaggregation Records'!$E$95:$E$183,MATCH(RIGHT(Z403,255),RIGHT('Disaggregation Records'!$D$95:$D$183,255),0))),"")</f>
        <v/>
      </c>
      <c r="D403" s="490" t="str">
        <f t="array" ref="D403">IFERROR(IF(INDEX('Disaggregation Records'!$F$95:$F$183,MATCH(RIGHT(Z403,255),RIGHT('Disaggregation Records'!$D$95:$D$183,255),0))=0,"",INDEX('Disaggregation Records'!$F$95:$F$183,MATCH(RIGHT(Z403,255),RIGHT('Disaggregation Records'!$D$95:$D$183,255),0))),"")</f>
        <v/>
      </c>
      <c r="E403" s="396" t="str">
        <f t="array" ref="E403">IFERROR(IF(INDEX('Disaggregation Data'!$K$315:$K$616,MATCH(RIGHT(X403,255),RIGHT('Disaggregation Data'!$J$315:$J$616,255),0))=0,"",INDEX('Disaggregation Data'!$K$315:$K$616,MATCH(RIGHT(X403,255),RIGHT('Disaggregation Data'!J$315:$J$616,255),0))),"")</f>
        <v/>
      </c>
      <c r="F403" s="397" t="str">
        <f t="array" ref="F403">IFERROR(IF(INDEX('Disaggregation Data'!$L$315:$L$616,MATCH(RIGHT(X403,255),RIGHT('Disaggregation Data'!$J$315:$J$616,255),0))=0,"",INDEX('Disaggregation Data'!$L$315:$L$616,MATCH(RIGHT(X403,255),RIGHT('Disaggregation Data'!J$315:$J$616,255),0))),"")</f>
        <v/>
      </c>
      <c r="G403" s="459" t="str">
        <f t="array" ref="G403">IFERROR(IF(INDEX('Disaggregation Data'!$M$315:$M$616,MATCH(RIGHT(X403,255),RIGHT('Disaggregation Data'!$J$315:$J$616,255),0))=0,(E403/F403)*100,INDEX('Disaggregation Data'!$M$315:$M$616,MATCH(RIGHT(X403,255),RIGHT('Disaggregation Data'!J$315:$J$616,255),0))),"")</f>
        <v/>
      </c>
      <c r="H403" s="400" t="str">
        <f t="array" ref="H403">IFERROR(IF(INDEX('Disaggregation Data'!$N$315:$N$616,MATCH(RIGHT(X403,255),RIGHT('Disaggregation Data'!$J$315:$J$616,255),0))=0,"",INDEX('Disaggregation Data'!$N$315:$N$616,MATCH(RIGHT(X403,255),RIGHT('Disaggregation Data'!J$315:$J$616,255),0))),"")</f>
        <v/>
      </c>
      <c r="I403" s="496"/>
      <c r="J403" s="496"/>
      <c r="K403" s="496"/>
      <c r="L403" s="496"/>
      <c r="M403" s="496"/>
      <c r="N403" s="496"/>
      <c r="O403" s="496"/>
      <c r="P403" s="496"/>
      <c r="Q403" s="496"/>
      <c r="R403" s="496"/>
      <c r="S403" s="496"/>
      <c r="T403" s="496"/>
      <c r="U403" s="400" t="str">
        <f t="array" ref="U403">IFERROR(IF(INDEX('Disaggregation Data'!$O$315:$O$616,MATCH(RIGHT(X403,255),RIGHT('Disaggregation Data'!$J$315:$J$616,255),0))=0,"",INDEX('Disaggregation Data'!$O$315:$O$616,MATCH(RIGHT(X403,255),RIGHT('Disaggregation Data'!J$315:$J$616,255),0))),"")</f>
        <v/>
      </c>
      <c r="V403" s="413" t="str">
        <f t="array" ref="V403">IFERROR(IF(INDEX('Disaggregation Data'!$P$315:$P$616,MATCH(RIGHT(X403,255),RIGHT('Disaggregation Data'!$J$315:$J$616,255),0))=0,"",INDEX('Disaggregation Data'!$P$315:$P$616,MATCH(RIGHT(X403,255),RIGHT('Disaggregation Data'!J$315:$J$616,255),0))),"")</f>
        <v/>
      </c>
      <c r="W403" s="497"/>
      <c r="X403" s="497" t="str">
        <f t="shared" si="28"/>
        <v/>
      </c>
      <c r="Y403" s="497">
        <f t="shared" si="29"/>
        <v>66</v>
      </c>
      <c r="Z403" s="497" t="str">
        <f t="shared" si="30"/>
        <v/>
      </c>
      <c r="AA403" s="497" t="b">
        <f t="shared" si="31"/>
        <v>0</v>
      </c>
      <c r="AB403" s="497" t="s">
        <v>1972</v>
      </c>
      <c r="AC403" s="497" t="str">
        <f t="array" ref="AC403">IFERROR(IF(INDEX('Disaggregation Records'!$G$95:$G$183,MATCH(LEFT(Z403,255),LEFT('Disaggregation Records'!$D$95:$D$183,255),0))=0,"",INDEX('Disaggregation Records'!$G$95:$G$183,MATCH(LEFT(Z403,255),LEFT('Disaggregation Records'!$D$95:$D$183,255),0))),"")</f>
        <v/>
      </c>
      <c r="AD403" s="497" t="s">
        <v>806</v>
      </c>
      <c r="AE403" s="216"/>
      <c r="AF403" s="494"/>
      <c r="AG403" s="494"/>
    </row>
    <row r="404" spans="1:33" ht="37.5" customHeight="1" x14ac:dyDescent="0.25">
      <c r="A404" s="375">
        <v>8</v>
      </c>
      <c r="B404" s="394" t="str">
        <f>IFERROR(VLOOKUP(A404,'Coverage Indicators - Section D'!$A$10:$Y$42,25,FALSE),"")</f>
        <v/>
      </c>
      <c r="C404" s="490" t="str">
        <f t="array" ref="C404">IFERROR(IF(INDEX('Disaggregation Records'!$E$95:$E$183,MATCH(RIGHT(Z404,255),RIGHT('Disaggregation Records'!$D$95:$D$183,255),0))=0,"",INDEX('Disaggregation Records'!$E$95:$E$183,MATCH(RIGHT(Z404,255),RIGHT('Disaggregation Records'!$D$95:$D$183,255),0))),"")</f>
        <v/>
      </c>
      <c r="D404" s="490" t="str">
        <f t="array" ref="D404">IFERROR(IF(INDEX('Disaggregation Records'!$F$95:$F$183,MATCH(RIGHT(Z404,255),RIGHT('Disaggregation Records'!$D$95:$D$183,255),0))=0,"",INDEX('Disaggregation Records'!$F$95:$F$183,MATCH(RIGHT(Z404,255),RIGHT('Disaggregation Records'!$D$95:$D$183,255),0))),"")</f>
        <v/>
      </c>
      <c r="E404" s="396" t="str">
        <f t="array" ref="E404">IFERROR(IF(INDEX('Disaggregation Data'!$K$315:$K$616,MATCH(RIGHT(X404,255),RIGHT('Disaggregation Data'!$J$315:$J$616,255),0))=0,"",INDEX('Disaggregation Data'!$K$315:$K$616,MATCH(RIGHT(X404,255),RIGHT('Disaggregation Data'!J$315:$J$616,255),0))),"")</f>
        <v/>
      </c>
      <c r="F404" s="397" t="str">
        <f t="array" ref="F404">IFERROR(IF(INDEX('Disaggregation Data'!$L$315:$L$616,MATCH(RIGHT(X404,255),RIGHT('Disaggregation Data'!$J$315:$J$616,255),0))=0,"",INDEX('Disaggregation Data'!$L$315:$L$616,MATCH(RIGHT(X404,255),RIGHT('Disaggregation Data'!J$315:$J$616,255),0))),"")</f>
        <v/>
      </c>
      <c r="G404" s="459" t="str">
        <f t="array" ref="G404">IFERROR(IF(INDEX('Disaggregation Data'!$M$315:$M$616,MATCH(RIGHT(X404,255),RIGHT('Disaggregation Data'!$J$315:$J$616,255),0))=0,(E404/F404)*100,INDEX('Disaggregation Data'!$M$315:$M$616,MATCH(RIGHT(X404,255),RIGHT('Disaggregation Data'!J$315:$J$616,255),0))),"")</f>
        <v/>
      </c>
      <c r="H404" s="400" t="str">
        <f t="array" ref="H404">IFERROR(IF(INDEX('Disaggregation Data'!$N$315:$N$616,MATCH(RIGHT(X404,255),RIGHT('Disaggregation Data'!$J$315:$J$616,255),0))=0,"",INDEX('Disaggregation Data'!$N$315:$N$616,MATCH(RIGHT(X404,255),RIGHT('Disaggregation Data'!J$315:$J$616,255),0))),"")</f>
        <v/>
      </c>
      <c r="I404" s="496"/>
      <c r="J404" s="496"/>
      <c r="K404" s="496"/>
      <c r="L404" s="496"/>
      <c r="M404" s="496"/>
      <c r="N404" s="496"/>
      <c r="O404" s="496"/>
      <c r="P404" s="496"/>
      <c r="Q404" s="496"/>
      <c r="R404" s="496"/>
      <c r="S404" s="496"/>
      <c r="T404" s="496"/>
      <c r="U404" s="400" t="str">
        <f t="array" ref="U404">IFERROR(IF(INDEX('Disaggregation Data'!$O$315:$O$616,MATCH(RIGHT(X404,255),RIGHT('Disaggregation Data'!$J$315:$J$616,255),0))=0,"",INDEX('Disaggregation Data'!$O$315:$O$616,MATCH(RIGHT(X404,255),RIGHT('Disaggregation Data'!J$315:$J$616,255),0))),"")</f>
        <v/>
      </c>
      <c r="V404" s="413" t="str">
        <f t="array" ref="V404">IFERROR(IF(INDEX('Disaggregation Data'!$P$315:$P$616,MATCH(RIGHT(X404,255),RIGHT('Disaggregation Data'!$J$315:$J$616,255),0))=0,"",INDEX('Disaggregation Data'!$P$315:$P$616,MATCH(RIGHT(X404,255),RIGHT('Disaggregation Data'!J$315:$J$616,255),0))),"")</f>
        <v/>
      </c>
      <c r="W404" s="497"/>
      <c r="X404" s="497" t="str">
        <f t="shared" si="28"/>
        <v/>
      </c>
      <c r="Y404" s="497">
        <f t="shared" si="29"/>
        <v>67</v>
      </c>
      <c r="Z404" s="497" t="str">
        <f t="shared" si="30"/>
        <v/>
      </c>
      <c r="AA404" s="497" t="b">
        <f t="shared" si="31"/>
        <v>0</v>
      </c>
      <c r="AB404" s="497" t="s">
        <v>1973</v>
      </c>
      <c r="AC404" s="497" t="str">
        <f t="array" ref="AC404">IFERROR(IF(INDEX('Disaggregation Records'!$G$95:$G$183,MATCH(LEFT(Z404,255),LEFT('Disaggregation Records'!$D$95:$D$183,255),0))=0,"",INDEX('Disaggregation Records'!$G$95:$G$183,MATCH(LEFT(Z404,255),LEFT('Disaggregation Records'!$D$95:$D$183,255),0))),"")</f>
        <v/>
      </c>
      <c r="AD404" s="497" t="s">
        <v>806</v>
      </c>
      <c r="AE404" s="216"/>
      <c r="AF404" s="494"/>
      <c r="AG404" s="494"/>
    </row>
    <row r="405" spans="1:33" ht="37.5" customHeight="1" x14ac:dyDescent="0.25">
      <c r="A405" s="375">
        <v>8</v>
      </c>
      <c r="B405" s="394" t="str">
        <f>IFERROR(VLOOKUP(A405,'Coverage Indicators - Section D'!$A$10:$Y$42,25,FALSE),"")</f>
        <v/>
      </c>
      <c r="C405" s="490" t="str">
        <f t="array" ref="C405">IFERROR(IF(INDEX('Disaggregation Records'!$E$95:$E$183,MATCH(RIGHT(Z405,255),RIGHT('Disaggregation Records'!$D$95:$D$183,255),0))=0,"",INDEX('Disaggregation Records'!$E$95:$E$183,MATCH(RIGHT(Z405,255),RIGHT('Disaggregation Records'!$D$95:$D$183,255),0))),"")</f>
        <v/>
      </c>
      <c r="D405" s="490" t="str">
        <f t="array" ref="D405">IFERROR(IF(INDEX('Disaggregation Records'!$F$95:$F$183,MATCH(RIGHT(Z405,255),RIGHT('Disaggregation Records'!$D$95:$D$183,255),0))=0,"",INDEX('Disaggregation Records'!$F$95:$F$183,MATCH(RIGHT(Z405,255),RIGHT('Disaggregation Records'!$D$95:$D$183,255),0))),"")</f>
        <v/>
      </c>
      <c r="E405" s="396" t="str">
        <f t="array" ref="E405">IFERROR(IF(INDEX('Disaggregation Data'!$K$315:$K$616,MATCH(RIGHT(X405,255),RIGHT('Disaggregation Data'!$J$315:$J$616,255),0))=0,"",INDEX('Disaggregation Data'!$K$315:$K$616,MATCH(RIGHT(X405,255),RIGHT('Disaggregation Data'!J$315:$J$616,255),0))),"")</f>
        <v/>
      </c>
      <c r="F405" s="397" t="str">
        <f t="array" ref="F405">IFERROR(IF(INDEX('Disaggregation Data'!$L$315:$L$616,MATCH(RIGHT(X405,255),RIGHT('Disaggregation Data'!$J$315:$J$616,255),0))=0,"",INDEX('Disaggregation Data'!$L$315:$L$616,MATCH(RIGHT(X405,255),RIGHT('Disaggregation Data'!J$315:$J$616,255),0))),"")</f>
        <v/>
      </c>
      <c r="G405" s="459" t="str">
        <f t="array" ref="G405">IFERROR(IF(INDEX('Disaggregation Data'!$M$315:$M$616,MATCH(RIGHT(X405,255),RIGHT('Disaggregation Data'!$J$315:$J$616,255),0))=0,(E405/F405)*100,INDEX('Disaggregation Data'!$M$315:$M$616,MATCH(RIGHT(X405,255),RIGHT('Disaggregation Data'!J$315:$J$616,255),0))),"")</f>
        <v/>
      </c>
      <c r="H405" s="400" t="str">
        <f t="array" ref="H405">IFERROR(IF(INDEX('Disaggregation Data'!$N$315:$N$616,MATCH(RIGHT(X405,255),RIGHT('Disaggregation Data'!$J$315:$J$616,255),0))=0,"",INDEX('Disaggregation Data'!$N$315:$N$616,MATCH(RIGHT(X405,255),RIGHT('Disaggregation Data'!J$315:$J$616,255),0))),"")</f>
        <v/>
      </c>
      <c r="I405" s="496"/>
      <c r="J405" s="496"/>
      <c r="K405" s="496"/>
      <c r="L405" s="496"/>
      <c r="M405" s="496"/>
      <c r="N405" s="496"/>
      <c r="O405" s="496"/>
      <c r="P405" s="496"/>
      <c r="Q405" s="496"/>
      <c r="R405" s="496"/>
      <c r="S405" s="496"/>
      <c r="T405" s="496"/>
      <c r="U405" s="400" t="str">
        <f t="array" ref="U405">IFERROR(IF(INDEX('Disaggregation Data'!$O$315:$O$616,MATCH(RIGHT(X405,255),RIGHT('Disaggregation Data'!$J$315:$J$616,255),0))=0,"",INDEX('Disaggregation Data'!$O$315:$O$616,MATCH(RIGHT(X405,255),RIGHT('Disaggregation Data'!J$315:$J$616,255),0))),"")</f>
        <v/>
      </c>
      <c r="V405" s="413" t="str">
        <f t="array" ref="V405">IFERROR(IF(INDEX('Disaggregation Data'!$P$315:$P$616,MATCH(RIGHT(X405,255),RIGHT('Disaggregation Data'!$J$315:$J$616,255),0))=0,"",INDEX('Disaggregation Data'!$P$315:$P$616,MATCH(RIGHT(X405,255),RIGHT('Disaggregation Data'!J$315:$J$616,255),0))),"")</f>
        <v/>
      </c>
      <c r="W405" s="497"/>
      <c r="X405" s="497" t="str">
        <f t="shared" si="28"/>
        <v/>
      </c>
      <c r="Y405" s="497">
        <f t="shared" si="29"/>
        <v>68</v>
      </c>
      <c r="Z405" s="497" t="str">
        <f t="shared" si="30"/>
        <v/>
      </c>
      <c r="AA405" s="497" t="b">
        <f t="shared" si="31"/>
        <v>0</v>
      </c>
      <c r="AB405" s="497" t="s">
        <v>1974</v>
      </c>
      <c r="AC405" s="497" t="str">
        <f t="array" ref="AC405">IFERROR(IF(INDEX('Disaggregation Records'!$G$95:$G$183,MATCH(LEFT(Z405,255),LEFT('Disaggregation Records'!$D$95:$D$183,255),0))=0,"",INDEX('Disaggregation Records'!$G$95:$G$183,MATCH(LEFT(Z405,255),LEFT('Disaggregation Records'!$D$95:$D$183,255),0))),"")</f>
        <v/>
      </c>
      <c r="AD405" s="497" t="s">
        <v>806</v>
      </c>
      <c r="AE405" s="216"/>
      <c r="AF405" s="494"/>
      <c r="AG405" s="494"/>
    </row>
    <row r="406" spans="1:33" ht="37.5" customHeight="1" x14ac:dyDescent="0.25">
      <c r="A406" s="375">
        <v>8</v>
      </c>
      <c r="B406" s="394" t="str">
        <f>IFERROR(VLOOKUP(A406,'Coverage Indicators - Section D'!$A$10:$Y$42,25,FALSE),"")</f>
        <v/>
      </c>
      <c r="C406" s="490" t="str">
        <f t="array" ref="C406">IFERROR(IF(INDEX('Disaggregation Records'!$E$95:$E$183,MATCH(RIGHT(Z406,255),RIGHT('Disaggregation Records'!$D$95:$D$183,255),0))=0,"",INDEX('Disaggregation Records'!$E$95:$E$183,MATCH(RIGHT(Z406,255),RIGHT('Disaggregation Records'!$D$95:$D$183,255),0))),"")</f>
        <v/>
      </c>
      <c r="D406" s="490" t="str">
        <f t="array" ref="D406">IFERROR(IF(INDEX('Disaggregation Records'!$F$95:$F$183,MATCH(RIGHT(Z406,255),RIGHT('Disaggregation Records'!$D$95:$D$183,255),0))=0,"",INDEX('Disaggregation Records'!$F$95:$F$183,MATCH(RIGHT(Z406,255),RIGHT('Disaggregation Records'!$D$95:$D$183,255),0))),"")</f>
        <v/>
      </c>
      <c r="E406" s="396" t="str">
        <f t="array" ref="E406">IFERROR(IF(INDEX('Disaggregation Data'!$K$315:$K$616,MATCH(RIGHT(X406,255),RIGHT('Disaggregation Data'!$J$315:$J$616,255),0))=0,"",INDEX('Disaggregation Data'!$K$315:$K$616,MATCH(RIGHT(X406,255),RIGHT('Disaggregation Data'!J$315:$J$616,255),0))),"")</f>
        <v/>
      </c>
      <c r="F406" s="397" t="str">
        <f t="array" ref="F406">IFERROR(IF(INDEX('Disaggregation Data'!$L$315:$L$616,MATCH(RIGHT(X406,255),RIGHT('Disaggregation Data'!$J$315:$J$616,255),0))=0,"",INDEX('Disaggregation Data'!$L$315:$L$616,MATCH(RIGHT(X406,255),RIGHT('Disaggregation Data'!J$315:$J$616,255),0))),"")</f>
        <v/>
      </c>
      <c r="G406" s="459" t="str">
        <f t="array" ref="G406">IFERROR(IF(INDEX('Disaggregation Data'!$M$315:$M$616,MATCH(RIGHT(X406,255),RIGHT('Disaggregation Data'!$J$315:$J$616,255),0))=0,(E406/F406)*100,INDEX('Disaggregation Data'!$M$315:$M$616,MATCH(RIGHT(X406,255),RIGHT('Disaggregation Data'!J$315:$J$616,255),0))),"")</f>
        <v/>
      </c>
      <c r="H406" s="400" t="str">
        <f t="array" ref="H406">IFERROR(IF(INDEX('Disaggregation Data'!$N$315:$N$616,MATCH(RIGHT(X406,255),RIGHT('Disaggregation Data'!$J$315:$J$616,255),0))=0,"",INDEX('Disaggregation Data'!$N$315:$N$616,MATCH(RIGHT(X406,255),RIGHT('Disaggregation Data'!J$315:$J$616,255),0))),"")</f>
        <v/>
      </c>
      <c r="I406" s="496"/>
      <c r="J406" s="496"/>
      <c r="K406" s="496"/>
      <c r="L406" s="496"/>
      <c r="M406" s="496"/>
      <c r="N406" s="496"/>
      <c r="O406" s="496"/>
      <c r="P406" s="496"/>
      <c r="Q406" s="496"/>
      <c r="R406" s="496"/>
      <c r="S406" s="496"/>
      <c r="T406" s="496"/>
      <c r="U406" s="400" t="str">
        <f t="array" ref="U406">IFERROR(IF(INDEX('Disaggregation Data'!$O$315:$O$616,MATCH(RIGHT(X406,255),RIGHT('Disaggregation Data'!$J$315:$J$616,255),0))=0,"",INDEX('Disaggregation Data'!$O$315:$O$616,MATCH(RIGHT(X406,255),RIGHT('Disaggregation Data'!J$315:$J$616,255),0))),"")</f>
        <v/>
      </c>
      <c r="V406" s="413" t="str">
        <f t="array" ref="V406">IFERROR(IF(INDEX('Disaggregation Data'!$P$315:$P$616,MATCH(RIGHT(X406,255),RIGHT('Disaggregation Data'!$J$315:$J$616,255),0))=0,"",INDEX('Disaggregation Data'!$P$315:$P$616,MATCH(RIGHT(X406,255),RIGHT('Disaggregation Data'!J$315:$J$616,255),0))),"")</f>
        <v/>
      </c>
      <c r="W406" s="497"/>
      <c r="X406" s="497" t="str">
        <f t="shared" si="28"/>
        <v/>
      </c>
      <c r="Y406" s="497">
        <f t="shared" si="29"/>
        <v>69</v>
      </c>
      <c r="Z406" s="497" t="str">
        <f t="shared" si="30"/>
        <v/>
      </c>
      <c r="AA406" s="497" t="b">
        <f t="shared" si="31"/>
        <v>0</v>
      </c>
      <c r="AB406" s="497" t="s">
        <v>1975</v>
      </c>
      <c r="AC406" s="497" t="str">
        <f t="array" ref="AC406">IFERROR(IF(INDEX('Disaggregation Records'!$G$95:$G$183,MATCH(LEFT(Z406,255),LEFT('Disaggregation Records'!$D$95:$D$183,255),0))=0,"",INDEX('Disaggregation Records'!$G$95:$G$183,MATCH(LEFT(Z406,255),LEFT('Disaggregation Records'!$D$95:$D$183,255),0))),"")</f>
        <v/>
      </c>
      <c r="AD406" s="497" t="s">
        <v>806</v>
      </c>
      <c r="AE406" s="216"/>
      <c r="AF406" s="494"/>
      <c r="AG406" s="494"/>
    </row>
    <row r="407" spans="1:33" ht="37.5" customHeight="1" x14ac:dyDescent="0.25">
      <c r="A407" s="375">
        <v>9</v>
      </c>
      <c r="B407" s="394" t="str">
        <f>IFERROR(VLOOKUP(A407,'Coverage Indicators - Section D'!$A$10:$Y$42,25,FALSE),"")</f>
        <v/>
      </c>
      <c r="C407" s="490" t="str">
        <f t="array" ref="C407">IFERROR(IF(INDEX('Disaggregation Records'!$E$95:$E$183,MATCH(RIGHT(Z407,255),RIGHT('Disaggregation Records'!$D$95:$D$183,255),0))=0,"",INDEX('Disaggregation Records'!$E$95:$E$183,MATCH(RIGHT(Z407,255),RIGHT('Disaggregation Records'!$D$95:$D$183,255),0))),"")</f>
        <v/>
      </c>
      <c r="D407" s="490" t="str">
        <f t="array" ref="D407">IFERROR(IF(INDEX('Disaggregation Records'!$F$95:$F$183,MATCH(RIGHT(Z407,255),RIGHT('Disaggregation Records'!$D$95:$D$183,255),0))=0,"",INDEX('Disaggregation Records'!$F$95:$F$183,MATCH(RIGHT(Z407,255),RIGHT('Disaggregation Records'!$D$95:$D$183,255),0))),"")</f>
        <v/>
      </c>
      <c r="E407" s="396" t="str">
        <f t="array" ref="E407">IFERROR(IF(INDEX('Disaggregation Data'!$K$315:$K$616,MATCH(RIGHT(X407,255),RIGHT('Disaggregation Data'!$J$315:$J$616,255),0))=0,"",INDEX('Disaggregation Data'!$K$315:$K$616,MATCH(RIGHT(X407,255),RIGHT('Disaggregation Data'!J$315:$J$616,255),0))),"")</f>
        <v/>
      </c>
      <c r="F407" s="397" t="str">
        <f t="array" ref="F407">IFERROR(IF(INDEX('Disaggregation Data'!$L$315:$L$616,MATCH(RIGHT(X407,255),RIGHT('Disaggregation Data'!$J$315:$J$616,255),0))=0,"",INDEX('Disaggregation Data'!$L$315:$L$616,MATCH(RIGHT(X407,255),RIGHT('Disaggregation Data'!J$315:$J$616,255),0))),"")</f>
        <v/>
      </c>
      <c r="G407" s="459" t="str">
        <f t="array" ref="G407">IFERROR(IF(INDEX('Disaggregation Data'!$M$315:$M$616,MATCH(RIGHT(X407,255),RIGHT('Disaggregation Data'!$J$315:$J$616,255),0))=0,(E407/F407)*100,INDEX('Disaggregation Data'!$M$315:$M$616,MATCH(RIGHT(X407,255),RIGHT('Disaggregation Data'!J$315:$J$616,255),0))),"")</f>
        <v/>
      </c>
      <c r="H407" s="400" t="str">
        <f t="array" ref="H407">IFERROR(IF(INDEX('Disaggregation Data'!$N$315:$N$616,MATCH(RIGHT(X407,255),RIGHT('Disaggregation Data'!$J$315:$J$616,255),0))=0,"",INDEX('Disaggregation Data'!$N$315:$N$616,MATCH(RIGHT(X407,255),RIGHT('Disaggregation Data'!J$315:$J$616,255),0))),"")</f>
        <v/>
      </c>
      <c r="I407" s="496"/>
      <c r="J407" s="496"/>
      <c r="K407" s="496"/>
      <c r="L407" s="496"/>
      <c r="M407" s="496"/>
      <c r="N407" s="496"/>
      <c r="O407" s="496"/>
      <c r="P407" s="496"/>
      <c r="Q407" s="496"/>
      <c r="R407" s="496"/>
      <c r="S407" s="496"/>
      <c r="T407" s="496"/>
      <c r="U407" s="400" t="str">
        <f t="array" ref="U407">IFERROR(IF(INDEX('Disaggregation Data'!$O$315:$O$616,MATCH(RIGHT(X407,255),RIGHT('Disaggregation Data'!$J$315:$J$616,255),0))=0,"",INDEX('Disaggregation Data'!$O$315:$O$616,MATCH(RIGHT(X407,255),RIGHT('Disaggregation Data'!J$315:$J$616,255),0))),"")</f>
        <v/>
      </c>
      <c r="V407" s="413" t="str">
        <f t="array" ref="V407">IFERROR(IF(INDEX('Disaggregation Data'!$P$315:$P$616,MATCH(RIGHT(X407,255),RIGHT('Disaggregation Data'!$J$315:$J$616,255),0))=0,"",INDEX('Disaggregation Data'!$P$315:$P$616,MATCH(RIGHT(X407,255),RIGHT('Disaggregation Data'!J$315:$J$616,255),0))),"")</f>
        <v/>
      </c>
      <c r="W407" s="497"/>
      <c r="X407" s="497" t="str">
        <f t="shared" si="28"/>
        <v/>
      </c>
      <c r="Y407" s="497">
        <f t="shared" si="29"/>
        <v>70</v>
      </c>
      <c r="Z407" s="497" t="str">
        <f t="shared" si="30"/>
        <v/>
      </c>
      <c r="AA407" s="497" t="b">
        <f t="shared" si="31"/>
        <v>0</v>
      </c>
      <c r="AB407" s="497" t="s">
        <v>1976</v>
      </c>
      <c r="AC407" s="497" t="str">
        <f t="array" ref="AC407">IFERROR(IF(INDEX('Disaggregation Records'!$G$95:$G$183,MATCH(LEFT(Z407,255),LEFT('Disaggregation Records'!$D$95:$D$183,255),0))=0,"",INDEX('Disaggregation Records'!$G$95:$G$183,MATCH(LEFT(Z407,255),LEFT('Disaggregation Records'!$D$95:$D$183,255),0))),"")</f>
        <v/>
      </c>
      <c r="AD407" s="497" t="s">
        <v>808</v>
      </c>
      <c r="AE407" s="216"/>
      <c r="AF407" s="494"/>
      <c r="AG407" s="494"/>
    </row>
    <row r="408" spans="1:33" ht="37.5" customHeight="1" x14ac:dyDescent="0.25">
      <c r="A408" s="375">
        <v>9</v>
      </c>
      <c r="B408" s="394" t="str">
        <f>IFERROR(VLOOKUP(A408,'Coverage Indicators - Section D'!$A$10:$Y$42,25,FALSE),"")</f>
        <v/>
      </c>
      <c r="C408" s="490" t="str">
        <f t="array" ref="C408">IFERROR(IF(INDEX('Disaggregation Records'!$E$95:$E$183,MATCH(RIGHT(Z408,255),RIGHT('Disaggregation Records'!$D$95:$D$183,255),0))=0,"",INDEX('Disaggregation Records'!$E$95:$E$183,MATCH(RIGHT(Z408,255),RIGHT('Disaggregation Records'!$D$95:$D$183,255),0))),"")</f>
        <v/>
      </c>
      <c r="D408" s="490" t="str">
        <f t="array" ref="D408">IFERROR(IF(INDEX('Disaggregation Records'!$F$95:$F$183,MATCH(RIGHT(Z408,255),RIGHT('Disaggregation Records'!$D$95:$D$183,255),0))=0,"",INDEX('Disaggregation Records'!$F$95:$F$183,MATCH(RIGHT(Z408,255),RIGHT('Disaggregation Records'!$D$95:$D$183,255),0))),"")</f>
        <v/>
      </c>
      <c r="E408" s="396" t="str">
        <f t="array" ref="E408">IFERROR(IF(INDEX('Disaggregation Data'!$K$315:$K$616,MATCH(RIGHT(X408,255),RIGHT('Disaggregation Data'!$J$315:$J$616,255),0))=0,"",INDEX('Disaggregation Data'!$K$315:$K$616,MATCH(RIGHT(X408,255),RIGHT('Disaggregation Data'!J$315:$J$616,255),0))),"")</f>
        <v/>
      </c>
      <c r="F408" s="397" t="str">
        <f t="array" ref="F408">IFERROR(IF(INDEX('Disaggregation Data'!$L$315:$L$616,MATCH(RIGHT(X408,255),RIGHT('Disaggregation Data'!$J$315:$J$616,255),0))=0,"",INDEX('Disaggregation Data'!$L$315:$L$616,MATCH(RIGHT(X408,255),RIGHT('Disaggregation Data'!J$315:$J$616,255),0))),"")</f>
        <v/>
      </c>
      <c r="G408" s="459" t="str">
        <f t="array" ref="G408">IFERROR(IF(INDEX('Disaggregation Data'!$M$315:$M$616,MATCH(RIGHT(X408,255),RIGHT('Disaggregation Data'!$J$315:$J$616,255),0))=0,(E408/F408)*100,INDEX('Disaggregation Data'!$M$315:$M$616,MATCH(RIGHT(X408,255),RIGHT('Disaggregation Data'!J$315:$J$616,255),0))),"")</f>
        <v/>
      </c>
      <c r="H408" s="400" t="str">
        <f t="array" ref="H408">IFERROR(IF(INDEX('Disaggregation Data'!$N$315:$N$616,MATCH(RIGHT(X408,255),RIGHT('Disaggregation Data'!$J$315:$J$616,255),0))=0,"",INDEX('Disaggregation Data'!$N$315:$N$616,MATCH(RIGHT(X408,255),RIGHT('Disaggregation Data'!J$315:$J$616,255),0))),"")</f>
        <v/>
      </c>
      <c r="I408" s="496"/>
      <c r="J408" s="496"/>
      <c r="K408" s="496"/>
      <c r="L408" s="496"/>
      <c r="M408" s="496"/>
      <c r="N408" s="496"/>
      <c r="O408" s="496"/>
      <c r="P408" s="496"/>
      <c r="Q408" s="496"/>
      <c r="R408" s="496"/>
      <c r="S408" s="496"/>
      <c r="T408" s="496"/>
      <c r="U408" s="400" t="str">
        <f t="array" ref="U408">IFERROR(IF(INDEX('Disaggregation Data'!$O$315:$O$616,MATCH(RIGHT(X408,255),RIGHT('Disaggregation Data'!$J$315:$J$616,255),0))=0,"",INDEX('Disaggregation Data'!$O$315:$O$616,MATCH(RIGHT(X408,255),RIGHT('Disaggregation Data'!J$315:$J$616,255),0))),"")</f>
        <v/>
      </c>
      <c r="V408" s="413" t="str">
        <f t="array" ref="V408">IFERROR(IF(INDEX('Disaggregation Data'!$P$315:$P$616,MATCH(RIGHT(X408,255),RIGHT('Disaggregation Data'!$J$315:$J$616,255),0))=0,"",INDEX('Disaggregation Data'!$P$315:$P$616,MATCH(RIGHT(X408,255),RIGHT('Disaggregation Data'!J$315:$J$616,255),0))),"")</f>
        <v/>
      </c>
      <c r="W408" s="497"/>
      <c r="X408" s="497" t="str">
        <f t="shared" si="28"/>
        <v/>
      </c>
      <c r="Y408" s="497">
        <f t="shared" si="29"/>
        <v>71</v>
      </c>
      <c r="Z408" s="497" t="str">
        <f t="shared" si="30"/>
        <v/>
      </c>
      <c r="AA408" s="497" t="b">
        <f t="shared" si="31"/>
        <v>0</v>
      </c>
      <c r="AB408" s="497" t="s">
        <v>1977</v>
      </c>
      <c r="AC408" s="497" t="str">
        <f t="array" ref="AC408">IFERROR(IF(INDEX('Disaggregation Records'!$G$95:$G$183,MATCH(LEFT(Z408,255),LEFT('Disaggregation Records'!$D$95:$D$183,255),0))=0,"",INDEX('Disaggregation Records'!$G$95:$G$183,MATCH(LEFT(Z408,255),LEFT('Disaggregation Records'!$D$95:$D$183,255),0))),"")</f>
        <v/>
      </c>
      <c r="AD408" s="497" t="s">
        <v>808</v>
      </c>
      <c r="AE408" s="216"/>
      <c r="AF408" s="494"/>
      <c r="AG408" s="494"/>
    </row>
    <row r="409" spans="1:33" ht="37.5" customHeight="1" x14ac:dyDescent="0.25">
      <c r="A409" s="375">
        <v>9</v>
      </c>
      <c r="B409" s="394" t="str">
        <f>IFERROR(VLOOKUP(A409,'Coverage Indicators - Section D'!$A$10:$Y$42,25,FALSE),"")</f>
        <v/>
      </c>
      <c r="C409" s="490" t="str">
        <f t="array" ref="C409">IFERROR(IF(INDEX('Disaggregation Records'!$E$95:$E$183,MATCH(RIGHT(Z409,255),RIGHT('Disaggregation Records'!$D$95:$D$183,255),0))=0,"",INDEX('Disaggregation Records'!$E$95:$E$183,MATCH(RIGHT(Z409,255),RIGHT('Disaggregation Records'!$D$95:$D$183,255),0))),"")</f>
        <v/>
      </c>
      <c r="D409" s="490" t="str">
        <f t="array" ref="D409">IFERROR(IF(INDEX('Disaggregation Records'!$F$95:$F$183,MATCH(RIGHT(Z409,255),RIGHT('Disaggregation Records'!$D$95:$D$183,255),0))=0,"",INDEX('Disaggregation Records'!$F$95:$F$183,MATCH(RIGHT(Z409,255),RIGHT('Disaggregation Records'!$D$95:$D$183,255),0))),"")</f>
        <v/>
      </c>
      <c r="E409" s="396" t="str">
        <f t="array" ref="E409">IFERROR(IF(INDEX('Disaggregation Data'!$K$315:$K$616,MATCH(RIGHT(X409,255),RIGHT('Disaggregation Data'!$J$315:$J$616,255),0))=0,"",INDEX('Disaggregation Data'!$K$315:$K$616,MATCH(RIGHT(X409,255),RIGHT('Disaggregation Data'!J$315:$J$616,255),0))),"")</f>
        <v/>
      </c>
      <c r="F409" s="397" t="str">
        <f t="array" ref="F409">IFERROR(IF(INDEX('Disaggregation Data'!$L$315:$L$616,MATCH(RIGHT(X409,255),RIGHT('Disaggregation Data'!$J$315:$J$616,255),0))=0,"",INDEX('Disaggregation Data'!$L$315:$L$616,MATCH(RIGHT(X409,255),RIGHT('Disaggregation Data'!J$315:$J$616,255),0))),"")</f>
        <v/>
      </c>
      <c r="G409" s="459" t="str">
        <f t="array" ref="G409">IFERROR(IF(INDEX('Disaggregation Data'!$M$315:$M$616,MATCH(RIGHT(X409,255),RIGHT('Disaggregation Data'!$J$315:$J$616,255),0))=0,(E409/F409)*100,INDEX('Disaggregation Data'!$M$315:$M$616,MATCH(RIGHT(X409,255),RIGHT('Disaggregation Data'!J$315:$J$616,255),0))),"")</f>
        <v/>
      </c>
      <c r="H409" s="400" t="str">
        <f t="array" ref="H409">IFERROR(IF(INDEX('Disaggregation Data'!$N$315:$N$616,MATCH(RIGHT(X409,255),RIGHT('Disaggregation Data'!$J$315:$J$616,255),0))=0,"",INDEX('Disaggregation Data'!$N$315:$N$616,MATCH(RIGHT(X409,255),RIGHT('Disaggregation Data'!J$315:$J$616,255),0))),"")</f>
        <v/>
      </c>
      <c r="I409" s="496"/>
      <c r="J409" s="496"/>
      <c r="K409" s="496"/>
      <c r="L409" s="496"/>
      <c r="M409" s="496"/>
      <c r="N409" s="496"/>
      <c r="O409" s="496"/>
      <c r="P409" s="496"/>
      <c r="Q409" s="496"/>
      <c r="R409" s="496"/>
      <c r="S409" s="496"/>
      <c r="T409" s="496"/>
      <c r="U409" s="400" t="str">
        <f t="array" ref="U409">IFERROR(IF(INDEX('Disaggregation Data'!$O$315:$O$616,MATCH(RIGHT(X409,255),RIGHT('Disaggregation Data'!$J$315:$J$616,255),0))=0,"",INDEX('Disaggregation Data'!$O$315:$O$616,MATCH(RIGHT(X409,255),RIGHT('Disaggregation Data'!J$315:$J$616,255),0))),"")</f>
        <v/>
      </c>
      <c r="V409" s="413" t="str">
        <f t="array" ref="V409">IFERROR(IF(INDEX('Disaggregation Data'!$P$315:$P$616,MATCH(RIGHT(X409,255),RIGHT('Disaggregation Data'!$J$315:$J$616,255),0))=0,"",INDEX('Disaggregation Data'!$P$315:$P$616,MATCH(RIGHT(X409,255),RIGHT('Disaggregation Data'!J$315:$J$616,255),0))),"")</f>
        <v/>
      </c>
      <c r="W409" s="497"/>
      <c r="X409" s="497" t="str">
        <f t="shared" si="28"/>
        <v/>
      </c>
      <c r="Y409" s="497">
        <f t="shared" si="29"/>
        <v>72</v>
      </c>
      <c r="Z409" s="497" t="str">
        <f t="shared" si="30"/>
        <v/>
      </c>
      <c r="AA409" s="497" t="b">
        <f t="shared" si="31"/>
        <v>0</v>
      </c>
      <c r="AB409" s="497" t="s">
        <v>1978</v>
      </c>
      <c r="AC409" s="497" t="str">
        <f t="array" ref="AC409">IFERROR(IF(INDEX('Disaggregation Records'!$G$95:$G$183,MATCH(LEFT(Z409,255),LEFT('Disaggregation Records'!$D$95:$D$183,255),0))=0,"",INDEX('Disaggregation Records'!$G$95:$G$183,MATCH(LEFT(Z409,255),LEFT('Disaggregation Records'!$D$95:$D$183,255),0))),"")</f>
        <v/>
      </c>
      <c r="AD409" s="497" t="s">
        <v>808</v>
      </c>
      <c r="AE409" s="216"/>
      <c r="AF409" s="494"/>
      <c r="AG409" s="494"/>
    </row>
    <row r="410" spans="1:33" ht="37.5" customHeight="1" x14ac:dyDescent="0.25">
      <c r="A410" s="375">
        <v>9</v>
      </c>
      <c r="B410" s="394" t="str">
        <f>IFERROR(VLOOKUP(A410,'Coverage Indicators - Section D'!$A$10:$Y$42,25,FALSE),"")</f>
        <v/>
      </c>
      <c r="C410" s="490" t="str">
        <f t="array" ref="C410">IFERROR(IF(INDEX('Disaggregation Records'!$E$95:$E$183,MATCH(RIGHT(Z410,255),RIGHT('Disaggregation Records'!$D$95:$D$183,255),0))=0,"",INDEX('Disaggregation Records'!$E$95:$E$183,MATCH(RIGHT(Z410,255),RIGHT('Disaggregation Records'!$D$95:$D$183,255),0))),"")</f>
        <v/>
      </c>
      <c r="D410" s="490" t="str">
        <f t="array" ref="D410">IFERROR(IF(INDEX('Disaggregation Records'!$F$95:$F$183,MATCH(RIGHT(Z410,255),RIGHT('Disaggregation Records'!$D$95:$D$183,255),0))=0,"",INDEX('Disaggregation Records'!$F$95:$F$183,MATCH(RIGHT(Z410,255),RIGHT('Disaggregation Records'!$D$95:$D$183,255),0))),"")</f>
        <v/>
      </c>
      <c r="E410" s="396" t="str">
        <f t="array" ref="E410">IFERROR(IF(INDEX('Disaggregation Data'!$K$315:$K$616,MATCH(RIGHT(X410,255),RIGHT('Disaggregation Data'!$J$315:$J$616,255),0))=0,"",INDEX('Disaggregation Data'!$K$315:$K$616,MATCH(RIGHT(X410,255),RIGHT('Disaggregation Data'!J$315:$J$616,255),0))),"")</f>
        <v/>
      </c>
      <c r="F410" s="397" t="str">
        <f t="array" ref="F410">IFERROR(IF(INDEX('Disaggregation Data'!$L$315:$L$616,MATCH(RIGHT(X410,255),RIGHT('Disaggregation Data'!$J$315:$J$616,255),0))=0,"",INDEX('Disaggregation Data'!$L$315:$L$616,MATCH(RIGHT(X410,255),RIGHT('Disaggregation Data'!J$315:$J$616,255),0))),"")</f>
        <v/>
      </c>
      <c r="G410" s="459" t="str">
        <f t="array" ref="G410">IFERROR(IF(INDEX('Disaggregation Data'!$M$315:$M$616,MATCH(RIGHT(X410,255),RIGHT('Disaggregation Data'!$J$315:$J$616,255),0))=0,(E410/F410)*100,INDEX('Disaggregation Data'!$M$315:$M$616,MATCH(RIGHT(X410,255),RIGHT('Disaggregation Data'!J$315:$J$616,255),0))),"")</f>
        <v/>
      </c>
      <c r="H410" s="400" t="str">
        <f t="array" ref="H410">IFERROR(IF(INDEX('Disaggregation Data'!$N$315:$N$616,MATCH(RIGHT(X410,255),RIGHT('Disaggregation Data'!$J$315:$J$616,255),0))=0,"",INDEX('Disaggregation Data'!$N$315:$N$616,MATCH(RIGHT(X410,255),RIGHT('Disaggregation Data'!J$315:$J$616,255),0))),"")</f>
        <v/>
      </c>
      <c r="I410" s="496"/>
      <c r="J410" s="496"/>
      <c r="K410" s="496"/>
      <c r="L410" s="496"/>
      <c r="M410" s="496"/>
      <c r="N410" s="496"/>
      <c r="O410" s="496"/>
      <c r="P410" s="496"/>
      <c r="Q410" s="496"/>
      <c r="R410" s="496"/>
      <c r="S410" s="496"/>
      <c r="T410" s="496"/>
      <c r="U410" s="400" t="str">
        <f t="array" ref="U410">IFERROR(IF(INDEX('Disaggregation Data'!$O$315:$O$616,MATCH(RIGHT(X410,255),RIGHT('Disaggregation Data'!$J$315:$J$616,255),0))=0,"",INDEX('Disaggregation Data'!$O$315:$O$616,MATCH(RIGHT(X410,255),RIGHT('Disaggregation Data'!J$315:$J$616,255),0))),"")</f>
        <v/>
      </c>
      <c r="V410" s="413" t="str">
        <f t="array" ref="V410">IFERROR(IF(INDEX('Disaggregation Data'!$P$315:$P$616,MATCH(RIGHT(X410,255),RIGHT('Disaggregation Data'!$J$315:$J$616,255),0))=0,"",INDEX('Disaggregation Data'!$P$315:$P$616,MATCH(RIGHT(X410,255),RIGHT('Disaggregation Data'!J$315:$J$616,255),0))),"")</f>
        <v/>
      </c>
      <c r="W410" s="497"/>
      <c r="X410" s="497" t="str">
        <f t="shared" si="28"/>
        <v/>
      </c>
      <c r="Y410" s="497">
        <f t="shared" si="29"/>
        <v>73</v>
      </c>
      <c r="Z410" s="497" t="str">
        <f t="shared" si="30"/>
        <v/>
      </c>
      <c r="AA410" s="497" t="b">
        <f t="shared" si="31"/>
        <v>0</v>
      </c>
      <c r="AB410" s="497" t="s">
        <v>1979</v>
      </c>
      <c r="AC410" s="497" t="str">
        <f t="array" ref="AC410">IFERROR(IF(INDEX('Disaggregation Records'!$G$95:$G$183,MATCH(LEFT(Z410,255),LEFT('Disaggregation Records'!$D$95:$D$183,255),0))=0,"",INDEX('Disaggregation Records'!$G$95:$G$183,MATCH(LEFT(Z410,255),LEFT('Disaggregation Records'!$D$95:$D$183,255),0))),"")</f>
        <v/>
      </c>
      <c r="AD410" s="497" t="s">
        <v>808</v>
      </c>
      <c r="AE410" s="216"/>
      <c r="AF410" s="494"/>
      <c r="AG410" s="494"/>
    </row>
    <row r="411" spans="1:33" ht="37.5" customHeight="1" x14ac:dyDescent="0.25">
      <c r="A411" s="375">
        <v>9</v>
      </c>
      <c r="B411" s="394" t="str">
        <f>IFERROR(VLOOKUP(A411,'Coverage Indicators - Section D'!$A$10:$Y$42,25,FALSE),"")</f>
        <v/>
      </c>
      <c r="C411" s="490" t="str">
        <f t="array" ref="C411">IFERROR(IF(INDEX('Disaggregation Records'!$E$95:$E$183,MATCH(RIGHT(Z411,255),RIGHT('Disaggregation Records'!$D$95:$D$183,255),0))=0,"",INDEX('Disaggregation Records'!$E$95:$E$183,MATCH(RIGHT(Z411,255),RIGHT('Disaggregation Records'!$D$95:$D$183,255),0))),"")</f>
        <v/>
      </c>
      <c r="D411" s="490" t="str">
        <f t="array" ref="D411">IFERROR(IF(INDEX('Disaggregation Records'!$F$95:$F$183,MATCH(RIGHT(Z411,255),RIGHT('Disaggregation Records'!$D$95:$D$183,255),0))=0,"",INDEX('Disaggregation Records'!$F$95:$F$183,MATCH(RIGHT(Z411,255),RIGHT('Disaggregation Records'!$D$95:$D$183,255),0))),"")</f>
        <v/>
      </c>
      <c r="E411" s="396" t="str">
        <f t="array" ref="E411">IFERROR(IF(INDEX('Disaggregation Data'!$K$315:$K$616,MATCH(RIGHT(X411,255),RIGHT('Disaggregation Data'!$J$315:$J$616,255),0))=0,"",INDEX('Disaggregation Data'!$K$315:$K$616,MATCH(RIGHT(X411,255),RIGHT('Disaggregation Data'!J$315:$J$616,255),0))),"")</f>
        <v/>
      </c>
      <c r="F411" s="397" t="str">
        <f t="array" ref="F411">IFERROR(IF(INDEX('Disaggregation Data'!$L$315:$L$616,MATCH(RIGHT(X411,255),RIGHT('Disaggregation Data'!$J$315:$J$616,255),0))=0,"",INDEX('Disaggregation Data'!$L$315:$L$616,MATCH(RIGHT(X411,255),RIGHT('Disaggregation Data'!J$315:$J$616,255),0))),"")</f>
        <v/>
      </c>
      <c r="G411" s="459" t="str">
        <f t="array" ref="G411">IFERROR(IF(INDEX('Disaggregation Data'!$M$315:$M$616,MATCH(RIGHT(X411,255),RIGHT('Disaggregation Data'!$J$315:$J$616,255),0))=0,(E411/F411)*100,INDEX('Disaggregation Data'!$M$315:$M$616,MATCH(RIGHT(X411,255),RIGHT('Disaggregation Data'!J$315:$J$616,255),0))),"")</f>
        <v/>
      </c>
      <c r="H411" s="400" t="str">
        <f t="array" ref="H411">IFERROR(IF(INDEX('Disaggregation Data'!$N$315:$N$616,MATCH(RIGHT(X411,255),RIGHT('Disaggregation Data'!$J$315:$J$616,255),0))=0,"",INDEX('Disaggregation Data'!$N$315:$N$616,MATCH(RIGHT(X411,255),RIGHT('Disaggregation Data'!J$315:$J$616,255),0))),"")</f>
        <v/>
      </c>
      <c r="I411" s="496"/>
      <c r="J411" s="496"/>
      <c r="K411" s="496"/>
      <c r="L411" s="496"/>
      <c r="M411" s="496"/>
      <c r="N411" s="496"/>
      <c r="O411" s="496"/>
      <c r="P411" s="496"/>
      <c r="Q411" s="496"/>
      <c r="R411" s="496"/>
      <c r="S411" s="496"/>
      <c r="T411" s="496"/>
      <c r="U411" s="400" t="str">
        <f t="array" ref="U411">IFERROR(IF(INDEX('Disaggregation Data'!$O$315:$O$616,MATCH(RIGHT(X411,255),RIGHT('Disaggregation Data'!$J$315:$J$616,255),0))=0,"",INDEX('Disaggregation Data'!$O$315:$O$616,MATCH(RIGHT(X411,255),RIGHT('Disaggregation Data'!J$315:$J$616,255),0))),"")</f>
        <v/>
      </c>
      <c r="V411" s="413" t="str">
        <f t="array" ref="V411">IFERROR(IF(INDEX('Disaggregation Data'!$P$315:$P$616,MATCH(RIGHT(X411,255),RIGHT('Disaggregation Data'!$J$315:$J$616,255),0))=0,"",INDEX('Disaggregation Data'!$P$315:$P$616,MATCH(RIGHT(X411,255),RIGHT('Disaggregation Data'!J$315:$J$616,255),0))),"")</f>
        <v/>
      </c>
      <c r="W411" s="497"/>
      <c r="X411" s="497" t="str">
        <f t="shared" si="28"/>
        <v/>
      </c>
      <c r="Y411" s="497">
        <f t="shared" si="29"/>
        <v>74</v>
      </c>
      <c r="Z411" s="497" t="str">
        <f t="shared" si="30"/>
        <v/>
      </c>
      <c r="AA411" s="497" t="b">
        <f t="shared" si="31"/>
        <v>0</v>
      </c>
      <c r="AB411" s="497" t="s">
        <v>1980</v>
      </c>
      <c r="AC411" s="497" t="str">
        <f t="array" ref="AC411">IFERROR(IF(INDEX('Disaggregation Records'!$G$95:$G$183,MATCH(LEFT(Z411,255),LEFT('Disaggregation Records'!$D$95:$D$183,255),0))=0,"",INDEX('Disaggregation Records'!$G$95:$G$183,MATCH(LEFT(Z411,255),LEFT('Disaggregation Records'!$D$95:$D$183,255),0))),"")</f>
        <v/>
      </c>
      <c r="AD411" s="497" t="s">
        <v>808</v>
      </c>
      <c r="AE411" s="216"/>
      <c r="AF411" s="494"/>
      <c r="AG411" s="494"/>
    </row>
    <row r="412" spans="1:33" ht="37.5" customHeight="1" x14ac:dyDescent="0.25">
      <c r="A412" s="375">
        <v>9</v>
      </c>
      <c r="B412" s="394" t="str">
        <f>IFERROR(VLOOKUP(A412,'Coverage Indicators - Section D'!$A$10:$Y$42,25,FALSE),"")</f>
        <v/>
      </c>
      <c r="C412" s="490" t="str">
        <f t="array" ref="C412">IFERROR(IF(INDEX('Disaggregation Records'!$E$95:$E$183,MATCH(RIGHT(Z412,255),RIGHT('Disaggregation Records'!$D$95:$D$183,255),0))=0,"",INDEX('Disaggregation Records'!$E$95:$E$183,MATCH(RIGHT(Z412,255),RIGHT('Disaggregation Records'!$D$95:$D$183,255),0))),"")</f>
        <v/>
      </c>
      <c r="D412" s="490" t="str">
        <f t="array" ref="D412">IFERROR(IF(INDEX('Disaggregation Records'!$F$95:$F$183,MATCH(RIGHT(Z412,255),RIGHT('Disaggregation Records'!$D$95:$D$183,255),0))=0,"",INDEX('Disaggregation Records'!$F$95:$F$183,MATCH(RIGHT(Z412,255),RIGHT('Disaggregation Records'!$D$95:$D$183,255),0))),"")</f>
        <v/>
      </c>
      <c r="E412" s="396" t="str">
        <f t="array" ref="E412">IFERROR(IF(INDEX('Disaggregation Data'!$K$315:$K$616,MATCH(RIGHT(X412,255),RIGHT('Disaggregation Data'!$J$315:$J$616,255),0))=0,"",INDEX('Disaggregation Data'!$K$315:$K$616,MATCH(RIGHT(X412,255),RIGHT('Disaggregation Data'!J$315:$J$616,255),0))),"")</f>
        <v/>
      </c>
      <c r="F412" s="397" t="str">
        <f t="array" ref="F412">IFERROR(IF(INDEX('Disaggregation Data'!$L$315:$L$616,MATCH(RIGHT(X412,255),RIGHT('Disaggregation Data'!$J$315:$J$616,255),0))=0,"",INDEX('Disaggregation Data'!$L$315:$L$616,MATCH(RIGHT(X412,255),RIGHT('Disaggregation Data'!J$315:$J$616,255),0))),"")</f>
        <v/>
      </c>
      <c r="G412" s="459" t="str">
        <f t="array" ref="G412">IFERROR(IF(INDEX('Disaggregation Data'!$M$315:$M$616,MATCH(RIGHT(X412,255),RIGHT('Disaggregation Data'!$J$315:$J$616,255),0))=0,(E412/F412)*100,INDEX('Disaggregation Data'!$M$315:$M$616,MATCH(RIGHT(X412,255),RIGHT('Disaggregation Data'!J$315:$J$616,255),0))),"")</f>
        <v/>
      </c>
      <c r="H412" s="400" t="str">
        <f t="array" ref="H412">IFERROR(IF(INDEX('Disaggregation Data'!$N$315:$N$616,MATCH(RIGHT(X412,255),RIGHT('Disaggregation Data'!$J$315:$J$616,255),0))=0,"",INDEX('Disaggregation Data'!$N$315:$N$616,MATCH(RIGHT(X412,255),RIGHT('Disaggregation Data'!J$315:$J$616,255),0))),"")</f>
        <v/>
      </c>
      <c r="I412" s="496"/>
      <c r="J412" s="496"/>
      <c r="K412" s="496"/>
      <c r="L412" s="496"/>
      <c r="M412" s="496"/>
      <c r="N412" s="496"/>
      <c r="O412" s="496"/>
      <c r="P412" s="496"/>
      <c r="Q412" s="496"/>
      <c r="R412" s="496"/>
      <c r="S412" s="496"/>
      <c r="T412" s="496"/>
      <c r="U412" s="400" t="str">
        <f t="array" ref="U412">IFERROR(IF(INDEX('Disaggregation Data'!$O$315:$O$616,MATCH(RIGHT(X412,255),RIGHT('Disaggregation Data'!$J$315:$J$616,255),0))=0,"",INDEX('Disaggregation Data'!$O$315:$O$616,MATCH(RIGHT(X412,255),RIGHT('Disaggregation Data'!J$315:$J$616,255),0))),"")</f>
        <v/>
      </c>
      <c r="V412" s="413" t="str">
        <f t="array" ref="V412">IFERROR(IF(INDEX('Disaggregation Data'!$P$315:$P$616,MATCH(RIGHT(X412,255),RIGHT('Disaggregation Data'!$J$315:$J$616,255),0))=0,"",INDEX('Disaggregation Data'!$P$315:$P$616,MATCH(RIGHT(X412,255),RIGHT('Disaggregation Data'!J$315:$J$616,255),0))),"")</f>
        <v/>
      </c>
      <c r="W412" s="497"/>
      <c r="X412" s="497" t="str">
        <f t="shared" si="28"/>
        <v/>
      </c>
      <c r="Y412" s="497">
        <f t="shared" si="29"/>
        <v>75</v>
      </c>
      <c r="Z412" s="497" t="str">
        <f t="shared" si="30"/>
        <v/>
      </c>
      <c r="AA412" s="497" t="b">
        <f t="shared" si="31"/>
        <v>0</v>
      </c>
      <c r="AB412" s="497" t="s">
        <v>1981</v>
      </c>
      <c r="AC412" s="497" t="str">
        <f t="array" ref="AC412">IFERROR(IF(INDEX('Disaggregation Records'!$G$95:$G$183,MATCH(LEFT(Z412,255),LEFT('Disaggregation Records'!$D$95:$D$183,255),0))=0,"",INDEX('Disaggregation Records'!$G$95:$G$183,MATCH(LEFT(Z412,255),LEFT('Disaggregation Records'!$D$95:$D$183,255),0))),"")</f>
        <v/>
      </c>
      <c r="AD412" s="497" t="s">
        <v>808</v>
      </c>
      <c r="AE412" s="216"/>
      <c r="AF412" s="494"/>
      <c r="AG412" s="494"/>
    </row>
    <row r="413" spans="1:33" ht="37.5" customHeight="1" x14ac:dyDescent="0.25">
      <c r="A413" s="375">
        <v>9</v>
      </c>
      <c r="B413" s="394" t="str">
        <f>IFERROR(VLOOKUP(A413,'Coverage Indicators - Section D'!$A$10:$Y$42,25,FALSE),"")</f>
        <v/>
      </c>
      <c r="C413" s="490" t="str">
        <f t="array" ref="C413">IFERROR(IF(INDEX('Disaggregation Records'!$E$95:$E$183,MATCH(RIGHT(Z413,255),RIGHT('Disaggregation Records'!$D$95:$D$183,255),0))=0,"",INDEX('Disaggregation Records'!$E$95:$E$183,MATCH(RIGHT(Z413,255),RIGHT('Disaggregation Records'!$D$95:$D$183,255),0))),"")</f>
        <v/>
      </c>
      <c r="D413" s="490" t="str">
        <f t="array" ref="D413">IFERROR(IF(INDEX('Disaggregation Records'!$F$95:$F$183,MATCH(RIGHT(Z413,255),RIGHT('Disaggregation Records'!$D$95:$D$183,255),0))=0,"",INDEX('Disaggregation Records'!$F$95:$F$183,MATCH(RIGHT(Z413,255),RIGHT('Disaggregation Records'!$D$95:$D$183,255),0))),"")</f>
        <v/>
      </c>
      <c r="E413" s="396" t="str">
        <f t="array" ref="E413">IFERROR(IF(INDEX('Disaggregation Data'!$K$315:$K$616,MATCH(RIGHT(X413,255),RIGHT('Disaggregation Data'!$J$315:$J$616,255),0))=0,"",INDEX('Disaggregation Data'!$K$315:$K$616,MATCH(RIGHT(X413,255),RIGHT('Disaggregation Data'!J$315:$J$616,255),0))),"")</f>
        <v/>
      </c>
      <c r="F413" s="397" t="str">
        <f t="array" ref="F413">IFERROR(IF(INDEX('Disaggregation Data'!$L$315:$L$616,MATCH(RIGHT(X413,255),RIGHT('Disaggregation Data'!$J$315:$J$616,255),0))=0,"",INDEX('Disaggregation Data'!$L$315:$L$616,MATCH(RIGHT(X413,255),RIGHT('Disaggregation Data'!J$315:$J$616,255),0))),"")</f>
        <v/>
      </c>
      <c r="G413" s="459" t="str">
        <f t="array" ref="G413">IFERROR(IF(INDEX('Disaggregation Data'!$M$315:$M$616,MATCH(RIGHT(X413,255),RIGHT('Disaggregation Data'!$J$315:$J$616,255),0))=0,(E413/F413)*100,INDEX('Disaggregation Data'!$M$315:$M$616,MATCH(RIGHT(X413,255),RIGHT('Disaggregation Data'!J$315:$J$616,255),0))),"")</f>
        <v/>
      </c>
      <c r="H413" s="400" t="str">
        <f t="array" ref="H413">IFERROR(IF(INDEX('Disaggregation Data'!$N$315:$N$616,MATCH(RIGHT(X413,255),RIGHT('Disaggregation Data'!$J$315:$J$616,255),0))=0,"",INDEX('Disaggregation Data'!$N$315:$N$616,MATCH(RIGHT(X413,255),RIGHT('Disaggregation Data'!J$315:$J$616,255),0))),"")</f>
        <v/>
      </c>
      <c r="I413" s="496"/>
      <c r="J413" s="496"/>
      <c r="K413" s="496"/>
      <c r="L413" s="496"/>
      <c r="M413" s="496"/>
      <c r="N413" s="496"/>
      <c r="O413" s="496"/>
      <c r="P413" s="496"/>
      <c r="Q413" s="496"/>
      <c r="R413" s="496"/>
      <c r="S413" s="496"/>
      <c r="T413" s="496"/>
      <c r="U413" s="400" t="str">
        <f t="array" ref="U413">IFERROR(IF(INDEX('Disaggregation Data'!$O$315:$O$616,MATCH(RIGHT(X413,255),RIGHT('Disaggregation Data'!$J$315:$J$616,255),0))=0,"",INDEX('Disaggregation Data'!$O$315:$O$616,MATCH(RIGHT(X413,255),RIGHT('Disaggregation Data'!J$315:$J$616,255),0))),"")</f>
        <v/>
      </c>
      <c r="V413" s="413" t="str">
        <f t="array" ref="V413">IFERROR(IF(INDEX('Disaggregation Data'!$P$315:$P$616,MATCH(RIGHT(X413,255),RIGHT('Disaggregation Data'!$J$315:$J$616,255),0))=0,"",INDEX('Disaggregation Data'!$P$315:$P$616,MATCH(RIGHT(X413,255),RIGHT('Disaggregation Data'!J$315:$J$616,255),0))),"")</f>
        <v/>
      </c>
      <c r="W413" s="497"/>
      <c r="X413" s="497" t="str">
        <f t="shared" si="28"/>
        <v/>
      </c>
      <c r="Y413" s="497">
        <f t="shared" si="29"/>
        <v>76</v>
      </c>
      <c r="Z413" s="497" t="str">
        <f t="shared" si="30"/>
        <v/>
      </c>
      <c r="AA413" s="497" t="b">
        <f t="shared" si="31"/>
        <v>0</v>
      </c>
      <c r="AB413" s="497" t="s">
        <v>1982</v>
      </c>
      <c r="AC413" s="497" t="str">
        <f t="array" ref="AC413">IFERROR(IF(INDEX('Disaggregation Records'!$G$95:$G$183,MATCH(LEFT(Z413,255),LEFT('Disaggregation Records'!$D$95:$D$183,255),0))=0,"",INDEX('Disaggregation Records'!$G$95:$G$183,MATCH(LEFT(Z413,255),LEFT('Disaggregation Records'!$D$95:$D$183,255),0))),"")</f>
        <v/>
      </c>
      <c r="AD413" s="497" t="s">
        <v>808</v>
      </c>
      <c r="AE413" s="216"/>
      <c r="AF413" s="494"/>
      <c r="AG413" s="494"/>
    </row>
    <row r="414" spans="1:33" ht="37.5" customHeight="1" x14ac:dyDescent="0.25">
      <c r="A414" s="375">
        <v>9</v>
      </c>
      <c r="B414" s="394" t="str">
        <f>IFERROR(VLOOKUP(A414,'Coverage Indicators - Section D'!$A$10:$Y$42,25,FALSE),"")</f>
        <v/>
      </c>
      <c r="C414" s="490" t="str">
        <f t="array" ref="C414">IFERROR(IF(INDEX('Disaggregation Records'!$E$95:$E$183,MATCH(RIGHT(Z414,255),RIGHT('Disaggregation Records'!$D$95:$D$183,255),0))=0,"",INDEX('Disaggregation Records'!$E$95:$E$183,MATCH(RIGHT(Z414,255),RIGHT('Disaggregation Records'!$D$95:$D$183,255),0))),"")</f>
        <v/>
      </c>
      <c r="D414" s="490" t="str">
        <f t="array" ref="D414">IFERROR(IF(INDEX('Disaggregation Records'!$F$95:$F$183,MATCH(RIGHT(Z414,255),RIGHT('Disaggregation Records'!$D$95:$D$183,255),0))=0,"",INDEX('Disaggregation Records'!$F$95:$F$183,MATCH(RIGHT(Z414,255),RIGHT('Disaggregation Records'!$D$95:$D$183,255),0))),"")</f>
        <v/>
      </c>
      <c r="E414" s="396" t="str">
        <f t="array" ref="E414">IFERROR(IF(INDEX('Disaggregation Data'!$K$315:$K$616,MATCH(RIGHT(X414,255),RIGHT('Disaggregation Data'!$J$315:$J$616,255),0))=0,"",INDEX('Disaggregation Data'!$K$315:$K$616,MATCH(RIGHT(X414,255),RIGHT('Disaggregation Data'!J$315:$J$616,255),0))),"")</f>
        <v/>
      </c>
      <c r="F414" s="397" t="str">
        <f t="array" ref="F414">IFERROR(IF(INDEX('Disaggregation Data'!$L$315:$L$616,MATCH(RIGHT(X414,255),RIGHT('Disaggregation Data'!$J$315:$J$616,255),0))=0,"",INDEX('Disaggregation Data'!$L$315:$L$616,MATCH(RIGHT(X414,255),RIGHT('Disaggregation Data'!J$315:$J$616,255),0))),"")</f>
        <v/>
      </c>
      <c r="G414" s="459" t="str">
        <f t="array" ref="G414">IFERROR(IF(INDEX('Disaggregation Data'!$M$315:$M$616,MATCH(RIGHT(X414,255),RIGHT('Disaggregation Data'!$J$315:$J$616,255),0))=0,(E414/F414)*100,INDEX('Disaggregation Data'!$M$315:$M$616,MATCH(RIGHT(X414,255),RIGHT('Disaggregation Data'!J$315:$J$616,255),0))),"")</f>
        <v/>
      </c>
      <c r="H414" s="400" t="str">
        <f t="array" ref="H414">IFERROR(IF(INDEX('Disaggregation Data'!$N$315:$N$616,MATCH(RIGHT(X414,255),RIGHT('Disaggregation Data'!$J$315:$J$616,255),0))=0,"",INDEX('Disaggregation Data'!$N$315:$N$616,MATCH(RIGHT(X414,255),RIGHT('Disaggregation Data'!J$315:$J$616,255),0))),"")</f>
        <v/>
      </c>
      <c r="I414" s="496"/>
      <c r="J414" s="496"/>
      <c r="K414" s="496"/>
      <c r="L414" s="496"/>
      <c r="M414" s="496"/>
      <c r="N414" s="496"/>
      <c r="O414" s="496"/>
      <c r="P414" s="496"/>
      <c r="Q414" s="496"/>
      <c r="R414" s="496"/>
      <c r="S414" s="496"/>
      <c r="T414" s="496"/>
      <c r="U414" s="400" t="str">
        <f t="array" ref="U414">IFERROR(IF(INDEX('Disaggregation Data'!$O$315:$O$616,MATCH(RIGHT(X414,255),RIGHT('Disaggregation Data'!$J$315:$J$616,255),0))=0,"",INDEX('Disaggregation Data'!$O$315:$O$616,MATCH(RIGHT(X414,255),RIGHT('Disaggregation Data'!J$315:$J$616,255),0))),"")</f>
        <v/>
      </c>
      <c r="V414" s="413" t="str">
        <f t="array" ref="V414">IFERROR(IF(INDEX('Disaggregation Data'!$P$315:$P$616,MATCH(RIGHT(X414,255),RIGHT('Disaggregation Data'!$J$315:$J$616,255),0))=0,"",INDEX('Disaggregation Data'!$P$315:$P$616,MATCH(RIGHT(X414,255),RIGHT('Disaggregation Data'!J$315:$J$616,255),0))),"")</f>
        <v/>
      </c>
      <c r="W414" s="497"/>
      <c r="X414" s="497" t="str">
        <f t="shared" si="28"/>
        <v/>
      </c>
      <c r="Y414" s="497">
        <f t="shared" si="29"/>
        <v>77</v>
      </c>
      <c r="Z414" s="497" t="str">
        <f t="shared" si="30"/>
        <v/>
      </c>
      <c r="AA414" s="497" t="b">
        <f t="shared" si="31"/>
        <v>0</v>
      </c>
      <c r="AB414" s="497" t="s">
        <v>1983</v>
      </c>
      <c r="AC414" s="497" t="str">
        <f t="array" ref="AC414">IFERROR(IF(INDEX('Disaggregation Records'!$G$95:$G$183,MATCH(LEFT(Z414,255),LEFT('Disaggregation Records'!$D$95:$D$183,255),0))=0,"",INDEX('Disaggregation Records'!$G$95:$G$183,MATCH(LEFT(Z414,255),LEFT('Disaggregation Records'!$D$95:$D$183,255),0))),"")</f>
        <v/>
      </c>
      <c r="AD414" s="497" t="s">
        <v>808</v>
      </c>
      <c r="AE414" s="216"/>
      <c r="AF414" s="494"/>
      <c r="AG414" s="494"/>
    </row>
    <row r="415" spans="1:33" ht="37.5" customHeight="1" x14ac:dyDescent="0.25">
      <c r="A415" s="375">
        <v>9</v>
      </c>
      <c r="B415" s="394" t="str">
        <f>IFERROR(VLOOKUP(A415,'Coverage Indicators - Section D'!$A$10:$Y$42,25,FALSE),"")</f>
        <v/>
      </c>
      <c r="C415" s="490" t="str">
        <f t="array" ref="C415">IFERROR(IF(INDEX('Disaggregation Records'!$E$95:$E$183,MATCH(RIGHT(Z415,255),RIGHT('Disaggregation Records'!$D$95:$D$183,255),0))=0,"",INDEX('Disaggregation Records'!$E$95:$E$183,MATCH(RIGHT(Z415,255),RIGHT('Disaggregation Records'!$D$95:$D$183,255),0))),"")</f>
        <v/>
      </c>
      <c r="D415" s="490" t="str">
        <f t="array" ref="D415">IFERROR(IF(INDEX('Disaggregation Records'!$F$95:$F$183,MATCH(RIGHT(Z415,255),RIGHT('Disaggregation Records'!$D$95:$D$183,255),0))=0,"",INDEX('Disaggregation Records'!$F$95:$F$183,MATCH(RIGHT(Z415,255),RIGHT('Disaggregation Records'!$D$95:$D$183,255),0))),"")</f>
        <v/>
      </c>
      <c r="E415" s="396" t="str">
        <f t="array" ref="E415">IFERROR(IF(INDEX('Disaggregation Data'!$K$315:$K$616,MATCH(RIGHT(X415,255),RIGHT('Disaggregation Data'!$J$315:$J$616,255),0))=0,"",INDEX('Disaggregation Data'!$K$315:$K$616,MATCH(RIGHT(X415,255),RIGHT('Disaggregation Data'!J$315:$J$616,255),0))),"")</f>
        <v/>
      </c>
      <c r="F415" s="397" t="str">
        <f t="array" ref="F415">IFERROR(IF(INDEX('Disaggregation Data'!$L$315:$L$616,MATCH(RIGHT(X415,255),RIGHT('Disaggregation Data'!$J$315:$J$616,255),0))=0,"",INDEX('Disaggregation Data'!$L$315:$L$616,MATCH(RIGHT(X415,255),RIGHT('Disaggregation Data'!J$315:$J$616,255),0))),"")</f>
        <v/>
      </c>
      <c r="G415" s="459" t="str">
        <f t="array" ref="G415">IFERROR(IF(INDEX('Disaggregation Data'!$M$315:$M$616,MATCH(RIGHT(X415,255),RIGHT('Disaggregation Data'!$J$315:$J$616,255),0))=0,(E415/F415)*100,INDEX('Disaggregation Data'!$M$315:$M$616,MATCH(RIGHT(X415,255),RIGHT('Disaggregation Data'!J$315:$J$616,255),0))),"")</f>
        <v/>
      </c>
      <c r="H415" s="400" t="str">
        <f t="array" ref="H415">IFERROR(IF(INDEX('Disaggregation Data'!$N$315:$N$616,MATCH(RIGHT(X415,255),RIGHT('Disaggregation Data'!$J$315:$J$616,255),0))=0,"",INDEX('Disaggregation Data'!$N$315:$N$616,MATCH(RIGHT(X415,255),RIGHT('Disaggregation Data'!J$315:$J$616,255),0))),"")</f>
        <v/>
      </c>
      <c r="I415" s="496"/>
      <c r="J415" s="496"/>
      <c r="K415" s="496"/>
      <c r="L415" s="496"/>
      <c r="M415" s="496"/>
      <c r="N415" s="496"/>
      <c r="O415" s="496"/>
      <c r="P415" s="496"/>
      <c r="Q415" s="496"/>
      <c r="R415" s="496"/>
      <c r="S415" s="496"/>
      <c r="T415" s="496"/>
      <c r="U415" s="400" t="str">
        <f t="array" ref="U415">IFERROR(IF(INDEX('Disaggregation Data'!$O$315:$O$616,MATCH(RIGHT(X415,255),RIGHT('Disaggregation Data'!$J$315:$J$616,255),0))=0,"",INDEX('Disaggregation Data'!$O$315:$O$616,MATCH(RIGHT(X415,255),RIGHT('Disaggregation Data'!J$315:$J$616,255),0))),"")</f>
        <v/>
      </c>
      <c r="V415" s="413" t="str">
        <f t="array" ref="V415">IFERROR(IF(INDEX('Disaggregation Data'!$P$315:$P$616,MATCH(RIGHT(X415,255),RIGHT('Disaggregation Data'!$J$315:$J$616,255),0))=0,"",INDEX('Disaggregation Data'!$P$315:$P$616,MATCH(RIGHT(X415,255),RIGHT('Disaggregation Data'!J$315:$J$616,255),0))),"")</f>
        <v/>
      </c>
      <c r="W415" s="497"/>
      <c r="X415" s="497" t="str">
        <f t="shared" si="28"/>
        <v/>
      </c>
      <c r="Y415" s="497">
        <f t="shared" si="29"/>
        <v>78</v>
      </c>
      <c r="Z415" s="497" t="str">
        <f t="shared" si="30"/>
        <v/>
      </c>
      <c r="AA415" s="497" t="b">
        <f t="shared" si="31"/>
        <v>0</v>
      </c>
      <c r="AB415" s="497" t="s">
        <v>1984</v>
      </c>
      <c r="AC415" s="497" t="str">
        <f t="array" ref="AC415">IFERROR(IF(INDEX('Disaggregation Records'!$G$95:$G$183,MATCH(LEFT(Z415,255),LEFT('Disaggregation Records'!$D$95:$D$183,255),0))=0,"",INDEX('Disaggregation Records'!$G$95:$G$183,MATCH(LEFT(Z415,255),LEFT('Disaggregation Records'!$D$95:$D$183,255),0))),"")</f>
        <v/>
      </c>
      <c r="AD415" s="497" t="s">
        <v>808</v>
      </c>
      <c r="AE415" s="216"/>
      <c r="AF415" s="494"/>
      <c r="AG415" s="494"/>
    </row>
    <row r="416" spans="1:33" ht="37.5" customHeight="1" x14ac:dyDescent="0.25">
      <c r="A416" s="375">
        <v>9</v>
      </c>
      <c r="B416" s="394" t="str">
        <f>IFERROR(VLOOKUP(A416,'Coverage Indicators - Section D'!$A$10:$Y$42,25,FALSE),"")</f>
        <v/>
      </c>
      <c r="C416" s="490" t="str">
        <f t="array" ref="C416">IFERROR(IF(INDEX('Disaggregation Records'!$E$95:$E$183,MATCH(RIGHT(Z416,255),RIGHT('Disaggregation Records'!$D$95:$D$183,255),0))=0,"",INDEX('Disaggregation Records'!$E$95:$E$183,MATCH(RIGHT(Z416,255),RIGHT('Disaggregation Records'!$D$95:$D$183,255),0))),"")</f>
        <v/>
      </c>
      <c r="D416" s="490" t="str">
        <f t="array" ref="D416">IFERROR(IF(INDEX('Disaggregation Records'!$F$95:$F$183,MATCH(RIGHT(Z416,255),RIGHT('Disaggregation Records'!$D$95:$D$183,255),0))=0,"",INDEX('Disaggregation Records'!$F$95:$F$183,MATCH(RIGHT(Z416,255),RIGHT('Disaggregation Records'!$D$95:$D$183,255),0))),"")</f>
        <v/>
      </c>
      <c r="E416" s="396" t="str">
        <f t="array" ref="E416">IFERROR(IF(INDEX('Disaggregation Data'!$K$315:$K$616,MATCH(RIGHT(X416,255),RIGHT('Disaggregation Data'!$J$315:$J$616,255),0))=0,"",INDEX('Disaggregation Data'!$K$315:$K$616,MATCH(RIGHT(X416,255),RIGHT('Disaggregation Data'!J$315:$J$616,255),0))),"")</f>
        <v/>
      </c>
      <c r="F416" s="397" t="str">
        <f t="array" ref="F416">IFERROR(IF(INDEX('Disaggregation Data'!$L$315:$L$616,MATCH(RIGHT(X416,255),RIGHT('Disaggregation Data'!$J$315:$J$616,255),0))=0,"",INDEX('Disaggregation Data'!$L$315:$L$616,MATCH(RIGHT(X416,255),RIGHT('Disaggregation Data'!J$315:$J$616,255),0))),"")</f>
        <v/>
      </c>
      <c r="G416" s="459" t="str">
        <f t="array" ref="G416">IFERROR(IF(INDEX('Disaggregation Data'!$M$315:$M$616,MATCH(RIGHT(X416,255),RIGHT('Disaggregation Data'!$J$315:$J$616,255),0))=0,(E416/F416)*100,INDEX('Disaggregation Data'!$M$315:$M$616,MATCH(RIGHT(X416,255),RIGHT('Disaggregation Data'!J$315:$J$616,255),0))),"")</f>
        <v/>
      </c>
      <c r="H416" s="400" t="str">
        <f t="array" ref="H416">IFERROR(IF(INDEX('Disaggregation Data'!$N$315:$N$616,MATCH(RIGHT(X416,255),RIGHT('Disaggregation Data'!$J$315:$J$616,255),0))=0,"",INDEX('Disaggregation Data'!$N$315:$N$616,MATCH(RIGHT(X416,255),RIGHT('Disaggregation Data'!J$315:$J$616,255),0))),"")</f>
        <v/>
      </c>
      <c r="I416" s="496"/>
      <c r="J416" s="496"/>
      <c r="K416" s="496"/>
      <c r="L416" s="496"/>
      <c r="M416" s="496"/>
      <c r="N416" s="496"/>
      <c r="O416" s="496"/>
      <c r="P416" s="496"/>
      <c r="Q416" s="496"/>
      <c r="R416" s="496"/>
      <c r="S416" s="496"/>
      <c r="T416" s="496"/>
      <c r="U416" s="400" t="str">
        <f t="array" ref="U416">IFERROR(IF(INDEX('Disaggregation Data'!$O$315:$O$616,MATCH(RIGHT(X416,255),RIGHT('Disaggregation Data'!$J$315:$J$616,255),0))=0,"",INDEX('Disaggregation Data'!$O$315:$O$616,MATCH(RIGHT(X416,255),RIGHT('Disaggregation Data'!J$315:$J$616,255),0))),"")</f>
        <v/>
      </c>
      <c r="V416" s="413" t="str">
        <f t="array" ref="V416">IFERROR(IF(INDEX('Disaggregation Data'!$P$315:$P$616,MATCH(RIGHT(X416,255),RIGHT('Disaggregation Data'!$J$315:$J$616,255),0))=0,"",INDEX('Disaggregation Data'!$P$315:$P$616,MATCH(RIGHT(X416,255),RIGHT('Disaggregation Data'!J$315:$J$616,255),0))),"")</f>
        <v/>
      </c>
      <c r="W416" s="497"/>
      <c r="X416" s="497" t="str">
        <f t="shared" si="28"/>
        <v/>
      </c>
      <c r="Y416" s="497">
        <f t="shared" si="29"/>
        <v>79</v>
      </c>
      <c r="Z416" s="497" t="str">
        <f t="shared" si="30"/>
        <v/>
      </c>
      <c r="AA416" s="497" t="b">
        <f t="shared" si="31"/>
        <v>0</v>
      </c>
      <c r="AB416" s="497" t="s">
        <v>1985</v>
      </c>
      <c r="AC416" s="497" t="str">
        <f t="array" ref="AC416">IFERROR(IF(INDEX('Disaggregation Records'!$G$95:$G$183,MATCH(LEFT(Z416,255),LEFT('Disaggregation Records'!$D$95:$D$183,255),0))=0,"",INDEX('Disaggregation Records'!$G$95:$G$183,MATCH(LEFT(Z416,255),LEFT('Disaggregation Records'!$D$95:$D$183,255),0))),"")</f>
        <v/>
      </c>
      <c r="AD416" s="497" t="s">
        <v>808</v>
      </c>
      <c r="AE416" s="216"/>
      <c r="AF416" s="494"/>
      <c r="AG416" s="494"/>
    </row>
    <row r="417" spans="1:33" ht="37.5" customHeight="1" x14ac:dyDescent="0.25">
      <c r="A417" s="375">
        <v>10</v>
      </c>
      <c r="B417" s="394" t="str">
        <f>IFERROR(VLOOKUP(A417,'Coverage Indicators - Section D'!$A$10:$Y$42,25,FALSE),"")</f>
        <v/>
      </c>
      <c r="C417" s="490" t="str">
        <f t="array" ref="C417">IFERROR(IF(INDEX('Disaggregation Records'!$E$95:$E$183,MATCH(RIGHT(Z417,255),RIGHT('Disaggregation Records'!$D$95:$D$183,255),0))=0,"",INDEX('Disaggregation Records'!$E$95:$E$183,MATCH(RIGHT(Z417,255),RIGHT('Disaggregation Records'!$D$95:$D$183,255),0))),"")</f>
        <v/>
      </c>
      <c r="D417" s="490" t="str">
        <f t="array" ref="D417">IFERROR(IF(INDEX('Disaggregation Records'!$F$95:$F$183,MATCH(RIGHT(Z417,255),RIGHT('Disaggregation Records'!$D$95:$D$183,255),0))=0,"",INDEX('Disaggregation Records'!$F$95:$F$183,MATCH(RIGHT(Z417,255),RIGHT('Disaggregation Records'!$D$95:$D$183,255),0))),"")</f>
        <v/>
      </c>
      <c r="E417" s="396" t="str">
        <f t="array" ref="E417">IFERROR(IF(INDEX('Disaggregation Data'!$K$315:$K$616,MATCH(RIGHT(X417,255),RIGHT('Disaggregation Data'!$J$315:$J$616,255),0))=0,"",INDEX('Disaggregation Data'!$K$315:$K$616,MATCH(RIGHT(X417,255),RIGHT('Disaggregation Data'!J$315:$J$616,255),0))),"")</f>
        <v/>
      </c>
      <c r="F417" s="397" t="str">
        <f t="array" ref="F417">IFERROR(IF(INDEX('Disaggregation Data'!$L$315:$L$616,MATCH(RIGHT(X417,255),RIGHT('Disaggregation Data'!$J$315:$J$616,255),0))=0,"",INDEX('Disaggregation Data'!$L$315:$L$616,MATCH(RIGHT(X417,255),RIGHT('Disaggregation Data'!J$315:$J$616,255),0))),"")</f>
        <v/>
      </c>
      <c r="G417" s="459" t="str">
        <f t="array" ref="G417">IFERROR(IF(INDEX('Disaggregation Data'!$M$315:$M$616,MATCH(RIGHT(X417,255),RIGHT('Disaggregation Data'!$J$315:$J$616,255),0))=0,(E417/F417)*100,INDEX('Disaggregation Data'!$M$315:$M$616,MATCH(RIGHT(X417,255),RIGHT('Disaggregation Data'!J$315:$J$616,255),0))),"")</f>
        <v/>
      </c>
      <c r="H417" s="400" t="str">
        <f t="array" ref="H417">IFERROR(IF(INDEX('Disaggregation Data'!$N$315:$N$616,MATCH(RIGHT(X417,255),RIGHT('Disaggregation Data'!$J$315:$J$616,255),0))=0,"",INDEX('Disaggregation Data'!$N$315:$N$616,MATCH(RIGHT(X417,255),RIGHT('Disaggregation Data'!J$315:$J$616,255),0))),"")</f>
        <v/>
      </c>
      <c r="I417" s="496"/>
      <c r="J417" s="496"/>
      <c r="K417" s="496"/>
      <c r="L417" s="496"/>
      <c r="M417" s="496"/>
      <c r="N417" s="496"/>
      <c r="O417" s="496"/>
      <c r="P417" s="496"/>
      <c r="Q417" s="496"/>
      <c r="R417" s="496"/>
      <c r="S417" s="496"/>
      <c r="T417" s="496"/>
      <c r="U417" s="400" t="str">
        <f t="array" ref="U417">IFERROR(IF(INDEX('Disaggregation Data'!$O$315:$O$616,MATCH(RIGHT(X417,255),RIGHT('Disaggregation Data'!$J$315:$J$616,255),0))=0,"",INDEX('Disaggregation Data'!$O$315:$O$616,MATCH(RIGHT(X417,255),RIGHT('Disaggregation Data'!J$315:$J$616,255),0))),"")</f>
        <v/>
      </c>
      <c r="V417" s="413" t="str">
        <f t="array" ref="V417">IFERROR(IF(INDEX('Disaggregation Data'!$P$315:$P$616,MATCH(RIGHT(X417,255),RIGHT('Disaggregation Data'!$J$315:$J$616,255),0))=0,"",INDEX('Disaggregation Data'!$P$315:$P$616,MATCH(RIGHT(X417,255),RIGHT('Disaggregation Data'!J$315:$J$616,255),0))),"")</f>
        <v/>
      </c>
      <c r="W417" s="497"/>
      <c r="X417" s="497" t="str">
        <f t="shared" si="28"/>
        <v/>
      </c>
      <c r="Y417" s="497">
        <f t="shared" si="29"/>
        <v>80</v>
      </c>
      <c r="Z417" s="497" t="str">
        <f t="shared" si="30"/>
        <v/>
      </c>
      <c r="AA417" s="497" t="b">
        <f t="shared" si="31"/>
        <v>0</v>
      </c>
      <c r="AB417" s="497" t="s">
        <v>1986</v>
      </c>
      <c r="AC417" s="497" t="str">
        <f t="array" ref="AC417">IFERROR(IF(INDEX('Disaggregation Records'!$G$95:$G$183,MATCH(LEFT(Z417,255),LEFT('Disaggregation Records'!$D$95:$D$183,255),0))=0,"",INDEX('Disaggregation Records'!$G$95:$G$183,MATCH(LEFT(Z417,255),LEFT('Disaggregation Records'!$D$95:$D$183,255),0))),"")</f>
        <v/>
      </c>
      <c r="AD417" s="497" t="s">
        <v>811</v>
      </c>
      <c r="AE417" s="216"/>
      <c r="AF417" s="494"/>
      <c r="AG417" s="494"/>
    </row>
    <row r="418" spans="1:33" ht="37.5" customHeight="1" x14ac:dyDescent="0.25">
      <c r="A418" s="375">
        <v>10</v>
      </c>
      <c r="B418" s="394" t="str">
        <f>IFERROR(VLOOKUP(A418,'Coverage Indicators - Section D'!$A$10:$Y$42,25,FALSE),"")</f>
        <v/>
      </c>
      <c r="C418" s="490" t="str">
        <f t="array" ref="C418">IFERROR(IF(INDEX('Disaggregation Records'!$E$95:$E$183,MATCH(RIGHT(Z418,255),RIGHT('Disaggregation Records'!$D$95:$D$183,255),0))=0,"",INDEX('Disaggregation Records'!$E$95:$E$183,MATCH(RIGHT(Z418,255),RIGHT('Disaggregation Records'!$D$95:$D$183,255),0))),"")</f>
        <v/>
      </c>
      <c r="D418" s="490" t="str">
        <f t="array" ref="D418">IFERROR(IF(INDEX('Disaggregation Records'!$F$95:$F$183,MATCH(RIGHT(Z418,255),RIGHT('Disaggregation Records'!$D$95:$D$183,255),0))=0,"",INDEX('Disaggregation Records'!$F$95:$F$183,MATCH(RIGHT(Z418,255),RIGHT('Disaggregation Records'!$D$95:$D$183,255),0))),"")</f>
        <v/>
      </c>
      <c r="E418" s="396" t="str">
        <f t="array" ref="E418">IFERROR(IF(INDEX('Disaggregation Data'!$K$315:$K$616,MATCH(RIGHT(X418,255),RIGHT('Disaggregation Data'!$J$315:$J$616,255),0))=0,"",INDEX('Disaggregation Data'!$K$315:$K$616,MATCH(RIGHT(X418,255),RIGHT('Disaggregation Data'!J$315:$J$616,255),0))),"")</f>
        <v/>
      </c>
      <c r="F418" s="397" t="str">
        <f t="array" ref="F418">IFERROR(IF(INDEX('Disaggregation Data'!$L$315:$L$616,MATCH(RIGHT(X418,255),RIGHT('Disaggregation Data'!$J$315:$J$616,255),0))=0,"",INDEX('Disaggregation Data'!$L$315:$L$616,MATCH(RIGHT(X418,255),RIGHT('Disaggregation Data'!J$315:$J$616,255),0))),"")</f>
        <v/>
      </c>
      <c r="G418" s="459" t="str">
        <f t="array" ref="G418">IFERROR(IF(INDEX('Disaggregation Data'!$M$315:$M$616,MATCH(RIGHT(X418,255),RIGHT('Disaggregation Data'!$J$315:$J$616,255),0))=0,(E418/F418)*100,INDEX('Disaggregation Data'!$M$315:$M$616,MATCH(RIGHT(X418,255),RIGHT('Disaggregation Data'!J$315:$J$616,255),0))),"")</f>
        <v/>
      </c>
      <c r="H418" s="400" t="str">
        <f t="array" ref="H418">IFERROR(IF(INDEX('Disaggregation Data'!$N$315:$N$616,MATCH(RIGHT(X418,255),RIGHT('Disaggregation Data'!$J$315:$J$616,255),0))=0,"",INDEX('Disaggregation Data'!$N$315:$N$616,MATCH(RIGHT(X418,255),RIGHT('Disaggregation Data'!J$315:$J$616,255),0))),"")</f>
        <v/>
      </c>
      <c r="I418" s="496"/>
      <c r="J418" s="496"/>
      <c r="K418" s="496"/>
      <c r="L418" s="496"/>
      <c r="M418" s="496"/>
      <c r="N418" s="496"/>
      <c r="O418" s="496"/>
      <c r="P418" s="496"/>
      <c r="Q418" s="496"/>
      <c r="R418" s="496"/>
      <c r="S418" s="496"/>
      <c r="T418" s="496"/>
      <c r="U418" s="400" t="str">
        <f t="array" ref="U418">IFERROR(IF(INDEX('Disaggregation Data'!$O$315:$O$616,MATCH(RIGHT(X418,255),RIGHT('Disaggregation Data'!$J$315:$J$616,255),0))=0,"",INDEX('Disaggregation Data'!$O$315:$O$616,MATCH(RIGHT(X418,255),RIGHT('Disaggregation Data'!J$315:$J$616,255),0))),"")</f>
        <v/>
      </c>
      <c r="V418" s="413" t="str">
        <f t="array" ref="V418">IFERROR(IF(INDEX('Disaggregation Data'!$P$315:$P$616,MATCH(RIGHT(X418,255),RIGHT('Disaggregation Data'!$J$315:$J$616,255),0))=0,"",INDEX('Disaggregation Data'!$P$315:$P$616,MATCH(RIGHT(X418,255),RIGHT('Disaggregation Data'!J$315:$J$616,255),0))),"")</f>
        <v/>
      </c>
      <c r="W418" s="497"/>
      <c r="X418" s="497" t="str">
        <f t="shared" si="28"/>
        <v/>
      </c>
      <c r="Y418" s="497">
        <f t="shared" si="29"/>
        <v>81</v>
      </c>
      <c r="Z418" s="497" t="str">
        <f t="shared" si="30"/>
        <v/>
      </c>
      <c r="AA418" s="497" t="b">
        <f t="shared" si="31"/>
        <v>0</v>
      </c>
      <c r="AB418" s="497" t="s">
        <v>1987</v>
      </c>
      <c r="AC418" s="497" t="str">
        <f t="array" ref="AC418">IFERROR(IF(INDEX('Disaggregation Records'!$G$95:$G$183,MATCH(LEFT(Z418,255),LEFT('Disaggregation Records'!$D$95:$D$183,255),0))=0,"",INDEX('Disaggregation Records'!$G$95:$G$183,MATCH(LEFT(Z418,255),LEFT('Disaggregation Records'!$D$95:$D$183,255),0))),"")</f>
        <v/>
      </c>
      <c r="AD418" s="497" t="s">
        <v>811</v>
      </c>
      <c r="AE418" s="216"/>
      <c r="AF418" s="494"/>
      <c r="AG418" s="494"/>
    </row>
    <row r="419" spans="1:33" ht="37.5" customHeight="1" x14ac:dyDescent="0.25">
      <c r="A419" s="375">
        <v>10</v>
      </c>
      <c r="B419" s="394" t="str">
        <f>IFERROR(VLOOKUP(A419,'Coverage Indicators - Section D'!$A$10:$Y$42,25,FALSE),"")</f>
        <v/>
      </c>
      <c r="C419" s="490" t="str">
        <f t="array" ref="C419">IFERROR(IF(INDEX('Disaggregation Records'!$E$95:$E$183,MATCH(RIGHT(Z419,255),RIGHT('Disaggregation Records'!$D$95:$D$183,255),0))=0,"",INDEX('Disaggregation Records'!$E$95:$E$183,MATCH(RIGHT(Z419,255),RIGHT('Disaggregation Records'!$D$95:$D$183,255),0))),"")</f>
        <v/>
      </c>
      <c r="D419" s="490" t="str">
        <f t="array" ref="D419">IFERROR(IF(INDEX('Disaggregation Records'!$F$95:$F$183,MATCH(RIGHT(Z419,255),RIGHT('Disaggregation Records'!$D$95:$D$183,255),0))=0,"",INDEX('Disaggregation Records'!$F$95:$F$183,MATCH(RIGHT(Z419,255),RIGHT('Disaggregation Records'!$D$95:$D$183,255),0))),"")</f>
        <v/>
      </c>
      <c r="E419" s="396" t="str">
        <f t="array" ref="E419">IFERROR(IF(INDEX('Disaggregation Data'!$K$315:$K$616,MATCH(RIGHT(X419,255),RIGHT('Disaggregation Data'!$J$315:$J$616,255),0))=0,"",INDEX('Disaggregation Data'!$K$315:$K$616,MATCH(RIGHT(X419,255),RIGHT('Disaggregation Data'!J$315:$J$616,255),0))),"")</f>
        <v/>
      </c>
      <c r="F419" s="397" t="str">
        <f t="array" ref="F419">IFERROR(IF(INDEX('Disaggregation Data'!$L$315:$L$616,MATCH(RIGHT(X419,255),RIGHT('Disaggregation Data'!$J$315:$J$616,255),0))=0,"",INDEX('Disaggregation Data'!$L$315:$L$616,MATCH(RIGHT(X419,255),RIGHT('Disaggregation Data'!J$315:$J$616,255),0))),"")</f>
        <v/>
      </c>
      <c r="G419" s="459" t="str">
        <f t="array" ref="G419">IFERROR(IF(INDEX('Disaggregation Data'!$M$315:$M$616,MATCH(RIGHT(X419,255),RIGHT('Disaggregation Data'!$J$315:$J$616,255),0))=0,(E419/F419)*100,INDEX('Disaggregation Data'!$M$315:$M$616,MATCH(RIGHT(X419,255),RIGHT('Disaggregation Data'!J$315:$J$616,255),0))),"")</f>
        <v/>
      </c>
      <c r="H419" s="400" t="str">
        <f t="array" ref="H419">IFERROR(IF(INDEX('Disaggregation Data'!$N$315:$N$616,MATCH(RIGHT(X419,255),RIGHT('Disaggregation Data'!$J$315:$J$616,255),0))=0,"",INDEX('Disaggregation Data'!$N$315:$N$616,MATCH(RIGHT(X419,255),RIGHT('Disaggregation Data'!J$315:$J$616,255),0))),"")</f>
        <v/>
      </c>
      <c r="I419" s="496"/>
      <c r="J419" s="496"/>
      <c r="K419" s="496"/>
      <c r="L419" s="496"/>
      <c r="M419" s="496"/>
      <c r="N419" s="496"/>
      <c r="O419" s="496"/>
      <c r="P419" s="496"/>
      <c r="Q419" s="496"/>
      <c r="R419" s="496"/>
      <c r="S419" s="496"/>
      <c r="T419" s="496"/>
      <c r="U419" s="400" t="str">
        <f t="array" ref="U419">IFERROR(IF(INDEX('Disaggregation Data'!$O$315:$O$616,MATCH(RIGHT(X419,255),RIGHT('Disaggregation Data'!$J$315:$J$616,255),0))=0,"",INDEX('Disaggregation Data'!$O$315:$O$616,MATCH(RIGHT(X419,255),RIGHT('Disaggregation Data'!J$315:$J$616,255),0))),"")</f>
        <v/>
      </c>
      <c r="V419" s="413" t="str">
        <f t="array" ref="V419">IFERROR(IF(INDEX('Disaggregation Data'!$P$315:$P$616,MATCH(RIGHT(X419,255),RIGHT('Disaggregation Data'!$J$315:$J$616,255),0))=0,"",INDEX('Disaggregation Data'!$P$315:$P$616,MATCH(RIGHT(X419,255),RIGHT('Disaggregation Data'!J$315:$J$616,255),0))),"")</f>
        <v/>
      </c>
      <c r="W419" s="497"/>
      <c r="X419" s="497" t="str">
        <f t="shared" si="28"/>
        <v/>
      </c>
      <c r="Y419" s="497">
        <f t="shared" si="29"/>
        <v>82</v>
      </c>
      <c r="Z419" s="497" t="str">
        <f t="shared" si="30"/>
        <v/>
      </c>
      <c r="AA419" s="497" t="b">
        <f t="shared" si="31"/>
        <v>0</v>
      </c>
      <c r="AB419" s="497" t="s">
        <v>1988</v>
      </c>
      <c r="AC419" s="497" t="str">
        <f t="array" ref="AC419">IFERROR(IF(INDEX('Disaggregation Records'!$G$95:$G$183,MATCH(LEFT(Z419,255),LEFT('Disaggregation Records'!$D$95:$D$183,255),0))=0,"",INDEX('Disaggregation Records'!$G$95:$G$183,MATCH(LEFT(Z419,255),LEFT('Disaggregation Records'!$D$95:$D$183,255),0))),"")</f>
        <v/>
      </c>
      <c r="AD419" s="497" t="s">
        <v>811</v>
      </c>
      <c r="AE419" s="216"/>
      <c r="AF419" s="494"/>
      <c r="AG419" s="494"/>
    </row>
    <row r="420" spans="1:33" ht="37.5" customHeight="1" x14ac:dyDescent="0.25">
      <c r="A420" s="375">
        <v>10</v>
      </c>
      <c r="B420" s="394" t="str">
        <f>IFERROR(VLOOKUP(A420,'Coverage Indicators - Section D'!$A$10:$Y$42,25,FALSE),"")</f>
        <v/>
      </c>
      <c r="C420" s="490" t="str">
        <f t="array" ref="C420">IFERROR(IF(INDEX('Disaggregation Records'!$E$95:$E$183,MATCH(RIGHT(Z420,255),RIGHT('Disaggregation Records'!$D$95:$D$183,255),0))=0,"",INDEX('Disaggregation Records'!$E$95:$E$183,MATCH(RIGHT(Z420,255),RIGHT('Disaggregation Records'!$D$95:$D$183,255),0))),"")</f>
        <v/>
      </c>
      <c r="D420" s="490" t="str">
        <f t="array" ref="D420">IFERROR(IF(INDEX('Disaggregation Records'!$F$95:$F$183,MATCH(RIGHT(Z420,255),RIGHT('Disaggregation Records'!$D$95:$D$183,255),0))=0,"",INDEX('Disaggregation Records'!$F$95:$F$183,MATCH(RIGHT(Z420,255),RIGHT('Disaggregation Records'!$D$95:$D$183,255),0))),"")</f>
        <v/>
      </c>
      <c r="E420" s="396" t="str">
        <f t="array" ref="E420">IFERROR(IF(INDEX('Disaggregation Data'!$K$315:$K$616,MATCH(RIGHT(X420,255),RIGHT('Disaggregation Data'!$J$315:$J$616,255),0))=0,"",INDEX('Disaggregation Data'!$K$315:$K$616,MATCH(RIGHT(X420,255),RIGHT('Disaggregation Data'!J$315:$J$616,255),0))),"")</f>
        <v/>
      </c>
      <c r="F420" s="397" t="str">
        <f t="array" ref="F420">IFERROR(IF(INDEX('Disaggregation Data'!$L$315:$L$616,MATCH(RIGHT(X420,255),RIGHT('Disaggregation Data'!$J$315:$J$616,255),0))=0,"",INDEX('Disaggregation Data'!$L$315:$L$616,MATCH(RIGHT(X420,255),RIGHT('Disaggregation Data'!J$315:$J$616,255),0))),"")</f>
        <v/>
      </c>
      <c r="G420" s="459" t="str">
        <f t="array" ref="G420">IFERROR(IF(INDEX('Disaggregation Data'!$M$315:$M$616,MATCH(RIGHT(X420,255),RIGHT('Disaggregation Data'!$J$315:$J$616,255),0))=0,(E420/F420)*100,INDEX('Disaggregation Data'!$M$315:$M$616,MATCH(RIGHT(X420,255),RIGHT('Disaggregation Data'!J$315:$J$616,255),0))),"")</f>
        <v/>
      </c>
      <c r="H420" s="400" t="str">
        <f t="array" ref="H420">IFERROR(IF(INDEX('Disaggregation Data'!$N$315:$N$616,MATCH(RIGHT(X420,255),RIGHT('Disaggregation Data'!$J$315:$J$616,255),0))=0,"",INDEX('Disaggregation Data'!$N$315:$N$616,MATCH(RIGHT(X420,255),RIGHT('Disaggregation Data'!J$315:$J$616,255),0))),"")</f>
        <v/>
      </c>
      <c r="I420" s="496"/>
      <c r="J420" s="496"/>
      <c r="K420" s="496"/>
      <c r="L420" s="496"/>
      <c r="M420" s="496"/>
      <c r="N420" s="496"/>
      <c r="O420" s="496"/>
      <c r="P420" s="496"/>
      <c r="Q420" s="496"/>
      <c r="R420" s="496"/>
      <c r="S420" s="496"/>
      <c r="T420" s="496"/>
      <c r="U420" s="400" t="str">
        <f t="array" ref="U420">IFERROR(IF(INDEX('Disaggregation Data'!$O$315:$O$616,MATCH(RIGHT(X420,255),RIGHT('Disaggregation Data'!$J$315:$J$616,255),0))=0,"",INDEX('Disaggregation Data'!$O$315:$O$616,MATCH(RIGHT(X420,255),RIGHT('Disaggregation Data'!J$315:$J$616,255),0))),"")</f>
        <v/>
      </c>
      <c r="V420" s="413" t="str">
        <f t="array" ref="V420">IFERROR(IF(INDEX('Disaggregation Data'!$P$315:$P$616,MATCH(RIGHT(X420,255),RIGHT('Disaggregation Data'!$J$315:$J$616,255),0))=0,"",INDEX('Disaggregation Data'!$P$315:$P$616,MATCH(RIGHT(X420,255),RIGHT('Disaggregation Data'!J$315:$J$616,255),0))),"")</f>
        <v/>
      </c>
      <c r="W420" s="497"/>
      <c r="X420" s="497" t="str">
        <f t="shared" si="28"/>
        <v/>
      </c>
      <c r="Y420" s="497">
        <f t="shared" si="29"/>
        <v>83</v>
      </c>
      <c r="Z420" s="497" t="str">
        <f t="shared" si="30"/>
        <v/>
      </c>
      <c r="AA420" s="497" t="b">
        <f t="shared" si="31"/>
        <v>0</v>
      </c>
      <c r="AB420" s="497" t="s">
        <v>1989</v>
      </c>
      <c r="AC420" s="497" t="str">
        <f t="array" ref="AC420">IFERROR(IF(INDEX('Disaggregation Records'!$G$95:$G$183,MATCH(LEFT(Z420,255),LEFT('Disaggregation Records'!$D$95:$D$183,255),0))=0,"",INDEX('Disaggregation Records'!$G$95:$G$183,MATCH(LEFT(Z420,255),LEFT('Disaggregation Records'!$D$95:$D$183,255),0))),"")</f>
        <v/>
      </c>
      <c r="AD420" s="497" t="s">
        <v>811</v>
      </c>
      <c r="AE420" s="216"/>
      <c r="AF420" s="494"/>
      <c r="AG420" s="494"/>
    </row>
    <row r="421" spans="1:33" ht="37.5" customHeight="1" x14ac:dyDescent="0.25">
      <c r="A421" s="375">
        <v>10</v>
      </c>
      <c r="B421" s="394" t="str">
        <f>IFERROR(VLOOKUP(A421,'Coverage Indicators - Section D'!$A$10:$Y$42,25,FALSE),"")</f>
        <v/>
      </c>
      <c r="C421" s="490" t="str">
        <f t="array" ref="C421">IFERROR(IF(INDEX('Disaggregation Records'!$E$95:$E$183,MATCH(RIGHT(Z421,255),RIGHT('Disaggregation Records'!$D$95:$D$183,255),0))=0,"",INDEX('Disaggregation Records'!$E$95:$E$183,MATCH(RIGHT(Z421,255),RIGHT('Disaggregation Records'!$D$95:$D$183,255),0))),"")</f>
        <v/>
      </c>
      <c r="D421" s="490" t="str">
        <f t="array" ref="D421">IFERROR(IF(INDEX('Disaggregation Records'!$F$95:$F$183,MATCH(RIGHT(Z421,255),RIGHT('Disaggregation Records'!$D$95:$D$183,255),0))=0,"",INDEX('Disaggregation Records'!$F$95:$F$183,MATCH(RIGHT(Z421,255),RIGHT('Disaggregation Records'!$D$95:$D$183,255),0))),"")</f>
        <v/>
      </c>
      <c r="E421" s="396" t="str">
        <f t="array" ref="E421">IFERROR(IF(INDEX('Disaggregation Data'!$K$315:$K$616,MATCH(RIGHT(X421,255),RIGHT('Disaggregation Data'!$J$315:$J$616,255),0))=0,"",INDEX('Disaggregation Data'!$K$315:$K$616,MATCH(RIGHT(X421,255),RIGHT('Disaggregation Data'!J$315:$J$616,255),0))),"")</f>
        <v/>
      </c>
      <c r="F421" s="397" t="str">
        <f t="array" ref="F421">IFERROR(IF(INDEX('Disaggregation Data'!$L$315:$L$616,MATCH(RIGHT(X421,255),RIGHT('Disaggregation Data'!$J$315:$J$616,255),0))=0,"",INDEX('Disaggregation Data'!$L$315:$L$616,MATCH(RIGHT(X421,255),RIGHT('Disaggregation Data'!J$315:$J$616,255),0))),"")</f>
        <v/>
      </c>
      <c r="G421" s="459" t="str">
        <f t="array" ref="G421">IFERROR(IF(INDEX('Disaggregation Data'!$M$315:$M$616,MATCH(RIGHT(X421,255),RIGHT('Disaggregation Data'!$J$315:$J$616,255),0))=0,(E421/F421)*100,INDEX('Disaggregation Data'!$M$315:$M$616,MATCH(RIGHT(X421,255),RIGHT('Disaggregation Data'!J$315:$J$616,255),0))),"")</f>
        <v/>
      </c>
      <c r="H421" s="400" t="str">
        <f t="array" ref="H421">IFERROR(IF(INDEX('Disaggregation Data'!$N$315:$N$616,MATCH(RIGHT(X421,255),RIGHT('Disaggregation Data'!$J$315:$J$616,255),0))=0,"",INDEX('Disaggregation Data'!$N$315:$N$616,MATCH(RIGHT(X421,255),RIGHT('Disaggregation Data'!J$315:$J$616,255),0))),"")</f>
        <v/>
      </c>
      <c r="I421" s="496"/>
      <c r="J421" s="496"/>
      <c r="K421" s="496"/>
      <c r="L421" s="496"/>
      <c r="M421" s="496"/>
      <c r="N421" s="496"/>
      <c r="O421" s="496"/>
      <c r="P421" s="496"/>
      <c r="Q421" s="496"/>
      <c r="R421" s="496"/>
      <c r="S421" s="496"/>
      <c r="T421" s="496"/>
      <c r="U421" s="400" t="str">
        <f t="array" ref="U421">IFERROR(IF(INDEX('Disaggregation Data'!$O$315:$O$616,MATCH(RIGHT(X421,255),RIGHT('Disaggregation Data'!$J$315:$J$616,255),0))=0,"",INDEX('Disaggregation Data'!$O$315:$O$616,MATCH(RIGHT(X421,255),RIGHT('Disaggregation Data'!J$315:$J$616,255),0))),"")</f>
        <v/>
      </c>
      <c r="V421" s="413" t="str">
        <f t="array" ref="V421">IFERROR(IF(INDEX('Disaggregation Data'!$P$315:$P$616,MATCH(RIGHT(X421,255),RIGHT('Disaggregation Data'!$J$315:$J$616,255),0))=0,"",INDEX('Disaggregation Data'!$P$315:$P$616,MATCH(RIGHT(X421,255),RIGHT('Disaggregation Data'!J$315:$J$616,255),0))),"")</f>
        <v/>
      </c>
      <c r="W421" s="497"/>
      <c r="X421" s="497" t="str">
        <f t="shared" si="28"/>
        <v/>
      </c>
      <c r="Y421" s="497">
        <f t="shared" si="29"/>
        <v>84</v>
      </c>
      <c r="Z421" s="497" t="str">
        <f t="shared" si="30"/>
        <v/>
      </c>
      <c r="AA421" s="497" t="b">
        <f t="shared" si="31"/>
        <v>0</v>
      </c>
      <c r="AB421" s="497" t="s">
        <v>1990</v>
      </c>
      <c r="AC421" s="497" t="str">
        <f t="array" ref="AC421">IFERROR(IF(INDEX('Disaggregation Records'!$G$95:$G$183,MATCH(LEFT(Z421,255),LEFT('Disaggregation Records'!$D$95:$D$183,255),0))=0,"",INDEX('Disaggregation Records'!$G$95:$G$183,MATCH(LEFT(Z421,255),LEFT('Disaggregation Records'!$D$95:$D$183,255),0))),"")</f>
        <v/>
      </c>
      <c r="AD421" s="497" t="s">
        <v>811</v>
      </c>
      <c r="AE421" s="216"/>
      <c r="AF421" s="494"/>
      <c r="AG421" s="494"/>
    </row>
    <row r="422" spans="1:33" ht="37.5" customHeight="1" x14ac:dyDescent="0.25">
      <c r="A422" s="375">
        <v>10</v>
      </c>
      <c r="B422" s="394" t="str">
        <f>IFERROR(VLOOKUP(A422,'Coverage Indicators - Section D'!$A$10:$Y$42,25,FALSE),"")</f>
        <v/>
      </c>
      <c r="C422" s="490" t="str">
        <f t="array" ref="C422">IFERROR(IF(INDEX('Disaggregation Records'!$E$95:$E$183,MATCH(RIGHT(Z422,255),RIGHT('Disaggregation Records'!$D$95:$D$183,255),0))=0,"",INDEX('Disaggregation Records'!$E$95:$E$183,MATCH(RIGHT(Z422,255),RIGHT('Disaggregation Records'!$D$95:$D$183,255),0))),"")</f>
        <v/>
      </c>
      <c r="D422" s="490" t="str">
        <f t="array" ref="D422">IFERROR(IF(INDEX('Disaggregation Records'!$F$95:$F$183,MATCH(RIGHT(Z422,255),RIGHT('Disaggregation Records'!$D$95:$D$183,255),0))=0,"",INDEX('Disaggregation Records'!$F$95:$F$183,MATCH(RIGHT(Z422,255),RIGHT('Disaggregation Records'!$D$95:$D$183,255),0))),"")</f>
        <v/>
      </c>
      <c r="E422" s="396" t="str">
        <f t="array" ref="E422">IFERROR(IF(INDEX('Disaggregation Data'!$K$315:$K$616,MATCH(RIGHT(X422,255),RIGHT('Disaggregation Data'!$J$315:$J$616,255),0))=0,"",INDEX('Disaggregation Data'!$K$315:$K$616,MATCH(RIGHT(X422,255),RIGHT('Disaggregation Data'!J$315:$J$616,255),0))),"")</f>
        <v/>
      </c>
      <c r="F422" s="397" t="str">
        <f t="array" ref="F422">IFERROR(IF(INDEX('Disaggregation Data'!$L$315:$L$616,MATCH(RIGHT(X422,255),RIGHT('Disaggregation Data'!$J$315:$J$616,255),0))=0,"",INDEX('Disaggregation Data'!$L$315:$L$616,MATCH(RIGHT(X422,255),RIGHT('Disaggregation Data'!J$315:$J$616,255),0))),"")</f>
        <v/>
      </c>
      <c r="G422" s="459" t="str">
        <f t="array" ref="G422">IFERROR(IF(INDEX('Disaggregation Data'!$M$315:$M$616,MATCH(RIGHT(X422,255),RIGHT('Disaggregation Data'!$J$315:$J$616,255),0))=0,(E422/F422)*100,INDEX('Disaggregation Data'!$M$315:$M$616,MATCH(RIGHT(X422,255),RIGHT('Disaggregation Data'!J$315:$J$616,255),0))),"")</f>
        <v/>
      </c>
      <c r="H422" s="400" t="str">
        <f t="array" ref="H422">IFERROR(IF(INDEX('Disaggregation Data'!$N$315:$N$616,MATCH(RIGHT(X422,255),RIGHT('Disaggregation Data'!$J$315:$J$616,255),0))=0,"",INDEX('Disaggregation Data'!$N$315:$N$616,MATCH(RIGHT(X422,255),RIGHT('Disaggregation Data'!J$315:$J$616,255),0))),"")</f>
        <v/>
      </c>
      <c r="I422" s="496"/>
      <c r="J422" s="496"/>
      <c r="K422" s="496"/>
      <c r="L422" s="496"/>
      <c r="M422" s="496"/>
      <c r="N422" s="496"/>
      <c r="O422" s="496"/>
      <c r="P422" s="496"/>
      <c r="Q422" s="496"/>
      <c r="R422" s="496"/>
      <c r="S422" s="496"/>
      <c r="T422" s="496"/>
      <c r="U422" s="400" t="str">
        <f t="array" ref="U422">IFERROR(IF(INDEX('Disaggregation Data'!$O$315:$O$616,MATCH(RIGHT(X422,255),RIGHT('Disaggregation Data'!$J$315:$J$616,255),0))=0,"",INDEX('Disaggregation Data'!$O$315:$O$616,MATCH(RIGHT(X422,255),RIGHT('Disaggregation Data'!J$315:$J$616,255),0))),"")</f>
        <v/>
      </c>
      <c r="V422" s="413" t="str">
        <f t="array" ref="V422">IFERROR(IF(INDEX('Disaggregation Data'!$P$315:$P$616,MATCH(RIGHT(X422,255),RIGHT('Disaggregation Data'!$J$315:$J$616,255),0))=0,"",INDEX('Disaggregation Data'!$P$315:$P$616,MATCH(RIGHT(X422,255),RIGHT('Disaggregation Data'!J$315:$J$616,255),0))),"")</f>
        <v/>
      </c>
      <c r="W422" s="497"/>
      <c r="X422" s="497" t="str">
        <f t="shared" si="28"/>
        <v/>
      </c>
      <c r="Y422" s="497">
        <f t="shared" si="29"/>
        <v>85</v>
      </c>
      <c r="Z422" s="497" t="str">
        <f t="shared" si="30"/>
        <v/>
      </c>
      <c r="AA422" s="497" t="b">
        <f t="shared" si="31"/>
        <v>0</v>
      </c>
      <c r="AB422" s="497" t="s">
        <v>1991</v>
      </c>
      <c r="AC422" s="497" t="str">
        <f t="array" ref="AC422">IFERROR(IF(INDEX('Disaggregation Records'!$G$95:$G$183,MATCH(LEFT(Z422,255),LEFT('Disaggregation Records'!$D$95:$D$183,255),0))=0,"",INDEX('Disaggregation Records'!$G$95:$G$183,MATCH(LEFT(Z422,255),LEFT('Disaggregation Records'!$D$95:$D$183,255),0))),"")</f>
        <v/>
      </c>
      <c r="AD422" s="497" t="s">
        <v>811</v>
      </c>
      <c r="AE422" s="216"/>
      <c r="AF422" s="494"/>
      <c r="AG422" s="494"/>
    </row>
    <row r="423" spans="1:33" ht="37.5" customHeight="1" x14ac:dyDescent="0.25">
      <c r="A423" s="375">
        <v>10</v>
      </c>
      <c r="B423" s="394" t="str">
        <f>IFERROR(VLOOKUP(A423,'Coverage Indicators - Section D'!$A$10:$Y$42,25,FALSE),"")</f>
        <v/>
      </c>
      <c r="C423" s="490" t="str">
        <f t="array" ref="C423">IFERROR(IF(INDEX('Disaggregation Records'!$E$95:$E$183,MATCH(RIGHT(Z423,255),RIGHT('Disaggregation Records'!$D$95:$D$183,255),0))=0,"",INDEX('Disaggregation Records'!$E$95:$E$183,MATCH(RIGHT(Z423,255),RIGHT('Disaggregation Records'!$D$95:$D$183,255),0))),"")</f>
        <v/>
      </c>
      <c r="D423" s="490" t="str">
        <f t="array" ref="D423">IFERROR(IF(INDEX('Disaggregation Records'!$F$95:$F$183,MATCH(RIGHT(Z423,255),RIGHT('Disaggregation Records'!$D$95:$D$183,255),0))=0,"",INDEX('Disaggregation Records'!$F$95:$F$183,MATCH(RIGHT(Z423,255),RIGHT('Disaggregation Records'!$D$95:$D$183,255),0))),"")</f>
        <v/>
      </c>
      <c r="E423" s="396" t="str">
        <f t="array" ref="E423">IFERROR(IF(INDEX('Disaggregation Data'!$K$315:$K$616,MATCH(RIGHT(X423,255),RIGHT('Disaggregation Data'!$J$315:$J$616,255),0))=0,"",INDEX('Disaggregation Data'!$K$315:$K$616,MATCH(RIGHT(X423,255),RIGHT('Disaggregation Data'!J$315:$J$616,255),0))),"")</f>
        <v/>
      </c>
      <c r="F423" s="397" t="str">
        <f t="array" ref="F423">IFERROR(IF(INDEX('Disaggregation Data'!$L$315:$L$616,MATCH(RIGHT(X423,255),RIGHT('Disaggregation Data'!$J$315:$J$616,255),0))=0,"",INDEX('Disaggregation Data'!$L$315:$L$616,MATCH(RIGHT(X423,255),RIGHT('Disaggregation Data'!J$315:$J$616,255),0))),"")</f>
        <v/>
      </c>
      <c r="G423" s="459" t="str">
        <f t="array" ref="G423">IFERROR(IF(INDEX('Disaggregation Data'!$M$315:$M$616,MATCH(RIGHT(X423,255),RIGHT('Disaggregation Data'!$J$315:$J$616,255),0))=0,(E423/F423)*100,INDEX('Disaggregation Data'!$M$315:$M$616,MATCH(RIGHT(X423,255),RIGHT('Disaggregation Data'!J$315:$J$616,255),0))),"")</f>
        <v/>
      </c>
      <c r="H423" s="400" t="str">
        <f t="array" ref="H423">IFERROR(IF(INDEX('Disaggregation Data'!$N$315:$N$616,MATCH(RIGHT(X423,255),RIGHT('Disaggregation Data'!$J$315:$J$616,255),0))=0,"",INDEX('Disaggregation Data'!$N$315:$N$616,MATCH(RIGHT(X423,255),RIGHT('Disaggregation Data'!J$315:$J$616,255),0))),"")</f>
        <v/>
      </c>
      <c r="I423" s="496"/>
      <c r="J423" s="496"/>
      <c r="K423" s="496"/>
      <c r="L423" s="496"/>
      <c r="M423" s="496"/>
      <c r="N423" s="496"/>
      <c r="O423" s="496"/>
      <c r="P423" s="496"/>
      <c r="Q423" s="496"/>
      <c r="R423" s="496"/>
      <c r="S423" s="496"/>
      <c r="T423" s="496"/>
      <c r="U423" s="400" t="str">
        <f t="array" ref="U423">IFERROR(IF(INDEX('Disaggregation Data'!$O$315:$O$616,MATCH(RIGHT(X423,255),RIGHT('Disaggregation Data'!$J$315:$J$616,255),0))=0,"",INDEX('Disaggregation Data'!$O$315:$O$616,MATCH(RIGHT(X423,255),RIGHT('Disaggregation Data'!J$315:$J$616,255),0))),"")</f>
        <v/>
      </c>
      <c r="V423" s="413" t="str">
        <f t="array" ref="V423">IFERROR(IF(INDEX('Disaggregation Data'!$P$315:$P$616,MATCH(RIGHT(X423,255),RIGHT('Disaggregation Data'!$J$315:$J$616,255),0))=0,"",INDEX('Disaggregation Data'!$P$315:$P$616,MATCH(RIGHT(X423,255),RIGHT('Disaggregation Data'!J$315:$J$616,255),0))),"")</f>
        <v/>
      </c>
      <c r="W423" s="497"/>
      <c r="X423" s="497" t="str">
        <f t="shared" si="28"/>
        <v/>
      </c>
      <c r="Y423" s="497">
        <f t="shared" si="29"/>
        <v>86</v>
      </c>
      <c r="Z423" s="497" t="str">
        <f t="shared" si="30"/>
        <v/>
      </c>
      <c r="AA423" s="497" t="b">
        <f t="shared" si="31"/>
        <v>0</v>
      </c>
      <c r="AB423" s="497" t="s">
        <v>1992</v>
      </c>
      <c r="AC423" s="497" t="str">
        <f t="array" ref="AC423">IFERROR(IF(INDEX('Disaggregation Records'!$G$95:$G$183,MATCH(LEFT(Z423,255),LEFT('Disaggregation Records'!$D$95:$D$183,255),0))=0,"",INDEX('Disaggregation Records'!$G$95:$G$183,MATCH(LEFT(Z423,255),LEFT('Disaggregation Records'!$D$95:$D$183,255),0))),"")</f>
        <v/>
      </c>
      <c r="AD423" s="497" t="s">
        <v>811</v>
      </c>
      <c r="AE423" s="216"/>
      <c r="AF423" s="494"/>
      <c r="AG423" s="494"/>
    </row>
    <row r="424" spans="1:33" ht="37.5" customHeight="1" x14ac:dyDescent="0.25">
      <c r="A424" s="375">
        <v>10</v>
      </c>
      <c r="B424" s="394" t="str">
        <f>IFERROR(VLOOKUP(A424,'Coverage Indicators - Section D'!$A$10:$Y$42,25,FALSE),"")</f>
        <v/>
      </c>
      <c r="C424" s="490" t="str">
        <f t="array" ref="C424">IFERROR(IF(INDEX('Disaggregation Records'!$E$95:$E$183,MATCH(RIGHT(Z424,255),RIGHT('Disaggregation Records'!$D$95:$D$183,255),0))=0,"",INDEX('Disaggregation Records'!$E$95:$E$183,MATCH(RIGHT(Z424,255),RIGHT('Disaggregation Records'!$D$95:$D$183,255),0))),"")</f>
        <v/>
      </c>
      <c r="D424" s="490" t="str">
        <f t="array" ref="D424">IFERROR(IF(INDEX('Disaggregation Records'!$F$95:$F$183,MATCH(RIGHT(Z424,255),RIGHT('Disaggregation Records'!$D$95:$D$183,255),0))=0,"",INDEX('Disaggregation Records'!$F$95:$F$183,MATCH(RIGHT(Z424,255),RIGHT('Disaggregation Records'!$D$95:$D$183,255),0))),"")</f>
        <v/>
      </c>
      <c r="E424" s="396" t="str">
        <f t="array" ref="E424">IFERROR(IF(INDEX('Disaggregation Data'!$K$315:$K$616,MATCH(RIGHT(X424,255),RIGHT('Disaggregation Data'!$J$315:$J$616,255),0))=0,"",INDEX('Disaggregation Data'!$K$315:$K$616,MATCH(RIGHT(X424,255),RIGHT('Disaggregation Data'!J$315:$J$616,255),0))),"")</f>
        <v/>
      </c>
      <c r="F424" s="397" t="str">
        <f t="array" ref="F424">IFERROR(IF(INDEX('Disaggregation Data'!$L$315:$L$616,MATCH(RIGHT(X424,255),RIGHT('Disaggregation Data'!$J$315:$J$616,255),0))=0,"",INDEX('Disaggregation Data'!$L$315:$L$616,MATCH(RIGHT(X424,255),RIGHT('Disaggregation Data'!J$315:$J$616,255),0))),"")</f>
        <v/>
      </c>
      <c r="G424" s="459" t="str">
        <f t="array" ref="G424">IFERROR(IF(INDEX('Disaggregation Data'!$M$315:$M$616,MATCH(RIGHT(X424,255),RIGHT('Disaggregation Data'!$J$315:$J$616,255),0))=0,(E424/F424)*100,INDEX('Disaggregation Data'!$M$315:$M$616,MATCH(RIGHT(X424,255),RIGHT('Disaggregation Data'!J$315:$J$616,255),0))),"")</f>
        <v/>
      </c>
      <c r="H424" s="400" t="str">
        <f t="array" ref="H424">IFERROR(IF(INDEX('Disaggregation Data'!$N$315:$N$616,MATCH(RIGHT(X424,255),RIGHT('Disaggregation Data'!$J$315:$J$616,255),0))=0,"",INDEX('Disaggregation Data'!$N$315:$N$616,MATCH(RIGHT(X424,255),RIGHT('Disaggregation Data'!J$315:$J$616,255),0))),"")</f>
        <v/>
      </c>
      <c r="I424" s="496"/>
      <c r="J424" s="496"/>
      <c r="K424" s="496"/>
      <c r="L424" s="496"/>
      <c r="M424" s="496"/>
      <c r="N424" s="496"/>
      <c r="O424" s="496"/>
      <c r="P424" s="496"/>
      <c r="Q424" s="496"/>
      <c r="R424" s="496"/>
      <c r="S424" s="496"/>
      <c r="T424" s="496"/>
      <c r="U424" s="400" t="str">
        <f t="array" ref="U424">IFERROR(IF(INDEX('Disaggregation Data'!$O$315:$O$616,MATCH(RIGHT(X424,255),RIGHT('Disaggregation Data'!$J$315:$J$616,255),0))=0,"",INDEX('Disaggregation Data'!$O$315:$O$616,MATCH(RIGHT(X424,255),RIGHT('Disaggregation Data'!J$315:$J$616,255),0))),"")</f>
        <v/>
      </c>
      <c r="V424" s="413" t="str">
        <f t="array" ref="V424">IFERROR(IF(INDEX('Disaggregation Data'!$P$315:$P$616,MATCH(RIGHT(X424,255),RIGHT('Disaggregation Data'!$J$315:$J$616,255),0))=0,"",INDEX('Disaggregation Data'!$P$315:$P$616,MATCH(RIGHT(X424,255),RIGHT('Disaggregation Data'!J$315:$J$616,255),0))),"")</f>
        <v/>
      </c>
      <c r="W424" s="497"/>
      <c r="X424" s="497" t="str">
        <f t="shared" si="28"/>
        <v/>
      </c>
      <c r="Y424" s="497">
        <f t="shared" si="29"/>
        <v>87</v>
      </c>
      <c r="Z424" s="497" t="str">
        <f t="shared" si="30"/>
        <v/>
      </c>
      <c r="AA424" s="497" t="b">
        <f t="shared" si="31"/>
        <v>0</v>
      </c>
      <c r="AB424" s="497" t="s">
        <v>1993</v>
      </c>
      <c r="AC424" s="497" t="str">
        <f t="array" ref="AC424">IFERROR(IF(INDEX('Disaggregation Records'!$G$95:$G$183,MATCH(LEFT(Z424,255),LEFT('Disaggregation Records'!$D$95:$D$183,255),0))=0,"",INDEX('Disaggregation Records'!$G$95:$G$183,MATCH(LEFT(Z424,255),LEFT('Disaggregation Records'!$D$95:$D$183,255),0))),"")</f>
        <v/>
      </c>
      <c r="AD424" s="497" t="s">
        <v>811</v>
      </c>
      <c r="AE424" s="216"/>
      <c r="AF424" s="494"/>
      <c r="AG424" s="494"/>
    </row>
    <row r="425" spans="1:33" ht="37.5" customHeight="1" x14ac:dyDescent="0.25">
      <c r="A425" s="375">
        <v>10</v>
      </c>
      <c r="B425" s="394" t="str">
        <f>IFERROR(VLOOKUP(A425,'Coverage Indicators - Section D'!$A$10:$Y$42,25,FALSE),"")</f>
        <v/>
      </c>
      <c r="C425" s="490" t="str">
        <f t="array" ref="C425">IFERROR(IF(INDEX('Disaggregation Records'!$E$95:$E$183,MATCH(RIGHT(Z425,255),RIGHT('Disaggregation Records'!$D$95:$D$183,255),0))=0,"",INDEX('Disaggregation Records'!$E$95:$E$183,MATCH(RIGHT(Z425,255),RIGHT('Disaggregation Records'!$D$95:$D$183,255),0))),"")</f>
        <v/>
      </c>
      <c r="D425" s="490" t="str">
        <f t="array" ref="D425">IFERROR(IF(INDEX('Disaggregation Records'!$F$95:$F$183,MATCH(RIGHT(Z425,255),RIGHT('Disaggregation Records'!$D$95:$D$183,255),0))=0,"",INDEX('Disaggregation Records'!$F$95:$F$183,MATCH(RIGHT(Z425,255),RIGHT('Disaggregation Records'!$D$95:$D$183,255),0))),"")</f>
        <v/>
      </c>
      <c r="E425" s="396" t="str">
        <f t="array" ref="E425">IFERROR(IF(INDEX('Disaggregation Data'!$K$315:$K$616,MATCH(RIGHT(X425,255),RIGHT('Disaggregation Data'!$J$315:$J$616,255),0))=0,"",INDEX('Disaggregation Data'!$K$315:$K$616,MATCH(RIGHT(X425,255),RIGHT('Disaggregation Data'!J$315:$J$616,255),0))),"")</f>
        <v/>
      </c>
      <c r="F425" s="397" t="str">
        <f t="array" ref="F425">IFERROR(IF(INDEX('Disaggregation Data'!$L$315:$L$616,MATCH(RIGHT(X425,255),RIGHT('Disaggregation Data'!$J$315:$J$616,255),0))=0,"",INDEX('Disaggregation Data'!$L$315:$L$616,MATCH(RIGHT(X425,255),RIGHT('Disaggregation Data'!J$315:$J$616,255),0))),"")</f>
        <v/>
      </c>
      <c r="G425" s="459" t="str">
        <f t="array" ref="G425">IFERROR(IF(INDEX('Disaggregation Data'!$M$315:$M$616,MATCH(RIGHT(X425,255),RIGHT('Disaggregation Data'!$J$315:$J$616,255),0))=0,(E425/F425)*100,INDEX('Disaggregation Data'!$M$315:$M$616,MATCH(RIGHT(X425,255),RIGHT('Disaggregation Data'!J$315:$J$616,255),0))),"")</f>
        <v/>
      </c>
      <c r="H425" s="400" t="str">
        <f t="array" ref="H425">IFERROR(IF(INDEX('Disaggregation Data'!$N$315:$N$616,MATCH(RIGHT(X425,255),RIGHT('Disaggregation Data'!$J$315:$J$616,255),0))=0,"",INDEX('Disaggregation Data'!$N$315:$N$616,MATCH(RIGHT(X425,255),RIGHT('Disaggregation Data'!J$315:$J$616,255),0))),"")</f>
        <v/>
      </c>
      <c r="I425" s="496"/>
      <c r="J425" s="496"/>
      <c r="K425" s="496"/>
      <c r="L425" s="496"/>
      <c r="M425" s="496"/>
      <c r="N425" s="496"/>
      <c r="O425" s="496"/>
      <c r="P425" s="496"/>
      <c r="Q425" s="496"/>
      <c r="R425" s="496"/>
      <c r="S425" s="496"/>
      <c r="T425" s="496"/>
      <c r="U425" s="400" t="str">
        <f t="array" ref="U425">IFERROR(IF(INDEX('Disaggregation Data'!$O$315:$O$616,MATCH(RIGHT(X425,255),RIGHT('Disaggregation Data'!$J$315:$J$616,255),0))=0,"",INDEX('Disaggregation Data'!$O$315:$O$616,MATCH(RIGHT(X425,255),RIGHT('Disaggregation Data'!J$315:$J$616,255),0))),"")</f>
        <v/>
      </c>
      <c r="V425" s="413" t="str">
        <f t="array" ref="V425">IFERROR(IF(INDEX('Disaggregation Data'!$P$315:$P$616,MATCH(RIGHT(X425,255),RIGHT('Disaggregation Data'!$J$315:$J$616,255),0))=0,"",INDEX('Disaggregation Data'!$P$315:$P$616,MATCH(RIGHT(X425,255),RIGHT('Disaggregation Data'!J$315:$J$616,255),0))),"")</f>
        <v/>
      </c>
      <c r="W425" s="497"/>
      <c r="X425" s="497" t="str">
        <f t="shared" si="28"/>
        <v/>
      </c>
      <c r="Y425" s="497">
        <f t="shared" si="29"/>
        <v>88</v>
      </c>
      <c r="Z425" s="497" t="str">
        <f t="shared" si="30"/>
        <v/>
      </c>
      <c r="AA425" s="497" t="b">
        <f t="shared" si="31"/>
        <v>0</v>
      </c>
      <c r="AB425" s="497" t="s">
        <v>1994</v>
      </c>
      <c r="AC425" s="497" t="str">
        <f t="array" ref="AC425">IFERROR(IF(INDEX('Disaggregation Records'!$G$95:$G$183,MATCH(LEFT(Z425,255),LEFT('Disaggregation Records'!$D$95:$D$183,255),0))=0,"",INDEX('Disaggregation Records'!$G$95:$G$183,MATCH(LEFT(Z425,255),LEFT('Disaggregation Records'!$D$95:$D$183,255),0))),"")</f>
        <v/>
      </c>
      <c r="AD425" s="497" t="s">
        <v>811</v>
      </c>
      <c r="AE425" s="216"/>
      <c r="AF425" s="494"/>
      <c r="AG425" s="494"/>
    </row>
    <row r="426" spans="1:33" ht="37.5" customHeight="1" x14ac:dyDescent="0.25">
      <c r="A426" s="375">
        <v>10</v>
      </c>
      <c r="B426" s="394" t="str">
        <f>IFERROR(VLOOKUP(A426,'Coverage Indicators - Section D'!$A$10:$Y$42,25,FALSE),"")</f>
        <v/>
      </c>
      <c r="C426" s="490" t="str">
        <f t="array" ref="C426">IFERROR(IF(INDEX('Disaggregation Records'!$E$95:$E$183,MATCH(RIGHT(Z426,255),RIGHT('Disaggregation Records'!$D$95:$D$183,255),0))=0,"",INDEX('Disaggregation Records'!$E$95:$E$183,MATCH(RIGHT(Z426,255),RIGHT('Disaggregation Records'!$D$95:$D$183,255),0))),"")</f>
        <v/>
      </c>
      <c r="D426" s="490" t="str">
        <f t="array" ref="D426">IFERROR(IF(INDEX('Disaggregation Records'!$F$95:$F$183,MATCH(RIGHT(Z426,255),RIGHT('Disaggregation Records'!$D$95:$D$183,255),0))=0,"",INDEX('Disaggregation Records'!$F$95:$F$183,MATCH(RIGHT(Z426,255),RIGHT('Disaggregation Records'!$D$95:$D$183,255),0))),"")</f>
        <v/>
      </c>
      <c r="E426" s="396" t="str">
        <f t="array" ref="E426">IFERROR(IF(INDEX('Disaggregation Data'!$K$315:$K$616,MATCH(RIGHT(X426,255),RIGHT('Disaggregation Data'!$J$315:$J$616,255),0))=0,"",INDEX('Disaggregation Data'!$K$315:$K$616,MATCH(RIGHT(X426,255),RIGHT('Disaggregation Data'!J$315:$J$616,255),0))),"")</f>
        <v/>
      </c>
      <c r="F426" s="397" t="str">
        <f t="array" ref="F426">IFERROR(IF(INDEX('Disaggregation Data'!$L$315:$L$616,MATCH(RIGHT(X426,255),RIGHT('Disaggregation Data'!$J$315:$J$616,255),0))=0,"",INDEX('Disaggregation Data'!$L$315:$L$616,MATCH(RIGHT(X426,255),RIGHT('Disaggregation Data'!J$315:$J$616,255),0))),"")</f>
        <v/>
      </c>
      <c r="G426" s="459" t="str">
        <f t="array" ref="G426">IFERROR(IF(INDEX('Disaggregation Data'!$M$315:$M$616,MATCH(RIGHT(X426,255),RIGHT('Disaggregation Data'!$J$315:$J$616,255),0))=0,(E426/F426)*100,INDEX('Disaggregation Data'!$M$315:$M$616,MATCH(RIGHT(X426,255),RIGHT('Disaggregation Data'!J$315:$J$616,255),0))),"")</f>
        <v/>
      </c>
      <c r="H426" s="400" t="str">
        <f t="array" ref="H426">IFERROR(IF(INDEX('Disaggregation Data'!$N$315:$N$616,MATCH(RIGHT(X426,255),RIGHT('Disaggregation Data'!$J$315:$J$616,255),0))=0,"",INDEX('Disaggregation Data'!$N$315:$N$616,MATCH(RIGHT(X426,255),RIGHT('Disaggregation Data'!J$315:$J$616,255),0))),"")</f>
        <v/>
      </c>
      <c r="I426" s="496"/>
      <c r="J426" s="496"/>
      <c r="K426" s="496"/>
      <c r="L426" s="496"/>
      <c r="M426" s="496"/>
      <c r="N426" s="496"/>
      <c r="O426" s="496"/>
      <c r="P426" s="496"/>
      <c r="Q426" s="496"/>
      <c r="R426" s="496"/>
      <c r="S426" s="496"/>
      <c r="T426" s="496"/>
      <c r="U426" s="400" t="str">
        <f t="array" ref="U426">IFERROR(IF(INDEX('Disaggregation Data'!$O$315:$O$616,MATCH(RIGHT(X426,255),RIGHT('Disaggregation Data'!$J$315:$J$616,255),0))=0,"",INDEX('Disaggregation Data'!$O$315:$O$616,MATCH(RIGHT(X426,255),RIGHT('Disaggregation Data'!J$315:$J$616,255),0))),"")</f>
        <v/>
      </c>
      <c r="V426" s="413" t="str">
        <f t="array" ref="V426">IFERROR(IF(INDEX('Disaggregation Data'!$P$315:$P$616,MATCH(RIGHT(X426,255),RIGHT('Disaggregation Data'!$J$315:$J$616,255),0))=0,"",INDEX('Disaggregation Data'!$P$315:$P$616,MATCH(RIGHT(X426,255),RIGHT('Disaggregation Data'!J$315:$J$616,255),0))),"")</f>
        <v/>
      </c>
      <c r="W426" s="497"/>
      <c r="X426" s="497" t="str">
        <f t="shared" si="28"/>
        <v/>
      </c>
      <c r="Y426" s="497">
        <f t="shared" si="29"/>
        <v>89</v>
      </c>
      <c r="Z426" s="497" t="str">
        <f t="shared" si="30"/>
        <v/>
      </c>
      <c r="AA426" s="497" t="b">
        <f t="shared" si="31"/>
        <v>0</v>
      </c>
      <c r="AB426" s="497" t="s">
        <v>1995</v>
      </c>
      <c r="AC426" s="497" t="str">
        <f t="array" ref="AC426">IFERROR(IF(INDEX('Disaggregation Records'!$G$95:$G$183,MATCH(LEFT(Z426,255),LEFT('Disaggregation Records'!$D$95:$D$183,255),0))=0,"",INDEX('Disaggregation Records'!$G$95:$G$183,MATCH(LEFT(Z426,255),LEFT('Disaggregation Records'!$D$95:$D$183,255),0))),"")</f>
        <v/>
      </c>
      <c r="AD426" s="497" t="s">
        <v>811</v>
      </c>
      <c r="AE426" s="216"/>
      <c r="AF426" s="494"/>
      <c r="AG426" s="494"/>
    </row>
    <row r="427" spans="1:33" ht="37.5" customHeight="1" x14ac:dyDescent="0.25">
      <c r="A427" s="375">
        <v>11</v>
      </c>
      <c r="B427" s="394" t="str">
        <f>IFERROR(VLOOKUP(A427,'Coverage Indicators - Section D'!$A$10:$Y$42,25,FALSE),"")</f>
        <v/>
      </c>
      <c r="C427" s="490" t="str">
        <f t="array" ref="C427">IFERROR(IF(INDEX('Disaggregation Records'!$E$95:$E$183,MATCH(RIGHT(Z427,255),RIGHT('Disaggregation Records'!$D$95:$D$183,255),0))=0,"",INDEX('Disaggregation Records'!$E$95:$E$183,MATCH(RIGHT(Z427,255),RIGHT('Disaggregation Records'!$D$95:$D$183,255),0))),"")</f>
        <v/>
      </c>
      <c r="D427" s="490" t="str">
        <f t="array" ref="D427">IFERROR(IF(INDEX('Disaggregation Records'!$F$95:$F$183,MATCH(RIGHT(Z427,255),RIGHT('Disaggregation Records'!$D$95:$D$183,255),0))=0,"",INDEX('Disaggregation Records'!$F$95:$F$183,MATCH(RIGHT(Z427,255),RIGHT('Disaggregation Records'!$D$95:$D$183,255),0))),"")</f>
        <v/>
      </c>
      <c r="E427" s="396" t="str">
        <f t="array" ref="E427">IFERROR(IF(INDEX('Disaggregation Data'!$K$315:$K$616,MATCH(RIGHT(X427,255),RIGHT('Disaggregation Data'!$J$315:$J$616,255),0))=0,"",INDEX('Disaggregation Data'!$K$315:$K$616,MATCH(RIGHT(X427,255),RIGHT('Disaggregation Data'!J$315:$J$616,255),0))),"")</f>
        <v/>
      </c>
      <c r="F427" s="397" t="str">
        <f t="array" ref="F427">IFERROR(IF(INDEX('Disaggregation Data'!$L$315:$L$616,MATCH(RIGHT(X427,255),RIGHT('Disaggregation Data'!$J$315:$J$616,255),0))=0,"",INDEX('Disaggregation Data'!$L$315:$L$616,MATCH(RIGHT(X427,255),RIGHT('Disaggregation Data'!J$315:$J$616,255),0))),"")</f>
        <v/>
      </c>
      <c r="G427" s="459" t="str">
        <f t="array" ref="G427">IFERROR(IF(INDEX('Disaggregation Data'!$M$315:$M$616,MATCH(RIGHT(X427,255),RIGHT('Disaggregation Data'!$J$315:$J$616,255),0))=0,(E427/F427)*100,INDEX('Disaggregation Data'!$M$315:$M$616,MATCH(RIGHT(X427,255),RIGHT('Disaggregation Data'!J$315:$J$616,255),0))),"")</f>
        <v/>
      </c>
      <c r="H427" s="400" t="str">
        <f t="array" ref="H427">IFERROR(IF(INDEX('Disaggregation Data'!$N$315:$N$616,MATCH(RIGHT(X427,255),RIGHT('Disaggregation Data'!$J$315:$J$616,255),0))=0,"",INDEX('Disaggregation Data'!$N$315:$N$616,MATCH(RIGHT(X427,255),RIGHT('Disaggregation Data'!J$315:$J$616,255),0))),"")</f>
        <v/>
      </c>
      <c r="I427" s="496"/>
      <c r="J427" s="496"/>
      <c r="K427" s="496"/>
      <c r="L427" s="496"/>
      <c r="M427" s="496"/>
      <c r="N427" s="496"/>
      <c r="O427" s="496"/>
      <c r="P427" s="496"/>
      <c r="Q427" s="496"/>
      <c r="R427" s="496"/>
      <c r="S427" s="496"/>
      <c r="T427" s="496"/>
      <c r="U427" s="400" t="str">
        <f t="array" ref="U427">IFERROR(IF(INDEX('Disaggregation Data'!$O$315:$O$616,MATCH(RIGHT(X427,255),RIGHT('Disaggregation Data'!$J$315:$J$616,255),0))=0,"",INDEX('Disaggregation Data'!$O$315:$O$616,MATCH(RIGHT(X427,255),RIGHT('Disaggregation Data'!J$315:$J$616,255),0))),"")</f>
        <v/>
      </c>
      <c r="V427" s="413" t="str">
        <f t="array" ref="V427">IFERROR(IF(INDEX('Disaggregation Data'!$P$315:$P$616,MATCH(RIGHT(X427,255),RIGHT('Disaggregation Data'!$J$315:$J$616,255),0))=0,"",INDEX('Disaggregation Data'!$P$315:$P$616,MATCH(RIGHT(X427,255),RIGHT('Disaggregation Data'!J$315:$J$616,255),0))),"")</f>
        <v/>
      </c>
      <c r="W427" s="497"/>
      <c r="X427" s="497" t="str">
        <f t="shared" si="28"/>
        <v/>
      </c>
      <c r="Y427" s="497">
        <f t="shared" si="29"/>
        <v>90</v>
      </c>
      <c r="Z427" s="497" t="str">
        <f t="shared" si="30"/>
        <v/>
      </c>
      <c r="AA427" s="497" t="b">
        <f t="shared" si="31"/>
        <v>0</v>
      </c>
      <c r="AB427" s="497" t="s">
        <v>1997</v>
      </c>
      <c r="AC427" s="497" t="str">
        <f t="array" ref="AC427">IFERROR(IF(INDEX('Disaggregation Records'!$G$95:$G$183,MATCH(LEFT(Z427,255),LEFT('Disaggregation Records'!$D$95:$D$183,255),0))=0,"",INDEX('Disaggregation Records'!$G$95:$G$183,MATCH(LEFT(Z427,255),LEFT('Disaggregation Records'!$D$95:$D$183,255),0))),"")</f>
        <v/>
      </c>
      <c r="AD427" s="497" t="s">
        <v>812</v>
      </c>
      <c r="AE427" s="216"/>
      <c r="AF427" s="494"/>
      <c r="AG427" s="494"/>
    </row>
    <row r="428" spans="1:33" ht="37.5" customHeight="1" x14ac:dyDescent="0.25">
      <c r="A428" s="375">
        <v>11</v>
      </c>
      <c r="B428" s="394" t="str">
        <f>IFERROR(VLOOKUP(A428,'Coverage Indicators - Section D'!$A$10:$Y$42,25,FALSE),"")</f>
        <v/>
      </c>
      <c r="C428" s="490" t="str">
        <f t="array" ref="C428">IFERROR(IF(INDEX('Disaggregation Records'!$E$95:$E$183,MATCH(RIGHT(Z428,255),RIGHT('Disaggregation Records'!$D$95:$D$183,255),0))=0,"",INDEX('Disaggregation Records'!$E$95:$E$183,MATCH(RIGHT(Z428,255),RIGHT('Disaggregation Records'!$D$95:$D$183,255),0))),"")</f>
        <v/>
      </c>
      <c r="D428" s="490" t="str">
        <f t="array" ref="D428">IFERROR(IF(INDEX('Disaggregation Records'!$F$95:$F$183,MATCH(RIGHT(Z428,255),RIGHT('Disaggregation Records'!$D$95:$D$183,255),0))=0,"",INDEX('Disaggregation Records'!$F$95:$F$183,MATCH(RIGHT(Z428,255),RIGHT('Disaggregation Records'!$D$95:$D$183,255),0))),"")</f>
        <v/>
      </c>
      <c r="E428" s="396" t="str">
        <f t="array" ref="E428">IFERROR(IF(INDEX('Disaggregation Data'!$K$315:$K$616,MATCH(RIGHT(X428,255),RIGHT('Disaggregation Data'!$J$315:$J$616,255),0))=0,"",INDEX('Disaggregation Data'!$K$315:$K$616,MATCH(RIGHT(X428,255),RIGHT('Disaggregation Data'!J$315:$J$616,255),0))),"")</f>
        <v/>
      </c>
      <c r="F428" s="397" t="str">
        <f t="array" ref="F428">IFERROR(IF(INDEX('Disaggregation Data'!$L$315:$L$616,MATCH(RIGHT(X428,255),RIGHT('Disaggregation Data'!$J$315:$J$616,255),0))=0,"",INDEX('Disaggregation Data'!$L$315:$L$616,MATCH(RIGHT(X428,255),RIGHT('Disaggregation Data'!J$315:$J$616,255),0))),"")</f>
        <v/>
      </c>
      <c r="G428" s="459" t="str">
        <f t="array" ref="G428">IFERROR(IF(INDEX('Disaggregation Data'!$M$315:$M$616,MATCH(RIGHT(X428,255),RIGHT('Disaggregation Data'!$J$315:$J$616,255),0))=0,(E428/F428)*100,INDEX('Disaggregation Data'!$M$315:$M$616,MATCH(RIGHT(X428,255),RIGHT('Disaggregation Data'!J$315:$J$616,255),0))),"")</f>
        <v/>
      </c>
      <c r="H428" s="400" t="str">
        <f t="array" ref="H428">IFERROR(IF(INDEX('Disaggregation Data'!$N$315:$N$616,MATCH(RIGHT(X428,255),RIGHT('Disaggregation Data'!$J$315:$J$616,255),0))=0,"",INDEX('Disaggregation Data'!$N$315:$N$616,MATCH(RIGHT(X428,255),RIGHT('Disaggregation Data'!J$315:$J$616,255),0))),"")</f>
        <v/>
      </c>
      <c r="I428" s="496"/>
      <c r="J428" s="496"/>
      <c r="K428" s="496"/>
      <c r="L428" s="496"/>
      <c r="M428" s="496"/>
      <c r="N428" s="496"/>
      <c r="O428" s="496"/>
      <c r="P428" s="496"/>
      <c r="Q428" s="496"/>
      <c r="R428" s="496"/>
      <c r="S428" s="496"/>
      <c r="T428" s="496"/>
      <c r="U428" s="400" t="str">
        <f t="array" ref="U428">IFERROR(IF(INDEX('Disaggregation Data'!$O$315:$O$616,MATCH(RIGHT(X428,255),RIGHT('Disaggregation Data'!$J$315:$J$616,255),0))=0,"",INDEX('Disaggregation Data'!$O$315:$O$616,MATCH(RIGHT(X428,255),RIGHT('Disaggregation Data'!J$315:$J$616,255),0))),"")</f>
        <v/>
      </c>
      <c r="V428" s="413" t="str">
        <f t="array" ref="V428">IFERROR(IF(INDEX('Disaggregation Data'!$P$315:$P$616,MATCH(RIGHT(X428,255),RIGHT('Disaggregation Data'!$J$315:$J$616,255),0))=0,"",INDEX('Disaggregation Data'!$P$315:$P$616,MATCH(RIGHT(X428,255),RIGHT('Disaggregation Data'!J$315:$J$616,255),0))),"")</f>
        <v/>
      </c>
      <c r="W428" s="497"/>
      <c r="X428" s="497" t="str">
        <f t="shared" si="28"/>
        <v/>
      </c>
      <c r="Y428" s="497">
        <f t="shared" si="29"/>
        <v>91</v>
      </c>
      <c r="Z428" s="497" t="str">
        <f t="shared" si="30"/>
        <v/>
      </c>
      <c r="AA428" s="497" t="b">
        <f t="shared" si="31"/>
        <v>0</v>
      </c>
      <c r="AB428" s="497" t="s">
        <v>1998</v>
      </c>
      <c r="AC428" s="497" t="str">
        <f t="array" ref="AC428">IFERROR(IF(INDEX('Disaggregation Records'!$G$95:$G$183,MATCH(LEFT(Z428,255),LEFT('Disaggregation Records'!$D$95:$D$183,255),0))=0,"",INDEX('Disaggregation Records'!$G$95:$G$183,MATCH(LEFT(Z428,255),LEFT('Disaggregation Records'!$D$95:$D$183,255),0))),"")</f>
        <v/>
      </c>
      <c r="AD428" s="497" t="s">
        <v>812</v>
      </c>
      <c r="AE428" s="216"/>
      <c r="AF428" s="494"/>
      <c r="AG428" s="494"/>
    </row>
    <row r="429" spans="1:33" ht="37.5" customHeight="1" x14ac:dyDescent="0.25">
      <c r="A429" s="375">
        <v>11</v>
      </c>
      <c r="B429" s="394" t="str">
        <f>IFERROR(VLOOKUP(A429,'Coverage Indicators - Section D'!$A$10:$Y$42,25,FALSE),"")</f>
        <v/>
      </c>
      <c r="C429" s="490" t="str">
        <f t="array" ref="C429">IFERROR(IF(INDEX('Disaggregation Records'!$E$95:$E$183,MATCH(RIGHT(Z429,255),RIGHT('Disaggregation Records'!$D$95:$D$183,255),0))=0,"",INDEX('Disaggregation Records'!$E$95:$E$183,MATCH(RIGHT(Z429,255),RIGHT('Disaggregation Records'!$D$95:$D$183,255),0))),"")</f>
        <v/>
      </c>
      <c r="D429" s="490" t="str">
        <f t="array" ref="D429">IFERROR(IF(INDEX('Disaggregation Records'!$F$95:$F$183,MATCH(RIGHT(Z429,255),RIGHT('Disaggregation Records'!$D$95:$D$183,255),0))=0,"",INDEX('Disaggregation Records'!$F$95:$F$183,MATCH(RIGHT(Z429,255),RIGHT('Disaggregation Records'!$D$95:$D$183,255),0))),"")</f>
        <v/>
      </c>
      <c r="E429" s="396" t="str">
        <f t="array" ref="E429">IFERROR(IF(INDEX('Disaggregation Data'!$K$315:$K$616,MATCH(RIGHT(X429,255),RIGHT('Disaggregation Data'!$J$315:$J$616,255),0))=0,"",INDEX('Disaggregation Data'!$K$315:$K$616,MATCH(RIGHT(X429,255),RIGHT('Disaggregation Data'!J$315:$J$616,255),0))),"")</f>
        <v/>
      </c>
      <c r="F429" s="397" t="str">
        <f t="array" ref="F429">IFERROR(IF(INDEX('Disaggregation Data'!$L$315:$L$616,MATCH(RIGHT(X429,255),RIGHT('Disaggregation Data'!$J$315:$J$616,255),0))=0,"",INDEX('Disaggregation Data'!$L$315:$L$616,MATCH(RIGHT(X429,255),RIGHT('Disaggregation Data'!J$315:$J$616,255),0))),"")</f>
        <v/>
      </c>
      <c r="G429" s="459" t="str">
        <f t="array" ref="G429">IFERROR(IF(INDEX('Disaggregation Data'!$M$315:$M$616,MATCH(RIGHT(X429,255),RIGHT('Disaggregation Data'!$J$315:$J$616,255),0))=0,(E429/F429)*100,INDEX('Disaggregation Data'!$M$315:$M$616,MATCH(RIGHT(X429,255),RIGHT('Disaggregation Data'!J$315:$J$616,255),0))),"")</f>
        <v/>
      </c>
      <c r="H429" s="400" t="str">
        <f t="array" ref="H429">IFERROR(IF(INDEX('Disaggregation Data'!$N$315:$N$616,MATCH(RIGHT(X429,255),RIGHT('Disaggregation Data'!$J$315:$J$616,255),0))=0,"",INDEX('Disaggregation Data'!$N$315:$N$616,MATCH(RIGHT(X429,255),RIGHT('Disaggregation Data'!J$315:$J$616,255),0))),"")</f>
        <v/>
      </c>
      <c r="I429" s="496"/>
      <c r="J429" s="496"/>
      <c r="K429" s="496"/>
      <c r="L429" s="496"/>
      <c r="M429" s="496"/>
      <c r="N429" s="496"/>
      <c r="O429" s="496"/>
      <c r="P429" s="496"/>
      <c r="Q429" s="496"/>
      <c r="R429" s="496"/>
      <c r="S429" s="496"/>
      <c r="T429" s="496"/>
      <c r="U429" s="400" t="str">
        <f t="array" ref="U429">IFERROR(IF(INDEX('Disaggregation Data'!$O$315:$O$616,MATCH(RIGHT(X429,255),RIGHT('Disaggregation Data'!$J$315:$J$616,255),0))=0,"",INDEX('Disaggregation Data'!$O$315:$O$616,MATCH(RIGHT(X429,255),RIGHT('Disaggregation Data'!J$315:$J$616,255),0))),"")</f>
        <v/>
      </c>
      <c r="V429" s="413" t="str">
        <f t="array" ref="V429">IFERROR(IF(INDEX('Disaggregation Data'!$P$315:$P$616,MATCH(RIGHT(X429,255),RIGHT('Disaggregation Data'!$J$315:$J$616,255),0))=0,"",INDEX('Disaggregation Data'!$P$315:$P$616,MATCH(RIGHT(X429,255),RIGHT('Disaggregation Data'!J$315:$J$616,255),0))),"")</f>
        <v/>
      </c>
      <c r="W429" s="497"/>
      <c r="X429" s="497" t="str">
        <f t="shared" si="28"/>
        <v/>
      </c>
      <c r="Y429" s="497">
        <f t="shared" si="29"/>
        <v>92</v>
      </c>
      <c r="Z429" s="497" t="str">
        <f t="shared" si="30"/>
        <v/>
      </c>
      <c r="AA429" s="497" t="b">
        <f t="shared" si="31"/>
        <v>0</v>
      </c>
      <c r="AB429" s="497" t="s">
        <v>1999</v>
      </c>
      <c r="AC429" s="497" t="str">
        <f t="array" ref="AC429">IFERROR(IF(INDEX('Disaggregation Records'!$G$95:$G$183,MATCH(LEFT(Z429,255),LEFT('Disaggregation Records'!$D$95:$D$183,255),0))=0,"",INDEX('Disaggregation Records'!$G$95:$G$183,MATCH(LEFT(Z429,255),LEFT('Disaggregation Records'!$D$95:$D$183,255),0))),"")</f>
        <v/>
      </c>
      <c r="AD429" s="497" t="s">
        <v>812</v>
      </c>
      <c r="AE429" s="216"/>
      <c r="AF429" s="494"/>
      <c r="AG429" s="494"/>
    </row>
    <row r="430" spans="1:33" ht="37.5" customHeight="1" x14ac:dyDescent="0.25">
      <c r="A430" s="375">
        <v>11</v>
      </c>
      <c r="B430" s="394" t="str">
        <f>IFERROR(VLOOKUP(A430,'Coverage Indicators - Section D'!$A$10:$Y$42,25,FALSE),"")</f>
        <v/>
      </c>
      <c r="C430" s="490" t="str">
        <f t="array" ref="C430">IFERROR(IF(INDEX('Disaggregation Records'!$E$95:$E$183,MATCH(RIGHT(Z430,255),RIGHT('Disaggregation Records'!$D$95:$D$183,255),0))=0,"",INDEX('Disaggregation Records'!$E$95:$E$183,MATCH(RIGHT(Z430,255),RIGHT('Disaggregation Records'!$D$95:$D$183,255),0))),"")</f>
        <v/>
      </c>
      <c r="D430" s="490" t="str">
        <f t="array" ref="D430">IFERROR(IF(INDEX('Disaggregation Records'!$F$95:$F$183,MATCH(RIGHT(Z430,255),RIGHT('Disaggregation Records'!$D$95:$D$183,255),0))=0,"",INDEX('Disaggregation Records'!$F$95:$F$183,MATCH(RIGHT(Z430,255),RIGHT('Disaggregation Records'!$D$95:$D$183,255),0))),"")</f>
        <v/>
      </c>
      <c r="E430" s="396" t="str">
        <f t="array" ref="E430">IFERROR(IF(INDEX('Disaggregation Data'!$K$315:$K$616,MATCH(RIGHT(X430,255),RIGHT('Disaggregation Data'!$J$315:$J$616,255),0))=0,"",INDEX('Disaggregation Data'!$K$315:$K$616,MATCH(RIGHT(X430,255),RIGHT('Disaggregation Data'!J$315:$J$616,255),0))),"")</f>
        <v/>
      </c>
      <c r="F430" s="397" t="str">
        <f t="array" ref="F430">IFERROR(IF(INDEX('Disaggregation Data'!$L$315:$L$616,MATCH(RIGHT(X430,255),RIGHT('Disaggregation Data'!$J$315:$J$616,255),0))=0,"",INDEX('Disaggregation Data'!$L$315:$L$616,MATCH(RIGHT(X430,255),RIGHT('Disaggregation Data'!J$315:$J$616,255),0))),"")</f>
        <v/>
      </c>
      <c r="G430" s="459" t="str">
        <f t="array" ref="G430">IFERROR(IF(INDEX('Disaggregation Data'!$M$315:$M$616,MATCH(RIGHT(X430,255),RIGHT('Disaggregation Data'!$J$315:$J$616,255),0))=0,(E430/F430)*100,INDEX('Disaggregation Data'!$M$315:$M$616,MATCH(RIGHT(X430,255),RIGHT('Disaggregation Data'!J$315:$J$616,255),0))),"")</f>
        <v/>
      </c>
      <c r="H430" s="400" t="str">
        <f t="array" ref="H430">IFERROR(IF(INDEX('Disaggregation Data'!$N$315:$N$616,MATCH(RIGHT(X430,255),RIGHT('Disaggregation Data'!$J$315:$J$616,255),0))=0,"",INDEX('Disaggregation Data'!$N$315:$N$616,MATCH(RIGHT(X430,255),RIGHT('Disaggregation Data'!J$315:$J$616,255),0))),"")</f>
        <v/>
      </c>
      <c r="I430" s="496"/>
      <c r="J430" s="496"/>
      <c r="K430" s="496"/>
      <c r="L430" s="496"/>
      <c r="M430" s="496"/>
      <c r="N430" s="496"/>
      <c r="O430" s="496"/>
      <c r="P430" s="496"/>
      <c r="Q430" s="496"/>
      <c r="R430" s="496"/>
      <c r="S430" s="496"/>
      <c r="T430" s="496"/>
      <c r="U430" s="400" t="str">
        <f t="array" ref="U430">IFERROR(IF(INDEX('Disaggregation Data'!$O$315:$O$616,MATCH(RIGHT(X430,255),RIGHT('Disaggregation Data'!$J$315:$J$616,255),0))=0,"",INDEX('Disaggregation Data'!$O$315:$O$616,MATCH(RIGHT(X430,255),RIGHT('Disaggregation Data'!J$315:$J$616,255),0))),"")</f>
        <v/>
      </c>
      <c r="V430" s="413" t="str">
        <f t="array" ref="V430">IFERROR(IF(INDEX('Disaggregation Data'!$P$315:$P$616,MATCH(RIGHT(X430,255),RIGHT('Disaggregation Data'!$J$315:$J$616,255),0))=0,"",INDEX('Disaggregation Data'!$P$315:$P$616,MATCH(RIGHT(X430,255),RIGHT('Disaggregation Data'!J$315:$J$616,255),0))),"")</f>
        <v/>
      </c>
      <c r="W430" s="497"/>
      <c r="X430" s="497" t="str">
        <f t="shared" si="28"/>
        <v/>
      </c>
      <c r="Y430" s="497">
        <f t="shared" si="29"/>
        <v>93</v>
      </c>
      <c r="Z430" s="497" t="str">
        <f t="shared" si="30"/>
        <v/>
      </c>
      <c r="AA430" s="497" t="b">
        <f t="shared" si="31"/>
        <v>0</v>
      </c>
      <c r="AB430" s="497" t="s">
        <v>2000</v>
      </c>
      <c r="AC430" s="497" t="str">
        <f t="array" ref="AC430">IFERROR(IF(INDEX('Disaggregation Records'!$G$95:$G$183,MATCH(LEFT(Z430,255),LEFT('Disaggregation Records'!$D$95:$D$183,255),0))=0,"",INDEX('Disaggregation Records'!$G$95:$G$183,MATCH(LEFT(Z430,255),LEFT('Disaggregation Records'!$D$95:$D$183,255),0))),"")</f>
        <v/>
      </c>
      <c r="AD430" s="497" t="s">
        <v>812</v>
      </c>
      <c r="AE430" s="216"/>
      <c r="AF430" s="494"/>
      <c r="AG430" s="494"/>
    </row>
    <row r="431" spans="1:33" ht="37.5" customHeight="1" x14ac:dyDescent="0.25">
      <c r="A431" s="375">
        <v>11</v>
      </c>
      <c r="B431" s="394" t="str">
        <f>IFERROR(VLOOKUP(A431,'Coverage Indicators - Section D'!$A$10:$Y$42,25,FALSE),"")</f>
        <v/>
      </c>
      <c r="C431" s="490" t="str">
        <f t="array" ref="C431">IFERROR(IF(INDEX('Disaggregation Records'!$E$95:$E$183,MATCH(RIGHT(Z431,255),RIGHT('Disaggregation Records'!$D$95:$D$183,255),0))=0,"",INDEX('Disaggregation Records'!$E$95:$E$183,MATCH(RIGHT(Z431,255),RIGHT('Disaggregation Records'!$D$95:$D$183,255),0))),"")</f>
        <v/>
      </c>
      <c r="D431" s="490" t="str">
        <f t="array" ref="D431">IFERROR(IF(INDEX('Disaggregation Records'!$F$95:$F$183,MATCH(RIGHT(Z431,255),RIGHT('Disaggregation Records'!$D$95:$D$183,255),0))=0,"",INDEX('Disaggregation Records'!$F$95:$F$183,MATCH(RIGHT(Z431,255),RIGHT('Disaggregation Records'!$D$95:$D$183,255),0))),"")</f>
        <v/>
      </c>
      <c r="E431" s="396" t="str">
        <f t="array" ref="E431">IFERROR(IF(INDEX('Disaggregation Data'!$K$315:$K$616,MATCH(RIGHT(X431,255),RIGHT('Disaggregation Data'!$J$315:$J$616,255),0))=0,"",INDEX('Disaggregation Data'!$K$315:$K$616,MATCH(RIGHT(X431,255),RIGHT('Disaggregation Data'!J$315:$J$616,255),0))),"")</f>
        <v/>
      </c>
      <c r="F431" s="397" t="str">
        <f t="array" ref="F431">IFERROR(IF(INDEX('Disaggregation Data'!$L$315:$L$616,MATCH(RIGHT(X431,255),RIGHT('Disaggregation Data'!$J$315:$J$616,255),0))=0,"",INDEX('Disaggregation Data'!$L$315:$L$616,MATCH(RIGHT(X431,255),RIGHT('Disaggregation Data'!J$315:$J$616,255),0))),"")</f>
        <v/>
      </c>
      <c r="G431" s="459" t="str">
        <f t="array" ref="G431">IFERROR(IF(INDEX('Disaggregation Data'!$M$315:$M$616,MATCH(RIGHT(X431,255),RIGHT('Disaggregation Data'!$J$315:$J$616,255),0))=0,(E431/F431)*100,INDEX('Disaggregation Data'!$M$315:$M$616,MATCH(RIGHT(X431,255),RIGHT('Disaggregation Data'!J$315:$J$616,255),0))),"")</f>
        <v/>
      </c>
      <c r="H431" s="400" t="str">
        <f t="array" ref="H431">IFERROR(IF(INDEX('Disaggregation Data'!$N$315:$N$616,MATCH(RIGHT(X431,255),RIGHT('Disaggregation Data'!$J$315:$J$616,255),0))=0,"",INDEX('Disaggregation Data'!$N$315:$N$616,MATCH(RIGHT(X431,255),RIGHT('Disaggregation Data'!J$315:$J$616,255),0))),"")</f>
        <v/>
      </c>
      <c r="I431" s="496"/>
      <c r="J431" s="496"/>
      <c r="K431" s="496"/>
      <c r="L431" s="496"/>
      <c r="M431" s="496"/>
      <c r="N431" s="496"/>
      <c r="O431" s="496"/>
      <c r="P431" s="496"/>
      <c r="Q431" s="496"/>
      <c r="R431" s="496"/>
      <c r="S431" s="496"/>
      <c r="T431" s="496"/>
      <c r="U431" s="400" t="str">
        <f t="array" ref="U431">IFERROR(IF(INDEX('Disaggregation Data'!$O$315:$O$616,MATCH(RIGHT(X431,255),RIGHT('Disaggregation Data'!$J$315:$J$616,255),0))=0,"",INDEX('Disaggregation Data'!$O$315:$O$616,MATCH(RIGHT(X431,255),RIGHT('Disaggregation Data'!J$315:$J$616,255),0))),"")</f>
        <v/>
      </c>
      <c r="V431" s="413" t="str">
        <f t="array" ref="V431">IFERROR(IF(INDEX('Disaggregation Data'!$P$315:$P$616,MATCH(RIGHT(X431,255),RIGHT('Disaggregation Data'!$J$315:$J$616,255),0))=0,"",INDEX('Disaggregation Data'!$P$315:$P$616,MATCH(RIGHT(X431,255),RIGHT('Disaggregation Data'!J$315:$J$616,255),0))),"")</f>
        <v/>
      </c>
      <c r="W431" s="497"/>
      <c r="X431" s="497" t="str">
        <f t="shared" si="28"/>
        <v/>
      </c>
      <c r="Y431" s="497">
        <f t="shared" si="29"/>
        <v>94</v>
      </c>
      <c r="Z431" s="497" t="str">
        <f t="shared" si="30"/>
        <v/>
      </c>
      <c r="AA431" s="497" t="b">
        <f t="shared" si="31"/>
        <v>0</v>
      </c>
      <c r="AB431" s="497" t="s">
        <v>2001</v>
      </c>
      <c r="AC431" s="497" t="str">
        <f t="array" ref="AC431">IFERROR(IF(INDEX('Disaggregation Records'!$G$95:$G$183,MATCH(LEFT(Z431,255),LEFT('Disaggregation Records'!$D$95:$D$183,255),0))=0,"",INDEX('Disaggregation Records'!$G$95:$G$183,MATCH(LEFT(Z431,255),LEFT('Disaggregation Records'!$D$95:$D$183,255),0))),"")</f>
        <v/>
      </c>
      <c r="AD431" s="497" t="s">
        <v>812</v>
      </c>
      <c r="AE431" s="216"/>
      <c r="AF431" s="494"/>
      <c r="AG431" s="494"/>
    </row>
    <row r="432" spans="1:33" ht="37.5" customHeight="1" x14ac:dyDescent="0.25">
      <c r="A432" s="375">
        <v>11</v>
      </c>
      <c r="B432" s="394" t="str">
        <f>IFERROR(VLOOKUP(A432,'Coverage Indicators - Section D'!$A$10:$Y$42,25,FALSE),"")</f>
        <v/>
      </c>
      <c r="C432" s="490" t="str">
        <f t="array" ref="C432">IFERROR(IF(INDEX('Disaggregation Records'!$E$95:$E$183,MATCH(RIGHT(Z432,255),RIGHT('Disaggregation Records'!$D$95:$D$183,255),0))=0,"",INDEX('Disaggregation Records'!$E$95:$E$183,MATCH(RIGHT(Z432,255),RIGHT('Disaggregation Records'!$D$95:$D$183,255),0))),"")</f>
        <v/>
      </c>
      <c r="D432" s="490" t="str">
        <f t="array" ref="D432">IFERROR(IF(INDEX('Disaggregation Records'!$F$95:$F$183,MATCH(RIGHT(Z432,255),RIGHT('Disaggregation Records'!$D$95:$D$183,255),0))=0,"",INDEX('Disaggregation Records'!$F$95:$F$183,MATCH(RIGHT(Z432,255),RIGHT('Disaggregation Records'!$D$95:$D$183,255),0))),"")</f>
        <v/>
      </c>
      <c r="E432" s="396" t="str">
        <f t="array" ref="E432">IFERROR(IF(INDEX('Disaggregation Data'!$K$315:$K$616,MATCH(RIGHT(X432,255),RIGHT('Disaggregation Data'!$J$315:$J$616,255),0))=0,"",INDEX('Disaggregation Data'!$K$315:$K$616,MATCH(RIGHT(X432,255),RIGHT('Disaggregation Data'!J$315:$J$616,255),0))),"")</f>
        <v/>
      </c>
      <c r="F432" s="397" t="str">
        <f t="array" ref="F432">IFERROR(IF(INDEX('Disaggregation Data'!$L$315:$L$616,MATCH(RIGHT(X432,255),RIGHT('Disaggregation Data'!$J$315:$J$616,255),0))=0,"",INDEX('Disaggregation Data'!$L$315:$L$616,MATCH(RIGHT(X432,255),RIGHT('Disaggregation Data'!J$315:$J$616,255),0))),"")</f>
        <v/>
      </c>
      <c r="G432" s="459" t="str">
        <f t="array" ref="G432">IFERROR(IF(INDEX('Disaggregation Data'!$M$315:$M$616,MATCH(RIGHT(X432,255),RIGHT('Disaggregation Data'!$J$315:$J$616,255),0))=0,(E432/F432)*100,INDEX('Disaggregation Data'!$M$315:$M$616,MATCH(RIGHT(X432,255),RIGHT('Disaggregation Data'!J$315:$J$616,255),0))),"")</f>
        <v/>
      </c>
      <c r="H432" s="400" t="str">
        <f t="array" ref="H432">IFERROR(IF(INDEX('Disaggregation Data'!$N$315:$N$616,MATCH(RIGHT(X432,255),RIGHT('Disaggregation Data'!$J$315:$J$616,255),0))=0,"",INDEX('Disaggregation Data'!$N$315:$N$616,MATCH(RIGHT(X432,255),RIGHT('Disaggregation Data'!J$315:$J$616,255),0))),"")</f>
        <v/>
      </c>
      <c r="I432" s="496"/>
      <c r="J432" s="496"/>
      <c r="K432" s="496"/>
      <c r="L432" s="496"/>
      <c r="M432" s="496"/>
      <c r="N432" s="496"/>
      <c r="O432" s="496"/>
      <c r="P432" s="496"/>
      <c r="Q432" s="496"/>
      <c r="R432" s="496"/>
      <c r="S432" s="496"/>
      <c r="T432" s="496"/>
      <c r="U432" s="400" t="str">
        <f t="array" ref="U432">IFERROR(IF(INDEX('Disaggregation Data'!$O$315:$O$616,MATCH(RIGHT(X432,255),RIGHT('Disaggregation Data'!$J$315:$J$616,255),0))=0,"",INDEX('Disaggregation Data'!$O$315:$O$616,MATCH(RIGHT(X432,255),RIGHT('Disaggregation Data'!J$315:$J$616,255),0))),"")</f>
        <v/>
      </c>
      <c r="V432" s="413" t="str">
        <f t="array" ref="V432">IFERROR(IF(INDEX('Disaggregation Data'!$P$315:$P$616,MATCH(RIGHT(X432,255),RIGHT('Disaggregation Data'!$J$315:$J$616,255),0))=0,"",INDEX('Disaggregation Data'!$P$315:$P$616,MATCH(RIGHT(X432,255),RIGHT('Disaggregation Data'!J$315:$J$616,255),0))),"")</f>
        <v/>
      </c>
      <c r="W432" s="497"/>
      <c r="X432" s="497" t="str">
        <f t="shared" si="28"/>
        <v/>
      </c>
      <c r="Y432" s="497">
        <f t="shared" si="29"/>
        <v>95</v>
      </c>
      <c r="Z432" s="497" t="str">
        <f t="shared" si="30"/>
        <v/>
      </c>
      <c r="AA432" s="497" t="b">
        <f t="shared" si="31"/>
        <v>0</v>
      </c>
      <c r="AB432" s="497" t="s">
        <v>2002</v>
      </c>
      <c r="AC432" s="497" t="str">
        <f t="array" ref="AC432">IFERROR(IF(INDEX('Disaggregation Records'!$G$95:$G$183,MATCH(LEFT(Z432,255),LEFT('Disaggregation Records'!$D$95:$D$183,255),0))=0,"",INDEX('Disaggregation Records'!$G$95:$G$183,MATCH(LEFT(Z432,255),LEFT('Disaggregation Records'!$D$95:$D$183,255),0))),"")</f>
        <v/>
      </c>
      <c r="AD432" s="497" t="s">
        <v>812</v>
      </c>
      <c r="AE432" s="216"/>
      <c r="AF432" s="494"/>
      <c r="AG432" s="494"/>
    </row>
    <row r="433" spans="1:33" ht="37.5" customHeight="1" x14ac:dyDescent="0.25">
      <c r="A433" s="375">
        <v>11</v>
      </c>
      <c r="B433" s="394" t="str">
        <f>IFERROR(VLOOKUP(A433,'Coverage Indicators - Section D'!$A$10:$Y$42,25,FALSE),"")</f>
        <v/>
      </c>
      <c r="C433" s="490" t="str">
        <f t="array" ref="C433">IFERROR(IF(INDEX('Disaggregation Records'!$E$95:$E$183,MATCH(RIGHT(Z433,255),RIGHT('Disaggregation Records'!$D$95:$D$183,255),0))=0,"",INDEX('Disaggregation Records'!$E$95:$E$183,MATCH(RIGHT(Z433,255),RIGHT('Disaggregation Records'!$D$95:$D$183,255),0))),"")</f>
        <v/>
      </c>
      <c r="D433" s="490" t="str">
        <f t="array" ref="D433">IFERROR(IF(INDEX('Disaggregation Records'!$F$95:$F$183,MATCH(RIGHT(Z433,255),RIGHT('Disaggregation Records'!$D$95:$D$183,255),0))=0,"",INDEX('Disaggregation Records'!$F$95:$F$183,MATCH(RIGHT(Z433,255),RIGHT('Disaggregation Records'!$D$95:$D$183,255),0))),"")</f>
        <v/>
      </c>
      <c r="E433" s="396" t="str">
        <f t="array" ref="E433">IFERROR(IF(INDEX('Disaggregation Data'!$K$315:$K$616,MATCH(RIGHT(X433,255),RIGHT('Disaggregation Data'!$J$315:$J$616,255),0))=0,"",INDEX('Disaggregation Data'!$K$315:$K$616,MATCH(RIGHT(X433,255),RIGHT('Disaggregation Data'!J$315:$J$616,255),0))),"")</f>
        <v/>
      </c>
      <c r="F433" s="397" t="str">
        <f t="array" ref="F433">IFERROR(IF(INDEX('Disaggregation Data'!$L$315:$L$616,MATCH(RIGHT(X433,255),RIGHT('Disaggregation Data'!$J$315:$J$616,255),0))=0,"",INDEX('Disaggregation Data'!$L$315:$L$616,MATCH(RIGHT(X433,255),RIGHT('Disaggregation Data'!J$315:$J$616,255),0))),"")</f>
        <v/>
      </c>
      <c r="G433" s="459" t="str">
        <f t="array" ref="G433">IFERROR(IF(INDEX('Disaggregation Data'!$M$315:$M$616,MATCH(RIGHT(X433,255),RIGHT('Disaggregation Data'!$J$315:$J$616,255),0))=0,(E433/F433)*100,INDEX('Disaggregation Data'!$M$315:$M$616,MATCH(RIGHT(X433,255),RIGHT('Disaggregation Data'!J$315:$J$616,255),0))),"")</f>
        <v/>
      </c>
      <c r="H433" s="400" t="str">
        <f t="array" ref="H433">IFERROR(IF(INDEX('Disaggregation Data'!$N$315:$N$616,MATCH(RIGHT(X433,255),RIGHT('Disaggregation Data'!$J$315:$J$616,255),0))=0,"",INDEX('Disaggregation Data'!$N$315:$N$616,MATCH(RIGHT(X433,255),RIGHT('Disaggregation Data'!J$315:$J$616,255),0))),"")</f>
        <v/>
      </c>
      <c r="I433" s="496"/>
      <c r="J433" s="496"/>
      <c r="K433" s="496"/>
      <c r="L433" s="496"/>
      <c r="M433" s="496"/>
      <c r="N433" s="496"/>
      <c r="O433" s="496"/>
      <c r="P433" s="496"/>
      <c r="Q433" s="496"/>
      <c r="R433" s="496"/>
      <c r="S433" s="496"/>
      <c r="T433" s="496"/>
      <c r="U433" s="400" t="str">
        <f t="array" ref="U433">IFERROR(IF(INDEX('Disaggregation Data'!$O$315:$O$616,MATCH(RIGHT(X433,255),RIGHT('Disaggregation Data'!$J$315:$J$616,255),0))=0,"",INDEX('Disaggregation Data'!$O$315:$O$616,MATCH(RIGHT(X433,255),RIGHT('Disaggregation Data'!J$315:$J$616,255),0))),"")</f>
        <v/>
      </c>
      <c r="V433" s="413" t="str">
        <f t="array" ref="V433">IFERROR(IF(INDEX('Disaggregation Data'!$P$315:$P$616,MATCH(RIGHT(X433,255),RIGHT('Disaggregation Data'!$J$315:$J$616,255),0))=0,"",INDEX('Disaggregation Data'!$P$315:$P$616,MATCH(RIGHT(X433,255),RIGHT('Disaggregation Data'!J$315:$J$616,255),0))),"")</f>
        <v/>
      </c>
      <c r="W433" s="497"/>
      <c r="X433" s="497" t="str">
        <f t="shared" si="28"/>
        <v/>
      </c>
      <c r="Y433" s="497">
        <f t="shared" si="29"/>
        <v>96</v>
      </c>
      <c r="Z433" s="497" t="str">
        <f t="shared" si="30"/>
        <v/>
      </c>
      <c r="AA433" s="497" t="b">
        <f t="shared" si="31"/>
        <v>0</v>
      </c>
      <c r="AB433" s="497" t="s">
        <v>2003</v>
      </c>
      <c r="AC433" s="497" t="str">
        <f t="array" ref="AC433">IFERROR(IF(INDEX('Disaggregation Records'!$G$95:$G$183,MATCH(LEFT(Z433,255),LEFT('Disaggregation Records'!$D$95:$D$183,255),0))=0,"",INDEX('Disaggregation Records'!$G$95:$G$183,MATCH(LEFT(Z433,255),LEFT('Disaggregation Records'!$D$95:$D$183,255),0))),"")</f>
        <v/>
      </c>
      <c r="AD433" s="497" t="s">
        <v>812</v>
      </c>
      <c r="AE433" s="216"/>
      <c r="AF433" s="494"/>
      <c r="AG433" s="494"/>
    </row>
    <row r="434" spans="1:33" ht="37.5" customHeight="1" x14ac:dyDescent="0.25">
      <c r="A434" s="375">
        <v>11</v>
      </c>
      <c r="B434" s="394" t="str">
        <f>IFERROR(VLOOKUP(A434,'Coverage Indicators - Section D'!$A$10:$Y$42,25,FALSE),"")</f>
        <v/>
      </c>
      <c r="C434" s="490" t="str">
        <f t="array" ref="C434">IFERROR(IF(INDEX('Disaggregation Records'!$E$95:$E$183,MATCH(RIGHT(Z434,255),RIGHT('Disaggregation Records'!$D$95:$D$183,255),0))=0,"",INDEX('Disaggregation Records'!$E$95:$E$183,MATCH(RIGHT(Z434,255),RIGHT('Disaggregation Records'!$D$95:$D$183,255),0))),"")</f>
        <v/>
      </c>
      <c r="D434" s="490" t="str">
        <f t="array" ref="D434">IFERROR(IF(INDEX('Disaggregation Records'!$F$95:$F$183,MATCH(RIGHT(Z434,255),RIGHT('Disaggregation Records'!$D$95:$D$183,255),0))=0,"",INDEX('Disaggregation Records'!$F$95:$F$183,MATCH(RIGHT(Z434,255),RIGHT('Disaggregation Records'!$D$95:$D$183,255),0))),"")</f>
        <v/>
      </c>
      <c r="E434" s="396" t="str">
        <f t="array" ref="E434">IFERROR(IF(INDEX('Disaggregation Data'!$K$315:$K$616,MATCH(RIGHT(X434,255),RIGHT('Disaggregation Data'!$J$315:$J$616,255),0))=0,"",INDEX('Disaggregation Data'!$K$315:$K$616,MATCH(RIGHT(X434,255),RIGHT('Disaggregation Data'!J$315:$J$616,255),0))),"")</f>
        <v/>
      </c>
      <c r="F434" s="397" t="str">
        <f t="array" ref="F434">IFERROR(IF(INDEX('Disaggregation Data'!$L$315:$L$616,MATCH(RIGHT(X434,255),RIGHT('Disaggregation Data'!$J$315:$J$616,255),0))=0,"",INDEX('Disaggregation Data'!$L$315:$L$616,MATCH(RIGHT(X434,255),RIGHT('Disaggregation Data'!J$315:$J$616,255),0))),"")</f>
        <v/>
      </c>
      <c r="G434" s="459" t="str">
        <f t="array" ref="G434">IFERROR(IF(INDEX('Disaggregation Data'!$M$315:$M$616,MATCH(RIGHT(X434,255),RIGHT('Disaggregation Data'!$J$315:$J$616,255),0))=0,(E434/F434)*100,INDEX('Disaggregation Data'!$M$315:$M$616,MATCH(RIGHT(X434,255),RIGHT('Disaggregation Data'!J$315:$J$616,255),0))),"")</f>
        <v/>
      </c>
      <c r="H434" s="400" t="str">
        <f t="array" ref="H434">IFERROR(IF(INDEX('Disaggregation Data'!$N$315:$N$616,MATCH(RIGHT(X434,255),RIGHT('Disaggregation Data'!$J$315:$J$616,255),0))=0,"",INDEX('Disaggregation Data'!$N$315:$N$616,MATCH(RIGHT(X434,255),RIGHT('Disaggregation Data'!J$315:$J$616,255),0))),"")</f>
        <v/>
      </c>
      <c r="I434" s="496"/>
      <c r="J434" s="496"/>
      <c r="K434" s="496"/>
      <c r="L434" s="496"/>
      <c r="M434" s="496"/>
      <c r="N434" s="496"/>
      <c r="O434" s="496"/>
      <c r="P434" s="496"/>
      <c r="Q434" s="496"/>
      <c r="R434" s="496"/>
      <c r="S434" s="496"/>
      <c r="T434" s="496"/>
      <c r="U434" s="400" t="str">
        <f t="array" ref="U434">IFERROR(IF(INDEX('Disaggregation Data'!$O$315:$O$616,MATCH(RIGHT(X434,255),RIGHT('Disaggregation Data'!$J$315:$J$616,255),0))=0,"",INDEX('Disaggregation Data'!$O$315:$O$616,MATCH(RIGHT(X434,255),RIGHT('Disaggregation Data'!J$315:$J$616,255),0))),"")</f>
        <v/>
      </c>
      <c r="V434" s="413" t="str">
        <f t="array" ref="V434">IFERROR(IF(INDEX('Disaggregation Data'!$P$315:$P$616,MATCH(RIGHT(X434,255),RIGHT('Disaggregation Data'!$J$315:$J$616,255),0))=0,"",INDEX('Disaggregation Data'!$P$315:$P$616,MATCH(RIGHT(X434,255),RIGHT('Disaggregation Data'!J$315:$J$616,255),0))),"")</f>
        <v/>
      </c>
      <c r="W434" s="497"/>
      <c r="X434" s="497" t="str">
        <f t="shared" si="28"/>
        <v/>
      </c>
      <c r="Y434" s="497">
        <f t="shared" si="29"/>
        <v>97</v>
      </c>
      <c r="Z434" s="497" t="str">
        <f t="shared" si="30"/>
        <v/>
      </c>
      <c r="AA434" s="497" t="b">
        <f t="shared" si="31"/>
        <v>0</v>
      </c>
      <c r="AB434" s="497" t="s">
        <v>2004</v>
      </c>
      <c r="AC434" s="497" t="str">
        <f t="array" ref="AC434">IFERROR(IF(INDEX('Disaggregation Records'!$G$95:$G$183,MATCH(LEFT(Z434,255),LEFT('Disaggregation Records'!$D$95:$D$183,255),0))=0,"",INDEX('Disaggregation Records'!$G$95:$G$183,MATCH(LEFT(Z434,255),LEFT('Disaggregation Records'!$D$95:$D$183,255),0))),"")</f>
        <v/>
      </c>
      <c r="AD434" s="497" t="s">
        <v>812</v>
      </c>
      <c r="AE434" s="216"/>
      <c r="AF434" s="494"/>
      <c r="AG434" s="494"/>
    </row>
    <row r="435" spans="1:33" ht="37.5" customHeight="1" x14ac:dyDescent="0.25">
      <c r="A435" s="375">
        <v>11</v>
      </c>
      <c r="B435" s="394" t="str">
        <f>IFERROR(VLOOKUP(A435,'Coverage Indicators - Section D'!$A$10:$Y$42,25,FALSE),"")</f>
        <v/>
      </c>
      <c r="C435" s="490" t="str">
        <f t="array" ref="C435">IFERROR(IF(INDEX('Disaggregation Records'!$E$95:$E$183,MATCH(RIGHT(Z435,255),RIGHT('Disaggregation Records'!$D$95:$D$183,255),0))=0,"",INDEX('Disaggregation Records'!$E$95:$E$183,MATCH(RIGHT(Z435,255),RIGHT('Disaggregation Records'!$D$95:$D$183,255),0))),"")</f>
        <v/>
      </c>
      <c r="D435" s="490" t="str">
        <f t="array" ref="D435">IFERROR(IF(INDEX('Disaggregation Records'!$F$95:$F$183,MATCH(RIGHT(Z435,255),RIGHT('Disaggregation Records'!$D$95:$D$183,255),0))=0,"",INDEX('Disaggregation Records'!$F$95:$F$183,MATCH(RIGHT(Z435,255),RIGHT('Disaggregation Records'!$D$95:$D$183,255),0))),"")</f>
        <v/>
      </c>
      <c r="E435" s="396" t="str">
        <f t="array" ref="E435">IFERROR(IF(INDEX('Disaggregation Data'!$K$315:$K$616,MATCH(RIGHT(X435,255),RIGHT('Disaggregation Data'!$J$315:$J$616,255),0))=0,"",INDEX('Disaggregation Data'!$K$315:$K$616,MATCH(RIGHT(X435,255),RIGHT('Disaggregation Data'!J$315:$J$616,255),0))),"")</f>
        <v/>
      </c>
      <c r="F435" s="397" t="str">
        <f t="array" ref="F435">IFERROR(IF(INDEX('Disaggregation Data'!$L$315:$L$616,MATCH(RIGHT(X435,255),RIGHT('Disaggregation Data'!$J$315:$J$616,255),0))=0,"",INDEX('Disaggregation Data'!$L$315:$L$616,MATCH(RIGHT(X435,255),RIGHT('Disaggregation Data'!J$315:$J$616,255),0))),"")</f>
        <v/>
      </c>
      <c r="G435" s="459" t="str">
        <f t="array" ref="G435">IFERROR(IF(INDEX('Disaggregation Data'!$M$315:$M$616,MATCH(RIGHT(X435,255),RIGHT('Disaggregation Data'!$J$315:$J$616,255),0))=0,(E435/F435)*100,INDEX('Disaggregation Data'!$M$315:$M$616,MATCH(RIGHT(X435,255),RIGHT('Disaggregation Data'!J$315:$J$616,255),0))),"")</f>
        <v/>
      </c>
      <c r="H435" s="400" t="str">
        <f t="array" ref="H435">IFERROR(IF(INDEX('Disaggregation Data'!$N$315:$N$616,MATCH(RIGHT(X435,255),RIGHT('Disaggregation Data'!$J$315:$J$616,255),0))=0,"",INDEX('Disaggregation Data'!$N$315:$N$616,MATCH(RIGHT(X435,255),RIGHT('Disaggregation Data'!J$315:$J$616,255),0))),"")</f>
        <v/>
      </c>
      <c r="I435" s="496"/>
      <c r="J435" s="496"/>
      <c r="K435" s="496"/>
      <c r="L435" s="496"/>
      <c r="M435" s="496"/>
      <c r="N435" s="496"/>
      <c r="O435" s="496"/>
      <c r="P435" s="496"/>
      <c r="Q435" s="496"/>
      <c r="R435" s="496"/>
      <c r="S435" s="496"/>
      <c r="T435" s="496"/>
      <c r="U435" s="400" t="str">
        <f t="array" ref="U435">IFERROR(IF(INDEX('Disaggregation Data'!$O$315:$O$616,MATCH(RIGHT(X435,255),RIGHT('Disaggregation Data'!$J$315:$J$616,255),0))=0,"",INDEX('Disaggregation Data'!$O$315:$O$616,MATCH(RIGHT(X435,255),RIGHT('Disaggregation Data'!J$315:$J$616,255),0))),"")</f>
        <v/>
      </c>
      <c r="V435" s="413" t="str">
        <f t="array" ref="V435">IFERROR(IF(INDEX('Disaggregation Data'!$P$315:$P$616,MATCH(RIGHT(X435,255),RIGHT('Disaggregation Data'!$J$315:$J$616,255),0))=0,"",INDEX('Disaggregation Data'!$P$315:$P$616,MATCH(RIGHT(X435,255),RIGHT('Disaggregation Data'!J$315:$J$616,255),0))),"")</f>
        <v/>
      </c>
      <c r="W435" s="497"/>
      <c r="X435" s="497" t="str">
        <f t="shared" si="28"/>
        <v/>
      </c>
      <c r="Y435" s="497">
        <f t="shared" si="29"/>
        <v>98</v>
      </c>
      <c r="Z435" s="497" t="str">
        <f t="shared" si="30"/>
        <v/>
      </c>
      <c r="AA435" s="497" t="b">
        <f t="shared" si="31"/>
        <v>0</v>
      </c>
      <c r="AB435" s="497" t="s">
        <v>2005</v>
      </c>
      <c r="AC435" s="497" t="str">
        <f t="array" ref="AC435">IFERROR(IF(INDEX('Disaggregation Records'!$G$95:$G$183,MATCH(LEFT(Z435,255),LEFT('Disaggregation Records'!$D$95:$D$183,255),0))=0,"",INDEX('Disaggregation Records'!$G$95:$G$183,MATCH(LEFT(Z435,255),LEFT('Disaggregation Records'!$D$95:$D$183,255),0))),"")</f>
        <v/>
      </c>
      <c r="AD435" s="497" t="s">
        <v>812</v>
      </c>
      <c r="AE435" s="216"/>
      <c r="AF435" s="494"/>
      <c r="AG435" s="494"/>
    </row>
    <row r="436" spans="1:33" ht="37.5" customHeight="1" x14ac:dyDescent="0.25">
      <c r="A436" s="375">
        <v>11</v>
      </c>
      <c r="B436" s="394" t="str">
        <f>IFERROR(VLOOKUP(A436,'Coverage Indicators - Section D'!$A$10:$Y$42,25,FALSE),"")</f>
        <v/>
      </c>
      <c r="C436" s="490" t="str">
        <f t="array" ref="C436">IFERROR(IF(INDEX('Disaggregation Records'!$E$95:$E$183,MATCH(RIGHT(Z436,255),RIGHT('Disaggregation Records'!$D$95:$D$183,255),0))=0,"",INDEX('Disaggregation Records'!$E$95:$E$183,MATCH(RIGHT(Z436,255),RIGHT('Disaggregation Records'!$D$95:$D$183,255),0))),"")</f>
        <v/>
      </c>
      <c r="D436" s="490" t="str">
        <f t="array" ref="D436">IFERROR(IF(INDEX('Disaggregation Records'!$F$95:$F$183,MATCH(RIGHT(Z436,255),RIGHT('Disaggregation Records'!$D$95:$D$183,255),0))=0,"",INDEX('Disaggregation Records'!$F$95:$F$183,MATCH(RIGHT(Z436,255),RIGHT('Disaggregation Records'!$D$95:$D$183,255),0))),"")</f>
        <v/>
      </c>
      <c r="E436" s="396" t="str">
        <f t="array" ref="E436">IFERROR(IF(INDEX('Disaggregation Data'!$K$315:$K$616,MATCH(RIGHT(X436,255),RIGHT('Disaggregation Data'!$J$315:$J$616,255),0))=0,"",INDEX('Disaggregation Data'!$K$315:$K$616,MATCH(RIGHT(X436,255),RIGHT('Disaggregation Data'!J$315:$J$616,255),0))),"")</f>
        <v/>
      </c>
      <c r="F436" s="397" t="str">
        <f t="array" ref="F436">IFERROR(IF(INDEX('Disaggregation Data'!$L$315:$L$616,MATCH(RIGHT(X436,255),RIGHT('Disaggregation Data'!$J$315:$J$616,255),0))=0,"",INDEX('Disaggregation Data'!$L$315:$L$616,MATCH(RIGHT(X436,255),RIGHT('Disaggregation Data'!J$315:$J$616,255),0))),"")</f>
        <v/>
      </c>
      <c r="G436" s="459" t="str">
        <f t="array" ref="G436">IFERROR(IF(INDEX('Disaggregation Data'!$M$315:$M$616,MATCH(RIGHT(X436,255),RIGHT('Disaggregation Data'!$J$315:$J$616,255),0))=0,(E436/F436)*100,INDEX('Disaggregation Data'!$M$315:$M$616,MATCH(RIGHT(X436,255),RIGHT('Disaggregation Data'!J$315:$J$616,255),0))),"")</f>
        <v/>
      </c>
      <c r="H436" s="400" t="str">
        <f t="array" ref="H436">IFERROR(IF(INDEX('Disaggregation Data'!$N$315:$N$616,MATCH(RIGHT(X436,255),RIGHT('Disaggregation Data'!$J$315:$J$616,255),0))=0,"",INDEX('Disaggregation Data'!$N$315:$N$616,MATCH(RIGHT(X436,255),RIGHT('Disaggregation Data'!J$315:$J$616,255),0))),"")</f>
        <v/>
      </c>
      <c r="I436" s="496"/>
      <c r="J436" s="496"/>
      <c r="K436" s="496"/>
      <c r="L436" s="496"/>
      <c r="M436" s="496"/>
      <c r="N436" s="496"/>
      <c r="O436" s="496"/>
      <c r="P436" s="496"/>
      <c r="Q436" s="496"/>
      <c r="R436" s="496"/>
      <c r="S436" s="496"/>
      <c r="T436" s="496"/>
      <c r="U436" s="400" t="str">
        <f t="array" ref="U436">IFERROR(IF(INDEX('Disaggregation Data'!$O$315:$O$616,MATCH(RIGHT(X436,255),RIGHT('Disaggregation Data'!$J$315:$J$616,255),0))=0,"",INDEX('Disaggregation Data'!$O$315:$O$616,MATCH(RIGHT(X436,255),RIGHT('Disaggregation Data'!J$315:$J$616,255),0))),"")</f>
        <v/>
      </c>
      <c r="V436" s="413" t="str">
        <f t="array" ref="V436">IFERROR(IF(INDEX('Disaggregation Data'!$P$315:$P$616,MATCH(RIGHT(X436,255),RIGHT('Disaggregation Data'!$J$315:$J$616,255),0))=0,"",INDEX('Disaggregation Data'!$P$315:$P$616,MATCH(RIGHT(X436,255),RIGHT('Disaggregation Data'!J$315:$J$616,255),0))),"")</f>
        <v/>
      </c>
      <c r="W436" s="497"/>
      <c r="X436" s="497" t="str">
        <f t="shared" si="28"/>
        <v/>
      </c>
      <c r="Y436" s="497">
        <f t="shared" si="29"/>
        <v>99</v>
      </c>
      <c r="Z436" s="497" t="str">
        <f t="shared" si="30"/>
        <v/>
      </c>
      <c r="AA436" s="497" t="b">
        <f t="shared" si="31"/>
        <v>0</v>
      </c>
      <c r="AB436" s="497" t="s">
        <v>2006</v>
      </c>
      <c r="AC436" s="497" t="str">
        <f t="array" ref="AC436">IFERROR(IF(INDEX('Disaggregation Records'!$G$95:$G$183,MATCH(LEFT(Z436,255),LEFT('Disaggregation Records'!$D$95:$D$183,255),0))=0,"",INDEX('Disaggregation Records'!$G$95:$G$183,MATCH(LEFT(Z436,255),LEFT('Disaggregation Records'!$D$95:$D$183,255),0))),"")</f>
        <v/>
      </c>
      <c r="AD436" s="497" t="s">
        <v>812</v>
      </c>
      <c r="AE436" s="216"/>
      <c r="AF436" s="494"/>
      <c r="AG436" s="494"/>
    </row>
    <row r="437" spans="1:33" ht="37.5" customHeight="1" x14ac:dyDescent="0.25">
      <c r="A437" s="375">
        <v>12</v>
      </c>
      <c r="B437" s="394" t="str">
        <f>IFERROR(VLOOKUP(A437,'Coverage Indicators - Section D'!$A$10:$Y$42,25,FALSE),"")</f>
        <v/>
      </c>
      <c r="C437" s="490" t="str">
        <f t="array" ref="C437">IFERROR(IF(INDEX('Disaggregation Records'!$E$95:$E$183,MATCH(RIGHT(Z437,255),RIGHT('Disaggregation Records'!$D$95:$D$183,255),0))=0,"",INDEX('Disaggregation Records'!$E$95:$E$183,MATCH(RIGHT(Z437,255),RIGHT('Disaggregation Records'!$D$95:$D$183,255),0))),"")</f>
        <v/>
      </c>
      <c r="D437" s="490" t="str">
        <f t="array" ref="D437">IFERROR(IF(INDEX('Disaggregation Records'!$F$95:$F$183,MATCH(RIGHT(Z437,255),RIGHT('Disaggregation Records'!$D$95:$D$183,255),0))=0,"",INDEX('Disaggregation Records'!$F$95:$F$183,MATCH(RIGHT(Z437,255),RIGHT('Disaggregation Records'!$D$95:$D$183,255),0))),"")</f>
        <v/>
      </c>
      <c r="E437" s="396" t="str">
        <f t="array" ref="E437">IFERROR(IF(INDEX('Disaggregation Data'!$K$315:$K$616,MATCH(RIGHT(X437,255),RIGHT('Disaggregation Data'!$J$315:$J$616,255),0))=0,"",INDEX('Disaggregation Data'!$K$315:$K$616,MATCH(RIGHT(X437,255),RIGHT('Disaggregation Data'!J$315:$J$616,255),0))),"")</f>
        <v/>
      </c>
      <c r="F437" s="397" t="str">
        <f t="array" ref="F437">IFERROR(IF(INDEX('Disaggregation Data'!$L$315:$L$616,MATCH(RIGHT(X437,255),RIGHT('Disaggregation Data'!$J$315:$J$616,255),0))=0,"",INDEX('Disaggregation Data'!$L$315:$L$616,MATCH(RIGHT(X437,255),RIGHT('Disaggregation Data'!J$315:$J$616,255),0))),"")</f>
        <v/>
      </c>
      <c r="G437" s="459" t="str">
        <f t="array" ref="G437">IFERROR(IF(INDEX('Disaggregation Data'!$M$315:$M$616,MATCH(RIGHT(X437,255),RIGHT('Disaggregation Data'!$J$315:$J$616,255),0))=0,(E437/F437)*100,INDEX('Disaggregation Data'!$M$315:$M$616,MATCH(RIGHT(X437,255),RIGHT('Disaggregation Data'!J$315:$J$616,255),0))),"")</f>
        <v/>
      </c>
      <c r="H437" s="400" t="str">
        <f t="array" ref="H437">IFERROR(IF(INDEX('Disaggregation Data'!$N$315:$N$616,MATCH(RIGHT(X437,255),RIGHT('Disaggregation Data'!$J$315:$J$616,255),0))=0,"",INDEX('Disaggregation Data'!$N$315:$N$616,MATCH(RIGHT(X437,255),RIGHT('Disaggregation Data'!J$315:$J$616,255),0))),"")</f>
        <v/>
      </c>
      <c r="I437" s="496"/>
      <c r="J437" s="496"/>
      <c r="K437" s="496"/>
      <c r="L437" s="496"/>
      <c r="M437" s="496"/>
      <c r="N437" s="496"/>
      <c r="O437" s="496"/>
      <c r="P437" s="496"/>
      <c r="Q437" s="496"/>
      <c r="R437" s="496"/>
      <c r="S437" s="496"/>
      <c r="T437" s="496"/>
      <c r="U437" s="400" t="str">
        <f t="array" ref="U437">IFERROR(IF(INDEX('Disaggregation Data'!$O$315:$O$616,MATCH(RIGHT(X437,255),RIGHT('Disaggregation Data'!$J$315:$J$616,255),0))=0,"",INDEX('Disaggregation Data'!$O$315:$O$616,MATCH(RIGHT(X437,255),RIGHT('Disaggregation Data'!J$315:$J$616,255),0))),"")</f>
        <v/>
      </c>
      <c r="V437" s="413" t="str">
        <f t="array" ref="V437">IFERROR(IF(INDEX('Disaggregation Data'!$P$315:$P$616,MATCH(RIGHT(X437,255),RIGHT('Disaggregation Data'!$J$315:$J$616,255),0))=0,"",INDEX('Disaggregation Data'!$P$315:$P$616,MATCH(RIGHT(X437,255),RIGHT('Disaggregation Data'!J$315:$J$616,255),0))),"")</f>
        <v/>
      </c>
      <c r="W437" s="497"/>
      <c r="X437" s="497" t="str">
        <f t="shared" si="28"/>
        <v/>
      </c>
      <c r="Y437" s="497">
        <f t="shared" si="29"/>
        <v>100</v>
      </c>
      <c r="Z437" s="497" t="str">
        <f t="shared" si="30"/>
        <v/>
      </c>
      <c r="AA437" s="497" t="b">
        <f t="shared" si="31"/>
        <v>0</v>
      </c>
      <c r="AB437" s="497" t="s">
        <v>2007</v>
      </c>
      <c r="AC437" s="497" t="str">
        <f t="array" ref="AC437">IFERROR(IF(INDEX('Disaggregation Records'!$G$95:$G$183,MATCH(LEFT(Z437,255),LEFT('Disaggregation Records'!$D$95:$D$183,255),0))=0,"",INDEX('Disaggregation Records'!$G$95:$G$183,MATCH(LEFT(Z437,255),LEFT('Disaggregation Records'!$D$95:$D$183,255),0))),"")</f>
        <v/>
      </c>
      <c r="AD437" s="497" t="s">
        <v>815</v>
      </c>
      <c r="AE437" s="216"/>
      <c r="AF437" s="494"/>
      <c r="AG437" s="494"/>
    </row>
    <row r="438" spans="1:33" ht="37.5" customHeight="1" x14ac:dyDescent="0.25">
      <c r="A438" s="375">
        <v>12</v>
      </c>
      <c r="B438" s="394" t="str">
        <f>IFERROR(VLOOKUP(A438,'Coverage Indicators - Section D'!$A$10:$Y$42,25,FALSE),"")</f>
        <v/>
      </c>
      <c r="C438" s="490" t="str">
        <f t="array" ref="C438">IFERROR(IF(INDEX('Disaggregation Records'!$E$95:$E$183,MATCH(RIGHT(Z438,255),RIGHT('Disaggregation Records'!$D$95:$D$183,255),0))=0,"",INDEX('Disaggregation Records'!$E$95:$E$183,MATCH(RIGHT(Z438,255),RIGHT('Disaggregation Records'!$D$95:$D$183,255),0))),"")</f>
        <v/>
      </c>
      <c r="D438" s="490" t="str">
        <f t="array" ref="D438">IFERROR(IF(INDEX('Disaggregation Records'!$F$95:$F$183,MATCH(RIGHT(Z438,255),RIGHT('Disaggregation Records'!$D$95:$D$183,255),0))=0,"",INDEX('Disaggregation Records'!$F$95:$F$183,MATCH(RIGHT(Z438,255),RIGHT('Disaggregation Records'!$D$95:$D$183,255),0))),"")</f>
        <v/>
      </c>
      <c r="E438" s="396" t="str">
        <f t="array" ref="E438">IFERROR(IF(INDEX('Disaggregation Data'!$K$315:$K$616,MATCH(RIGHT(X438,255),RIGHT('Disaggregation Data'!$J$315:$J$616,255),0))=0,"",INDEX('Disaggregation Data'!$K$315:$K$616,MATCH(RIGHT(X438,255),RIGHT('Disaggregation Data'!J$315:$J$616,255),0))),"")</f>
        <v/>
      </c>
      <c r="F438" s="397" t="str">
        <f t="array" ref="F438">IFERROR(IF(INDEX('Disaggregation Data'!$L$315:$L$616,MATCH(RIGHT(X438,255),RIGHT('Disaggregation Data'!$J$315:$J$616,255),0))=0,"",INDEX('Disaggregation Data'!$L$315:$L$616,MATCH(RIGHT(X438,255),RIGHT('Disaggregation Data'!J$315:$J$616,255),0))),"")</f>
        <v/>
      </c>
      <c r="G438" s="459" t="str">
        <f t="array" ref="G438">IFERROR(IF(INDEX('Disaggregation Data'!$M$315:$M$616,MATCH(RIGHT(X438,255),RIGHT('Disaggregation Data'!$J$315:$J$616,255),0))=0,(E438/F438)*100,INDEX('Disaggregation Data'!$M$315:$M$616,MATCH(RIGHT(X438,255),RIGHT('Disaggregation Data'!J$315:$J$616,255),0))),"")</f>
        <v/>
      </c>
      <c r="H438" s="400" t="str">
        <f t="array" ref="H438">IFERROR(IF(INDEX('Disaggregation Data'!$N$315:$N$616,MATCH(RIGHT(X438,255),RIGHT('Disaggregation Data'!$J$315:$J$616,255),0))=0,"",INDEX('Disaggregation Data'!$N$315:$N$616,MATCH(RIGHT(X438,255),RIGHT('Disaggregation Data'!J$315:$J$616,255),0))),"")</f>
        <v/>
      </c>
      <c r="I438" s="496"/>
      <c r="J438" s="496"/>
      <c r="K438" s="496"/>
      <c r="L438" s="496"/>
      <c r="M438" s="496"/>
      <c r="N438" s="496"/>
      <c r="O438" s="496"/>
      <c r="P438" s="496"/>
      <c r="Q438" s="496"/>
      <c r="R438" s="496"/>
      <c r="S438" s="496"/>
      <c r="T438" s="496"/>
      <c r="U438" s="400" t="str">
        <f t="array" ref="U438">IFERROR(IF(INDEX('Disaggregation Data'!$O$315:$O$616,MATCH(RIGHT(X438,255),RIGHT('Disaggregation Data'!$J$315:$J$616,255),0))=0,"",INDEX('Disaggregation Data'!$O$315:$O$616,MATCH(RIGHT(X438,255),RIGHT('Disaggregation Data'!J$315:$J$616,255),0))),"")</f>
        <v/>
      </c>
      <c r="V438" s="413" t="str">
        <f t="array" ref="V438">IFERROR(IF(INDEX('Disaggregation Data'!$P$315:$P$616,MATCH(RIGHT(X438,255),RIGHT('Disaggregation Data'!$J$315:$J$616,255),0))=0,"",INDEX('Disaggregation Data'!$P$315:$P$616,MATCH(RIGHT(X438,255),RIGHT('Disaggregation Data'!J$315:$J$616,255),0))),"")</f>
        <v/>
      </c>
      <c r="W438" s="497"/>
      <c r="X438" s="497" t="str">
        <f t="shared" si="28"/>
        <v/>
      </c>
      <c r="Y438" s="497">
        <f t="shared" si="29"/>
        <v>101</v>
      </c>
      <c r="Z438" s="497" t="str">
        <f t="shared" si="30"/>
        <v/>
      </c>
      <c r="AA438" s="497" t="b">
        <f t="shared" si="31"/>
        <v>0</v>
      </c>
      <c r="AB438" s="497" t="s">
        <v>2008</v>
      </c>
      <c r="AC438" s="497" t="str">
        <f t="array" ref="AC438">IFERROR(IF(INDEX('Disaggregation Records'!$G$95:$G$183,MATCH(LEFT(Z438,255),LEFT('Disaggregation Records'!$D$95:$D$183,255),0))=0,"",INDEX('Disaggregation Records'!$G$95:$G$183,MATCH(LEFT(Z438,255),LEFT('Disaggregation Records'!$D$95:$D$183,255),0))),"")</f>
        <v/>
      </c>
      <c r="AD438" s="497" t="s">
        <v>815</v>
      </c>
      <c r="AE438" s="216"/>
      <c r="AF438" s="494"/>
      <c r="AG438" s="494"/>
    </row>
    <row r="439" spans="1:33" ht="37.5" customHeight="1" x14ac:dyDescent="0.25">
      <c r="A439" s="375">
        <v>12</v>
      </c>
      <c r="B439" s="394" t="str">
        <f>IFERROR(VLOOKUP(A439,'Coverage Indicators - Section D'!$A$10:$Y$42,25,FALSE),"")</f>
        <v/>
      </c>
      <c r="C439" s="490" t="str">
        <f t="array" ref="C439">IFERROR(IF(INDEX('Disaggregation Records'!$E$95:$E$183,MATCH(RIGHT(Z439,255),RIGHT('Disaggregation Records'!$D$95:$D$183,255),0))=0,"",INDEX('Disaggregation Records'!$E$95:$E$183,MATCH(RIGHT(Z439,255),RIGHT('Disaggregation Records'!$D$95:$D$183,255),0))),"")</f>
        <v/>
      </c>
      <c r="D439" s="490" t="str">
        <f t="array" ref="D439">IFERROR(IF(INDEX('Disaggregation Records'!$F$95:$F$183,MATCH(RIGHT(Z439,255),RIGHT('Disaggregation Records'!$D$95:$D$183,255),0))=0,"",INDEX('Disaggregation Records'!$F$95:$F$183,MATCH(RIGHT(Z439,255),RIGHT('Disaggregation Records'!$D$95:$D$183,255),0))),"")</f>
        <v/>
      </c>
      <c r="E439" s="396" t="str">
        <f t="array" ref="E439">IFERROR(IF(INDEX('Disaggregation Data'!$K$315:$K$616,MATCH(RIGHT(X439,255),RIGHT('Disaggregation Data'!$J$315:$J$616,255),0))=0,"",INDEX('Disaggregation Data'!$K$315:$K$616,MATCH(RIGHT(X439,255),RIGHT('Disaggregation Data'!J$315:$J$616,255),0))),"")</f>
        <v/>
      </c>
      <c r="F439" s="397" t="str">
        <f t="array" ref="F439">IFERROR(IF(INDEX('Disaggregation Data'!$L$315:$L$616,MATCH(RIGHT(X439,255),RIGHT('Disaggregation Data'!$J$315:$J$616,255),0))=0,"",INDEX('Disaggregation Data'!$L$315:$L$616,MATCH(RIGHT(X439,255),RIGHT('Disaggregation Data'!J$315:$J$616,255),0))),"")</f>
        <v/>
      </c>
      <c r="G439" s="459" t="str">
        <f t="array" ref="G439">IFERROR(IF(INDEX('Disaggregation Data'!$M$315:$M$616,MATCH(RIGHT(X439,255),RIGHT('Disaggregation Data'!$J$315:$J$616,255),0))=0,(E439/F439)*100,INDEX('Disaggregation Data'!$M$315:$M$616,MATCH(RIGHT(X439,255),RIGHT('Disaggregation Data'!J$315:$J$616,255),0))),"")</f>
        <v/>
      </c>
      <c r="H439" s="400" t="str">
        <f t="array" ref="H439">IFERROR(IF(INDEX('Disaggregation Data'!$N$315:$N$616,MATCH(RIGHT(X439,255),RIGHT('Disaggregation Data'!$J$315:$J$616,255),0))=0,"",INDEX('Disaggregation Data'!$N$315:$N$616,MATCH(RIGHT(X439,255),RIGHT('Disaggregation Data'!J$315:$J$616,255),0))),"")</f>
        <v/>
      </c>
      <c r="I439" s="496"/>
      <c r="J439" s="496"/>
      <c r="K439" s="496"/>
      <c r="L439" s="496"/>
      <c r="M439" s="496"/>
      <c r="N439" s="496"/>
      <c r="O439" s="496"/>
      <c r="P439" s="496"/>
      <c r="Q439" s="496"/>
      <c r="R439" s="496"/>
      <c r="S439" s="496"/>
      <c r="T439" s="496"/>
      <c r="U439" s="400" t="str">
        <f t="array" ref="U439">IFERROR(IF(INDEX('Disaggregation Data'!$O$315:$O$616,MATCH(RIGHT(X439,255),RIGHT('Disaggregation Data'!$J$315:$J$616,255),0))=0,"",INDEX('Disaggregation Data'!$O$315:$O$616,MATCH(RIGHT(X439,255),RIGHT('Disaggregation Data'!J$315:$J$616,255),0))),"")</f>
        <v/>
      </c>
      <c r="V439" s="413" t="str">
        <f t="array" ref="V439">IFERROR(IF(INDEX('Disaggregation Data'!$P$315:$P$616,MATCH(RIGHT(X439,255),RIGHT('Disaggregation Data'!$J$315:$J$616,255),0))=0,"",INDEX('Disaggregation Data'!$P$315:$P$616,MATCH(RIGHT(X439,255),RIGHT('Disaggregation Data'!J$315:$J$616,255),0))),"")</f>
        <v/>
      </c>
      <c r="W439" s="497"/>
      <c r="X439" s="497" t="str">
        <f t="shared" si="28"/>
        <v/>
      </c>
      <c r="Y439" s="497">
        <f t="shared" si="29"/>
        <v>102</v>
      </c>
      <c r="Z439" s="497" t="str">
        <f t="shared" si="30"/>
        <v/>
      </c>
      <c r="AA439" s="497" t="b">
        <f t="shared" si="31"/>
        <v>0</v>
      </c>
      <c r="AB439" s="497" t="s">
        <v>2009</v>
      </c>
      <c r="AC439" s="497" t="str">
        <f t="array" ref="AC439">IFERROR(IF(INDEX('Disaggregation Records'!$G$95:$G$183,MATCH(LEFT(Z439,255),LEFT('Disaggregation Records'!$D$95:$D$183,255),0))=0,"",INDEX('Disaggregation Records'!$G$95:$G$183,MATCH(LEFT(Z439,255),LEFT('Disaggregation Records'!$D$95:$D$183,255),0))),"")</f>
        <v/>
      </c>
      <c r="AD439" s="497" t="s">
        <v>815</v>
      </c>
      <c r="AE439" s="216"/>
      <c r="AF439" s="494"/>
      <c r="AG439" s="494"/>
    </row>
    <row r="440" spans="1:33" ht="37.5" customHeight="1" x14ac:dyDescent="0.25">
      <c r="A440" s="375">
        <v>12</v>
      </c>
      <c r="B440" s="394" t="str">
        <f>IFERROR(VLOOKUP(A440,'Coverage Indicators - Section D'!$A$10:$Y$42,25,FALSE),"")</f>
        <v/>
      </c>
      <c r="C440" s="490" t="str">
        <f t="array" ref="C440">IFERROR(IF(INDEX('Disaggregation Records'!$E$95:$E$183,MATCH(RIGHT(Z440,255),RIGHT('Disaggregation Records'!$D$95:$D$183,255),0))=0,"",INDEX('Disaggregation Records'!$E$95:$E$183,MATCH(RIGHT(Z440,255),RIGHT('Disaggregation Records'!$D$95:$D$183,255),0))),"")</f>
        <v/>
      </c>
      <c r="D440" s="490" t="str">
        <f t="array" ref="D440">IFERROR(IF(INDEX('Disaggregation Records'!$F$95:$F$183,MATCH(RIGHT(Z440,255),RIGHT('Disaggregation Records'!$D$95:$D$183,255),0))=0,"",INDEX('Disaggregation Records'!$F$95:$F$183,MATCH(RIGHT(Z440,255),RIGHT('Disaggregation Records'!$D$95:$D$183,255),0))),"")</f>
        <v/>
      </c>
      <c r="E440" s="396" t="str">
        <f t="array" ref="E440">IFERROR(IF(INDEX('Disaggregation Data'!$K$315:$K$616,MATCH(RIGHT(X440,255),RIGHT('Disaggregation Data'!$J$315:$J$616,255),0))=0,"",INDEX('Disaggregation Data'!$K$315:$K$616,MATCH(RIGHT(X440,255),RIGHT('Disaggregation Data'!J$315:$J$616,255),0))),"")</f>
        <v/>
      </c>
      <c r="F440" s="397" t="str">
        <f t="array" ref="F440">IFERROR(IF(INDEX('Disaggregation Data'!$L$315:$L$616,MATCH(RIGHT(X440,255),RIGHT('Disaggregation Data'!$J$315:$J$616,255),0))=0,"",INDEX('Disaggregation Data'!$L$315:$L$616,MATCH(RIGHT(X440,255),RIGHT('Disaggregation Data'!J$315:$J$616,255),0))),"")</f>
        <v/>
      </c>
      <c r="G440" s="459" t="str">
        <f t="array" ref="G440">IFERROR(IF(INDEX('Disaggregation Data'!$M$315:$M$616,MATCH(RIGHT(X440,255),RIGHT('Disaggregation Data'!$J$315:$J$616,255),0))=0,(E440/F440)*100,INDEX('Disaggregation Data'!$M$315:$M$616,MATCH(RIGHT(X440,255),RIGHT('Disaggregation Data'!J$315:$J$616,255),0))),"")</f>
        <v/>
      </c>
      <c r="H440" s="400" t="str">
        <f t="array" ref="H440">IFERROR(IF(INDEX('Disaggregation Data'!$N$315:$N$616,MATCH(RIGHT(X440,255),RIGHT('Disaggregation Data'!$J$315:$J$616,255),0))=0,"",INDEX('Disaggregation Data'!$N$315:$N$616,MATCH(RIGHT(X440,255),RIGHT('Disaggregation Data'!J$315:$J$616,255),0))),"")</f>
        <v/>
      </c>
      <c r="I440" s="496"/>
      <c r="J440" s="496"/>
      <c r="K440" s="496"/>
      <c r="L440" s="496"/>
      <c r="M440" s="496"/>
      <c r="N440" s="496"/>
      <c r="O440" s="496"/>
      <c r="P440" s="496"/>
      <c r="Q440" s="496"/>
      <c r="R440" s="496"/>
      <c r="S440" s="496"/>
      <c r="T440" s="496"/>
      <c r="U440" s="400" t="str">
        <f t="array" ref="U440">IFERROR(IF(INDEX('Disaggregation Data'!$O$315:$O$616,MATCH(RIGHT(X440,255),RIGHT('Disaggregation Data'!$J$315:$J$616,255),0))=0,"",INDEX('Disaggregation Data'!$O$315:$O$616,MATCH(RIGHT(X440,255),RIGHT('Disaggregation Data'!J$315:$J$616,255),0))),"")</f>
        <v/>
      </c>
      <c r="V440" s="413" t="str">
        <f t="array" ref="V440">IFERROR(IF(INDEX('Disaggregation Data'!$P$315:$P$616,MATCH(RIGHT(X440,255),RIGHT('Disaggregation Data'!$J$315:$J$616,255),0))=0,"",INDEX('Disaggregation Data'!$P$315:$P$616,MATCH(RIGHT(X440,255),RIGHT('Disaggregation Data'!J$315:$J$616,255),0))),"")</f>
        <v/>
      </c>
      <c r="W440" s="497"/>
      <c r="X440" s="497" t="str">
        <f t="shared" si="28"/>
        <v/>
      </c>
      <c r="Y440" s="497">
        <f t="shared" si="29"/>
        <v>103</v>
      </c>
      <c r="Z440" s="497" t="str">
        <f t="shared" si="30"/>
        <v/>
      </c>
      <c r="AA440" s="497" t="b">
        <f t="shared" si="31"/>
        <v>0</v>
      </c>
      <c r="AB440" s="497" t="s">
        <v>2010</v>
      </c>
      <c r="AC440" s="497" t="str">
        <f t="array" ref="AC440">IFERROR(IF(INDEX('Disaggregation Records'!$G$95:$G$183,MATCH(LEFT(Z440,255),LEFT('Disaggregation Records'!$D$95:$D$183,255),0))=0,"",INDEX('Disaggregation Records'!$G$95:$G$183,MATCH(LEFT(Z440,255),LEFT('Disaggregation Records'!$D$95:$D$183,255),0))),"")</f>
        <v/>
      </c>
      <c r="AD440" s="497" t="s">
        <v>815</v>
      </c>
      <c r="AE440" s="216"/>
      <c r="AF440" s="494"/>
      <c r="AG440" s="494"/>
    </row>
    <row r="441" spans="1:33" ht="37.5" customHeight="1" x14ac:dyDescent="0.25">
      <c r="A441" s="375">
        <v>12</v>
      </c>
      <c r="B441" s="394" t="str">
        <f>IFERROR(VLOOKUP(A441,'Coverage Indicators - Section D'!$A$10:$Y$42,25,FALSE),"")</f>
        <v/>
      </c>
      <c r="C441" s="490" t="str">
        <f t="array" ref="C441">IFERROR(IF(INDEX('Disaggregation Records'!$E$95:$E$183,MATCH(RIGHT(Z441,255),RIGHT('Disaggregation Records'!$D$95:$D$183,255),0))=0,"",INDEX('Disaggregation Records'!$E$95:$E$183,MATCH(RIGHT(Z441,255),RIGHT('Disaggregation Records'!$D$95:$D$183,255),0))),"")</f>
        <v/>
      </c>
      <c r="D441" s="490" t="str">
        <f t="array" ref="D441">IFERROR(IF(INDEX('Disaggregation Records'!$F$95:$F$183,MATCH(RIGHT(Z441,255),RIGHT('Disaggregation Records'!$D$95:$D$183,255),0))=0,"",INDEX('Disaggregation Records'!$F$95:$F$183,MATCH(RIGHT(Z441,255),RIGHT('Disaggregation Records'!$D$95:$D$183,255),0))),"")</f>
        <v/>
      </c>
      <c r="E441" s="396" t="str">
        <f t="array" ref="E441">IFERROR(IF(INDEX('Disaggregation Data'!$K$315:$K$616,MATCH(RIGHT(X441,255),RIGHT('Disaggregation Data'!$J$315:$J$616,255),0))=0,"",INDEX('Disaggregation Data'!$K$315:$K$616,MATCH(RIGHT(X441,255),RIGHT('Disaggregation Data'!J$315:$J$616,255),0))),"")</f>
        <v/>
      </c>
      <c r="F441" s="397" t="str">
        <f t="array" ref="F441">IFERROR(IF(INDEX('Disaggregation Data'!$L$315:$L$616,MATCH(RIGHT(X441,255),RIGHT('Disaggregation Data'!$J$315:$J$616,255),0))=0,"",INDEX('Disaggregation Data'!$L$315:$L$616,MATCH(RIGHT(X441,255),RIGHT('Disaggregation Data'!J$315:$J$616,255),0))),"")</f>
        <v/>
      </c>
      <c r="G441" s="459" t="str">
        <f t="array" ref="G441">IFERROR(IF(INDEX('Disaggregation Data'!$M$315:$M$616,MATCH(RIGHT(X441,255),RIGHT('Disaggregation Data'!$J$315:$J$616,255),0))=0,(E441/F441)*100,INDEX('Disaggregation Data'!$M$315:$M$616,MATCH(RIGHT(X441,255),RIGHT('Disaggregation Data'!J$315:$J$616,255),0))),"")</f>
        <v/>
      </c>
      <c r="H441" s="400" t="str">
        <f t="array" ref="H441">IFERROR(IF(INDEX('Disaggregation Data'!$N$315:$N$616,MATCH(RIGHT(X441,255),RIGHT('Disaggregation Data'!$J$315:$J$616,255),0))=0,"",INDEX('Disaggregation Data'!$N$315:$N$616,MATCH(RIGHT(X441,255),RIGHT('Disaggregation Data'!J$315:$J$616,255),0))),"")</f>
        <v/>
      </c>
      <c r="I441" s="496"/>
      <c r="J441" s="496"/>
      <c r="K441" s="496"/>
      <c r="L441" s="496"/>
      <c r="M441" s="496"/>
      <c r="N441" s="496"/>
      <c r="O441" s="496"/>
      <c r="P441" s="496"/>
      <c r="Q441" s="496"/>
      <c r="R441" s="496"/>
      <c r="S441" s="496"/>
      <c r="T441" s="496"/>
      <c r="U441" s="400" t="str">
        <f t="array" ref="U441">IFERROR(IF(INDEX('Disaggregation Data'!$O$315:$O$616,MATCH(RIGHT(X441,255),RIGHT('Disaggregation Data'!$J$315:$J$616,255),0))=0,"",INDEX('Disaggregation Data'!$O$315:$O$616,MATCH(RIGHT(X441,255),RIGHT('Disaggregation Data'!J$315:$J$616,255),0))),"")</f>
        <v/>
      </c>
      <c r="V441" s="413" t="str">
        <f t="array" ref="V441">IFERROR(IF(INDEX('Disaggregation Data'!$P$315:$P$616,MATCH(RIGHT(X441,255),RIGHT('Disaggregation Data'!$J$315:$J$616,255),0))=0,"",INDEX('Disaggregation Data'!$P$315:$P$616,MATCH(RIGHT(X441,255),RIGHT('Disaggregation Data'!J$315:$J$616,255),0))),"")</f>
        <v/>
      </c>
      <c r="W441" s="497"/>
      <c r="X441" s="497" t="str">
        <f t="shared" si="28"/>
        <v/>
      </c>
      <c r="Y441" s="497">
        <f t="shared" si="29"/>
        <v>104</v>
      </c>
      <c r="Z441" s="497" t="str">
        <f t="shared" si="30"/>
        <v/>
      </c>
      <c r="AA441" s="497" t="b">
        <f t="shared" si="31"/>
        <v>0</v>
      </c>
      <c r="AB441" s="497" t="s">
        <v>2011</v>
      </c>
      <c r="AC441" s="497" t="str">
        <f t="array" ref="AC441">IFERROR(IF(INDEX('Disaggregation Records'!$G$95:$G$183,MATCH(LEFT(Z441,255),LEFT('Disaggregation Records'!$D$95:$D$183,255),0))=0,"",INDEX('Disaggregation Records'!$G$95:$G$183,MATCH(LEFT(Z441,255),LEFT('Disaggregation Records'!$D$95:$D$183,255),0))),"")</f>
        <v/>
      </c>
      <c r="AD441" s="497" t="s">
        <v>815</v>
      </c>
      <c r="AE441" s="216"/>
      <c r="AF441" s="494"/>
      <c r="AG441" s="494"/>
    </row>
    <row r="442" spans="1:33" ht="37.5" customHeight="1" x14ac:dyDescent="0.25">
      <c r="A442" s="375">
        <v>12</v>
      </c>
      <c r="B442" s="394" t="str">
        <f>IFERROR(VLOOKUP(A442,'Coverage Indicators - Section D'!$A$10:$Y$42,25,FALSE),"")</f>
        <v/>
      </c>
      <c r="C442" s="490" t="str">
        <f t="array" ref="C442">IFERROR(IF(INDEX('Disaggregation Records'!$E$95:$E$183,MATCH(RIGHT(Z442,255),RIGHT('Disaggregation Records'!$D$95:$D$183,255),0))=0,"",INDEX('Disaggregation Records'!$E$95:$E$183,MATCH(RIGHT(Z442,255),RIGHT('Disaggregation Records'!$D$95:$D$183,255),0))),"")</f>
        <v/>
      </c>
      <c r="D442" s="490" t="str">
        <f t="array" ref="D442">IFERROR(IF(INDEX('Disaggregation Records'!$F$95:$F$183,MATCH(RIGHT(Z442,255),RIGHT('Disaggregation Records'!$D$95:$D$183,255),0))=0,"",INDEX('Disaggregation Records'!$F$95:$F$183,MATCH(RIGHT(Z442,255),RIGHT('Disaggregation Records'!$D$95:$D$183,255),0))),"")</f>
        <v/>
      </c>
      <c r="E442" s="396" t="str">
        <f t="array" ref="E442">IFERROR(IF(INDEX('Disaggregation Data'!$K$315:$K$616,MATCH(RIGHT(X442,255),RIGHT('Disaggregation Data'!$J$315:$J$616,255),0))=0,"",INDEX('Disaggregation Data'!$K$315:$K$616,MATCH(RIGHT(X442,255),RIGHT('Disaggregation Data'!J$315:$J$616,255),0))),"")</f>
        <v/>
      </c>
      <c r="F442" s="397" t="str">
        <f t="array" ref="F442">IFERROR(IF(INDEX('Disaggregation Data'!$L$315:$L$616,MATCH(RIGHT(X442,255),RIGHT('Disaggregation Data'!$J$315:$J$616,255),0))=0,"",INDEX('Disaggregation Data'!$L$315:$L$616,MATCH(RIGHT(X442,255),RIGHT('Disaggregation Data'!J$315:$J$616,255),0))),"")</f>
        <v/>
      </c>
      <c r="G442" s="459" t="str">
        <f t="array" ref="G442">IFERROR(IF(INDEX('Disaggregation Data'!$M$315:$M$616,MATCH(RIGHT(X442,255),RIGHT('Disaggregation Data'!$J$315:$J$616,255),0))=0,(E442/F442)*100,INDEX('Disaggregation Data'!$M$315:$M$616,MATCH(RIGHT(X442,255),RIGHT('Disaggregation Data'!J$315:$J$616,255),0))),"")</f>
        <v/>
      </c>
      <c r="H442" s="400" t="str">
        <f t="array" ref="H442">IFERROR(IF(INDEX('Disaggregation Data'!$N$315:$N$616,MATCH(RIGHT(X442,255),RIGHT('Disaggregation Data'!$J$315:$J$616,255),0))=0,"",INDEX('Disaggregation Data'!$N$315:$N$616,MATCH(RIGHT(X442,255),RIGHT('Disaggregation Data'!J$315:$J$616,255),0))),"")</f>
        <v/>
      </c>
      <c r="I442" s="496"/>
      <c r="J442" s="496"/>
      <c r="K442" s="496"/>
      <c r="L442" s="496"/>
      <c r="M442" s="496"/>
      <c r="N442" s="496"/>
      <c r="O442" s="496"/>
      <c r="P442" s="496"/>
      <c r="Q442" s="496"/>
      <c r="R442" s="496"/>
      <c r="S442" s="496"/>
      <c r="T442" s="496"/>
      <c r="U442" s="400" t="str">
        <f t="array" ref="U442">IFERROR(IF(INDEX('Disaggregation Data'!$O$315:$O$616,MATCH(RIGHT(X442,255),RIGHT('Disaggregation Data'!$J$315:$J$616,255),0))=0,"",INDEX('Disaggregation Data'!$O$315:$O$616,MATCH(RIGHT(X442,255),RIGHT('Disaggregation Data'!J$315:$J$616,255),0))),"")</f>
        <v/>
      </c>
      <c r="V442" s="413" t="str">
        <f t="array" ref="V442">IFERROR(IF(INDEX('Disaggregation Data'!$P$315:$P$616,MATCH(RIGHT(X442,255),RIGHT('Disaggregation Data'!$J$315:$J$616,255),0))=0,"",INDEX('Disaggregation Data'!$P$315:$P$616,MATCH(RIGHT(X442,255),RIGHT('Disaggregation Data'!J$315:$J$616,255),0))),"")</f>
        <v/>
      </c>
      <c r="W442" s="497"/>
      <c r="X442" s="497" t="str">
        <f t="shared" si="28"/>
        <v/>
      </c>
      <c r="Y442" s="497">
        <f t="shared" si="29"/>
        <v>105</v>
      </c>
      <c r="Z442" s="497" t="str">
        <f t="shared" si="30"/>
        <v/>
      </c>
      <c r="AA442" s="497" t="b">
        <f t="shared" si="31"/>
        <v>0</v>
      </c>
      <c r="AB442" s="497" t="s">
        <v>2012</v>
      </c>
      <c r="AC442" s="497" t="str">
        <f t="array" ref="AC442">IFERROR(IF(INDEX('Disaggregation Records'!$G$95:$G$183,MATCH(LEFT(Z442,255),LEFT('Disaggregation Records'!$D$95:$D$183,255),0))=0,"",INDEX('Disaggregation Records'!$G$95:$G$183,MATCH(LEFT(Z442,255),LEFT('Disaggregation Records'!$D$95:$D$183,255),0))),"")</f>
        <v/>
      </c>
      <c r="AD442" s="497" t="s">
        <v>815</v>
      </c>
      <c r="AE442" s="216"/>
      <c r="AF442" s="494"/>
      <c r="AG442" s="494"/>
    </row>
    <row r="443" spans="1:33" ht="37.5" customHeight="1" x14ac:dyDescent="0.25">
      <c r="A443" s="375">
        <v>12</v>
      </c>
      <c r="B443" s="394" t="str">
        <f>IFERROR(VLOOKUP(A443,'Coverage Indicators - Section D'!$A$10:$Y$42,25,FALSE),"")</f>
        <v/>
      </c>
      <c r="C443" s="490" t="str">
        <f t="array" ref="C443">IFERROR(IF(INDEX('Disaggregation Records'!$E$95:$E$183,MATCH(RIGHT(Z443,255),RIGHT('Disaggregation Records'!$D$95:$D$183,255),0))=0,"",INDEX('Disaggregation Records'!$E$95:$E$183,MATCH(RIGHT(Z443,255),RIGHT('Disaggregation Records'!$D$95:$D$183,255),0))),"")</f>
        <v/>
      </c>
      <c r="D443" s="490" t="str">
        <f t="array" ref="D443">IFERROR(IF(INDEX('Disaggregation Records'!$F$95:$F$183,MATCH(RIGHT(Z443,255),RIGHT('Disaggregation Records'!$D$95:$D$183,255),0))=0,"",INDEX('Disaggregation Records'!$F$95:$F$183,MATCH(RIGHT(Z443,255),RIGHT('Disaggregation Records'!$D$95:$D$183,255),0))),"")</f>
        <v/>
      </c>
      <c r="E443" s="396" t="str">
        <f t="array" ref="E443">IFERROR(IF(INDEX('Disaggregation Data'!$K$315:$K$616,MATCH(RIGHT(X443,255),RIGHT('Disaggregation Data'!$J$315:$J$616,255),0))=0,"",INDEX('Disaggregation Data'!$K$315:$K$616,MATCH(RIGHT(X443,255),RIGHT('Disaggregation Data'!J$315:$J$616,255),0))),"")</f>
        <v/>
      </c>
      <c r="F443" s="397" t="str">
        <f t="array" ref="F443">IFERROR(IF(INDEX('Disaggregation Data'!$L$315:$L$616,MATCH(RIGHT(X443,255),RIGHT('Disaggregation Data'!$J$315:$J$616,255),0))=0,"",INDEX('Disaggregation Data'!$L$315:$L$616,MATCH(RIGHT(X443,255),RIGHT('Disaggregation Data'!J$315:$J$616,255),0))),"")</f>
        <v/>
      </c>
      <c r="G443" s="459" t="str">
        <f t="array" ref="G443">IFERROR(IF(INDEX('Disaggregation Data'!$M$315:$M$616,MATCH(RIGHT(X443,255),RIGHT('Disaggregation Data'!$J$315:$J$616,255),0))=0,(E443/F443)*100,INDEX('Disaggregation Data'!$M$315:$M$616,MATCH(RIGHT(X443,255),RIGHT('Disaggregation Data'!J$315:$J$616,255),0))),"")</f>
        <v/>
      </c>
      <c r="H443" s="400" t="str">
        <f t="array" ref="H443">IFERROR(IF(INDEX('Disaggregation Data'!$N$315:$N$616,MATCH(RIGHT(X443,255),RIGHT('Disaggregation Data'!$J$315:$J$616,255),0))=0,"",INDEX('Disaggregation Data'!$N$315:$N$616,MATCH(RIGHT(X443,255),RIGHT('Disaggregation Data'!J$315:$J$616,255),0))),"")</f>
        <v/>
      </c>
      <c r="I443" s="496"/>
      <c r="J443" s="496"/>
      <c r="K443" s="496"/>
      <c r="L443" s="496"/>
      <c r="M443" s="496"/>
      <c r="N443" s="496"/>
      <c r="O443" s="496"/>
      <c r="P443" s="496"/>
      <c r="Q443" s="496"/>
      <c r="R443" s="496"/>
      <c r="S443" s="496"/>
      <c r="T443" s="496"/>
      <c r="U443" s="400" t="str">
        <f t="array" ref="U443">IFERROR(IF(INDEX('Disaggregation Data'!$O$315:$O$616,MATCH(RIGHT(X443,255),RIGHT('Disaggregation Data'!$J$315:$J$616,255),0))=0,"",INDEX('Disaggregation Data'!$O$315:$O$616,MATCH(RIGHT(X443,255),RIGHT('Disaggregation Data'!J$315:$J$616,255),0))),"")</f>
        <v/>
      </c>
      <c r="V443" s="413" t="str">
        <f t="array" ref="V443">IFERROR(IF(INDEX('Disaggregation Data'!$P$315:$P$616,MATCH(RIGHT(X443,255),RIGHT('Disaggregation Data'!$J$315:$J$616,255),0))=0,"",INDEX('Disaggregation Data'!$P$315:$P$616,MATCH(RIGHT(X443,255),RIGHT('Disaggregation Data'!J$315:$J$616,255),0))),"")</f>
        <v/>
      </c>
      <c r="W443" s="497"/>
      <c r="X443" s="497" t="str">
        <f t="shared" si="28"/>
        <v/>
      </c>
      <c r="Y443" s="497">
        <f t="shared" si="29"/>
        <v>106</v>
      </c>
      <c r="Z443" s="497" t="str">
        <f t="shared" si="30"/>
        <v/>
      </c>
      <c r="AA443" s="497" t="b">
        <f t="shared" si="31"/>
        <v>0</v>
      </c>
      <c r="AB443" s="497" t="s">
        <v>2013</v>
      </c>
      <c r="AC443" s="497" t="str">
        <f t="array" ref="AC443">IFERROR(IF(INDEX('Disaggregation Records'!$G$95:$G$183,MATCH(LEFT(Z443,255),LEFT('Disaggregation Records'!$D$95:$D$183,255),0))=0,"",INDEX('Disaggregation Records'!$G$95:$G$183,MATCH(LEFT(Z443,255),LEFT('Disaggregation Records'!$D$95:$D$183,255),0))),"")</f>
        <v/>
      </c>
      <c r="AD443" s="497" t="s">
        <v>815</v>
      </c>
      <c r="AE443" s="216"/>
      <c r="AF443" s="494"/>
      <c r="AG443" s="494"/>
    </row>
    <row r="444" spans="1:33" ht="37.5" customHeight="1" x14ac:dyDescent="0.25">
      <c r="A444" s="375">
        <v>12</v>
      </c>
      <c r="B444" s="394" t="str">
        <f>IFERROR(VLOOKUP(A444,'Coverage Indicators - Section D'!$A$10:$Y$42,25,FALSE),"")</f>
        <v/>
      </c>
      <c r="C444" s="490" t="str">
        <f t="array" ref="C444">IFERROR(IF(INDEX('Disaggregation Records'!$E$95:$E$183,MATCH(RIGHT(Z444,255),RIGHT('Disaggregation Records'!$D$95:$D$183,255),0))=0,"",INDEX('Disaggregation Records'!$E$95:$E$183,MATCH(RIGHT(Z444,255),RIGHT('Disaggregation Records'!$D$95:$D$183,255),0))),"")</f>
        <v/>
      </c>
      <c r="D444" s="490" t="str">
        <f t="array" ref="D444">IFERROR(IF(INDEX('Disaggregation Records'!$F$95:$F$183,MATCH(RIGHT(Z444,255),RIGHT('Disaggregation Records'!$D$95:$D$183,255),0))=0,"",INDEX('Disaggregation Records'!$F$95:$F$183,MATCH(RIGHT(Z444,255),RIGHT('Disaggregation Records'!$D$95:$D$183,255),0))),"")</f>
        <v/>
      </c>
      <c r="E444" s="396" t="str">
        <f t="array" ref="E444">IFERROR(IF(INDEX('Disaggregation Data'!$K$315:$K$616,MATCH(RIGHT(X444,255),RIGHT('Disaggregation Data'!$J$315:$J$616,255),0))=0,"",INDEX('Disaggregation Data'!$K$315:$K$616,MATCH(RIGHT(X444,255),RIGHT('Disaggregation Data'!J$315:$J$616,255),0))),"")</f>
        <v/>
      </c>
      <c r="F444" s="397" t="str">
        <f t="array" ref="F444">IFERROR(IF(INDEX('Disaggregation Data'!$L$315:$L$616,MATCH(RIGHT(X444,255),RIGHT('Disaggregation Data'!$J$315:$J$616,255),0))=0,"",INDEX('Disaggregation Data'!$L$315:$L$616,MATCH(RIGHT(X444,255),RIGHT('Disaggregation Data'!J$315:$J$616,255),0))),"")</f>
        <v/>
      </c>
      <c r="G444" s="459" t="str">
        <f t="array" ref="G444">IFERROR(IF(INDEX('Disaggregation Data'!$M$315:$M$616,MATCH(RIGHT(X444,255),RIGHT('Disaggregation Data'!$J$315:$J$616,255),0))=0,(E444/F444)*100,INDEX('Disaggregation Data'!$M$315:$M$616,MATCH(RIGHT(X444,255),RIGHT('Disaggregation Data'!J$315:$J$616,255),0))),"")</f>
        <v/>
      </c>
      <c r="H444" s="400" t="str">
        <f t="array" ref="H444">IFERROR(IF(INDEX('Disaggregation Data'!$N$315:$N$616,MATCH(RIGHT(X444,255),RIGHT('Disaggregation Data'!$J$315:$J$616,255),0))=0,"",INDEX('Disaggregation Data'!$N$315:$N$616,MATCH(RIGHT(X444,255),RIGHT('Disaggregation Data'!J$315:$J$616,255),0))),"")</f>
        <v/>
      </c>
      <c r="I444" s="496"/>
      <c r="J444" s="496"/>
      <c r="K444" s="496"/>
      <c r="L444" s="496"/>
      <c r="M444" s="496"/>
      <c r="N444" s="496"/>
      <c r="O444" s="496"/>
      <c r="P444" s="496"/>
      <c r="Q444" s="496"/>
      <c r="R444" s="496"/>
      <c r="S444" s="496"/>
      <c r="T444" s="496"/>
      <c r="U444" s="400" t="str">
        <f t="array" ref="U444">IFERROR(IF(INDEX('Disaggregation Data'!$O$315:$O$616,MATCH(RIGHT(X444,255),RIGHT('Disaggregation Data'!$J$315:$J$616,255),0))=0,"",INDEX('Disaggregation Data'!$O$315:$O$616,MATCH(RIGHT(X444,255),RIGHT('Disaggregation Data'!J$315:$J$616,255),0))),"")</f>
        <v/>
      </c>
      <c r="V444" s="413" t="str">
        <f t="array" ref="V444">IFERROR(IF(INDEX('Disaggregation Data'!$P$315:$P$616,MATCH(RIGHT(X444,255),RIGHT('Disaggregation Data'!$J$315:$J$616,255),0))=0,"",INDEX('Disaggregation Data'!$P$315:$P$616,MATCH(RIGHT(X444,255),RIGHT('Disaggregation Data'!J$315:$J$616,255),0))),"")</f>
        <v/>
      </c>
      <c r="W444" s="497"/>
      <c r="X444" s="497" t="str">
        <f t="shared" si="28"/>
        <v/>
      </c>
      <c r="Y444" s="497">
        <f t="shared" si="29"/>
        <v>107</v>
      </c>
      <c r="Z444" s="497" t="str">
        <f t="shared" si="30"/>
        <v/>
      </c>
      <c r="AA444" s="497" t="b">
        <f t="shared" si="31"/>
        <v>0</v>
      </c>
      <c r="AB444" s="497" t="s">
        <v>2014</v>
      </c>
      <c r="AC444" s="497" t="str">
        <f t="array" ref="AC444">IFERROR(IF(INDEX('Disaggregation Records'!$G$95:$G$183,MATCH(LEFT(Z444,255),LEFT('Disaggregation Records'!$D$95:$D$183,255),0))=0,"",INDEX('Disaggregation Records'!$G$95:$G$183,MATCH(LEFT(Z444,255),LEFT('Disaggregation Records'!$D$95:$D$183,255),0))),"")</f>
        <v/>
      </c>
      <c r="AD444" s="497" t="s">
        <v>815</v>
      </c>
      <c r="AE444" s="216"/>
      <c r="AF444" s="494"/>
      <c r="AG444" s="494"/>
    </row>
    <row r="445" spans="1:33" ht="37.5" customHeight="1" x14ac:dyDescent="0.25">
      <c r="A445" s="375">
        <v>12</v>
      </c>
      <c r="B445" s="394" t="str">
        <f>IFERROR(VLOOKUP(A445,'Coverage Indicators - Section D'!$A$10:$Y$42,25,FALSE),"")</f>
        <v/>
      </c>
      <c r="C445" s="490" t="str">
        <f t="array" ref="C445">IFERROR(IF(INDEX('Disaggregation Records'!$E$95:$E$183,MATCH(RIGHT(Z445,255),RIGHT('Disaggregation Records'!$D$95:$D$183,255),0))=0,"",INDEX('Disaggregation Records'!$E$95:$E$183,MATCH(RIGHT(Z445,255),RIGHT('Disaggregation Records'!$D$95:$D$183,255),0))),"")</f>
        <v/>
      </c>
      <c r="D445" s="490" t="str">
        <f t="array" ref="D445">IFERROR(IF(INDEX('Disaggregation Records'!$F$95:$F$183,MATCH(RIGHT(Z445,255),RIGHT('Disaggregation Records'!$D$95:$D$183,255),0))=0,"",INDEX('Disaggregation Records'!$F$95:$F$183,MATCH(RIGHT(Z445,255),RIGHT('Disaggregation Records'!$D$95:$D$183,255),0))),"")</f>
        <v/>
      </c>
      <c r="E445" s="396" t="str">
        <f t="array" ref="E445">IFERROR(IF(INDEX('Disaggregation Data'!$K$315:$K$616,MATCH(RIGHT(X445,255),RIGHT('Disaggregation Data'!$J$315:$J$616,255),0))=0,"",INDEX('Disaggregation Data'!$K$315:$K$616,MATCH(RIGHT(X445,255),RIGHT('Disaggregation Data'!J$315:$J$616,255),0))),"")</f>
        <v/>
      </c>
      <c r="F445" s="397" t="str">
        <f t="array" ref="F445">IFERROR(IF(INDEX('Disaggregation Data'!$L$315:$L$616,MATCH(RIGHT(X445,255),RIGHT('Disaggregation Data'!$J$315:$J$616,255),0))=0,"",INDEX('Disaggregation Data'!$L$315:$L$616,MATCH(RIGHT(X445,255),RIGHT('Disaggregation Data'!J$315:$J$616,255),0))),"")</f>
        <v/>
      </c>
      <c r="G445" s="459" t="str">
        <f t="array" ref="G445">IFERROR(IF(INDEX('Disaggregation Data'!$M$315:$M$616,MATCH(RIGHT(X445,255),RIGHT('Disaggregation Data'!$J$315:$J$616,255),0))=0,(E445/F445)*100,INDEX('Disaggregation Data'!$M$315:$M$616,MATCH(RIGHT(X445,255),RIGHT('Disaggregation Data'!J$315:$J$616,255),0))),"")</f>
        <v/>
      </c>
      <c r="H445" s="400" t="str">
        <f t="array" ref="H445">IFERROR(IF(INDEX('Disaggregation Data'!$N$315:$N$616,MATCH(RIGHT(X445,255),RIGHT('Disaggregation Data'!$J$315:$J$616,255),0))=0,"",INDEX('Disaggregation Data'!$N$315:$N$616,MATCH(RIGHT(X445,255),RIGHT('Disaggregation Data'!J$315:$J$616,255),0))),"")</f>
        <v/>
      </c>
      <c r="I445" s="496"/>
      <c r="J445" s="496"/>
      <c r="K445" s="496"/>
      <c r="L445" s="496"/>
      <c r="M445" s="496"/>
      <c r="N445" s="496"/>
      <c r="O445" s="496"/>
      <c r="P445" s="496"/>
      <c r="Q445" s="496"/>
      <c r="R445" s="496"/>
      <c r="S445" s="496"/>
      <c r="T445" s="496"/>
      <c r="U445" s="400" t="str">
        <f t="array" ref="U445">IFERROR(IF(INDEX('Disaggregation Data'!$O$315:$O$616,MATCH(RIGHT(X445,255),RIGHT('Disaggregation Data'!$J$315:$J$616,255),0))=0,"",INDEX('Disaggregation Data'!$O$315:$O$616,MATCH(RIGHT(X445,255),RIGHT('Disaggregation Data'!J$315:$J$616,255),0))),"")</f>
        <v/>
      </c>
      <c r="V445" s="413" t="str">
        <f t="array" ref="V445">IFERROR(IF(INDEX('Disaggregation Data'!$P$315:$P$616,MATCH(RIGHT(X445,255),RIGHT('Disaggregation Data'!$J$315:$J$616,255),0))=0,"",INDEX('Disaggregation Data'!$P$315:$P$616,MATCH(RIGHT(X445,255),RIGHT('Disaggregation Data'!J$315:$J$616,255),0))),"")</f>
        <v/>
      </c>
      <c r="W445" s="497"/>
      <c r="X445" s="497" t="str">
        <f t="shared" si="28"/>
        <v/>
      </c>
      <c r="Y445" s="497">
        <f t="shared" si="29"/>
        <v>108</v>
      </c>
      <c r="Z445" s="497" t="str">
        <f t="shared" si="30"/>
        <v/>
      </c>
      <c r="AA445" s="497" t="b">
        <f t="shared" si="31"/>
        <v>0</v>
      </c>
      <c r="AB445" s="497" t="s">
        <v>2015</v>
      </c>
      <c r="AC445" s="497" t="str">
        <f t="array" ref="AC445">IFERROR(IF(INDEX('Disaggregation Records'!$G$95:$G$183,MATCH(LEFT(Z445,255),LEFT('Disaggregation Records'!$D$95:$D$183,255),0))=0,"",INDEX('Disaggregation Records'!$G$95:$G$183,MATCH(LEFT(Z445,255),LEFT('Disaggregation Records'!$D$95:$D$183,255),0))),"")</f>
        <v/>
      </c>
      <c r="AD445" s="497" t="s">
        <v>815</v>
      </c>
      <c r="AE445" s="216"/>
      <c r="AF445" s="494"/>
      <c r="AG445" s="494"/>
    </row>
    <row r="446" spans="1:33" ht="37.5" customHeight="1" x14ac:dyDescent="0.25">
      <c r="A446" s="375">
        <v>12</v>
      </c>
      <c r="B446" s="394" t="str">
        <f>IFERROR(VLOOKUP(A446,'Coverage Indicators - Section D'!$A$10:$Y$42,25,FALSE),"")</f>
        <v/>
      </c>
      <c r="C446" s="490" t="str">
        <f t="array" ref="C446">IFERROR(IF(INDEX('Disaggregation Records'!$E$95:$E$183,MATCH(RIGHT(Z446,255),RIGHT('Disaggregation Records'!$D$95:$D$183,255),0))=0,"",INDEX('Disaggregation Records'!$E$95:$E$183,MATCH(RIGHT(Z446,255),RIGHT('Disaggregation Records'!$D$95:$D$183,255),0))),"")</f>
        <v/>
      </c>
      <c r="D446" s="490" t="str">
        <f t="array" ref="D446">IFERROR(IF(INDEX('Disaggregation Records'!$F$95:$F$183,MATCH(RIGHT(Z446,255),RIGHT('Disaggregation Records'!$D$95:$D$183,255),0))=0,"",INDEX('Disaggregation Records'!$F$95:$F$183,MATCH(RIGHT(Z446,255),RIGHT('Disaggregation Records'!$D$95:$D$183,255),0))),"")</f>
        <v/>
      </c>
      <c r="E446" s="396" t="str">
        <f t="array" ref="E446">IFERROR(IF(INDEX('Disaggregation Data'!$K$315:$K$616,MATCH(RIGHT(X446,255),RIGHT('Disaggregation Data'!$J$315:$J$616,255),0))=0,"",INDEX('Disaggregation Data'!$K$315:$K$616,MATCH(RIGHT(X446,255),RIGHT('Disaggregation Data'!J$315:$J$616,255),0))),"")</f>
        <v/>
      </c>
      <c r="F446" s="397" t="str">
        <f t="array" ref="F446">IFERROR(IF(INDEX('Disaggregation Data'!$L$315:$L$616,MATCH(RIGHT(X446,255),RIGHT('Disaggregation Data'!$J$315:$J$616,255),0))=0,"",INDEX('Disaggregation Data'!$L$315:$L$616,MATCH(RIGHT(X446,255),RIGHT('Disaggregation Data'!J$315:$J$616,255),0))),"")</f>
        <v/>
      </c>
      <c r="G446" s="459" t="str">
        <f t="array" ref="G446">IFERROR(IF(INDEX('Disaggregation Data'!$M$315:$M$616,MATCH(RIGHT(X446,255),RIGHT('Disaggregation Data'!$J$315:$J$616,255),0))=0,(E446/F446)*100,INDEX('Disaggregation Data'!$M$315:$M$616,MATCH(RIGHT(X446,255),RIGHT('Disaggregation Data'!J$315:$J$616,255),0))),"")</f>
        <v/>
      </c>
      <c r="H446" s="400" t="str">
        <f t="array" ref="H446">IFERROR(IF(INDEX('Disaggregation Data'!$N$315:$N$616,MATCH(RIGHT(X446,255),RIGHT('Disaggregation Data'!$J$315:$J$616,255),0))=0,"",INDEX('Disaggregation Data'!$N$315:$N$616,MATCH(RIGHT(X446,255),RIGHT('Disaggregation Data'!J$315:$J$616,255),0))),"")</f>
        <v/>
      </c>
      <c r="I446" s="496"/>
      <c r="J446" s="496"/>
      <c r="K446" s="496"/>
      <c r="L446" s="496"/>
      <c r="M446" s="496"/>
      <c r="N446" s="496"/>
      <c r="O446" s="496"/>
      <c r="P446" s="496"/>
      <c r="Q446" s="496"/>
      <c r="R446" s="496"/>
      <c r="S446" s="496"/>
      <c r="T446" s="496"/>
      <c r="U446" s="400" t="str">
        <f t="array" ref="U446">IFERROR(IF(INDEX('Disaggregation Data'!$O$315:$O$616,MATCH(RIGHT(X446,255),RIGHT('Disaggregation Data'!$J$315:$J$616,255),0))=0,"",INDEX('Disaggregation Data'!$O$315:$O$616,MATCH(RIGHT(X446,255),RIGHT('Disaggregation Data'!J$315:$J$616,255),0))),"")</f>
        <v/>
      </c>
      <c r="V446" s="413" t="str">
        <f t="array" ref="V446">IFERROR(IF(INDEX('Disaggregation Data'!$P$315:$P$616,MATCH(RIGHT(X446,255),RIGHT('Disaggregation Data'!$J$315:$J$616,255),0))=0,"",INDEX('Disaggregation Data'!$P$315:$P$616,MATCH(RIGHT(X446,255),RIGHT('Disaggregation Data'!J$315:$J$616,255),0))),"")</f>
        <v/>
      </c>
      <c r="W446" s="497"/>
      <c r="X446" s="497" t="str">
        <f t="shared" si="28"/>
        <v/>
      </c>
      <c r="Y446" s="497">
        <f t="shared" si="29"/>
        <v>109</v>
      </c>
      <c r="Z446" s="497" t="str">
        <f t="shared" si="30"/>
        <v/>
      </c>
      <c r="AA446" s="497" t="b">
        <f t="shared" si="31"/>
        <v>0</v>
      </c>
      <c r="AB446" s="497" t="s">
        <v>2016</v>
      </c>
      <c r="AC446" s="497" t="str">
        <f t="array" ref="AC446">IFERROR(IF(INDEX('Disaggregation Records'!$G$95:$G$183,MATCH(LEFT(Z446,255),LEFT('Disaggregation Records'!$D$95:$D$183,255),0))=0,"",INDEX('Disaggregation Records'!$G$95:$G$183,MATCH(LEFT(Z446,255),LEFT('Disaggregation Records'!$D$95:$D$183,255),0))),"")</f>
        <v/>
      </c>
      <c r="AD446" s="497" t="s">
        <v>815</v>
      </c>
      <c r="AE446" s="216"/>
      <c r="AF446" s="494"/>
      <c r="AG446" s="494"/>
    </row>
    <row r="447" spans="1:33" ht="37.5" customHeight="1" x14ac:dyDescent="0.25">
      <c r="A447" s="375">
        <v>13</v>
      </c>
      <c r="B447" s="394" t="str">
        <f>IFERROR(VLOOKUP(A447,'Coverage Indicators - Section D'!$A$10:$Y$42,25,FALSE),"")</f>
        <v/>
      </c>
      <c r="C447" s="490" t="str">
        <f t="array" ref="C447">IFERROR(IF(INDEX('Disaggregation Records'!$E$95:$E$183,MATCH(RIGHT(Z447,255),RIGHT('Disaggregation Records'!$D$95:$D$183,255),0))=0,"",INDEX('Disaggregation Records'!$E$95:$E$183,MATCH(RIGHT(Z447,255),RIGHT('Disaggregation Records'!$D$95:$D$183,255),0))),"")</f>
        <v/>
      </c>
      <c r="D447" s="490" t="str">
        <f t="array" ref="D447">IFERROR(IF(INDEX('Disaggregation Records'!$F$95:$F$183,MATCH(RIGHT(Z447,255),RIGHT('Disaggregation Records'!$D$95:$D$183,255),0))=0,"",INDEX('Disaggregation Records'!$F$95:$F$183,MATCH(RIGHT(Z447,255),RIGHT('Disaggregation Records'!$D$95:$D$183,255),0))),"")</f>
        <v/>
      </c>
      <c r="E447" s="396" t="str">
        <f t="array" ref="E447">IFERROR(IF(INDEX('Disaggregation Data'!$K$315:$K$616,MATCH(RIGHT(X447,255),RIGHT('Disaggregation Data'!$J$315:$J$616,255),0))=0,"",INDEX('Disaggregation Data'!$K$315:$K$616,MATCH(RIGHT(X447,255),RIGHT('Disaggregation Data'!J$315:$J$616,255),0))),"")</f>
        <v/>
      </c>
      <c r="F447" s="397" t="str">
        <f t="array" ref="F447">IFERROR(IF(INDEX('Disaggregation Data'!$L$315:$L$616,MATCH(RIGHT(X447,255),RIGHT('Disaggregation Data'!$J$315:$J$616,255),0))=0,"",INDEX('Disaggregation Data'!$L$315:$L$616,MATCH(RIGHT(X447,255),RIGHT('Disaggregation Data'!J$315:$J$616,255),0))),"")</f>
        <v/>
      </c>
      <c r="G447" s="459" t="str">
        <f t="array" ref="G447">IFERROR(IF(INDEX('Disaggregation Data'!$M$315:$M$616,MATCH(RIGHT(X447,255),RIGHT('Disaggregation Data'!$J$315:$J$616,255),0))=0,(E447/F447)*100,INDEX('Disaggregation Data'!$M$315:$M$616,MATCH(RIGHT(X447,255),RIGHT('Disaggregation Data'!J$315:$J$616,255),0))),"")</f>
        <v/>
      </c>
      <c r="H447" s="400" t="str">
        <f t="array" ref="H447">IFERROR(IF(INDEX('Disaggregation Data'!$N$315:$N$616,MATCH(RIGHT(X447,255),RIGHT('Disaggregation Data'!$J$315:$J$616,255),0))=0,"",INDEX('Disaggregation Data'!$N$315:$N$616,MATCH(RIGHT(X447,255),RIGHT('Disaggregation Data'!J$315:$J$616,255),0))),"")</f>
        <v/>
      </c>
      <c r="I447" s="496"/>
      <c r="J447" s="496"/>
      <c r="K447" s="496"/>
      <c r="L447" s="496"/>
      <c r="M447" s="496"/>
      <c r="N447" s="496"/>
      <c r="O447" s="496"/>
      <c r="P447" s="496"/>
      <c r="Q447" s="496"/>
      <c r="R447" s="496"/>
      <c r="S447" s="496"/>
      <c r="T447" s="496"/>
      <c r="U447" s="400" t="str">
        <f t="array" ref="U447">IFERROR(IF(INDEX('Disaggregation Data'!$O$315:$O$616,MATCH(RIGHT(X447,255),RIGHT('Disaggregation Data'!$J$315:$J$616,255),0))=0,"",INDEX('Disaggregation Data'!$O$315:$O$616,MATCH(RIGHT(X447,255),RIGHT('Disaggregation Data'!J$315:$J$616,255),0))),"")</f>
        <v/>
      </c>
      <c r="V447" s="413" t="str">
        <f t="array" ref="V447">IFERROR(IF(INDEX('Disaggregation Data'!$P$315:$P$616,MATCH(RIGHT(X447,255),RIGHT('Disaggregation Data'!$J$315:$J$616,255),0))=0,"",INDEX('Disaggregation Data'!$P$315:$P$616,MATCH(RIGHT(X447,255),RIGHT('Disaggregation Data'!J$315:$J$616,255),0))),"")</f>
        <v/>
      </c>
      <c r="W447" s="497"/>
      <c r="X447" s="497" t="str">
        <f t="shared" si="28"/>
        <v/>
      </c>
      <c r="Y447" s="497">
        <f t="shared" si="29"/>
        <v>110</v>
      </c>
      <c r="Z447" s="497" t="str">
        <f t="shared" si="30"/>
        <v/>
      </c>
      <c r="AA447" s="497" t="b">
        <f t="shared" si="31"/>
        <v>0</v>
      </c>
      <c r="AB447" s="497" t="s">
        <v>2017</v>
      </c>
      <c r="AC447" s="497" t="str">
        <f t="array" ref="AC447">IFERROR(IF(INDEX('Disaggregation Records'!$G$95:$G$183,MATCH(LEFT(Z447,255),LEFT('Disaggregation Records'!$D$95:$D$183,255),0))=0,"",INDEX('Disaggregation Records'!$G$95:$G$183,MATCH(LEFT(Z447,255),LEFT('Disaggregation Records'!$D$95:$D$183,255),0))),"")</f>
        <v/>
      </c>
      <c r="AD447" s="497" t="s">
        <v>818</v>
      </c>
      <c r="AE447" s="216"/>
      <c r="AF447" s="494"/>
      <c r="AG447" s="494"/>
    </row>
    <row r="448" spans="1:33" ht="37.5" customHeight="1" x14ac:dyDescent="0.25">
      <c r="A448" s="375">
        <v>13</v>
      </c>
      <c r="B448" s="394" t="str">
        <f>IFERROR(VLOOKUP(A448,'Coverage Indicators - Section D'!$A$10:$Y$42,25,FALSE),"")</f>
        <v/>
      </c>
      <c r="C448" s="490" t="str">
        <f t="array" ref="C448">IFERROR(IF(INDEX('Disaggregation Records'!$E$95:$E$183,MATCH(RIGHT(Z448,255),RIGHT('Disaggregation Records'!$D$95:$D$183,255),0))=0,"",INDEX('Disaggregation Records'!$E$95:$E$183,MATCH(RIGHT(Z448,255),RIGHT('Disaggregation Records'!$D$95:$D$183,255),0))),"")</f>
        <v/>
      </c>
      <c r="D448" s="490" t="str">
        <f t="array" ref="D448">IFERROR(IF(INDEX('Disaggregation Records'!$F$95:$F$183,MATCH(RIGHT(Z448,255),RIGHT('Disaggregation Records'!$D$95:$D$183,255),0))=0,"",INDEX('Disaggregation Records'!$F$95:$F$183,MATCH(RIGHT(Z448,255),RIGHT('Disaggregation Records'!$D$95:$D$183,255),0))),"")</f>
        <v/>
      </c>
      <c r="E448" s="396" t="str">
        <f t="array" ref="E448">IFERROR(IF(INDEX('Disaggregation Data'!$K$315:$K$616,MATCH(RIGHT(X448,255),RIGHT('Disaggregation Data'!$J$315:$J$616,255),0))=0,"",INDEX('Disaggregation Data'!$K$315:$K$616,MATCH(RIGHT(X448,255),RIGHT('Disaggregation Data'!J$315:$J$616,255),0))),"")</f>
        <v/>
      </c>
      <c r="F448" s="397" t="str">
        <f t="array" ref="F448">IFERROR(IF(INDEX('Disaggregation Data'!$L$315:$L$616,MATCH(RIGHT(X448,255),RIGHT('Disaggregation Data'!$J$315:$J$616,255),0))=0,"",INDEX('Disaggregation Data'!$L$315:$L$616,MATCH(RIGHT(X448,255),RIGHT('Disaggregation Data'!J$315:$J$616,255),0))),"")</f>
        <v/>
      </c>
      <c r="G448" s="459" t="str">
        <f t="array" ref="G448">IFERROR(IF(INDEX('Disaggregation Data'!$M$315:$M$616,MATCH(RIGHT(X448,255),RIGHT('Disaggregation Data'!$J$315:$J$616,255),0))=0,(E448/F448)*100,INDEX('Disaggregation Data'!$M$315:$M$616,MATCH(RIGHT(X448,255),RIGHT('Disaggregation Data'!J$315:$J$616,255),0))),"")</f>
        <v/>
      </c>
      <c r="H448" s="400" t="str">
        <f t="array" ref="H448">IFERROR(IF(INDEX('Disaggregation Data'!$N$315:$N$616,MATCH(RIGHT(X448,255),RIGHT('Disaggregation Data'!$J$315:$J$616,255),0))=0,"",INDEX('Disaggregation Data'!$N$315:$N$616,MATCH(RIGHT(X448,255),RIGHT('Disaggregation Data'!J$315:$J$616,255),0))),"")</f>
        <v/>
      </c>
      <c r="I448" s="496"/>
      <c r="J448" s="496"/>
      <c r="K448" s="496"/>
      <c r="L448" s="496"/>
      <c r="M448" s="496"/>
      <c r="N448" s="496"/>
      <c r="O448" s="496"/>
      <c r="P448" s="496"/>
      <c r="Q448" s="496"/>
      <c r="R448" s="496"/>
      <c r="S448" s="496"/>
      <c r="T448" s="496"/>
      <c r="U448" s="400" t="str">
        <f t="array" ref="U448">IFERROR(IF(INDEX('Disaggregation Data'!$O$315:$O$616,MATCH(RIGHT(X448,255),RIGHT('Disaggregation Data'!$J$315:$J$616,255),0))=0,"",INDEX('Disaggregation Data'!$O$315:$O$616,MATCH(RIGHT(X448,255),RIGHT('Disaggregation Data'!J$315:$J$616,255),0))),"")</f>
        <v/>
      </c>
      <c r="V448" s="413" t="str">
        <f t="array" ref="V448">IFERROR(IF(INDEX('Disaggregation Data'!$P$315:$P$616,MATCH(RIGHT(X448,255),RIGHT('Disaggregation Data'!$J$315:$J$616,255),0))=0,"",INDEX('Disaggregation Data'!$P$315:$P$616,MATCH(RIGHT(X448,255),RIGHT('Disaggregation Data'!J$315:$J$616,255),0))),"")</f>
        <v/>
      </c>
      <c r="W448" s="497"/>
      <c r="X448" s="497" t="str">
        <f t="shared" si="28"/>
        <v/>
      </c>
      <c r="Y448" s="497">
        <f t="shared" si="29"/>
        <v>111</v>
      </c>
      <c r="Z448" s="497" t="str">
        <f t="shared" si="30"/>
        <v/>
      </c>
      <c r="AA448" s="497" t="b">
        <f t="shared" si="31"/>
        <v>0</v>
      </c>
      <c r="AB448" s="497" t="s">
        <v>2018</v>
      </c>
      <c r="AC448" s="497" t="str">
        <f t="array" ref="AC448">IFERROR(IF(INDEX('Disaggregation Records'!$G$95:$G$183,MATCH(LEFT(Z448,255),LEFT('Disaggregation Records'!$D$95:$D$183,255),0))=0,"",INDEX('Disaggregation Records'!$G$95:$G$183,MATCH(LEFT(Z448,255),LEFT('Disaggregation Records'!$D$95:$D$183,255),0))),"")</f>
        <v/>
      </c>
      <c r="AD448" s="497" t="s">
        <v>818</v>
      </c>
      <c r="AE448" s="216"/>
      <c r="AF448" s="494"/>
      <c r="AG448" s="494"/>
    </row>
    <row r="449" spans="1:33" ht="37.5" customHeight="1" x14ac:dyDescent="0.25">
      <c r="A449" s="375">
        <v>13</v>
      </c>
      <c r="B449" s="394" t="str">
        <f>IFERROR(VLOOKUP(A449,'Coverage Indicators - Section D'!$A$10:$Y$42,25,FALSE),"")</f>
        <v/>
      </c>
      <c r="C449" s="490" t="str">
        <f t="array" ref="C449">IFERROR(IF(INDEX('Disaggregation Records'!$E$95:$E$183,MATCH(RIGHT(Z449,255),RIGHT('Disaggregation Records'!$D$95:$D$183,255),0))=0,"",INDEX('Disaggregation Records'!$E$95:$E$183,MATCH(RIGHT(Z449,255),RIGHT('Disaggregation Records'!$D$95:$D$183,255),0))),"")</f>
        <v/>
      </c>
      <c r="D449" s="490" t="str">
        <f t="array" ref="D449">IFERROR(IF(INDEX('Disaggregation Records'!$F$95:$F$183,MATCH(RIGHT(Z449,255),RIGHT('Disaggregation Records'!$D$95:$D$183,255),0))=0,"",INDEX('Disaggregation Records'!$F$95:$F$183,MATCH(RIGHT(Z449,255),RIGHT('Disaggregation Records'!$D$95:$D$183,255),0))),"")</f>
        <v/>
      </c>
      <c r="E449" s="396" t="str">
        <f t="array" ref="E449">IFERROR(IF(INDEX('Disaggregation Data'!$K$315:$K$616,MATCH(RIGHT(X449,255),RIGHT('Disaggregation Data'!$J$315:$J$616,255),0))=0,"",INDEX('Disaggregation Data'!$K$315:$K$616,MATCH(RIGHT(X449,255),RIGHT('Disaggregation Data'!J$315:$J$616,255),0))),"")</f>
        <v/>
      </c>
      <c r="F449" s="397" t="str">
        <f t="array" ref="F449">IFERROR(IF(INDEX('Disaggregation Data'!$L$315:$L$616,MATCH(RIGHT(X449,255),RIGHT('Disaggregation Data'!$J$315:$J$616,255),0))=0,"",INDEX('Disaggregation Data'!$L$315:$L$616,MATCH(RIGHT(X449,255),RIGHT('Disaggregation Data'!J$315:$J$616,255),0))),"")</f>
        <v/>
      </c>
      <c r="G449" s="459" t="str">
        <f t="array" ref="G449">IFERROR(IF(INDEX('Disaggregation Data'!$M$315:$M$616,MATCH(RIGHT(X449,255),RIGHT('Disaggregation Data'!$J$315:$J$616,255),0))=0,(E449/F449)*100,INDEX('Disaggregation Data'!$M$315:$M$616,MATCH(RIGHT(X449,255),RIGHT('Disaggregation Data'!J$315:$J$616,255),0))),"")</f>
        <v/>
      </c>
      <c r="H449" s="400" t="str">
        <f t="array" ref="H449">IFERROR(IF(INDEX('Disaggregation Data'!$N$315:$N$616,MATCH(RIGHT(X449,255),RIGHT('Disaggregation Data'!$J$315:$J$616,255),0))=0,"",INDEX('Disaggregation Data'!$N$315:$N$616,MATCH(RIGHT(X449,255),RIGHT('Disaggregation Data'!J$315:$J$616,255),0))),"")</f>
        <v/>
      </c>
      <c r="I449" s="496"/>
      <c r="J449" s="496"/>
      <c r="K449" s="496"/>
      <c r="L449" s="496"/>
      <c r="M449" s="496"/>
      <c r="N449" s="496"/>
      <c r="O449" s="496"/>
      <c r="P449" s="496"/>
      <c r="Q449" s="496"/>
      <c r="R449" s="496"/>
      <c r="S449" s="496"/>
      <c r="T449" s="496"/>
      <c r="U449" s="400" t="str">
        <f t="array" ref="U449">IFERROR(IF(INDEX('Disaggregation Data'!$O$315:$O$616,MATCH(RIGHT(X449,255),RIGHT('Disaggregation Data'!$J$315:$J$616,255),0))=0,"",INDEX('Disaggregation Data'!$O$315:$O$616,MATCH(RIGHT(X449,255),RIGHT('Disaggregation Data'!J$315:$J$616,255),0))),"")</f>
        <v/>
      </c>
      <c r="V449" s="413" t="str">
        <f t="array" ref="V449">IFERROR(IF(INDEX('Disaggregation Data'!$P$315:$P$616,MATCH(RIGHT(X449,255),RIGHT('Disaggregation Data'!$J$315:$J$616,255),0))=0,"",INDEX('Disaggregation Data'!$P$315:$P$616,MATCH(RIGHT(X449,255),RIGHT('Disaggregation Data'!J$315:$J$616,255),0))),"")</f>
        <v/>
      </c>
      <c r="W449" s="497"/>
      <c r="X449" s="497" t="str">
        <f t="shared" si="28"/>
        <v/>
      </c>
      <c r="Y449" s="497">
        <f t="shared" si="29"/>
        <v>112</v>
      </c>
      <c r="Z449" s="497" t="str">
        <f t="shared" si="30"/>
        <v/>
      </c>
      <c r="AA449" s="497" t="b">
        <f t="shared" si="31"/>
        <v>0</v>
      </c>
      <c r="AB449" s="497" t="s">
        <v>2019</v>
      </c>
      <c r="AC449" s="497" t="str">
        <f t="array" ref="AC449">IFERROR(IF(INDEX('Disaggregation Records'!$G$95:$G$183,MATCH(LEFT(Z449,255),LEFT('Disaggregation Records'!$D$95:$D$183,255),0))=0,"",INDEX('Disaggregation Records'!$G$95:$G$183,MATCH(LEFT(Z449,255),LEFT('Disaggregation Records'!$D$95:$D$183,255),0))),"")</f>
        <v/>
      </c>
      <c r="AD449" s="497" t="s">
        <v>818</v>
      </c>
      <c r="AE449" s="216"/>
      <c r="AF449" s="494"/>
      <c r="AG449" s="494"/>
    </row>
    <row r="450" spans="1:33" ht="37.5" customHeight="1" x14ac:dyDescent="0.25">
      <c r="A450" s="375">
        <v>13</v>
      </c>
      <c r="B450" s="394" t="str">
        <f>IFERROR(VLOOKUP(A450,'Coverage Indicators - Section D'!$A$10:$Y$42,25,FALSE),"")</f>
        <v/>
      </c>
      <c r="C450" s="490" t="str">
        <f t="array" ref="C450">IFERROR(IF(INDEX('Disaggregation Records'!$E$95:$E$183,MATCH(RIGHT(Z450,255),RIGHT('Disaggregation Records'!$D$95:$D$183,255),0))=0,"",INDEX('Disaggregation Records'!$E$95:$E$183,MATCH(RIGHT(Z450,255),RIGHT('Disaggregation Records'!$D$95:$D$183,255),0))),"")</f>
        <v/>
      </c>
      <c r="D450" s="490" t="str">
        <f t="array" ref="D450">IFERROR(IF(INDEX('Disaggregation Records'!$F$95:$F$183,MATCH(RIGHT(Z450,255),RIGHT('Disaggregation Records'!$D$95:$D$183,255),0))=0,"",INDEX('Disaggregation Records'!$F$95:$F$183,MATCH(RIGHT(Z450,255),RIGHT('Disaggregation Records'!$D$95:$D$183,255),0))),"")</f>
        <v/>
      </c>
      <c r="E450" s="396" t="str">
        <f t="array" ref="E450">IFERROR(IF(INDEX('Disaggregation Data'!$K$315:$K$616,MATCH(RIGHT(X450,255),RIGHT('Disaggregation Data'!$J$315:$J$616,255),0))=0,"",INDEX('Disaggregation Data'!$K$315:$K$616,MATCH(RIGHT(X450,255),RIGHT('Disaggregation Data'!J$315:$J$616,255),0))),"")</f>
        <v/>
      </c>
      <c r="F450" s="397" t="str">
        <f t="array" ref="F450">IFERROR(IF(INDEX('Disaggregation Data'!$L$315:$L$616,MATCH(RIGHT(X450,255),RIGHT('Disaggregation Data'!$J$315:$J$616,255),0))=0,"",INDEX('Disaggregation Data'!$L$315:$L$616,MATCH(RIGHT(X450,255),RIGHT('Disaggregation Data'!J$315:$J$616,255),0))),"")</f>
        <v/>
      </c>
      <c r="G450" s="459" t="str">
        <f t="array" ref="G450">IFERROR(IF(INDEX('Disaggregation Data'!$M$315:$M$616,MATCH(RIGHT(X450,255),RIGHT('Disaggregation Data'!$J$315:$J$616,255),0))=0,(E450/F450)*100,INDEX('Disaggregation Data'!$M$315:$M$616,MATCH(RIGHT(X450,255),RIGHT('Disaggregation Data'!J$315:$J$616,255),0))),"")</f>
        <v/>
      </c>
      <c r="H450" s="400" t="str">
        <f t="array" ref="H450">IFERROR(IF(INDEX('Disaggregation Data'!$N$315:$N$616,MATCH(RIGHT(X450,255),RIGHT('Disaggregation Data'!$J$315:$J$616,255),0))=0,"",INDEX('Disaggregation Data'!$N$315:$N$616,MATCH(RIGHT(X450,255),RIGHT('Disaggregation Data'!J$315:$J$616,255),0))),"")</f>
        <v/>
      </c>
      <c r="I450" s="496"/>
      <c r="J450" s="496"/>
      <c r="K450" s="496"/>
      <c r="L450" s="496"/>
      <c r="M450" s="496"/>
      <c r="N450" s="496"/>
      <c r="O450" s="496"/>
      <c r="P450" s="496"/>
      <c r="Q450" s="496"/>
      <c r="R450" s="496"/>
      <c r="S450" s="496"/>
      <c r="T450" s="496"/>
      <c r="U450" s="400" t="str">
        <f t="array" ref="U450">IFERROR(IF(INDEX('Disaggregation Data'!$O$315:$O$616,MATCH(RIGHT(X450,255),RIGHT('Disaggregation Data'!$J$315:$J$616,255),0))=0,"",INDEX('Disaggregation Data'!$O$315:$O$616,MATCH(RIGHT(X450,255),RIGHT('Disaggregation Data'!J$315:$J$616,255),0))),"")</f>
        <v/>
      </c>
      <c r="V450" s="413" t="str">
        <f t="array" ref="V450">IFERROR(IF(INDEX('Disaggregation Data'!$P$315:$P$616,MATCH(RIGHT(X450,255),RIGHT('Disaggregation Data'!$J$315:$J$616,255),0))=0,"",INDEX('Disaggregation Data'!$P$315:$P$616,MATCH(RIGHT(X450,255),RIGHT('Disaggregation Data'!J$315:$J$616,255),0))),"")</f>
        <v/>
      </c>
      <c r="W450" s="497"/>
      <c r="X450" s="497" t="str">
        <f t="shared" si="28"/>
        <v/>
      </c>
      <c r="Y450" s="497">
        <f t="shared" si="29"/>
        <v>113</v>
      </c>
      <c r="Z450" s="497" t="str">
        <f t="shared" si="30"/>
        <v/>
      </c>
      <c r="AA450" s="497" t="b">
        <f t="shared" si="31"/>
        <v>0</v>
      </c>
      <c r="AB450" s="497" t="s">
        <v>2020</v>
      </c>
      <c r="AC450" s="497" t="str">
        <f t="array" ref="AC450">IFERROR(IF(INDEX('Disaggregation Records'!$G$95:$G$183,MATCH(LEFT(Z450,255),LEFT('Disaggregation Records'!$D$95:$D$183,255),0))=0,"",INDEX('Disaggregation Records'!$G$95:$G$183,MATCH(LEFT(Z450,255),LEFT('Disaggregation Records'!$D$95:$D$183,255),0))),"")</f>
        <v/>
      </c>
      <c r="AD450" s="497" t="s">
        <v>818</v>
      </c>
      <c r="AE450" s="216"/>
      <c r="AF450" s="494"/>
      <c r="AG450" s="494"/>
    </row>
    <row r="451" spans="1:33" ht="37.5" customHeight="1" x14ac:dyDescent="0.25">
      <c r="A451" s="375">
        <v>13</v>
      </c>
      <c r="B451" s="394" t="str">
        <f>IFERROR(VLOOKUP(A451,'Coverage Indicators - Section D'!$A$10:$Y$42,25,FALSE),"")</f>
        <v/>
      </c>
      <c r="C451" s="490" t="str">
        <f t="array" ref="C451">IFERROR(IF(INDEX('Disaggregation Records'!$E$95:$E$183,MATCH(RIGHT(Z451,255),RIGHT('Disaggregation Records'!$D$95:$D$183,255),0))=0,"",INDEX('Disaggregation Records'!$E$95:$E$183,MATCH(RIGHT(Z451,255),RIGHT('Disaggregation Records'!$D$95:$D$183,255),0))),"")</f>
        <v/>
      </c>
      <c r="D451" s="490" t="str">
        <f t="array" ref="D451">IFERROR(IF(INDEX('Disaggregation Records'!$F$95:$F$183,MATCH(RIGHT(Z451,255),RIGHT('Disaggregation Records'!$D$95:$D$183,255),0))=0,"",INDEX('Disaggregation Records'!$F$95:$F$183,MATCH(RIGHT(Z451,255),RIGHT('Disaggregation Records'!$D$95:$D$183,255),0))),"")</f>
        <v/>
      </c>
      <c r="E451" s="396" t="str">
        <f t="array" ref="E451">IFERROR(IF(INDEX('Disaggregation Data'!$K$315:$K$616,MATCH(RIGHT(X451,255),RIGHT('Disaggregation Data'!$J$315:$J$616,255),0))=0,"",INDEX('Disaggregation Data'!$K$315:$K$616,MATCH(RIGHT(X451,255),RIGHT('Disaggregation Data'!J$315:$J$616,255),0))),"")</f>
        <v/>
      </c>
      <c r="F451" s="397" t="str">
        <f t="array" ref="F451">IFERROR(IF(INDEX('Disaggregation Data'!$L$315:$L$616,MATCH(RIGHT(X451,255),RIGHT('Disaggregation Data'!$J$315:$J$616,255),0))=0,"",INDEX('Disaggregation Data'!$L$315:$L$616,MATCH(RIGHT(X451,255),RIGHT('Disaggregation Data'!J$315:$J$616,255),0))),"")</f>
        <v/>
      </c>
      <c r="G451" s="459" t="str">
        <f t="array" ref="G451">IFERROR(IF(INDEX('Disaggregation Data'!$M$315:$M$616,MATCH(RIGHT(X451,255),RIGHT('Disaggregation Data'!$J$315:$J$616,255),0))=0,(E451/F451)*100,INDEX('Disaggregation Data'!$M$315:$M$616,MATCH(RIGHT(X451,255),RIGHT('Disaggregation Data'!J$315:$J$616,255),0))),"")</f>
        <v/>
      </c>
      <c r="H451" s="400" t="str">
        <f t="array" ref="H451">IFERROR(IF(INDEX('Disaggregation Data'!$N$315:$N$616,MATCH(RIGHT(X451,255),RIGHT('Disaggregation Data'!$J$315:$J$616,255),0))=0,"",INDEX('Disaggregation Data'!$N$315:$N$616,MATCH(RIGHT(X451,255),RIGHT('Disaggregation Data'!J$315:$J$616,255),0))),"")</f>
        <v/>
      </c>
      <c r="I451" s="496"/>
      <c r="J451" s="496"/>
      <c r="K451" s="496"/>
      <c r="L451" s="496"/>
      <c r="M451" s="496"/>
      <c r="N451" s="496"/>
      <c r="O451" s="496"/>
      <c r="P451" s="496"/>
      <c r="Q451" s="496"/>
      <c r="R451" s="496"/>
      <c r="S451" s="496"/>
      <c r="T451" s="496"/>
      <c r="U451" s="400" t="str">
        <f t="array" ref="U451">IFERROR(IF(INDEX('Disaggregation Data'!$O$315:$O$616,MATCH(RIGHT(X451,255),RIGHT('Disaggregation Data'!$J$315:$J$616,255),0))=0,"",INDEX('Disaggregation Data'!$O$315:$O$616,MATCH(RIGHT(X451,255),RIGHT('Disaggregation Data'!J$315:$J$616,255),0))),"")</f>
        <v/>
      </c>
      <c r="V451" s="413" t="str">
        <f t="array" ref="V451">IFERROR(IF(INDEX('Disaggregation Data'!$P$315:$P$616,MATCH(RIGHT(X451,255),RIGHT('Disaggregation Data'!$J$315:$J$616,255),0))=0,"",INDEX('Disaggregation Data'!$P$315:$P$616,MATCH(RIGHT(X451,255),RIGHT('Disaggregation Data'!J$315:$J$616,255),0))),"")</f>
        <v/>
      </c>
      <c r="W451" s="497"/>
      <c r="X451" s="497" t="str">
        <f t="shared" si="28"/>
        <v/>
      </c>
      <c r="Y451" s="497">
        <f t="shared" si="29"/>
        <v>114</v>
      </c>
      <c r="Z451" s="497" t="str">
        <f t="shared" si="30"/>
        <v/>
      </c>
      <c r="AA451" s="497" t="b">
        <f t="shared" si="31"/>
        <v>0</v>
      </c>
      <c r="AB451" s="497" t="s">
        <v>2021</v>
      </c>
      <c r="AC451" s="497" t="str">
        <f t="array" ref="AC451">IFERROR(IF(INDEX('Disaggregation Records'!$G$95:$G$183,MATCH(LEFT(Z451,255),LEFT('Disaggregation Records'!$D$95:$D$183,255),0))=0,"",INDEX('Disaggregation Records'!$G$95:$G$183,MATCH(LEFT(Z451,255),LEFT('Disaggregation Records'!$D$95:$D$183,255),0))),"")</f>
        <v/>
      </c>
      <c r="AD451" s="497" t="s">
        <v>818</v>
      </c>
      <c r="AE451" s="216"/>
      <c r="AF451" s="494"/>
      <c r="AG451" s="494"/>
    </row>
    <row r="452" spans="1:33" ht="37.5" customHeight="1" x14ac:dyDescent="0.25">
      <c r="A452" s="375">
        <v>13</v>
      </c>
      <c r="B452" s="394" t="str">
        <f>IFERROR(VLOOKUP(A452,'Coverage Indicators - Section D'!$A$10:$Y$42,25,FALSE),"")</f>
        <v/>
      </c>
      <c r="C452" s="490" t="str">
        <f t="array" ref="C452">IFERROR(IF(INDEX('Disaggregation Records'!$E$95:$E$183,MATCH(RIGHT(Z452,255),RIGHT('Disaggregation Records'!$D$95:$D$183,255),0))=0,"",INDEX('Disaggregation Records'!$E$95:$E$183,MATCH(RIGHT(Z452,255),RIGHT('Disaggregation Records'!$D$95:$D$183,255),0))),"")</f>
        <v/>
      </c>
      <c r="D452" s="490" t="str">
        <f t="array" ref="D452">IFERROR(IF(INDEX('Disaggregation Records'!$F$95:$F$183,MATCH(RIGHT(Z452,255),RIGHT('Disaggregation Records'!$D$95:$D$183,255),0))=0,"",INDEX('Disaggregation Records'!$F$95:$F$183,MATCH(RIGHT(Z452,255),RIGHT('Disaggregation Records'!$D$95:$D$183,255),0))),"")</f>
        <v/>
      </c>
      <c r="E452" s="396" t="str">
        <f t="array" ref="E452">IFERROR(IF(INDEX('Disaggregation Data'!$K$315:$K$616,MATCH(RIGHT(X452,255),RIGHT('Disaggregation Data'!$J$315:$J$616,255),0))=0,"",INDEX('Disaggregation Data'!$K$315:$K$616,MATCH(RIGHT(X452,255),RIGHT('Disaggregation Data'!J$315:$J$616,255),0))),"")</f>
        <v/>
      </c>
      <c r="F452" s="397" t="str">
        <f t="array" ref="F452">IFERROR(IF(INDEX('Disaggregation Data'!$L$315:$L$616,MATCH(RIGHT(X452,255),RIGHT('Disaggregation Data'!$J$315:$J$616,255),0))=0,"",INDEX('Disaggregation Data'!$L$315:$L$616,MATCH(RIGHT(X452,255),RIGHT('Disaggregation Data'!J$315:$J$616,255),0))),"")</f>
        <v/>
      </c>
      <c r="G452" s="459" t="str">
        <f t="array" ref="G452">IFERROR(IF(INDEX('Disaggregation Data'!$M$315:$M$616,MATCH(RIGHT(X452,255),RIGHT('Disaggregation Data'!$J$315:$J$616,255),0))=0,(E452/F452)*100,INDEX('Disaggregation Data'!$M$315:$M$616,MATCH(RIGHT(X452,255),RIGHT('Disaggregation Data'!J$315:$J$616,255),0))),"")</f>
        <v/>
      </c>
      <c r="H452" s="400" t="str">
        <f t="array" ref="H452">IFERROR(IF(INDEX('Disaggregation Data'!$N$315:$N$616,MATCH(RIGHT(X452,255),RIGHT('Disaggregation Data'!$J$315:$J$616,255),0))=0,"",INDEX('Disaggregation Data'!$N$315:$N$616,MATCH(RIGHT(X452,255),RIGHT('Disaggregation Data'!J$315:$J$616,255),0))),"")</f>
        <v/>
      </c>
      <c r="I452" s="496"/>
      <c r="J452" s="496"/>
      <c r="K452" s="496"/>
      <c r="L452" s="496"/>
      <c r="M452" s="496"/>
      <c r="N452" s="496"/>
      <c r="O452" s="496"/>
      <c r="P452" s="496"/>
      <c r="Q452" s="496"/>
      <c r="R452" s="496"/>
      <c r="S452" s="496"/>
      <c r="T452" s="496"/>
      <c r="U452" s="400" t="str">
        <f t="array" ref="U452">IFERROR(IF(INDEX('Disaggregation Data'!$O$315:$O$616,MATCH(RIGHT(X452,255),RIGHT('Disaggregation Data'!$J$315:$J$616,255),0))=0,"",INDEX('Disaggregation Data'!$O$315:$O$616,MATCH(RIGHT(X452,255),RIGHT('Disaggregation Data'!J$315:$J$616,255),0))),"")</f>
        <v/>
      </c>
      <c r="V452" s="413" t="str">
        <f t="array" ref="V452">IFERROR(IF(INDEX('Disaggregation Data'!$P$315:$P$616,MATCH(RIGHT(X452,255),RIGHT('Disaggregation Data'!$J$315:$J$616,255),0))=0,"",INDEX('Disaggregation Data'!$P$315:$P$616,MATCH(RIGHT(X452,255),RIGHT('Disaggregation Data'!J$315:$J$616,255),0))),"")</f>
        <v/>
      </c>
      <c r="W452" s="497"/>
      <c r="X452" s="497" t="str">
        <f t="shared" si="28"/>
        <v/>
      </c>
      <c r="Y452" s="497">
        <f t="shared" si="29"/>
        <v>115</v>
      </c>
      <c r="Z452" s="497" t="str">
        <f t="shared" si="30"/>
        <v/>
      </c>
      <c r="AA452" s="497" t="b">
        <f t="shared" si="31"/>
        <v>0</v>
      </c>
      <c r="AB452" s="497" t="s">
        <v>2022</v>
      </c>
      <c r="AC452" s="497" t="str">
        <f t="array" ref="AC452">IFERROR(IF(INDEX('Disaggregation Records'!$G$95:$G$183,MATCH(LEFT(Z452,255),LEFT('Disaggregation Records'!$D$95:$D$183,255),0))=0,"",INDEX('Disaggregation Records'!$G$95:$G$183,MATCH(LEFT(Z452,255),LEFT('Disaggregation Records'!$D$95:$D$183,255),0))),"")</f>
        <v/>
      </c>
      <c r="AD452" s="497" t="s">
        <v>818</v>
      </c>
      <c r="AE452" s="216"/>
      <c r="AF452" s="494"/>
      <c r="AG452" s="494"/>
    </row>
    <row r="453" spans="1:33" ht="37.5" customHeight="1" x14ac:dyDescent="0.25">
      <c r="A453" s="375">
        <v>13</v>
      </c>
      <c r="B453" s="394" t="str">
        <f>IFERROR(VLOOKUP(A453,'Coverage Indicators - Section D'!$A$10:$Y$42,25,FALSE),"")</f>
        <v/>
      </c>
      <c r="C453" s="490" t="str">
        <f t="array" ref="C453">IFERROR(IF(INDEX('Disaggregation Records'!$E$95:$E$183,MATCH(RIGHT(Z453,255),RIGHT('Disaggregation Records'!$D$95:$D$183,255),0))=0,"",INDEX('Disaggregation Records'!$E$95:$E$183,MATCH(RIGHT(Z453,255),RIGHT('Disaggregation Records'!$D$95:$D$183,255),0))),"")</f>
        <v/>
      </c>
      <c r="D453" s="490" t="str">
        <f t="array" ref="D453">IFERROR(IF(INDEX('Disaggregation Records'!$F$95:$F$183,MATCH(RIGHT(Z453,255),RIGHT('Disaggregation Records'!$D$95:$D$183,255),0))=0,"",INDEX('Disaggregation Records'!$F$95:$F$183,MATCH(RIGHT(Z453,255),RIGHT('Disaggregation Records'!$D$95:$D$183,255),0))),"")</f>
        <v/>
      </c>
      <c r="E453" s="396" t="str">
        <f t="array" ref="E453">IFERROR(IF(INDEX('Disaggregation Data'!$K$315:$K$616,MATCH(RIGHT(X453,255),RIGHT('Disaggregation Data'!$J$315:$J$616,255),0))=0,"",INDEX('Disaggregation Data'!$K$315:$K$616,MATCH(RIGHT(X453,255),RIGHT('Disaggregation Data'!J$315:$J$616,255),0))),"")</f>
        <v/>
      </c>
      <c r="F453" s="397" t="str">
        <f t="array" ref="F453">IFERROR(IF(INDEX('Disaggregation Data'!$L$315:$L$616,MATCH(RIGHT(X453,255),RIGHT('Disaggregation Data'!$J$315:$J$616,255),0))=0,"",INDEX('Disaggregation Data'!$L$315:$L$616,MATCH(RIGHT(X453,255),RIGHT('Disaggregation Data'!J$315:$J$616,255),0))),"")</f>
        <v/>
      </c>
      <c r="G453" s="459" t="str">
        <f t="array" ref="G453">IFERROR(IF(INDEX('Disaggregation Data'!$M$315:$M$616,MATCH(RIGHT(X453,255),RIGHT('Disaggregation Data'!$J$315:$J$616,255),0))=0,(E453/F453)*100,INDEX('Disaggregation Data'!$M$315:$M$616,MATCH(RIGHT(X453,255),RIGHT('Disaggregation Data'!J$315:$J$616,255),0))),"")</f>
        <v/>
      </c>
      <c r="H453" s="400" t="str">
        <f t="array" ref="H453">IFERROR(IF(INDEX('Disaggregation Data'!$N$315:$N$616,MATCH(RIGHT(X453,255),RIGHT('Disaggregation Data'!$J$315:$J$616,255),0))=0,"",INDEX('Disaggregation Data'!$N$315:$N$616,MATCH(RIGHT(X453,255),RIGHT('Disaggregation Data'!J$315:$J$616,255),0))),"")</f>
        <v/>
      </c>
      <c r="I453" s="496"/>
      <c r="J453" s="496"/>
      <c r="K453" s="496"/>
      <c r="L453" s="496"/>
      <c r="M453" s="496"/>
      <c r="N453" s="496"/>
      <c r="O453" s="496"/>
      <c r="P453" s="496"/>
      <c r="Q453" s="496"/>
      <c r="R453" s="496"/>
      <c r="S453" s="496"/>
      <c r="T453" s="496"/>
      <c r="U453" s="400" t="str">
        <f t="array" ref="U453">IFERROR(IF(INDEX('Disaggregation Data'!$O$315:$O$616,MATCH(RIGHT(X453,255),RIGHT('Disaggregation Data'!$J$315:$J$616,255),0))=0,"",INDEX('Disaggregation Data'!$O$315:$O$616,MATCH(RIGHT(X453,255),RIGHT('Disaggregation Data'!J$315:$J$616,255),0))),"")</f>
        <v/>
      </c>
      <c r="V453" s="413" t="str">
        <f t="array" ref="V453">IFERROR(IF(INDEX('Disaggregation Data'!$P$315:$P$616,MATCH(RIGHT(X453,255),RIGHT('Disaggregation Data'!$J$315:$J$616,255),0))=0,"",INDEX('Disaggregation Data'!$P$315:$P$616,MATCH(RIGHT(X453,255),RIGHT('Disaggregation Data'!J$315:$J$616,255),0))),"")</f>
        <v/>
      </c>
      <c r="W453" s="497"/>
      <c r="X453" s="497" t="str">
        <f t="shared" si="28"/>
        <v/>
      </c>
      <c r="Y453" s="497">
        <f t="shared" si="29"/>
        <v>116</v>
      </c>
      <c r="Z453" s="497" t="str">
        <f t="shared" si="30"/>
        <v/>
      </c>
      <c r="AA453" s="497" t="b">
        <f t="shared" si="31"/>
        <v>0</v>
      </c>
      <c r="AB453" s="497" t="s">
        <v>2023</v>
      </c>
      <c r="AC453" s="497" t="str">
        <f t="array" ref="AC453">IFERROR(IF(INDEX('Disaggregation Records'!$G$95:$G$183,MATCH(LEFT(Z453,255),LEFT('Disaggregation Records'!$D$95:$D$183,255),0))=0,"",INDEX('Disaggregation Records'!$G$95:$G$183,MATCH(LEFT(Z453,255),LEFT('Disaggregation Records'!$D$95:$D$183,255),0))),"")</f>
        <v/>
      </c>
      <c r="AD453" s="497" t="s">
        <v>818</v>
      </c>
      <c r="AE453" s="216"/>
      <c r="AF453" s="494"/>
      <c r="AG453" s="494"/>
    </row>
    <row r="454" spans="1:33" ht="37.5" customHeight="1" x14ac:dyDescent="0.25">
      <c r="A454" s="375">
        <v>13</v>
      </c>
      <c r="B454" s="394" t="str">
        <f>IFERROR(VLOOKUP(A454,'Coverage Indicators - Section D'!$A$10:$Y$42,25,FALSE),"")</f>
        <v/>
      </c>
      <c r="C454" s="490" t="str">
        <f t="array" ref="C454">IFERROR(IF(INDEX('Disaggregation Records'!$E$95:$E$183,MATCH(RIGHT(Z454,255),RIGHT('Disaggregation Records'!$D$95:$D$183,255),0))=0,"",INDEX('Disaggregation Records'!$E$95:$E$183,MATCH(RIGHT(Z454,255),RIGHT('Disaggregation Records'!$D$95:$D$183,255),0))),"")</f>
        <v/>
      </c>
      <c r="D454" s="490" t="str">
        <f t="array" ref="D454">IFERROR(IF(INDEX('Disaggregation Records'!$F$95:$F$183,MATCH(RIGHT(Z454,255),RIGHT('Disaggregation Records'!$D$95:$D$183,255),0))=0,"",INDEX('Disaggregation Records'!$F$95:$F$183,MATCH(RIGHT(Z454,255),RIGHT('Disaggregation Records'!$D$95:$D$183,255),0))),"")</f>
        <v/>
      </c>
      <c r="E454" s="396" t="str">
        <f t="array" ref="E454">IFERROR(IF(INDEX('Disaggregation Data'!$K$315:$K$616,MATCH(RIGHT(X454,255),RIGHT('Disaggregation Data'!$J$315:$J$616,255),0))=0,"",INDEX('Disaggregation Data'!$K$315:$K$616,MATCH(RIGHT(X454,255),RIGHT('Disaggregation Data'!J$315:$J$616,255),0))),"")</f>
        <v/>
      </c>
      <c r="F454" s="397" t="str">
        <f t="array" ref="F454">IFERROR(IF(INDEX('Disaggregation Data'!$L$315:$L$616,MATCH(RIGHT(X454,255),RIGHT('Disaggregation Data'!$J$315:$J$616,255),0))=0,"",INDEX('Disaggregation Data'!$L$315:$L$616,MATCH(RIGHT(X454,255),RIGHT('Disaggregation Data'!J$315:$J$616,255),0))),"")</f>
        <v/>
      </c>
      <c r="G454" s="459" t="str">
        <f t="array" ref="G454">IFERROR(IF(INDEX('Disaggregation Data'!$M$315:$M$616,MATCH(RIGHT(X454,255),RIGHT('Disaggregation Data'!$J$315:$J$616,255),0))=0,(E454/F454)*100,INDEX('Disaggregation Data'!$M$315:$M$616,MATCH(RIGHT(X454,255),RIGHT('Disaggregation Data'!J$315:$J$616,255),0))),"")</f>
        <v/>
      </c>
      <c r="H454" s="400" t="str">
        <f t="array" ref="H454">IFERROR(IF(INDEX('Disaggregation Data'!$N$315:$N$616,MATCH(RIGHT(X454,255),RIGHT('Disaggregation Data'!$J$315:$J$616,255),0))=0,"",INDEX('Disaggregation Data'!$N$315:$N$616,MATCH(RIGHT(X454,255),RIGHT('Disaggregation Data'!J$315:$J$616,255),0))),"")</f>
        <v/>
      </c>
      <c r="I454" s="496"/>
      <c r="J454" s="496"/>
      <c r="K454" s="496"/>
      <c r="L454" s="496"/>
      <c r="M454" s="496"/>
      <c r="N454" s="496"/>
      <c r="O454" s="496"/>
      <c r="P454" s="496"/>
      <c r="Q454" s="496"/>
      <c r="R454" s="496"/>
      <c r="S454" s="496"/>
      <c r="T454" s="496"/>
      <c r="U454" s="400" t="str">
        <f t="array" ref="U454">IFERROR(IF(INDEX('Disaggregation Data'!$O$315:$O$616,MATCH(RIGHT(X454,255),RIGHT('Disaggregation Data'!$J$315:$J$616,255),0))=0,"",INDEX('Disaggregation Data'!$O$315:$O$616,MATCH(RIGHT(X454,255),RIGHT('Disaggregation Data'!J$315:$J$616,255),0))),"")</f>
        <v/>
      </c>
      <c r="V454" s="413" t="str">
        <f t="array" ref="V454">IFERROR(IF(INDEX('Disaggregation Data'!$P$315:$P$616,MATCH(RIGHT(X454,255),RIGHT('Disaggregation Data'!$J$315:$J$616,255),0))=0,"",INDEX('Disaggregation Data'!$P$315:$P$616,MATCH(RIGHT(X454,255),RIGHT('Disaggregation Data'!J$315:$J$616,255),0))),"")</f>
        <v/>
      </c>
      <c r="W454" s="497"/>
      <c r="X454" s="497" t="str">
        <f t="shared" si="28"/>
        <v/>
      </c>
      <c r="Y454" s="497">
        <f t="shared" si="29"/>
        <v>117</v>
      </c>
      <c r="Z454" s="497" t="str">
        <f t="shared" si="30"/>
        <v/>
      </c>
      <c r="AA454" s="497" t="b">
        <f t="shared" si="31"/>
        <v>0</v>
      </c>
      <c r="AB454" s="497" t="s">
        <v>2024</v>
      </c>
      <c r="AC454" s="497" t="str">
        <f t="array" ref="AC454">IFERROR(IF(INDEX('Disaggregation Records'!$G$95:$G$183,MATCH(LEFT(Z454,255),LEFT('Disaggregation Records'!$D$95:$D$183,255),0))=0,"",INDEX('Disaggregation Records'!$G$95:$G$183,MATCH(LEFT(Z454,255),LEFT('Disaggregation Records'!$D$95:$D$183,255),0))),"")</f>
        <v/>
      </c>
      <c r="AD454" s="497" t="s">
        <v>818</v>
      </c>
      <c r="AE454" s="216"/>
      <c r="AF454" s="494"/>
      <c r="AG454" s="494"/>
    </row>
    <row r="455" spans="1:33" ht="37.5" customHeight="1" x14ac:dyDescent="0.25">
      <c r="A455" s="375">
        <v>13</v>
      </c>
      <c r="B455" s="394" t="str">
        <f>IFERROR(VLOOKUP(A455,'Coverage Indicators - Section D'!$A$10:$Y$42,25,FALSE),"")</f>
        <v/>
      </c>
      <c r="C455" s="490" t="str">
        <f t="array" ref="C455">IFERROR(IF(INDEX('Disaggregation Records'!$E$95:$E$183,MATCH(RIGHT(Z455,255),RIGHT('Disaggregation Records'!$D$95:$D$183,255),0))=0,"",INDEX('Disaggregation Records'!$E$95:$E$183,MATCH(RIGHT(Z455,255),RIGHT('Disaggregation Records'!$D$95:$D$183,255),0))),"")</f>
        <v/>
      </c>
      <c r="D455" s="490" t="str">
        <f t="array" ref="D455">IFERROR(IF(INDEX('Disaggregation Records'!$F$95:$F$183,MATCH(RIGHT(Z455,255),RIGHT('Disaggregation Records'!$D$95:$D$183,255),0))=0,"",INDEX('Disaggregation Records'!$F$95:$F$183,MATCH(RIGHT(Z455,255),RIGHT('Disaggregation Records'!$D$95:$D$183,255),0))),"")</f>
        <v/>
      </c>
      <c r="E455" s="396" t="str">
        <f t="array" ref="E455">IFERROR(IF(INDEX('Disaggregation Data'!$K$315:$K$616,MATCH(RIGHT(X455,255),RIGHT('Disaggregation Data'!$J$315:$J$616,255),0))=0,"",INDEX('Disaggregation Data'!$K$315:$K$616,MATCH(RIGHT(X455,255),RIGHT('Disaggregation Data'!J$315:$J$616,255),0))),"")</f>
        <v/>
      </c>
      <c r="F455" s="397" t="str">
        <f t="array" ref="F455">IFERROR(IF(INDEX('Disaggregation Data'!$L$315:$L$616,MATCH(RIGHT(X455,255),RIGHT('Disaggregation Data'!$J$315:$J$616,255),0))=0,"",INDEX('Disaggregation Data'!$L$315:$L$616,MATCH(RIGHT(X455,255),RIGHT('Disaggregation Data'!J$315:$J$616,255),0))),"")</f>
        <v/>
      </c>
      <c r="G455" s="459" t="str">
        <f t="array" ref="G455">IFERROR(IF(INDEX('Disaggregation Data'!$M$315:$M$616,MATCH(RIGHT(X455,255),RIGHT('Disaggregation Data'!$J$315:$J$616,255),0))=0,(E455/F455)*100,INDEX('Disaggregation Data'!$M$315:$M$616,MATCH(RIGHT(X455,255),RIGHT('Disaggregation Data'!J$315:$J$616,255),0))),"")</f>
        <v/>
      </c>
      <c r="H455" s="400" t="str">
        <f t="array" ref="H455">IFERROR(IF(INDEX('Disaggregation Data'!$N$315:$N$616,MATCH(RIGHT(X455,255),RIGHT('Disaggregation Data'!$J$315:$J$616,255),0))=0,"",INDEX('Disaggregation Data'!$N$315:$N$616,MATCH(RIGHT(X455,255),RIGHT('Disaggregation Data'!J$315:$J$616,255),0))),"")</f>
        <v/>
      </c>
      <c r="I455" s="496"/>
      <c r="J455" s="496"/>
      <c r="K455" s="496"/>
      <c r="L455" s="496"/>
      <c r="M455" s="496"/>
      <c r="N455" s="496"/>
      <c r="O455" s="496"/>
      <c r="P455" s="496"/>
      <c r="Q455" s="496"/>
      <c r="R455" s="496"/>
      <c r="S455" s="496"/>
      <c r="T455" s="496"/>
      <c r="U455" s="400" t="str">
        <f t="array" ref="U455">IFERROR(IF(INDEX('Disaggregation Data'!$O$315:$O$616,MATCH(RIGHT(X455,255),RIGHT('Disaggregation Data'!$J$315:$J$616,255),0))=0,"",INDEX('Disaggregation Data'!$O$315:$O$616,MATCH(RIGHT(X455,255),RIGHT('Disaggregation Data'!J$315:$J$616,255),0))),"")</f>
        <v/>
      </c>
      <c r="V455" s="413" t="str">
        <f t="array" ref="V455">IFERROR(IF(INDEX('Disaggregation Data'!$P$315:$P$616,MATCH(RIGHT(X455,255),RIGHT('Disaggregation Data'!$J$315:$J$616,255),0))=0,"",INDEX('Disaggregation Data'!$P$315:$P$616,MATCH(RIGHT(X455,255),RIGHT('Disaggregation Data'!J$315:$J$616,255),0))),"")</f>
        <v/>
      </c>
      <c r="W455" s="497"/>
      <c r="X455" s="497" t="str">
        <f t="shared" ref="X455:X518" si="32">IF(B455&lt;&gt;"",B455&amp;C455&amp;D455,"")</f>
        <v/>
      </c>
      <c r="Y455" s="497">
        <f t="shared" ref="Y455:Y518" si="33">IF(B455=B454,Y454+1,0)</f>
        <v>118</v>
      </c>
      <c r="Z455" s="497" t="str">
        <f t="shared" ref="Z455:Z518" si="34">IF(B455&lt;&gt;"",B455&amp;"-"&amp;Y455,"")</f>
        <v/>
      </c>
      <c r="AA455" s="497" t="b">
        <f t="shared" ref="AA455:AA518" si="35">IFERROR(IF(B455&lt;&gt;"",TRUE,FALSE),"")</f>
        <v>0</v>
      </c>
      <c r="AB455" s="497" t="s">
        <v>2025</v>
      </c>
      <c r="AC455" s="497" t="str">
        <f t="array" ref="AC455">IFERROR(IF(INDEX('Disaggregation Records'!$G$95:$G$183,MATCH(LEFT(Z455,255),LEFT('Disaggregation Records'!$D$95:$D$183,255),0))=0,"",INDEX('Disaggregation Records'!$G$95:$G$183,MATCH(LEFT(Z455,255),LEFT('Disaggregation Records'!$D$95:$D$183,255),0))),"")</f>
        <v/>
      </c>
      <c r="AD455" s="497" t="s">
        <v>818</v>
      </c>
      <c r="AE455" s="216"/>
      <c r="AF455" s="494"/>
      <c r="AG455" s="494"/>
    </row>
    <row r="456" spans="1:33" ht="37.5" customHeight="1" x14ac:dyDescent="0.25">
      <c r="A456" s="375">
        <v>13</v>
      </c>
      <c r="B456" s="394" t="str">
        <f>IFERROR(VLOOKUP(A456,'Coverage Indicators - Section D'!$A$10:$Y$42,25,FALSE),"")</f>
        <v/>
      </c>
      <c r="C456" s="490" t="str">
        <f t="array" ref="C456">IFERROR(IF(INDEX('Disaggregation Records'!$E$95:$E$183,MATCH(RIGHT(Z456,255),RIGHT('Disaggregation Records'!$D$95:$D$183,255),0))=0,"",INDEX('Disaggregation Records'!$E$95:$E$183,MATCH(RIGHT(Z456,255),RIGHT('Disaggregation Records'!$D$95:$D$183,255),0))),"")</f>
        <v/>
      </c>
      <c r="D456" s="490" t="str">
        <f t="array" ref="D456">IFERROR(IF(INDEX('Disaggregation Records'!$F$95:$F$183,MATCH(RIGHT(Z456,255),RIGHT('Disaggregation Records'!$D$95:$D$183,255),0))=0,"",INDEX('Disaggregation Records'!$F$95:$F$183,MATCH(RIGHT(Z456,255),RIGHT('Disaggregation Records'!$D$95:$D$183,255),0))),"")</f>
        <v/>
      </c>
      <c r="E456" s="396" t="str">
        <f t="array" ref="E456">IFERROR(IF(INDEX('Disaggregation Data'!$K$315:$K$616,MATCH(RIGHT(X456,255),RIGHT('Disaggregation Data'!$J$315:$J$616,255),0))=0,"",INDEX('Disaggregation Data'!$K$315:$K$616,MATCH(RIGHT(X456,255),RIGHT('Disaggregation Data'!J$315:$J$616,255),0))),"")</f>
        <v/>
      </c>
      <c r="F456" s="397" t="str">
        <f t="array" ref="F456">IFERROR(IF(INDEX('Disaggregation Data'!$L$315:$L$616,MATCH(RIGHT(X456,255),RIGHT('Disaggregation Data'!$J$315:$J$616,255),0))=0,"",INDEX('Disaggregation Data'!$L$315:$L$616,MATCH(RIGHT(X456,255),RIGHT('Disaggregation Data'!J$315:$J$616,255),0))),"")</f>
        <v/>
      </c>
      <c r="G456" s="459" t="str">
        <f t="array" ref="G456">IFERROR(IF(INDEX('Disaggregation Data'!$M$315:$M$616,MATCH(RIGHT(X456,255),RIGHT('Disaggregation Data'!$J$315:$J$616,255),0))=0,(E456/F456)*100,INDEX('Disaggregation Data'!$M$315:$M$616,MATCH(RIGHT(X456,255),RIGHT('Disaggregation Data'!J$315:$J$616,255),0))),"")</f>
        <v/>
      </c>
      <c r="H456" s="400" t="str">
        <f t="array" ref="H456">IFERROR(IF(INDEX('Disaggregation Data'!$N$315:$N$616,MATCH(RIGHT(X456,255),RIGHT('Disaggregation Data'!$J$315:$J$616,255),0))=0,"",INDEX('Disaggregation Data'!$N$315:$N$616,MATCH(RIGHT(X456,255),RIGHT('Disaggregation Data'!J$315:$J$616,255),0))),"")</f>
        <v/>
      </c>
      <c r="I456" s="496"/>
      <c r="J456" s="496"/>
      <c r="K456" s="496"/>
      <c r="L456" s="496"/>
      <c r="M456" s="496"/>
      <c r="N456" s="496"/>
      <c r="O456" s="496"/>
      <c r="P456" s="496"/>
      <c r="Q456" s="496"/>
      <c r="R456" s="496"/>
      <c r="S456" s="496"/>
      <c r="T456" s="496"/>
      <c r="U456" s="400" t="str">
        <f t="array" ref="U456">IFERROR(IF(INDEX('Disaggregation Data'!$O$315:$O$616,MATCH(RIGHT(X456,255),RIGHT('Disaggregation Data'!$J$315:$J$616,255),0))=0,"",INDEX('Disaggregation Data'!$O$315:$O$616,MATCH(RIGHT(X456,255),RIGHT('Disaggregation Data'!J$315:$J$616,255),0))),"")</f>
        <v/>
      </c>
      <c r="V456" s="413" t="str">
        <f t="array" ref="V456">IFERROR(IF(INDEX('Disaggregation Data'!$P$315:$P$616,MATCH(RIGHT(X456,255),RIGHT('Disaggregation Data'!$J$315:$J$616,255),0))=0,"",INDEX('Disaggregation Data'!$P$315:$P$616,MATCH(RIGHT(X456,255),RIGHT('Disaggregation Data'!J$315:$J$616,255),0))),"")</f>
        <v/>
      </c>
      <c r="W456" s="497"/>
      <c r="X456" s="497" t="str">
        <f t="shared" si="32"/>
        <v/>
      </c>
      <c r="Y456" s="497">
        <f t="shared" si="33"/>
        <v>119</v>
      </c>
      <c r="Z456" s="497" t="str">
        <f t="shared" si="34"/>
        <v/>
      </c>
      <c r="AA456" s="497" t="b">
        <f t="shared" si="35"/>
        <v>0</v>
      </c>
      <c r="AB456" s="497" t="s">
        <v>2026</v>
      </c>
      <c r="AC456" s="497" t="str">
        <f t="array" ref="AC456">IFERROR(IF(INDEX('Disaggregation Records'!$G$95:$G$183,MATCH(LEFT(Z456,255),LEFT('Disaggregation Records'!$D$95:$D$183,255),0))=0,"",INDEX('Disaggregation Records'!$G$95:$G$183,MATCH(LEFT(Z456,255),LEFT('Disaggregation Records'!$D$95:$D$183,255),0))),"")</f>
        <v/>
      </c>
      <c r="AD456" s="497" t="s">
        <v>818</v>
      </c>
      <c r="AE456" s="216"/>
      <c r="AF456" s="494"/>
      <c r="AG456" s="494"/>
    </row>
    <row r="457" spans="1:33" ht="37.5" customHeight="1" x14ac:dyDescent="0.25">
      <c r="A457" s="375">
        <v>14</v>
      </c>
      <c r="B457" s="394" t="str">
        <f>IFERROR(VLOOKUP(A457,'Coverage Indicators - Section D'!$A$10:$Y$42,25,FALSE),"")</f>
        <v/>
      </c>
      <c r="C457" s="490" t="str">
        <f t="array" ref="C457">IFERROR(IF(INDEX('Disaggregation Records'!$E$95:$E$183,MATCH(RIGHT(Z457,255),RIGHT('Disaggregation Records'!$D$95:$D$183,255),0))=0,"",INDEX('Disaggregation Records'!$E$95:$E$183,MATCH(RIGHT(Z457,255),RIGHT('Disaggregation Records'!$D$95:$D$183,255),0))),"")</f>
        <v/>
      </c>
      <c r="D457" s="490" t="str">
        <f t="array" ref="D457">IFERROR(IF(INDEX('Disaggregation Records'!$F$95:$F$183,MATCH(RIGHT(Z457,255),RIGHT('Disaggregation Records'!$D$95:$D$183,255),0))=0,"",INDEX('Disaggregation Records'!$F$95:$F$183,MATCH(RIGHT(Z457,255),RIGHT('Disaggregation Records'!$D$95:$D$183,255),0))),"")</f>
        <v/>
      </c>
      <c r="E457" s="396" t="str">
        <f t="array" ref="E457">IFERROR(IF(INDEX('Disaggregation Data'!$K$315:$K$616,MATCH(RIGHT(X457,255),RIGHT('Disaggregation Data'!$J$315:$J$616,255),0))=0,"",INDEX('Disaggregation Data'!$K$315:$K$616,MATCH(RIGHT(X457,255),RIGHT('Disaggregation Data'!J$315:$J$616,255),0))),"")</f>
        <v/>
      </c>
      <c r="F457" s="397" t="str">
        <f t="array" ref="F457">IFERROR(IF(INDEX('Disaggregation Data'!$L$315:$L$616,MATCH(RIGHT(X457,255),RIGHT('Disaggregation Data'!$J$315:$J$616,255),0))=0,"",INDEX('Disaggregation Data'!$L$315:$L$616,MATCH(RIGHT(X457,255),RIGHT('Disaggregation Data'!J$315:$J$616,255),0))),"")</f>
        <v/>
      </c>
      <c r="G457" s="459" t="str">
        <f t="array" ref="G457">IFERROR(IF(INDEX('Disaggregation Data'!$M$315:$M$616,MATCH(RIGHT(X457,255),RIGHT('Disaggregation Data'!$J$315:$J$616,255),0))=0,(E457/F457)*100,INDEX('Disaggregation Data'!$M$315:$M$616,MATCH(RIGHT(X457,255),RIGHT('Disaggregation Data'!J$315:$J$616,255),0))),"")</f>
        <v/>
      </c>
      <c r="H457" s="400" t="str">
        <f t="array" ref="H457">IFERROR(IF(INDEX('Disaggregation Data'!$N$315:$N$616,MATCH(RIGHT(X457,255),RIGHT('Disaggregation Data'!$J$315:$J$616,255),0))=0,"",INDEX('Disaggregation Data'!$N$315:$N$616,MATCH(RIGHT(X457,255),RIGHT('Disaggregation Data'!J$315:$J$616,255),0))),"")</f>
        <v/>
      </c>
      <c r="I457" s="496"/>
      <c r="J457" s="496"/>
      <c r="K457" s="496"/>
      <c r="L457" s="496"/>
      <c r="M457" s="496"/>
      <c r="N457" s="496"/>
      <c r="O457" s="496"/>
      <c r="P457" s="496"/>
      <c r="Q457" s="496"/>
      <c r="R457" s="496"/>
      <c r="S457" s="496"/>
      <c r="T457" s="496"/>
      <c r="U457" s="400" t="str">
        <f t="array" ref="U457">IFERROR(IF(INDEX('Disaggregation Data'!$O$315:$O$616,MATCH(RIGHT(X457,255),RIGHT('Disaggregation Data'!$J$315:$J$616,255),0))=0,"",INDEX('Disaggregation Data'!$O$315:$O$616,MATCH(RIGHT(X457,255),RIGHT('Disaggregation Data'!J$315:$J$616,255),0))),"")</f>
        <v/>
      </c>
      <c r="V457" s="413" t="str">
        <f t="array" ref="V457">IFERROR(IF(INDEX('Disaggregation Data'!$P$315:$P$616,MATCH(RIGHT(X457,255),RIGHT('Disaggregation Data'!$J$315:$J$616,255),0))=0,"",INDEX('Disaggregation Data'!$P$315:$P$616,MATCH(RIGHT(X457,255),RIGHT('Disaggregation Data'!J$315:$J$616,255),0))),"")</f>
        <v/>
      </c>
      <c r="W457" s="497"/>
      <c r="X457" s="497" t="str">
        <f t="shared" si="32"/>
        <v/>
      </c>
      <c r="Y457" s="497">
        <f t="shared" si="33"/>
        <v>120</v>
      </c>
      <c r="Z457" s="497" t="str">
        <f t="shared" si="34"/>
        <v/>
      </c>
      <c r="AA457" s="497" t="b">
        <f t="shared" si="35"/>
        <v>0</v>
      </c>
      <c r="AB457" s="497" t="s">
        <v>2027</v>
      </c>
      <c r="AC457" s="497" t="str">
        <f t="array" ref="AC457">IFERROR(IF(INDEX('Disaggregation Records'!$G$95:$G$183,MATCH(LEFT(Z457,255),LEFT('Disaggregation Records'!$D$95:$D$183,255),0))=0,"",INDEX('Disaggregation Records'!$G$95:$G$183,MATCH(LEFT(Z457,255),LEFT('Disaggregation Records'!$D$95:$D$183,255),0))),"")</f>
        <v/>
      </c>
      <c r="AD457" s="497" t="s">
        <v>821</v>
      </c>
      <c r="AE457" s="216"/>
      <c r="AF457" s="494"/>
      <c r="AG457" s="494"/>
    </row>
    <row r="458" spans="1:33" ht="37.5" customHeight="1" x14ac:dyDescent="0.25">
      <c r="A458" s="375">
        <v>14</v>
      </c>
      <c r="B458" s="394" t="str">
        <f>IFERROR(VLOOKUP(A458,'Coverage Indicators - Section D'!$A$10:$Y$42,25,FALSE),"")</f>
        <v/>
      </c>
      <c r="C458" s="490" t="str">
        <f t="array" ref="C458">IFERROR(IF(INDEX('Disaggregation Records'!$E$95:$E$183,MATCH(RIGHT(Z458,255),RIGHT('Disaggregation Records'!$D$95:$D$183,255),0))=0,"",INDEX('Disaggregation Records'!$E$95:$E$183,MATCH(RIGHT(Z458,255),RIGHT('Disaggregation Records'!$D$95:$D$183,255),0))),"")</f>
        <v/>
      </c>
      <c r="D458" s="490" t="str">
        <f t="array" ref="D458">IFERROR(IF(INDEX('Disaggregation Records'!$F$95:$F$183,MATCH(RIGHT(Z458,255),RIGHT('Disaggregation Records'!$D$95:$D$183,255),0))=0,"",INDEX('Disaggregation Records'!$F$95:$F$183,MATCH(RIGHT(Z458,255),RIGHT('Disaggregation Records'!$D$95:$D$183,255),0))),"")</f>
        <v/>
      </c>
      <c r="E458" s="396" t="str">
        <f t="array" ref="E458">IFERROR(IF(INDEX('Disaggregation Data'!$K$315:$K$616,MATCH(RIGHT(X458,255),RIGHT('Disaggregation Data'!$J$315:$J$616,255),0))=0,"",INDEX('Disaggregation Data'!$K$315:$K$616,MATCH(RIGHT(X458,255),RIGHT('Disaggregation Data'!J$315:$J$616,255),0))),"")</f>
        <v/>
      </c>
      <c r="F458" s="397" t="str">
        <f t="array" ref="F458">IFERROR(IF(INDEX('Disaggregation Data'!$L$315:$L$616,MATCH(RIGHT(X458,255),RIGHT('Disaggregation Data'!$J$315:$J$616,255),0))=0,"",INDEX('Disaggregation Data'!$L$315:$L$616,MATCH(RIGHT(X458,255),RIGHT('Disaggregation Data'!J$315:$J$616,255),0))),"")</f>
        <v/>
      </c>
      <c r="G458" s="459" t="str">
        <f t="array" ref="G458">IFERROR(IF(INDEX('Disaggregation Data'!$M$315:$M$616,MATCH(RIGHT(X458,255),RIGHT('Disaggregation Data'!$J$315:$J$616,255),0))=0,(E458/F458)*100,INDEX('Disaggregation Data'!$M$315:$M$616,MATCH(RIGHT(X458,255),RIGHT('Disaggregation Data'!J$315:$J$616,255),0))),"")</f>
        <v/>
      </c>
      <c r="H458" s="400" t="str">
        <f t="array" ref="H458">IFERROR(IF(INDEX('Disaggregation Data'!$N$315:$N$616,MATCH(RIGHT(X458,255),RIGHT('Disaggregation Data'!$J$315:$J$616,255),0))=0,"",INDEX('Disaggregation Data'!$N$315:$N$616,MATCH(RIGHT(X458,255),RIGHT('Disaggregation Data'!J$315:$J$616,255),0))),"")</f>
        <v/>
      </c>
      <c r="I458" s="496"/>
      <c r="J458" s="496"/>
      <c r="K458" s="496"/>
      <c r="L458" s="496"/>
      <c r="M458" s="496"/>
      <c r="N458" s="496"/>
      <c r="O458" s="496"/>
      <c r="P458" s="496"/>
      <c r="Q458" s="496"/>
      <c r="R458" s="496"/>
      <c r="S458" s="496"/>
      <c r="T458" s="496"/>
      <c r="U458" s="400" t="str">
        <f t="array" ref="U458">IFERROR(IF(INDEX('Disaggregation Data'!$O$315:$O$616,MATCH(RIGHT(X458,255),RIGHT('Disaggregation Data'!$J$315:$J$616,255),0))=0,"",INDEX('Disaggregation Data'!$O$315:$O$616,MATCH(RIGHT(X458,255),RIGHT('Disaggregation Data'!J$315:$J$616,255),0))),"")</f>
        <v/>
      </c>
      <c r="V458" s="413" t="str">
        <f t="array" ref="V458">IFERROR(IF(INDEX('Disaggregation Data'!$P$315:$P$616,MATCH(RIGHT(X458,255),RIGHT('Disaggregation Data'!$J$315:$J$616,255),0))=0,"",INDEX('Disaggregation Data'!$P$315:$P$616,MATCH(RIGHT(X458,255),RIGHT('Disaggregation Data'!J$315:$J$616,255),0))),"")</f>
        <v/>
      </c>
      <c r="W458" s="497"/>
      <c r="X458" s="497" t="str">
        <f t="shared" si="32"/>
        <v/>
      </c>
      <c r="Y458" s="497">
        <f t="shared" si="33"/>
        <v>121</v>
      </c>
      <c r="Z458" s="497" t="str">
        <f t="shared" si="34"/>
        <v/>
      </c>
      <c r="AA458" s="497" t="b">
        <f t="shared" si="35"/>
        <v>0</v>
      </c>
      <c r="AB458" s="497" t="s">
        <v>2028</v>
      </c>
      <c r="AC458" s="497" t="str">
        <f t="array" ref="AC458">IFERROR(IF(INDEX('Disaggregation Records'!$G$95:$G$183,MATCH(LEFT(Z458,255),LEFT('Disaggregation Records'!$D$95:$D$183,255),0))=0,"",INDEX('Disaggregation Records'!$G$95:$G$183,MATCH(LEFT(Z458,255),LEFT('Disaggregation Records'!$D$95:$D$183,255),0))),"")</f>
        <v/>
      </c>
      <c r="AD458" s="497" t="s">
        <v>821</v>
      </c>
      <c r="AE458" s="216"/>
      <c r="AF458" s="494"/>
      <c r="AG458" s="494"/>
    </row>
    <row r="459" spans="1:33" ht="37.5" customHeight="1" x14ac:dyDescent="0.25">
      <c r="A459" s="375">
        <v>14</v>
      </c>
      <c r="B459" s="394" t="str">
        <f>IFERROR(VLOOKUP(A459,'Coverage Indicators - Section D'!$A$10:$Y$42,25,FALSE),"")</f>
        <v/>
      </c>
      <c r="C459" s="490" t="str">
        <f t="array" ref="C459">IFERROR(IF(INDEX('Disaggregation Records'!$E$95:$E$183,MATCH(RIGHT(Z459,255),RIGHT('Disaggregation Records'!$D$95:$D$183,255),0))=0,"",INDEX('Disaggregation Records'!$E$95:$E$183,MATCH(RIGHT(Z459,255),RIGHT('Disaggregation Records'!$D$95:$D$183,255),0))),"")</f>
        <v/>
      </c>
      <c r="D459" s="490" t="str">
        <f t="array" ref="D459">IFERROR(IF(INDEX('Disaggregation Records'!$F$95:$F$183,MATCH(RIGHT(Z459,255),RIGHT('Disaggregation Records'!$D$95:$D$183,255),0))=0,"",INDEX('Disaggregation Records'!$F$95:$F$183,MATCH(RIGHT(Z459,255),RIGHT('Disaggregation Records'!$D$95:$D$183,255),0))),"")</f>
        <v/>
      </c>
      <c r="E459" s="396" t="str">
        <f t="array" ref="E459">IFERROR(IF(INDEX('Disaggregation Data'!$K$315:$K$616,MATCH(RIGHT(X459,255),RIGHT('Disaggregation Data'!$J$315:$J$616,255),0))=0,"",INDEX('Disaggregation Data'!$K$315:$K$616,MATCH(RIGHT(X459,255),RIGHT('Disaggregation Data'!J$315:$J$616,255),0))),"")</f>
        <v/>
      </c>
      <c r="F459" s="397" t="str">
        <f t="array" ref="F459">IFERROR(IF(INDEX('Disaggregation Data'!$L$315:$L$616,MATCH(RIGHT(X459,255),RIGHT('Disaggregation Data'!$J$315:$J$616,255),0))=0,"",INDEX('Disaggregation Data'!$L$315:$L$616,MATCH(RIGHT(X459,255),RIGHT('Disaggregation Data'!J$315:$J$616,255),0))),"")</f>
        <v/>
      </c>
      <c r="G459" s="459" t="str">
        <f t="array" ref="G459">IFERROR(IF(INDEX('Disaggregation Data'!$M$315:$M$616,MATCH(RIGHT(X459,255),RIGHT('Disaggregation Data'!$J$315:$J$616,255),0))=0,(E459/F459)*100,INDEX('Disaggregation Data'!$M$315:$M$616,MATCH(RIGHT(X459,255),RIGHT('Disaggregation Data'!J$315:$J$616,255),0))),"")</f>
        <v/>
      </c>
      <c r="H459" s="400" t="str">
        <f t="array" ref="H459">IFERROR(IF(INDEX('Disaggregation Data'!$N$315:$N$616,MATCH(RIGHT(X459,255),RIGHT('Disaggregation Data'!$J$315:$J$616,255),0))=0,"",INDEX('Disaggregation Data'!$N$315:$N$616,MATCH(RIGHT(X459,255),RIGHT('Disaggregation Data'!J$315:$J$616,255),0))),"")</f>
        <v/>
      </c>
      <c r="I459" s="496"/>
      <c r="J459" s="496"/>
      <c r="K459" s="496"/>
      <c r="L459" s="496"/>
      <c r="M459" s="496"/>
      <c r="N459" s="496"/>
      <c r="O459" s="496"/>
      <c r="P459" s="496"/>
      <c r="Q459" s="496"/>
      <c r="R459" s="496"/>
      <c r="S459" s="496"/>
      <c r="T459" s="496"/>
      <c r="U459" s="400" t="str">
        <f t="array" ref="U459">IFERROR(IF(INDEX('Disaggregation Data'!$O$315:$O$616,MATCH(RIGHT(X459,255),RIGHT('Disaggregation Data'!$J$315:$J$616,255),0))=0,"",INDEX('Disaggregation Data'!$O$315:$O$616,MATCH(RIGHT(X459,255),RIGHT('Disaggregation Data'!J$315:$J$616,255),0))),"")</f>
        <v/>
      </c>
      <c r="V459" s="413" t="str">
        <f t="array" ref="V459">IFERROR(IF(INDEX('Disaggregation Data'!$P$315:$P$616,MATCH(RIGHT(X459,255),RIGHT('Disaggregation Data'!$J$315:$J$616,255),0))=0,"",INDEX('Disaggregation Data'!$P$315:$P$616,MATCH(RIGHT(X459,255),RIGHT('Disaggregation Data'!J$315:$J$616,255),0))),"")</f>
        <v/>
      </c>
      <c r="W459" s="497"/>
      <c r="X459" s="497" t="str">
        <f t="shared" si="32"/>
        <v/>
      </c>
      <c r="Y459" s="497">
        <f t="shared" si="33"/>
        <v>122</v>
      </c>
      <c r="Z459" s="497" t="str">
        <f t="shared" si="34"/>
        <v/>
      </c>
      <c r="AA459" s="497" t="b">
        <f t="shared" si="35"/>
        <v>0</v>
      </c>
      <c r="AB459" s="497" t="s">
        <v>2029</v>
      </c>
      <c r="AC459" s="497" t="str">
        <f t="array" ref="AC459">IFERROR(IF(INDEX('Disaggregation Records'!$G$95:$G$183,MATCH(LEFT(Z459,255),LEFT('Disaggregation Records'!$D$95:$D$183,255),0))=0,"",INDEX('Disaggregation Records'!$G$95:$G$183,MATCH(LEFT(Z459,255),LEFT('Disaggregation Records'!$D$95:$D$183,255),0))),"")</f>
        <v/>
      </c>
      <c r="AD459" s="497" t="s">
        <v>821</v>
      </c>
      <c r="AE459" s="216"/>
      <c r="AF459" s="494"/>
      <c r="AG459" s="494"/>
    </row>
    <row r="460" spans="1:33" ht="37.5" customHeight="1" x14ac:dyDescent="0.25">
      <c r="A460" s="375">
        <v>14</v>
      </c>
      <c r="B460" s="394" t="str">
        <f>IFERROR(VLOOKUP(A460,'Coverage Indicators - Section D'!$A$10:$Y$42,25,FALSE),"")</f>
        <v/>
      </c>
      <c r="C460" s="490" t="str">
        <f t="array" ref="C460">IFERROR(IF(INDEX('Disaggregation Records'!$E$95:$E$183,MATCH(RIGHT(Z460,255),RIGHT('Disaggregation Records'!$D$95:$D$183,255),0))=0,"",INDEX('Disaggregation Records'!$E$95:$E$183,MATCH(RIGHT(Z460,255),RIGHT('Disaggregation Records'!$D$95:$D$183,255),0))),"")</f>
        <v/>
      </c>
      <c r="D460" s="490" t="str">
        <f t="array" ref="D460">IFERROR(IF(INDEX('Disaggregation Records'!$F$95:$F$183,MATCH(RIGHT(Z460,255),RIGHT('Disaggregation Records'!$D$95:$D$183,255),0))=0,"",INDEX('Disaggregation Records'!$F$95:$F$183,MATCH(RIGHT(Z460,255),RIGHT('Disaggregation Records'!$D$95:$D$183,255),0))),"")</f>
        <v/>
      </c>
      <c r="E460" s="396" t="str">
        <f t="array" ref="E460">IFERROR(IF(INDEX('Disaggregation Data'!$K$315:$K$616,MATCH(RIGHT(X460,255),RIGHT('Disaggregation Data'!$J$315:$J$616,255),0))=0,"",INDEX('Disaggregation Data'!$K$315:$K$616,MATCH(RIGHT(X460,255),RIGHT('Disaggregation Data'!J$315:$J$616,255),0))),"")</f>
        <v/>
      </c>
      <c r="F460" s="397" t="str">
        <f t="array" ref="F460">IFERROR(IF(INDEX('Disaggregation Data'!$L$315:$L$616,MATCH(RIGHT(X460,255),RIGHT('Disaggregation Data'!$J$315:$J$616,255),0))=0,"",INDEX('Disaggregation Data'!$L$315:$L$616,MATCH(RIGHT(X460,255),RIGHT('Disaggregation Data'!J$315:$J$616,255),0))),"")</f>
        <v/>
      </c>
      <c r="G460" s="459" t="str">
        <f t="array" ref="G460">IFERROR(IF(INDEX('Disaggregation Data'!$M$315:$M$616,MATCH(RIGHT(X460,255),RIGHT('Disaggregation Data'!$J$315:$J$616,255),0))=0,(E460/F460)*100,INDEX('Disaggregation Data'!$M$315:$M$616,MATCH(RIGHT(X460,255),RIGHT('Disaggregation Data'!J$315:$J$616,255),0))),"")</f>
        <v/>
      </c>
      <c r="H460" s="400" t="str">
        <f t="array" ref="H460">IFERROR(IF(INDEX('Disaggregation Data'!$N$315:$N$616,MATCH(RIGHT(X460,255),RIGHT('Disaggregation Data'!$J$315:$J$616,255),0))=0,"",INDEX('Disaggregation Data'!$N$315:$N$616,MATCH(RIGHT(X460,255),RIGHT('Disaggregation Data'!J$315:$J$616,255),0))),"")</f>
        <v/>
      </c>
      <c r="I460" s="496"/>
      <c r="J460" s="496"/>
      <c r="K460" s="496"/>
      <c r="L460" s="496"/>
      <c r="M460" s="496"/>
      <c r="N460" s="496"/>
      <c r="O460" s="496"/>
      <c r="P460" s="496"/>
      <c r="Q460" s="496"/>
      <c r="R460" s="496"/>
      <c r="S460" s="496"/>
      <c r="T460" s="496"/>
      <c r="U460" s="400" t="str">
        <f t="array" ref="U460">IFERROR(IF(INDEX('Disaggregation Data'!$O$315:$O$616,MATCH(RIGHT(X460,255),RIGHT('Disaggregation Data'!$J$315:$J$616,255),0))=0,"",INDEX('Disaggregation Data'!$O$315:$O$616,MATCH(RIGHT(X460,255),RIGHT('Disaggregation Data'!J$315:$J$616,255),0))),"")</f>
        <v/>
      </c>
      <c r="V460" s="413" t="str">
        <f t="array" ref="V460">IFERROR(IF(INDEX('Disaggregation Data'!$P$315:$P$616,MATCH(RIGHT(X460,255),RIGHT('Disaggregation Data'!$J$315:$J$616,255),0))=0,"",INDEX('Disaggregation Data'!$P$315:$P$616,MATCH(RIGHT(X460,255),RIGHT('Disaggregation Data'!J$315:$J$616,255),0))),"")</f>
        <v/>
      </c>
      <c r="W460" s="497"/>
      <c r="X460" s="497" t="str">
        <f t="shared" si="32"/>
        <v/>
      </c>
      <c r="Y460" s="497">
        <f t="shared" si="33"/>
        <v>123</v>
      </c>
      <c r="Z460" s="497" t="str">
        <f t="shared" si="34"/>
        <v/>
      </c>
      <c r="AA460" s="497" t="b">
        <f t="shared" si="35"/>
        <v>0</v>
      </c>
      <c r="AB460" s="497" t="s">
        <v>2030</v>
      </c>
      <c r="AC460" s="497" t="str">
        <f t="array" ref="AC460">IFERROR(IF(INDEX('Disaggregation Records'!$G$95:$G$183,MATCH(LEFT(Z460,255),LEFT('Disaggregation Records'!$D$95:$D$183,255),0))=0,"",INDEX('Disaggregation Records'!$G$95:$G$183,MATCH(LEFT(Z460,255),LEFT('Disaggregation Records'!$D$95:$D$183,255),0))),"")</f>
        <v/>
      </c>
      <c r="AD460" s="497" t="s">
        <v>821</v>
      </c>
      <c r="AE460" s="216"/>
      <c r="AF460" s="494"/>
      <c r="AG460" s="494"/>
    </row>
    <row r="461" spans="1:33" ht="37.5" customHeight="1" x14ac:dyDescent="0.25">
      <c r="A461" s="375">
        <v>14</v>
      </c>
      <c r="B461" s="394" t="str">
        <f>IFERROR(VLOOKUP(A461,'Coverage Indicators - Section D'!$A$10:$Y$42,25,FALSE),"")</f>
        <v/>
      </c>
      <c r="C461" s="490" t="str">
        <f t="array" ref="C461">IFERROR(IF(INDEX('Disaggregation Records'!$E$95:$E$183,MATCH(RIGHT(Z461,255),RIGHT('Disaggregation Records'!$D$95:$D$183,255),0))=0,"",INDEX('Disaggregation Records'!$E$95:$E$183,MATCH(RIGHT(Z461,255),RIGHT('Disaggregation Records'!$D$95:$D$183,255),0))),"")</f>
        <v/>
      </c>
      <c r="D461" s="490" t="str">
        <f t="array" ref="D461">IFERROR(IF(INDEX('Disaggregation Records'!$F$95:$F$183,MATCH(RIGHT(Z461,255),RIGHT('Disaggregation Records'!$D$95:$D$183,255),0))=0,"",INDEX('Disaggregation Records'!$F$95:$F$183,MATCH(RIGHT(Z461,255),RIGHT('Disaggregation Records'!$D$95:$D$183,255),0))),"")</f>
        <v/>
      </c>
      <c r="E461" s="396" t="str">
        <f t="array" ref="E461">IFERROR(IF(INDEX('Disaggregation Data'!$K$315:$K$616,MATCH(RIGHT(X461,255),RIGHT('Disaggregation Data'!$J$315:$J$616,255),0))=0,"",INDEX('Disaggregation Data'!$K$315:$K$616,MATCH(RIGHT(X461,255),RIGHT('Disaggregation Data'!J$315:$J$616,255),0))),"")</f>
        <v/>
      </c>
      <c r="F461" s="397" t="str">
        <f t="array" ref="F461">IFERROR(IF(INDEX('Disaggregation Data'!$L$315:$L$616,MATCH(RIGHT(X461,255),RIGHT('Disaggregation Data'!$J$315:$J$616,255),0))=0,"",INDEX('Disaggregation Data'!$L$315:$L$616,MATCH(RIGHT(X461,255),RIGHT('Disaggregation Data'!J$315:$J$616,255),0))),"")</f>
        <v/>
      </c>
      <c r="G461" s="459" t="str">
        <f t="array" ref="G461">IFERROR(IF(INDEX('Disaggregation Data'!$M$315:$M$616,MATCH(RIGHT(X461,255),RIGHT('Disaggregation Data'!$J$315:$J$616,255),0))=0,(E461/F461)*100,INDEX('Disaggregation Data'!$M$315:$M$616,MATCH(RIGHT(X461,255),RIGHT('Disaggregation Data'!J$315:$J$616,255),0))),"")</f>
        <v/>
      </c>
      <c r="H461" s="400" t="str">
        <f t="array" ref="H461">IFERROR(IF(INDEX('Disaggregation Data'!$N$315:$N$616,MATCH(RIGHT(X461,255),RIGHT('Disaggregation Data'!$J$315:$J$616,255),0))=0,"",INDEX('Disaggregation Data'!$N$315:$N$616,MATCH(RIGHT(X461,255),RIGHT('Disaggregation Data'!J$315:$J$616,255),0))),"")</f>
        <v/>
      </c>
      <c r="I461" s="496"/>
      <c r="J461" s="496"/>
      <c r="K461" s="496"/>
      <c r="L461" s="496"/>
      <c r="M461" s="496"/>
      <c r="N461" s="496"/>
      <c r="O461" s="496"/>
      <c r="P461" s="496"/>
      <c r="Q461" s="496"/>
      <c r="R461" s="496"/>
      <c r="S461" s="496"/>
      <c r="T461" s="496"/>
      <c r="U461" s="400" t="str">
        <f t="array" ref="U461">IFERROR(IF(INDEX('Disaggregation Data'!$O$315:$O$616,MATCH(RIGHT(X461,255),RIGHT('Disaggregation Data'!$J$315:$J$616,255),0))=0,"",INDEX('Disaggregation Data'!$O$315:$O$616,MATCH(RIGHT(X461,255),RIGHT('Disaggregation Data'!J$315:$J$616,255),0))),"")</f>
        <v/>
      </c>
      <c r="V461" s="413" t="str">
        <f t="array" ref="V461">IFERROR(IF(INDEX('Disaggregation Data'!$P$315:$P$616,MATCH(RIGHT(X461,255),RIGHT('Disaggregation Data'!$J$315:$J$616,255),0))=0,"",INDEX('Disaggregation Data'!$P$315:$P$616,MATCH(RIGHT(X461,255),RIGHT('Disaggregation Data'!J$315:$J$616,255),0))),"")</f>
        <v/>
      </c>
      <c r="W461" s="497"/>
      <c r="X461" s="497" t="str">
        <f t="shared" si="32"/>
        <v/>
      </c>
      <c r="Y461" s="497">
        <f t="shared" si="33"/>
        <v>124</v>
      </c>
      <c r="Z461" s="497" t="str">
        <f t="shared" si="34"/>
        <v/>
      </c>
      <c r="AA461" s="497" t="b">
        <f t="shared" si="35"/>
        <v>0</v>
      </c>
      <c r="AB461" s="497" t="s">
        <v>2031</v>
      </c>
      <c r="AC461" s="497" t="str">
        <f t="array" ref="AC461">IFERROR(IF(INDEX('Disaggregation Records'!$G$95:$G$183,MATCH(LEFT(Z461,255),LEFT('Disaggregation Records'!$D$95:$D$183,255),0))=0,"",INDEX('Disaggregation Records'!$G$95:$G$183,MATCH(LEFT(Z461,255),LEFT('Disaggregation Records'!$D$95:$D$183,255),0))),"")</f>
        <v/>
      </c>
      <c r="AD461" s="497" t="s">
        <v>821</v>
      </c>
      <c r="AE461" s="216"/>
      <c r="AF461" s="494"/>
      <c r="AG461" s="494"/>
    </row>
    <row r="462" spans="1:33" ht="37.5" customHeight="1" x14ac:dyDescent="0.25">
      <c r="A462" s="375">
        <v>14</v>
      </c>
      <c r="B462" s="394" t="str">
        <f>IFERROR(VLOOKUP(A462,'Coverage Indicators - Section D'!$A$10:$Y$42,25,FALSE),"")</f>
        <v/>
      </c>
      <c r="C462" s="490" t="str">
        <f t="array" ref="C462">IFERROR(IF(INDEX('Disaggregation Records'!$E$95:$E$183,MATCH(RIGHT(Z462,255),RIGHT('Disaggregation Records'!$D$95:$D$183,255),0))=0,"",INDEX('Disaggregation Records'!$E$95:$E$183,MATCH(RIGHT(Z462,255),RIGHT('Disaggregation Records'!$D$95:$D$183,255),0))),"")</f>
        <v/>
      </c>
      <c r="D462" s="490" t="str">
        <f t="array" ref="D462">IFERROR(IF(INDEX('Disaggregation Records'!$F$95:$F$183,MATCH(RIGHT(Z462,255),RIGHT('Disaggregation Records'!$D$95:$D$183,255),0))=0,"",INDEX('Disaggregation Records'!$F$95:$F$183,MATCH(RIGHT(Z462,255),RIGHT('Disaggregation Records'!$D$95:$D$183,255),0))),"")</f>
        <v/>
      </c>
      <c r="E462" s="396" t="str">
        <f t="array" ref="E462">IFERROR(IF(INDEX('Disaggregation Data'!$K$315:$K$616,MATCH(RIGHT(X462,255),RIGHT('Disaggregation Data'!$J$315:$J$616,255),0))=0,"",INDEX('Disaggregation Data'!$K$315:$K$616,MATCH(RIGHT(X462,255),RIGHT('Disaggregation Data'!J$315:$J$616,255),0))),"")</f>
        <v/>
      </c>
      <c r="F462" s="397" t="str">
        <f t="array" ref="F462">IFERROR(IF(INDEX('Disaggregation Data'!$L$315:$L$616,MATCH(RIGHT(X462,255),RIGHT('Disaggregation Data'!$J$315:$J$616,255),0))=0,"",INDEX('Disaggregation Data'!$L$315:$L$616,MATCH(RIGHT(X462,255),RIGHT('Disaggregation Data'!J$315:$J$616,255),0))),"")</f>
        <v/>
      </c>
      <c r="G462" s="459" t="str">
        <f t="array" ref="G462">IFERROR(IF(INDEX('Disaggregation Data'!$M$315:$M$616,MATCH(RIGHT(X462,255),RIGHT('Disaggregation Data'!$J$315:$J$616,255),0))=0,(E462/F462)*100,INDEX('Disaggregation Data'!$M$315:$M$616,MATCH(RIGHT(X462,255),RIGHT('Disaggregation Data'!J$315:$J$616,255),0))),"")</f>
        <v/>
      </c>
      <c r="H462" s="400" t="str">
        <f t="array" ref="H462">IFERROR(IF(INDEX('Disaggregation Data'!$N$315:$N$616,MATCH(RIGHT(X462,255),RIGHT('Disaggregation Data'!$J$315:$J$616,255),0))=0,"",INDEX('Disaggregation Data'!$N$315:$N$616,MATCH(RIGHT(X462,255),RIGHT('Disaggregation Data'!J$315:$J$616,255),0))),"")</f>
        <v/>
      </c>
      <c r="I462" s="496"/>
      <c r="J462" s="496"/>
      <c r="K462" s="496"/>
      <c r="L462" s="496"/>
      <c r="M462" s="496"/>
      <c r="N462" s="496"/>
      <c r="O462" s="496"/>
      <c r="P462" s="496"/>
      <c r="Q462" s="496"/>
      <c r="R462" s="496"/>
      <c r="S462" s="496"/>
      <c r="T462" s="496"/>
      <c r="U462" s="400" t="str">
        <f t="array" ref="U462">IFERROR(IF(INDEX('Disaggregation Data'!$O$315:$O$616,MATCH(RIGHT(X462,255),RIGHT('Disaggregation Data'!$J$315:$J$616,255),0))=0,"",INDEX('Disaggregation Data'!$O$315:$O$616,MATCH(RIGHT(X462,255),RIGHT('Disaggregation Data'!J$315:$J$616,255),0))),"")</f>
        <v/>
      </c>
      <c r="V462" s="413" t="str">
        <f t="array" ref="V462">IFERROR(IF(INDEX('Disaggregation Data'!$P$315:$P$616,MATCH(RIGHT(X462,255),RIGHT('Disaggregation Data'!$J$315:$J$616,255),0))=0,"",INDEX('Disaggregation Data'!$P$315:$P$616,MATCH(RIGHT(X462,255),RIGHT('Disaggregation Data'!J$315:$J$616,255),0))),"")</f>
        <v/>
      </c>
      <c r="W462" s="497"/>
      <c r="X462" s="497" t="str">
        <f t="shared" si="32"/>
        <v/>
      </c>
      <c r="Y462" s="497">
        <f t="shared" si="33"/>
        <v>125</v>
      </c>
      <c r="Z462" s="497" t="str">
        <f t="shared" si="34"/>
        <v/>
      </c>
      <c r="AA462" s="497" t="b">
        <f t="shared" si="35"/>
        <v>0</v>
      </c>
      <c r="AB462" s="497" t="s">
        <v>2032</v>
      </c>
      <c r="AC462" s="497" t="str">
        <f t="array" ref="AC462">IFERROR(IF(INDEX('Disaggregation Records'!$G$95:$G$183,MATCH(LEFT(Z462,255),LEFT('Disaggregation Records'!$D$95:$D$183,255),0))=0,"",INDEX('Disaggregation Records'!$G$95:$G$183,MATCH(LEFT(Z462,255),LEFT('Disaggregation Records'!$D$95:$D$183,255),0))),"")</f>
        <v/>
      </c>
      <c r="AD462" s="497" t="s">
        <v>821</v>
      </c>
      <c r="AE462" s="216"/>
      <c r="AF462" s="494"/>
      <c r="AG462" s="494"/>
    </row>
    <row r="463" spans="1:33" ht="37.5" customHeight="1" x14ac:dyDescent="0.25">
      <c r="A463" s="375">
        <v>14</v>
      </c>
      <c r="B463" s="394" t="str">
        <f>IFERROR(VLOOKUP(A463,'Coverage Indicators - Section D'!$A$10:$Y$42,25,FALSE),"")</f>
        <v/>
      </c>
      <c r="C463" s="490" t="str">
        <f t="array" ref="C463">IFERROR(IF(INDEX('Disaggregation Records'!$E$95:$E$183,MATCH(RIGHT(Z463,255),RIGHT('Disaggregation Records'!$D$95:$D$183,255),0))=0,"",INDEX('Disaggregation Records'!$E$95:$E$183,MATCH(RIGHT(Z463,255),RIGHT('Disaggregation Records'!$D$95:$D$183,255),0))),"")</f>
        <v/>
      </c>
      <c r="D463" s="490" t="str">
        <f t="array" ref="D463">IFERROR(IF(INDEX('Disaggregation Records'!$F$95:$F$183,MATCH(RIGHT(Z463,255),RIGHT('Disaggregation Records'!$D$95:$D$183,255),0))=0,"",INDEX('Disaggregation Records'!$F$95:$F$183,MATCH(RIGHT(Z463,255),RIGHT('Disaggregation Records'!$D$95:$D$183,255),0))),"")</f>
        <v/>
      </c>
      <c r="E463" s="396" t="str">
        <f t="array" ref="E463">IFERROR(IF(INDEX('Disaggregation Data'!$K$315:$K$616,MATCH(RIGHT(X463,255),RIGHT('Disaggregation Data'!$J$315:$J$616,255),0))=0,"",INDEX('Disaggregation Data'!$K$315:$K$616,MATCH(RIGHT(X463,255),RIGHT('Disaggregation Data'!J$315:$J$616,255),0))),"")</f>
        <v/>
      </c>
      <c r="F463" s="397" t="str">
        <f t="array" ref="F463">IFERROR(IF(INDEX('Disaggregation Data'!$L$315:$L$616,MATCH(RIGHT(X463,255),RIGHT('Disaggregation Data'!$J$315:$J$616,255),0))=0,"",INDEX('Disaggregation Data'!$L$315:$L$616,MATCH(RIGHT(X463,255),RIGHT('Disaggregation Data'!J$315:$J$616,255),0))),"")</f>
        <v/>
      </c>
      <c r="G463" s="459" t="str">
        <f t="array" ref="G463">IFERROR(IF(INDEX('Disaggregation Data'!$M$315:$M$616,MATCH(RIGHT(X463,255),RIGHT('Disaggregation Data'!$J$315:$J$616,255),0))=0,(E463/F463)*100,INDEX('Disaggregation Data'!$M$315:$M$616,MATCH(RIGHT(X463,255),RIGHT('Disaggregation Data'!J$315:$J$616,255),0))),"")</f>
        <v/>
      </c>
      <c r="H463" s="400" t="str">
        <f t="array" ref="H463">IFERROR(IF(INDEX('Disaggregation Data'!$N$315:$N$616,MATCH(RIGHT(X463,255),RIGHT('Disaggregation Data'!$J$315:$J$616,255),0))=0,"",INDEX('Disaggregation Data'!$N$315:$N$616,MATCH(RIGHT(X463,255),RIGHT('Disaggregation Data'!J$315:$J$616,255),0))),"")</f>
        <v/>
      </c>
      <c r="I463" s="496"/>
      <c r="J463" s="496"/>
      <c r="K463" s="496"/>
      <c r="L463" s="496"/>
      <c r="M463" s="496"/>
      <c r="N463" s="496"/>
      <c r="O463" s="496"/>
      <c r="P463" s="496"/>
      <c r="Q463" s="496"/>
      <c r="R463" s="496"/>
      <c r="S463" s="496"/>
      <c r="T463" s="496"/>
      <c r="U463" s="400" t="str">
        <f t="array" ref="U463">IFERROR(IF(INDEX('Disaggregation Data'!$O$315:$O$616,MATCH(RIGHT(X463,255),RIGHT('Disaggregation Data'!$J$315:$J$616,255),0))=0,"",INDEX('Disaggregation Data'!$O$315:$O$616,MATCH(RIGHT(X463,255),RIGHT('Disaggregation Data'!J$315:$J$616,255),0))),"")</f>
        <v/>
      </c>
      <c r="V463" s="413" t="str">
        <f t="array" ref="V463">IFERROR(IF(INDEX('Disaggregation Data'!$P$315:$P$616,MATCH(RIGHT(X463,255),RIGHT('Disaggregation Data'!$J$315:$J$616,255),0))=0,"",INDEX('Disaggregation Data'!$P$315:$P$616,MATCH(RIGHT(X463,255),RIGHT('Disaggregation Data'!J$315:$J$616,255),0))),"")</f>
        <v/>
      </c>
      <c r="W463" s="497"/>
      <c r="X463" s="497" t="str">
        <f t="shared" si="32"/>
        <v/>
      </c>
      <c r="Y463" s="497">
        <f t="shared" si="33"/>
        <v>126</v>
      </c>
      <c r="Z463" s="497" t="str">
        <f t="shared" si="34"/>
        <v/>
      </c>
      <c r="AA463" s="497" t="b">
        <f t="shared" si="35"/>
        <v>0</v>
      </c>
      <c r="AB463" s="497" t="s">
        <v>2033</v>
      </c>
      <c r="AC463" s="497" t="str">
        <f t="array" ref="AC463">IFERROR(IF(INDEX('Disaggregation Records'!$G$95:$G$183,MATCH(LEFT(Z463,255),LEFT('Disaggregation Records'!$D$95:$D$183,255),0))=0,"",INDEX('Disaggregation Records'!$G$95:$G$183,MATCH(LEFT(Z463,255),LEFT('Disaggregation Records'!$D$95:$D$183,255),0))),"")</f>
        <v/>
      </c>
      <c r="AD463" s="497" t="s">
        <v>821</v>
      </c>
      <c r="AE463" s="216"/>
      <c r="AF463" s="494"/>
      <c r="AG463" s="494"/>
    </row>
    <row r="464" spans="1:33" ht="37.5" customHeight="1" x14ac:dyDescent="0.25">
      <c r="A464" s="375">
        <v>14</v>
      </c>
      <c r="B464" s="394" t="str">
        <f>IFERROR(VLOOKUP(A464,'Coverage Indicators - Section D'!$A$10:$Y$42,25,FALSE),"")</f>
        <v/>
      </c>
      <c r="C464" s="490" t="str">
        <f t="array" ref="C464">IFERROR(IF(INDEX('Disaggregation Records'!$E$95:$E$183,MATCH(RIGHT(Z464,255),RIGHT('Disaggregation Records'!$D$95:$D$183,255),0))=0,"",INDEX('Disaggregation Records'!$E$95:$E$183,MATCH(RIGHT(Z464,255),RIGHT('Disaggregation Records'!$D$95:$D$183,255),0))),"")</f>
        <v/>
      </c>
      <c r="D464" s="490" t="str">
        <f t="array" ref="D464">IFERROR(IF(INDEX('Disaggregation Records'!$F$95:$F$183,MATCH(RIGHT(Z464,255),RIGHT('Disaggregation Records'!$D$95:$D$183,255),0))=0,"",INDEX('Disaggregation Records'!$F$95:$F$183,MATCH(RIGHT(Z464,255),RIGHT('Disaggregation Records'!$D$95:$D$183,255),0))),"")</f>
        <v/>
      </c>
      <c r="E464" s="396" t="str">
        <f t="array" ref="E464">IFERROR(IF(INDEX('Disaggregation Data'!$K$315:$K$616,MATCH(RIGHT(X464,255),RIGHT('Disaggregation Data'!$J$315:$J$616,255),0))=0,"",INDEX('Disaggregation Data'!$K$315:$K$616,MATCH(RIGHT(X464,255),RIGHT('Disaggregation Data'!J$315:$J$616,255),0))),"")</f>
        <v/>
      </c>
      <c r="F464" s="397" t="str">
        <f t="array" ref="F464">IFERROR(IF(INDEX('Disaggregation Data'!$L$315:$L$616,MATCH(RIGHT(X464,255),RIGHT('Disaggregation Data'!$J$315:$J$616,255),0))=0,"",INDEX('Disaggregation Data'!$L$315:$L$616,MATCH(RIGHT(X464,255),RIGHT('Disaggregation Data'!J$315:$J$616,255),0))),"")</f>
        <v/>
      </c>
      <c r="G464" s="459" t="str">
        <f t="array" ref="G464">IFERROR(IF(INDEX('Disaggregation Data'!$M$315:$M$616,MATCH(RIGHT(X464,255),RIGHT('Disaggregation Data'!$J$315:$J$616,255),0))=0,(E464/F464)*100,INDEX('Disaggregation Data'!$M$315:$M$616,MATCH(RIGHT(X464,255),RIGHT('Disaggregation Data'!J$315:$J$616,255),0))),"")</f>
        <v/>
      </c>
      <c r="H464" s="400" t="str">
        <f t="array" ref="H464">IFERROR(IF(INDEX('Disaggregation Data'!$N$315:$N$616,MATCH(RIGHT(X464,255),RIGHT('Disaggregation Data'!$J$315:$J$616,255),0))=0,"",INDEX('Disaggregation Data'!$N$315:$N$616,MATCH(RIGHT(X464,255),RIGHT('Disaggregation Data'!J$315:$J$616,255),0))),"")</f>
        <v/>
      </c>
      <c r="I464" s="496"/>
      <c r="J464" s="496"/>
      <c r="K464" s="496"/>
      <c r="L464" s="496"/>
      <c r="M464" s="496"/>
      <c r="N464" s="496"/>
      <c r="O464" s="496"/>
      <c r="P464" s="496"/>
      <c r="Q464" s="496"/>
      <c r="R464" s="496"/>
      <c r="S464" s="496"/>
      <c r="T464" s="496"/>
      <c r="U464" s="400" t="str">
        <f t="array" ref="U464">IFERROR(IF(INDEX('Disaggregation Data'!$O$315:$O$616,MATCH(RIGHT(X464,255),RIGHT('Disaggregation Data'!$J$315:$J$616,255),0))=0,"",INDEX('Disaggregation Data'!$O$315:$O$616,MATCH(RIGHT(X464,255),RIGHT('Disaggregation Data'!J$315:$J$616,255),0))),"")</f>
        <v/>
      </c>
      <c r="V464" s="413" t="str">
        <f t="array" ref="V464">IFERROR(IF(INDEX('Disaggregation Data'!$P$315:$P$616,MATCH(RIGHT(X464,255),RIGHT('Disaggregation Data'!$J$315:$J$616,255),0))=0,"",INDEX('Disaggregation Data'!$P$315:$P$616,MATCH(RIGHT(X464,255),RIGHT('Disaggregation Data'!J$315:$J$616,255),0))),"")</f>
        <v/>
      </c>
      <c r="W464" s="497"/>
      <c r="X464" s="497" t="str">
        <f t="shared" si="32"/>
        <v/>
      </c>
      <c r="Y464" s="497">
        <f t="shared" si="33"/>
        <v>127</v>
      </c>
      <c r="Z464" s="497" t="str">
        <f t="shared" si="34"/>
        <v/>
      </c>
      <c r="AA464" s="497" t="b">
        <f t="shared" si="35"/>
        <v>0</v>
      </c>
      <c r="AB464" s="497" t="s">
        <v>2034</v>
      </c>
      <c r="AC464" s="497" t="str">
        <f t="array" ref="AC464">IFERROR(IF(INDEX('Disaggregation Records'!$G$95:$G$183,MATCH(LEFT(Z464,255),LEFT('Disaggregation Records'!$D$95:$D$183,255),0))=0,"",INDEX('Disaggregation Records'!$G$95:$G$183,MATCH(LEFT(Z464,255),LEFT('Disaggregation Records'!$D$95:$D$183,255),0))),"")</f>
        <v/>
      </c>
      <c r="AD464" s="497" t="s">
        <v>821</v>
      </c>
      <c r="AE464" s="216"/>
      <c r="AF464" s="494"/>
      <c r="AG464" s="494"/>
    </row>
    <row r="465" spans="1:33" ht="37.5" customHeight="1" x14ac:dyDescent="0.25">
      <c r="A465" s="375">
        <v>14</v>
      </c>
      <c r="B465" s="394" t="str">
        <f>IFERROR(VLOOKUP(A465,'Coverage Indicators - Section D'!$A$10:$Y$42,25,FALSE),"")</f>
        <v/>
      </c>
      <c r="C465" s="490" t="str">
        <f t="array" ref="C465">IFERROR(IF(INDEX('Disaggregation Records'!$E$95:$E$183,MATCH(RIGHT(Z465,255),RIGHT('Disaggregation Records'!$D$95:$D$183,255),0))=0,"",INDEX('Disaggregation Records'!$E$95:$E$183,MATCH(RIGHT(Z465,255),RIGHT('Disaggregation Records'!$D$95:$D$183,255),0))),"")</f>
        <v/>
      </c>
      <c r="D465" s="490" t="str">
        <f t="array" ref="D465">IFERROR(IF(INDEX('Disaggregation Records'!$F$95:$F$183,MATCH(RIGHT(Z465,255),RIGHT('Disaggregation Records'!$D$95:$D$183,255),0))=0,"",INDEX('Disaggregation Records'!$F$95:$F$183,MATCH(RIGHT(Z465,255),RIGHT('Disaggregation Records'!$D$95:$D$183,255),0))),"")</f>
        <v/>
      </c>
      <c r="E465" s="396" t="str">
        <f t="array" ref="E465">IFERROR(IF(INDEX('Disaggregation Data'!$K$315:$K$616,MATCH(RIGHT(X465,255),RIGHT('Disaggregation Data'!$J$315:$J$616,255),0))=0,"",INDEX('Disaggregation Data'!$K$315:$K$616,MATCH(RIGHT(X465,255),RIGHT('Disaggregation Data'!J$315:$J$616,255),0))),"")</f>
        <v/>
      </c>
      <c r="F465" s="397" t="str">
        <f t="array" ref="F465">IFERROR(IF(INDEX('Disaggregation Data'!$L$315:$L$616,MATCH(RIGHT(X465,255),RIGHT('Disaggregation Data'!$J$315:$J$616,255),0))=0,"",INDEX('Disaggregation Data'!$L$315:$L$616,MATCH(RIGHT(X465,255),RIGHT('Disaggregation Data'!J$315:$J$616,255),0))),"")</f>
        <v/>
      </c>
      <c r="G465" s="459" t="str">
        <f t="array" ref="G465">IFERROR(IF(INDEX('Disaggregation Data'!$M$315:$M$616,MATCH(RIGHT(X465,255),RIGHT('Disaggregation Data'!$J$315:$J$616,255),0))=0,(E465/F465)*100,INDEX('Disaggregation Data'!$M$315:$M$616,MATCH(RIGHT(X465,255),RIGHT('Disaggregation Data'!J$315:$J$616,255),0))),"")</f>
        <v/>
      </c>
      <c r="H465" s="400" t="str">
        <f t="array" ref="H465">IFERROR(IF(INDEX('Disaggregation Data'!$N$315:$N$616,MATCH(RIGHT(X465,255),RIGHT('Disaggregation Data'!$J$315:$J$616,255),0))=0,"",INDEX('Disaggregation Data'!$N$315:$N$616,MATCH(RIGHT(X465,255),RIGHT('Disaggregation Data'!J$315:$J$616,255),0))),"")</f>
        <v/>
      </c>
      <c r="I465" s="496"/>
      <c r="J465" s="496"/>
      <c r="K465" s="496"/>
      <c r="L465" s="496"/>
      <c r="M465" s="496"/>
      <c r="N465" s="496"/>
      <c r="O465" s="496"/>
      <c r="P465" s="496"/>
      <c r="Q465" s="496"/>
      <c r="R465" s="496"/>
      <c r="S465" s="496"/>
      <c r="T465" s="496"/>
      <c r="U465" s="400" t="str">
        <f t="array" ref="U465">IFERROR(IF(INDEX('Disaggregation Data'!$O$315:$O$616,MATCH(RIGHT(X465,255),RIGHT('Disaggregation Data'!$J$315:$J$616,255),0))=0,"",INDEX('Disaggregation Data'!$O$315:$O$616,MATCH(RIGHT(X465,255),RIGHT('Disaggregation Data'!J$315:$J$616,255),0))),"")</f>
        <v/>
      </c>
      <c r="V465" s="413" t="str">
        <f t="array" ref="V465">IFERROR(IF(INDEX('Disaggregation Data'!$P$315:$P$616,MATCH(RIGHT(X465,255),RIGHT('Disaggregation Data'!$J$315:$J$616,255),0))=0,"",INDEX('Disaggregation Data'!$P$315:$P$616,MATCH(RIGHT(X465,255),RIGHT('Disaggregation Data'!J$315:$J$616,255),0))),"")</f>
        <v/>
      </c>
      <c r="W465" s="497"/>
      <c r="X465" s="497" t="str">
        <f t="shared" si="32"/>
        <v/>
      </c>
      <c r="Y465" s="497">
        <f t="shared" si="33"/>
        <v>128</v>
      </c>
      <c r="Z465" s="497" t="str">
        <f t="shared" si="34"/>
        <v/>
      </c>
      <c r="AA465" s="497" t="b">
        <f t="shared" si="35"/>
        <v>0</v>
      </c>
      <c r="AB465" s="497" t="s">
        <v>2035</v>
      </c>
      <c r="AC465" s="497" t="str">
        <f t="array" ref="AC465">IFERROR(IF(INDEX('Disaggregation Records'!$G$95:$G$183,MATCH(LEFT(Z465,255),LEFT('Disaggregation Records'!$D$95:$D$183,255),0))=0,"",INDEX('Disaggregation Records'!$G$95:$G$183,MATCH(LEFT(Z465,255),LEFT('Disaggregation Records'!$D$95:$D$183,255),0))),"")</f>
        <v/>
      </c>
      <c r="AD465" s="497" t="s">
        <v>821</v>
      </c>
      <c r="AE465" s="216"/>
      <c r="AF465" s="494"/>
      <c r="AG465" s="494"/>
    </row>
    <row r="466" spans="1:33" ht="37.5" customHeight="1" x14ac:dyDescent="0.25">
      <c r="A466" s="375">
        <v>14</v>
      </c>
      <c r="B466" s="394" t="str">
        <f>IFERROR(VLOOKUP(A466,'Coverage Indicators - Section D'!$A$10:$Y$42,25,FALSE),"")</f>
        <v/>
      </c>
      <c r="C466" s="490" t="str">
        <f t="array" ref="C466">IFERROR(IF(INDEX('Disaggregation Records'!$E$95:$E$183,MATCH(RIGHT(Z466,255),RIGHT('Disaggregation Records'!$D$95:$D$183,255),0))=0,"",INDEX('Disaggregation Records'!$E$95:$E$183,MATCH(RIGHT(Z466,255),RIGHT('Disaggregation Records'!$D$95:$D$183,255),0))),"")</f>
        <v/>
      </c>
      <c r="D466" s="490" t="str">
        <f t="array" ref="D466">IFERROR(IF(INDEX('Disaggregation Records'!$F$95:$F$183,MATCH(RIGHT(Z466,255),RIGHT('Disaggregation Records'!$D$95:$D$183,255),0))=0,"",INDEX('Disaggregation Records'!$F$95:$F$183,MATCH(RIGHT(Z466,255),RIGHT('Disaggregation Records'!$D$95:$D$183,255),0))),"")</f>
        <v/>
      </c>
      <c r="E466" s="396" t="str">
        <f t="array" ref="E466">IFERROR(IF(INDEX('Disaggregation Data'!$K$315:$K$616,MATCH(RIGHT(X466,255),RIGHT('Disaggregation Data'!$J$315:$J$616,255),0))=0,"",INDEX('Disaggregation Data'!$K$315:$K$616,MATCH(RIGHT(X466,255),RIGHT('Disaggregation Data'!J$315:$J$616,255),0))),"")</f>
        <v/>
      </c>
      <c r="F466" s="397" t="str">
        <f t="array" ref="F466">IFERROR(IF(INDEX('Disaggregation Data'!$L$315:$L$616,MATCH(RIGHT(X466,255),RIGHT('Disaggregation Data'!$J$315:$J$616,255),0))=0,"",INDEX('Disaggregation Data'!$L$315:$L$616,MATCH(RIGHT(X466,255),RIGHT('Disaggregation Data'!J$315:$J$616,255),0))),"")</f>
        <v/>
      </c>
      <c r="G466" s="459" t="str">
        <f t="array" ref="G466">IFERROR(IF(INDEX('Disaggregation Data'!$M$315:$M$616,MATCH(RIGHT(X466,255),RIGHT('Disaggregation Data'!$J$315:$J$616,255),0))=0,(E466/F466)*100,INDEX('Disaggregation Data'!$M$315:$M$616,MATCH(RIGHT(X466,255),RIGHT('Disaggregation Data'!J$315:$J$616,255),0))),"")</f>
        <v/>
      </c>
      <c r="H466" s="400" t="str">
        <f t="array" ref="H466">IFERROR(IF(INDEX('Disaggregation Data'!$N$315:$N$616,MATCH(RIGHT(X466,255),RIGHT('Disaggregation Data'!$J$315:$J$616,255),0))=0,"",INDEX('Disaggregation Data'!$N$315:$N$616,MATCH(RIGHT(X466,255),RIGHT('Disaggregation Data'!J$315:$J$616,255),0))),"")</f>
        <v/>
      </c>
      <c r="I466" s="496"/>
      <c r="J466" s="496"/>
      <c r="K466" s="496"/>
      <c r="L466" s="496"/>
      <c r="M466" s="496"/>
      <c r="N466" s="496"/>
      <c r="O466" s="496"/>
      <c r="P466" s="496"/>
      <c r="Q466" s="496"/>
      <c r="R466" s="496"/>
      <c r="S466" s="496"/>
      <c r="T466" s="496"/>
      <c r="U466" s="400" t="str">
        <f t="array" ref="U466">IFERROR(IF(INDEX('Disaggregation Data'!$O$315:$O$616,MATCH(RIGHT(X466,255),RIGHT('Disaggregation Data'!$J$315:$J$616,255),0))=0,"",INDEX('Disaggregation Data'!$O$315:$O$616,MATCH(RIGHT(X466,255),RIGHT('Disaggregation Data'!J$315:$J$616,255),0))),"")</f>
        <v/>
      </c>
      <c r="V466" s="413" t="str">
        <f t="array" ref="V466">IFERROR(IF(INDEX('Disaggregation Data'!$P$315:$P$616,MATCH(RIGHT(X466,255),RIGHT('Disaggregation Data'!$J$315:$J$616,255),0))=0,"",INDEX('Disaggregation Data'!$P$315:$P$616,MATCH(RIGHT(X466,255),RIGHT('Disaggregation Data'!J$315:$J$616,255),0))),"")</f>
        <v/>
      </c>
      <c r="W466" s="497"/>
      <c r="X466" s="497" t="str">
        <f t="shared" si="32"/>
        <v/>
      </c>
      <c r="Y466" s="497">
        <f t="shared" si="33"/>
        <v>129</v>
      </c>
      <c r="Z466" s="497" t="str">
        <f t="shared" si="34"/>
        <v/>
      </c>
      <c r="AA466" s="497" t="b">
        <f t="shared" si="35"/>
        <v>0</v>
      </c>
      <c r="AB466" s="497" t="s">
        <v>2036</v>
      </c>
      <c r="AC466" s="497" t="str">
        <f t="array" ref="AC466">IFERROR(IF(INDEX('Disaggregation Records'!$G$95:$G$183,MATCH(LEFT(Z466,255),LEFT('Disaggregation Records'!$D$95:$D$183,255),0))=0,"",INDEX('Disaggregation Records'!$G$95:$G$183,MATCH(LEFT(Z466,255),LEFT('Disaggregation Records'!$D$95:$D$183,255),0))),"")</f>
        <v/>
      </c>
      <c r="AD466" s="497" t="s">
        <v>821</v>
      </c>
      <c r="AE466" s="216"/>
      <c r="AF466" s="494"/>
      <c r="AG466" s="494"/>
    </row>
    <row r="467" spans="1:33" ht="37.5" customHeight="1" x14ac:dyDescent="0.25">
      <c r="A467" s="375">
        <v>15</v>
      </c>
      <c r="B467" s="394" t="str">
        <f>IFERROR(VLOOKUP(A467,'Coverage Indicators - Section D'!$A$10:$Y$42,25,FALSE),"")</f>
        <v/>
      </c>
      <c r="C467" s="490" t="str">
        <f t="array" ref="C467">IFERROR(IF(INDEX('Disaggregation Records'!$E$95:$E$183,MATCH(RIGHT(Z467,255),RIGHT('Disaggregation Records'!$D$95:$D$183,255),0))=0,"",INDEX('Disaggregation Records'!$E$95:$E$183,MATCH(RIGHT(Z467,255),RIGHT('Disaggregation Records'!$D$95:$D$183,255),0))),"")</f>
        <v/>
      </c>
      <c r="D467" s="490" t="str">
        <f t="array" ref="D467">IFERROR(IF(INDEX('Disaggregation Records'!$F$95:$F$183,MATCH(RIGHT(Z467,255),RIGHT('Disaggregation Records'!$D$95:$D$183,255),0))=0,"",INDEX('Disaggregation Records'!$F$95:$F$183,MATCH(RIGHT(Z467,255),RIGHT('Disaggregation Records'!$D$95:$D$183,255),0))),"")</f>
        <v/>
      </c>
      <c r="E467" s="396" t="str">
        <f t="array" ref="E467">IFERROR(IF(INDEX('Disaggregation Data'!$K$315:$K$616,MATCH(RIGHT(X467,255),RIGHT('Disaggregation Data'!$J$315:$J$616,255),0))=0,"",INDEX('Disaggregation Data'!$K$315:$K$616,MATCH(RIGHT(X467,255),RIGHT('Disaggregation Data'!J$315:$J$616,255),0))),"")</f>
        <v/>
      </c>
      <c r="F467" s="397" t="str">
        <f t="array" ref="F467">IFERROR(IF(INDEX('Disaggregation Data'!$L$315:$L$616,MATCH(RIGHT(X467,255),RIGHT('Disaggregation Data'!$J$315:$J$616,255),0))=0,"",INDEX('Disaggregation Data'!$L$315:$L$616,MATCH(RIGHT(X467,255),RIGHT('Disaggregation Data'!J$315:$J$616,255),0))),"")</f>
        <v/>
      </c>
      <c r="G467" s="459" t="str">
        <f t="array" ref="G467">IFERROR(IF(INDEX('Disaggregation Data'!$M$315:$M$616,MATCH(RIGHT(X467,255),RIGHT('Disaggregation Data'!$J$315:$J$616,255),0))=0,(E467/F467)*100,INDEX('Disaggregation Data'!$M$315:$M$616,MATCH(RIGHT(X467,255),RIGHT('Disaggregation Data'!J$315:$J$616,255),0))),"")</f>
        <v/>
      </c>
      <c r="H467" s="400" t="str">
        <f t="array" ref="H467">IFERROR(IF(INDEX('Disaggregation Data'!$N$315:$N$616,MATCH(RIGHT(X467,255),RIGHT('Disaggregation Data'!$J$315:$J$616,255),0))=0,"",INDEX('Disaggregation Data'!$N$315:$N$616,MATCH(RIGHT(X467,255),RIGHT('Disaggregation Data'!J$315:$J$616,255),0))),"")</f>
        <v/>
      </c>
      <c r="I467" s="496"/>
      <c r="J467" s="496"/>
      <c r="K467" s="496"/>
      <c r="L467" s="496"/>
      <c r="M467" s="496"/>
      <c r="N467" s="496"/>
      <c r="O467" s="496"/>
      <c r="P467" s="496"/>
      <c r="Q467" s="496"/>
      <c r="R467" s="496"/>
      <c r="S467" s="496"/>
      <c r="T467" s="496"/>
      <c r="U467" s="400" t="str">
        <f t="array" ref="U467">IFERROR(IF(INDEX('Disaggregation Data'!$O$315:$O$616,MATCH(RIGHT(X467,255),RIGHT('Disaggregation Data'!$J$315:$J$616,255),0))=0,"",INDEX('Disaggregation Data'!$O$315:$O$616,MATCH(RIGHT(X467,255),RIGHT('Disaggregation Data'!J$315:$J$616,255),0))),"")</f>
        <v/>
      </c>
      <c r="V467" s="413" t="str">
        <f t="array" ref="V467">IFERROR(IF(INDEX('Disaggregation Data'!$P$315:$P$616,MATCH(RIGHT(X467,255),RIGHT('Disaggregation Data'!$J$315:$J$616,255),0))=0,"",INDEX('Disaggregation Data'!$P$315:$P$616,MATCH(RIGHT(X467,255),RIGHT('Disaggregation Data'!J$315:$J$616,255),0))),"")</f>
        <v/>
      </c>
      <c r="W467" s="497"/>
      <c r="X467" s="497" t="str">
        <f t="shared" si="32"/>
        <v/>
      </c>
      <c r="Y467" s="497">
        <f t="shared" si="33"/>
        <v>130</v>
      </c>
      <c r="Z467" s="497" t="str">
        <f t="shared" si="34"/>
        <v/>
      </c>
      <c r="AA467" s="497" t="b">
        <f t="shared" si="35"/>
        <v>0</v>
      </c>
      <c r="AB467" s="497" t="s">
        <v>2037</v>
      </c>
      <c r="AC467" s="497" t="str">
        <f t="array" ref="AC467">IFERROR(IF(INDEX('Disaggregation Records'!$G$95:$G$183,MATCH(LEFT(Z467,255),LEFT('Disaggregation Records'!$D$95:$D$183,255),0))=0,"",INDEX('Disaggregation Records'!$G$95:$G$183,MATCH(LEFT(Z467,255),LEFT('Disaggregation Records'!$D$95:$D$183,255),0))),"")</f>
        <v/>
      </c>
      <c r="AD467" s="497" t="s">
        <v>824</v>
      </c>
      <c r="AE467" s="216"/>
      <c r="AF467" s="494"/>
      <c r="AG467" s="494"/>
    </row>
    <row r="468" spans="1:33" ht="37.5" customHeight="1" x14ac:dyDescent="0.25">
      <c r="A468" s="375">
        <v>15</v>
      </c>
      <c r="B468" s="394" t="str">
        <f>IFERROR(VLOOKUP(A468,'Coverage Indicators - Section D'!$A$10:$Y$42,25,FALSE),"")</f>
        <v/>
      </c>
      <c r="C468" s="490" t="str">
        <f t="array" ref="C468">IFERROR(IF(INDEX('Disaggregation Records'!$E$95:$E$183,MATCH(RIGHT(Z468,255),RIGHT('Disaggregation Records'!$D$95:$D$183,255),0))=0,"",INDEX('Disaggregation Records'!$E$95:$E$183,MATCH(RIGHT(Z468,255),RIGHT('Disaggregation Records'!$D$95:$D$183,255),0))),"")</f>
        <v/>
      </c>
      <c r="D468" s="490" t="str">
        <f t="array" ref="D468">IFERROR(IF(INDEX('Disaggregation Records'!$F$95:$F$183,MATCH(RIGHT(Z468,255),RIGHT('Disaggregation Records'!$D$95:$D$183,255),0))=0,"",INDEX('Disaggregation Records'!$F$95:$F$183,MATCH(RIGHT(Z468,255),RIGHT('Disaggregation Records'!$D$95:$D$183,255),0))),"")</f>
        <v/>
      </c>
      <c r="E468" s="396" t="str">
        <f t="array" ref="E468">IFERROR(IF(INDEX('Disaggregation Data'!$K$315:$K$616,MATCH(RIGHT(X468,255),RIGHT('Disaggregation Data'!$J$315:$J$616,255),0))=0,"",INDEX('Disaggregation Data'!$K$315:$K$616,MATCH(RIGHT(X468,255),RIGHT('Disaggregation Data'!J$315:$J$616,255),0))),"")</f>
        <v/>
      </c>
      <c r="F468" s="397" t="str">
        <f t="array" ref="F468">IFERROR(IF(INDEX('Disaggregation Data'!$L$315:$L$616,MATCH(RIGHT(X468,255),RIGHT('Disaggregation Data'!$J$315:$J$616,255),0))=0,"",INDEX('Disaggregation Data'!$L$315:$L$616,MATCH(RIGHT(X468,255),RIGHT('Disaggregation Data'!J$315:$J$616,255),0))),"")</f>
        <v/>
      </c>
      <c r="G468" s="459" t="str">
        <f t="array" ref="G468">IFERROR(IF(INDEX('Disaggregation Data'!$M$315:$M$616,MATCH(RIGHT(X468,255),RIGHT('Disaggregation Data'!$J$315:$J$616,255),0))=0,(E468/F468)*100,INDEX('Disaggregation Data'!$M$315:$M$616,MATCH(RIGHT(X468,255),RIGHT('Disaggregation Data'!J$315:$J$616,255),0))),"")</f>
        <v/>
      </c>
      <c r="H468" s="400" t="str">
        <f t="array" ref="H468">IFERROR(IF(INDEX('Disaggregation Data'!$N$315:$N$616,MATCH(RIGHT(X468,255),RIGHT('Disaggregation Data'!$J$315:$J$616,255),0))=0,"",INDEX('Disaggregation Data'!$N$315:$N$616,MATCH(RIGHT(X468,255),RIGHT('Disaggregation Data'!J$315:$J$616,255),0))),"")</f>
        <v/>
      </c>
      <c r="I468" s="496"/>
      <c r="J468" s="496"/>
      <c r="K468" s="496"/>
      <c r="L468" s="496"/>
      <c r="M468" s="496"/>
      <c r="N468" s="496"/>
      <c r="O468" s="496"/>
      <c r="P468" s="496"/>
      <c r="Q468" s="496"/>
      <c r="R468" s="496"/>
      <c r="S468" s="496"/>
      <c r="T468" s="496"/>
      <c r="U468" s="400" t="str">
        <f t="array" ref="U468">IFERROR(IF(INDEX('Disaggregation Data'!$O$315:$O$616,MATCH(RIGHT(X468,255),RIGHT('Disaggregation Data'!$J$315:$J$616,255),0))=0,"",INDEX('Disaggregation Data'!$O$315:$O$616,MATCH(RIGHT(X468,255),RIGHT('Disaggregation Data'!J$315:$J$616,255),0))),"")</f>
        <v/>
      </c>
      <c r="V468" s="413" t="str">
        <f t="array" ref="V468">IFERROR(IF(INDEX('Disaggregation Data'!$P$315:$P$616,MATCH(RIGHT(X468,255),RIGHT('Disaggregation Data'!$J$315:$J$616,255),0))=0,"",INDEX('Disaggregation Data'!$P$315:$P$616,MATCH(RIGHT(X468,255),RIGHT('Disaggregation Data'!J$315:$J$616,255),0))),"")</f>
        <v/>
      </c>
      <c r="W468" s="497"/>
      <c r="X468" s="497" t="str">
        <f t="shared" si="32"/>
        <v/>
      </c>
      <c r="Y468" s="497">
        <f t="shared" si="33"/>
        <v>131</v>
      </c>
      <c r="Z468" s="497" t="str">
        <f t="shared" si="34"/>
        <v/>
      </c>
      <c r="AA468" s="497" t="b">
        <f t="shared" si="35"/>
        <v>0</v>
      </c>
      <c r="AB468" s="497" t="s">
        <v>2038</v>
      </c>
      <c r="AC468" s="497" t="str">
        <f t="array" ref="AC468">IFERROR(IF(INDEX('Disaggregation Records'!$G$95:$G$183,MATCH(LEFT(Z468,255),LEFT('Disaggregation Records'!$D$95:$D$183,255),0))=0,"",INDEX('Disaggregation Records'!$G$95:$G$183,MATCH(LEFT(Z468,255),LEFT('Disaggregation Records'!$D$95:$D$183,255),0))),"")</f>
        <v/>
      </c>
      <c r="AD468" s="497" t="s">
        <v>824</v>
      </c>
      <c r="AE468" s="216"/>
      <c r="AF468" s="494"/>
      <c r="AG468" s="494"/>
    </row>
    <row r="469" spans="1:33" ht="37.5" customHeight="1" x14ac:dyDescent="0.25">
      <c r="A469" s="375">
        <v>15</v>
      </c>
      <c r="B469" s="394" t="str">
        <f>IFERROR(VLOOKUP(A469,'Coverage Indicators - Section D'!$A$10:$Y$42,25,FALSE),"")</f>
        <v/>
      </c>
      <c r="C469" s="490" t="str">
        <f t="array" ref="C469">IFERROR(IF(INDEX('Disaggregation Records'!$E$95:$E$183,MATCH(RIGHT(Z469,255),RIGHT('Disaggregation Records'!$D$95:$D$183,255),0))=0,"",INDEX('Disaggregation Records'!$E$95:$E$183,MATCH(RIGHT(Z469,255),RIGHT('Disaggregation Records'!$D$95:$D$183,255),0))),"")</f>
        <v/>
      </c>
      <c r="D469" s="490" t="str">
        <f t="array" ref="D469">IFERROR(IF(INDEX('Disaggregation Records'!$F$95:$F$183,MATCH(RIGHT(Z469,255),RIGHT('Disaggregation Records'!$D$95:$D$183,255),0))=0,"",INDEX('Disaggregation Records'!$F$95:$F$183,MATCH(RIGHT(Z469,255),RIGHT('Disaggregation Records'!$D$95:$D$183,255),0))),"")</f>
        <v/>
      </c>
      <c r="E469" s="396" t="str">
        <f t="array" ref="E469">IFERROR(IF(INDEX('Disaggregation Data'!$K$315:$K$616,MATCH(RIGHT(X469,255),RIGHT('Disaggregation Data'!$J$315:$J$616,255),0))=0,"",INDEX('Disaggregation Data'!$K$315:$K$616,MATCH(RIGHT(X469,255),RIGHT('Disaggregation Data'!J$315:$J$616,255),0))),"")</f>
        <v/>
      </c>
      <c r="F469" s="397" t="str">
        <f t="array" ref="F469">IFERROR(IF(INDEX('Disaggregation Data'!$L$315:$L$616,MATCH(RIGHT(X469,255),RIGHT('Disaggregation Data'!$J$315:$J$616,255),0))=0,"",INDEX('Disaggregation Data'!$L$315:$L$616,MATCH(RIGHT(X469,255),RIGHT('Disaggregation Data'!J$315:$J$616,255),0))),"")</f>
        <v/>
      </c>
      <c r="G469" s="459" t="str">
        <f t="array" ref="G469">IFERROR(IF(INDEX('Disaggregation Data'!$M$315:$M$616,MATCH(RIGHT(X469,255),RIGHT('Disaggregation Data'!$J$315:$J$616,255),0))=0,(E469/F469)*100,INDEX('Disaggregation Data'!$M$315:$M$616,MATCH(RIGHT(X469,255),RIGHT('Disaggregation Data'!J$315:$J$616,255),0))),"")</f>
        <v/>
      </c>
      <c r="H469" s="400" t="str">
        <f t="array" ref="H469">IFERROR(IF(INDEX('Disaggregation Data'!$N$315:$N$616,MATCH(RIGHT(X469,255),RIGHT('Disaggregation Data'!$J$315:$J$616,255),0))=0,"",INDEX('Disaggregation Data'!$N$315:$N$616,MATCH(RIGHT(X469,255),RIGHT('Disaggregation Data'!J$315:$J$616,255),0))),"")</f>
        <v/>
      </c>
      <c r="I469" s="496"/>
      <c r="J469" s="496"/>
      <c r="K469" s="496"/>
      <c r="L469" s="496"/>
      <c r="M469" s="496"/>
      <c r="N469" s="496"/>
      <c r="O469" s="496"/>
      <c r="P469" s="496"/>
      <c r="Q469" s="496"/>
      <c r="R469" s="496"/>
      <c r="S469" s="496"/>
      <c r="T469" s="496"/>
      <c r="U469" s="400" t="str">
        <f t="array" ref="U469">IFERROR(IF(INDEX('Disaggregation Data'!$O$315:$O$616,MATCH(RIGHT(X469,255),RIGHT('Disaggregation Data'!$J$315:$J$616,255),0))=0,"",INDEX('Disaggregation Data'!$O$315:$O$616,MATCH(RIGHT(X469,255),RIGHT('Disaggregation Data'!J$315:$J$616,255),0))),"")</f>
        <v/>
      </c>
      <c r="V469" s="413" t="str">
        <f t="array" ref="V469">IFERROR(IF(INDEX('Disaggregation Data'!$P$315:$P$616,MATCH(RIGHT(X469,255),RIGHT('Disaggregation Data'!$J$315:$J$616,255),0))=0,"",INDEX('Disaggregation Data'!$P$315:$P$616,MATCH(RIGHT(X469,255),RIGHT('Disaggregation Data'!J$315:$J$616,255),0))),"")</f>
        <v/>
      </c>
      <c r="W469" s="497"/>
      <c r="X469" s="497" t="str">
        <f t="shared" si="32"/>
        <v/>
      </c>
      <c r="Y469" s="497">
        <f t="shared" si="33"/>
        <v>132</v>
      </c>
      <c r="Z469" s="497" t="str">
        <f t="shared" si="34"/>
        <v/>
      </c>
      <c r="AA469" s="497" t="b">
        <f t="shared" si="35"/>
        <v>0</v>
      </c>
      <c r="AB469" s="497" t="s">
        <v>2039</v>
      </c>
      <c r="AC469" s="497" t="str">
        <f t="array" ref="AC469">IFERROR(IF(INDEX('Disaggregation Records'!$G$95:$G$183,MATCH(LEFT(Z469,255),LEFT('Disaggregation Records'!$D$95:$D$183,255),0))=0,"",INDEX('Disaggregation Records'!$G$95:$G$183,MATCH(LEFT(Z469,255),LEFT('Disaggregation Records'!$D$95:$D$183,255),0))),"")</f>
        <v/>
      </c>
      <c r="AD469" s="497" t="s">
        <v>824</v>
      </c>
      <c r="AE469" s="216"/>
      <c r="AF469" s="494"/>
      <c r="AG469" s="494"/>
    </row>
    <row r="470" spans="1:33" ht="37.5" customHeight="1" x14ac:dyDescent="0.25">
      <c r="A470" s="375">
        <v>15</v>
      </c>
      <c r="B470" s="394" t="str">
        <f>IFERROR(VLOOKUP(A470,'Coverage Indicators - Section D'!$A$10:$Y$42,25,FALSE),"")</f>
        <v/>
      </c>
      <c r="C470" s="490" t="str">
        <f t="array" ref="C470">IFERROR(IF(INDEX('Disaggregation Records'!$E$95:$E$183,MATCH(RIGHT(Z470,255),RIGHT('Disaggregation Records'!$D$95:$D$183,255),0))=0,"",INDEX('Disaggregation Records'!$E$95:$E$183,MATCH(RIGHT(Z470,255),RIGHT('Disaggregation Records'!$D$95:$D$183,255),0))),"")</f>
        <v/>
      </c>
      <c r="D470" s="490" t="str">
        <f t="array" ref="D470">IFERROR(IF(INDEX('Disaggregation Records'!$F$95:$F$183,MATCH(RIGHT(Z470,255),RIGHT('Disaggregation Records'!$D$95:$D$183,255),0))=0,"",INDEX('Disaggregation Records'!$F$95:$F$183,MATCH(RIGHT(Z470,255),RIGHT('Disaggregation Records'!$D$95:$D$183,255),0))),"")</f>
        <v/>
      </c>
      <c r="E470" s="396" t="str">
        <f t="array" ref="E470">IFERROR(IF(INDEX('Disaggregation Data'!$K$315:$K$616,MATCH(RIGHT(X470,255),RIGHT('Disaggregation Data'!$J$315:$J$616,255),0))=0,"",INDEX('Disaggregation Data'!$K$315:$K$616,MATCH(RIGHT(X470,255),RIGHT('Disaggregation Data'!J$315:$J$616,255),0))),"")</f>
        <v/>
      </c>
      <c r="F470" s="397" t="str">
        <f t="array" ref="F470">IFERROR(IF(INDEX('Disaggregation Data'!$L$315:$L$616,MATCH(RIGHT(X470,255),RIGHT('Disaggregation Data'!$J$315:$J$616,255),0))=0,"",INDEX('Disaggregation Data'!$L$315:$L$616,MATCH(RIGHT(X470,255),RIGHT('Disaggregation Data'!J$315:$J$616,255),0))),"")</f>
        <v/>
      </c>
      <c r="G470" s="459" t="str">
        <f t="array" ref="G470">IFERROR(IF(INDEX('Disaggregation Data'!$M$315:$M$616,MATCH(RIGHT(X470,255),RIGHT('Disaggregation Data'!$J$315:$J$616,255),0))=0,(E470/F470)*100,INDEX('Disaggregation Data'!$M$315:$M$616,MATCH(RIGHT(X470,255),RIGHT('Disaggregation Data'!J$315:$J$616,255),0))),"")</f>
        <v/>
      </c>
      <c r="H470" s="400" t="str">
        <f t="array" ref="H470">IFERROR(IF(INDEX('Disaggregation Data'!$N$315:$N$616,MATCH(RIGHT(X470,255),RIGHT('Disaggregation Data'!$J$315:$J$616,255),0))=0,"",INDEX('Disaggregation Data'!$N$315:$N$616,MATCH(RIGHT(X470,255),RIGHT('Disaggregation Data'!J$315:$J$616,255),0))),"")</f>
        <v/>
      </c>
      <c r="I470" s="496"/>
      <c r="J470" s="496"/>
      <c r="K470" s="496"/>
      <c r="L470" s="496"/>
      <c r="M470" s="496"/>
      <c r="N470" s="496"/>
      <c r="O470" s="496"/>
      <c r="P470" s="496"/>
      <c r="Q470" s="496"/>
      <c r="R470" s="496"/>
      <c r="S470" s="496"/>
      <c r="T470" s="496"/>
      <c r="U470" s="400" t="str">
        <f t="array" ref="U470">IFERROR(IF(INDEX('Disaggregation Data'!$O$315:$O$616,MATCH(RIGHT(X470,255),RIGHT('Disaggregation Data'!$J$315:$J$616,255),0))=0,"",INDEX('Disaggregation Data'!$O$315:$O$616,MATCH(RIGHT(X470,255),RIGHT('Disaggregation Data'!J$315:$J$616,255),0))),"")</f>
        <v/>
      </c>
      <c r="V470" s="413" t="str">
        <f t="array" ref="V470">IFERROR(IF(INDEX('Disaggregation Data'!$P$315:$P$616,MATCH(RIGHT(X470,255),RIGHT('Disaggregation Data'!$J$315:$J$616,255),0))=0,"",INDEX('Disaggregation Data'!$P$315:$P$616,MATCH(RIGHT(X470,255),RIGHT('Disaggregation Data'!J$315:$J$616,255),0))),"")</f>
        <v/>
      </c>
      <c r="W470" s="497"/>
      <c r="X470" s="497" t="str">
        <f t="shared" si="32"/>
        <v/>
      </c>
      <c r="Y470" s="497">
        <f t="shared" si="33"/>
        <v>133</v>
      </c>
      <c r="Z470" s="497" t="str">
        <f t="shared" si="34"/>
        <v/>
      </c>
      <c r="AA470" s="497" t="b">
        <f t="shared" si="35"/>
        <v>0</v>
      </c>
      <c r="AB470" s="497" t="s">
        <v>2040</v>
      </c>
      <c r="AC470" s="497" t="str">
        <f t="array" ref="AC470">IFERROR(IF(INDEX('Disaggregation Records'!$G$95:$G$183,MATCH(LEFT(Z470,255),LEFT('Disaggregation Records'!$D$95:$D$183,255),0))=0,"",INDEX('Disaggregation Records'!$G$95:$G$183,MATCH(LEFT(Z470,255),LEFT('Disaggregation Records'!$D$95:$D$183,255),0))),"")</f>
        <v/>
      </c>
      <c r="AD470" s="497" t="s">
        <v>824</v>
      </c>
      <c r="AE470" s="216"/>
      <c r="AF470" s="494"/>
      <c r="AG470" s="494"/>
    </row>
    <row r="471" spans="1:33" ht="37.5" customHeight="1" x14ac:dyDescent="0.25">
      <c r="A471" s="375">
        <v>15</v>
      </c>
      <c r="B471" s="394" t="str">
        <f>IFERROR(VLOOKUP(A471,'Coverage Indicators - Section D'!$A$10:$Y$42,25,FALSE),"")</f>
        <v/>
      </c>
      <c r="C471" s="490" t="str">
        <f t="array" ref="C471">IFERROR(IF(INDEX('Disaggregation Records'!$E$95:$E$183,MATCH(RIGHT(Z471,255),RIGHT('Disaggregation Records'!$D$95:$D$183,255),0))=0,"",INDEX('Disaggregation Records'!$E$95:$E$183,MATCH(RIGHT(Z471,255),RIGHT('Disaggregation Records'!$D$95:$D$183,255),0))),"")</f>
        <v/>
      </c>
      <c r="D471" s="490" t="str">
        <f t="array" ref="D471">IFERROR(IF(INDEX('Disaggregation Records'!$F$95:$F$183,MATCH(RIGHT(Z471,255),RIGHT('Disaggregation Records'!$D$95:$D$183,255),0))=0,"",INDEX('Disaggregation Records'!$F$95:$F$183,MATCH(RIGHT(Z471,255),RIGHT('Disaggregation Records'!$D$95:$D$183,255),0))),"")</f>
        <v/>
      </c>
      <c r="E471" s="396" t="str">
        <f t="array" ref="E471">IFERROR(IF(INDEX('Disaggregation Data'!$K$315:$K$616,MATCH(RIGHT(X471,255),RIGHT('Disaggregation Data'!$J$315:$J$616,255),0))=0,"",INDEX('Disaggregation Data'!$K$315:$K$616,MATCH(RIGHT(X471,255),RIGHT('Disaggregation Data'!J$315:$J$616,255),0))),"")</f>
        <v/>
      </c>
      <c r="F471" s="397" t="str">
        <f t="array" ref="F471">IFERROR(IF(INDEX('Disaggregation Data'!$L$315:$L$616,MATCH(RIGHT(X471,255),RIGHT('Disaggregation Data'!$J$315:$J$616,255),0))=0,"",INDEX('Disaggregation Data'!$L$315:$L$616,MATCH(RIGHT(X471,255),RIGHT('Disaggregation Data'!J$315:$J$616,255),0))),"")</f>
        <v/>
      </c>
      <c r="G471" s="459" t="str">
        <f t="array" ref="G471">IFERROR(IF(INDEX('Disaggregation Data'!$M$315:$M$616,MATCH(RIGHT(X471,255),RIGHT('Disaggregation Data'!$J$315:$J$616,255),0))=0,(E471/F471)*100,INDEX('Disaggregation Data'!$M$315:$M$616,MATCH(RIGHT(X471,255),RIGHT('Disaggregation Data'!J$315:$J$616,255),0))),"")</f>
        <v/>
      </c>
      <c r="H471" s="400" t="str">
        <f t="array" ref="H471">IFERROR(IF(INDEX('Disaggregation Data'!$N$315:$N$616,MATCH(RIGHT(X471,255),RIGHT('Disaggregation Data'!$J$315:$J$616,255),0))=0,"",INDEX('Disaggregation Data'!$N$315:$N$616,MATCH(RIGHT(X471,255),RIGHT('Disaggregation Data'!J$315:$J$616,255),0))),"")</f>
        <v/>
      </c>
      <c r="I471" s="496"/>
      <c r="J471" s="496"/>
      <c r="K471" s="496"/>
      <c r="L471" s="496"/>
      <c r="M471" s="496"/>
      <c r="N471" s="496"/>
      <c r="O471" s="496"/>
      <c r="P471" s="496"/>
      <c r="Q471" s="496"/>
      <c r="R471" s="496"/>
      <c r="S471" s="496"/>
      <c r="T471" s="496"/>
      <c r="U471" s="400" t="str">
        <f t="array" ref="U471">IFERROR(IF(INDEX('Disaggregation Data'!$O$315:$O$616,MATCH(RIGHT(X471,255),RIGHT('Disaggregation Data'!$J$315:$J$616,255),0))=0,"",INDEX('Disaggregation Data'!$O$315:$O$616,MATCH(RIGHT(X471,255),RIGHT('Disaggregation Data'!J$315:$J$616,255),0))),"")</f>
        <v/>
      </c>
      <c r="V471" s="413" t="str">
        <f t="array" ref="V471">IFERROR(IF(INDEX('Disaggregation Data'!$P$315:$P$616,MATCH(RIGHT(X471,255),RIGHT('Disaggregation Data'!$J$315:$J$616,255),0))=0,"",INDEX('Disaggregation Data'!$P$315:$P$616,MATCH(RIGHT(X471,255),RIGHT('Disaggregation Data'!J$315:$J$616,255),0))),"")</f>
        <v/>
      </c>
      <c r="W471" s="497"/>
      <c r="X471" s="497" t="str">
        <f t="shared" si="32"/>
        <v/>
      </c>
      <c r="Y471" s="497">
        <f t="shared" si="33"/>
        <v>134</v>
      </c>
      <c r="Z471" s="497" t="str">
        <f t="shared" si="34"/>
        <v/>
      </c>
      <c r="AA471" s="497" t="b">
        <f t="shared" si="35"/>
        <v>0</v>
      </c>
      <c r="AB471" s="497" t="s">
        <v>2041</v>
      </c>
      <c r="AC471" s="497" t="str">
        <f t="array" ref="AC471">IFERROR(IF(INDEX('Disaggregation Records'!$G$95:$G$183,MATCH(LEFT(Z471,255),LEFT('Disaggregation Records'!$D$95:$D$183,255),0))=0,"",INDEX('Disaggregation Records'!$G$95:$G$183,MATCH(LEFT(Z471,255),LEFT('Disaggregation Records'!$D$95:$D$183,255),0))),"")</f>
        <v/>
      </c>
      <c r="AD471" s="497" t="s">
        <v>824</v>
      </c>
      <c r="AE471" s="216"/>
      <c r="AF471" s="494"/>
      <c r="AG471" s="494"/>
    </row>
    <row r="472" spans="1:33" ht="37.5" customHeight="1" x14ac:dyDescent="0.25">
      <c r="A472" s="375">
        <v>15</v>
      </c>
      <c r="B472" s="394" t="str">
        <f>IFERROR(VLOOKUP(A472,'Coverage Indicators - Section D'!$A$10:$Y$42,25,FALSE),"")</f>
        <v/>
      </c>
      <c r="C472" s="490" t="str">
        <f t="array" ref="C472">IFERROR(IF(INDEX('Disaggregation Records'!$E$95:$E$183,MATCH(RIGHT(Z472,255),RIGHT('Disaggregation Records'!$D$95:$D$183,255),0))=0,"",INDEX('Disaggregation Records'!$E$95:$E$183,MATCH(RIGHT(Z472,255),RIGHT('Disaggregation Records'!$D$95:$D$183,255),0))),"")</f>
        <v/>
      </c>
      <c r="D472" s="490" t="str">
        <f t="array" ref="D472">IFERROR(IF(INDEX('Disaggregation Records'!$F$95:$F$183,MATCH(RIGHT(Z472,255),RIGHT('Disaggregation Records'!$D$95:$D$183,255),0))=0,"",INDEX('Disaggregation Records'!$F$95:$F$183,MATCH(RIGHT(Z472,255),RIGHT('Disaggregation Records'!$D$95:$D$183,255),0))),"")</f>
        <v/>
      </c>
      <c r="E472" s="396" t="str">
        <f t="array" ref="E472">IFERROR(IF(INDEX('Disaggregation Data'!$K$315:$K$616,MATCH(RIGHT(X472,255),RIGHT('Disaggregation Data'!$J$315:$J$616,255),0))=0,"",INDEX('Disaggregation Data'!$K$315:$K$616,MATCH(RIGHT(X472,255),RIGHT('Disaggregation Data'!J$315:$J$616,255),0))),"")</f>
        <v/>
      </c>
      <c r="F472" s="397" t="str">
        <f t="array" ref="F472">IFERROR(IF(INDEX('Disaggregation Data'!$L$315:$L$616,MATCH(RIGHT(X472,255),RIGHT('Disaggregation Data'!$J$315:$J$616,255),0))=0,"",INDEX('Disaggregation Data'!$L$315:$L$616,MATCH(RIGHT(X472,255),RIGHT('Disaggregation Data'!J$315:$J$616,255),0))),"")</f>
        <v/>
      </c>
      <c r="G472" s="459" t="str">
        <f t="array" ref="G472">IFERROR(IF(INDEX('Disaggregation Data'!$M$315:$M$616,MATCH(RIGHT(X472,255),RIGHT('Disaggregation Data'!$J$315:$J$616,255),0))=0,(E472/F472)*100,INDEX('Disaggregation Data'!$M$315:$M$616,MATCH(RIGHT(X472,255),RIGHT('Disaggregation Data'!J$315:$J$616,255),0))),"")</f>
        <v/>
      </c>
      <c r="H472" s="400" t="str">
        <f t="array" ref="H472">IFERROR(IF(INDEX('Disaggregation Data'!$N$315:$N$616,MATCH(RIGHT(X472,255),RIGHT('Disaggregation Data'!$J$315:$J$616,255),0))=0,"",INDEX('Disaggregation Data'!$N$315:$N$616,MATCH(RIGHT(X472,255),RIGHT('Disaggregation Data'!J$315:$J$616,255),0))),"")</f>
        <v/>
      </c>
      <c r="I472" s="496"/>
      <c r="J472" s="496"/>
      <c r="K472" s="496"/>
      <c r="L472" s="496"/>
      <c r="M472" s="496"/>
      <c r="N472" s="496"/>
      <c r="O472" s="496"/>
      <c r="P472" s="496"/>
      <c r="Q472" s="496"/>
      <c r="R472" s="496"/>
      <c r="S472" s="496"/>
      <c r="T472" s="496"/>
      <c r="U472" s="400" t="str">
        <f t="array" ref="U472">IFERROR(IF(INDEX('Disaggregation Data'!$O$315:$O$616,MATCH(RIGHT(X472,255),RIGHT('Disaggregation Data'!$J$315:$J$616,255),0))=0,"",INDEX('Disaggregation Data'!$O$315:$O$616,MATCH(RIGHT(X472,255),RIGHT('Disaggregation Data'!J$315:$J$616,255),0))),"")</f>
        <v/>
      </c>
      <c r="V472" s="413" t="str">
        <f t="array" ref="V472">IFERROR(IF(INDEX('Disaggregation Data'!$P$315:$P$616,MATCH(RIGHT(X472,255),RIGHT('Disaggregation Data'!$J$315:$J$616,255),0))=0,"",INDEX('Disaggregation Data'!$P$315:$P$616,MATCH(RIGHT(X472,255),RIGHT('Disaggregation Data'!J$315:$J$616,255),0))),"")</f>
        <v/>
      </c>
      <c r="W472" s="497"/>
      <c r="X472" s="497" t="str">
        <f t="shared" si="32"/>
        <v/>
      </c>
      <c r="Y472" s="497">
        <f t="shared" si="33"/>
        <v>135</v>
      </c>
      <c r="Z472" s="497" t="str">
        <f t="shared" si="34"/>
        <v/>
      </c>
      <c r="AA472" s="497" t="b">
        <f t="shared" si="35"/>
        <v>0</v>
      </c>
      <c r="AB472" s="497" t="s">
        <v>2042</v>
      </c>
      <c r="AC472" s="497" t="str">
        <f t="array" ref="AC472">IFERROR(IF(INDEX('Disaggregation Records'!$G$95:$G$183,MATCH(LEFT(Z472,255),LEFT('Disaggregation Records'!$D$95:$D$183,255),0))=0,"",INDEX('Disaggregation Records'!$G$95:$G$183,MATCH(LEFT(Z472,255),LEFT('Disaggregation Records'!$D$95:$D$183,255),0))),"")</f>
        <v/>
      </c>
      <c r="AD472" s="497" t="s">
        <v>824</v>
      </c>
      <c r="AE472" s="216"/>
      <c r="AF472" s="494"/>
      <c r="AG472" s="494"/>
    </row>
    <row r="473" spans="1:33" ht="37.5" customHeight="1" x14ac:dyDescent="0.25">
      <c r="A473" s="375">
        <v>15</v>
      </c>
      <c r="B473" s="394" t="str">
        <f>IFERROR(VLOOKUP(A473,'Coverage Indicators - Section D'!$A$10:$Y$42,25,FALSE),"")</f>
        <v/>
      </c>
      <c r="C473" s="490" t="str">
        <f t="array" ref="C473">IFERROR(IF(INDEX('Disaggregation Records'!$E$95:$E$183,MATCH(RIGHT(Z473,255),RIGHT('Disaggregation Records'!$D$95:$D$183,255),0))=0,"",INDEX('Disaggregation Records'!$E$95:$E$183,MATCH(RIGHT(Z473,255),RIGHT('Disaggregation Records'!$D$95:$D$183,255),0))),"")</f>
        <v/>
      </c>
      <c r="D473" s="490" t="str">
        <f t="array" ref="D473">IFERROR(IF(INDEX('Disaggregation Records'!$F$95:$F$183,MATCH(RIGHT(Z473,255),RIGHT('Disaggregation Records'!$D$95:$D$183,255),0))=0,"",INDEX('Disaggregation Records'!$F$95:$F$183,MATCH(RIGHT(Z473,255),RIGHT('Disaggregation Records'!$D$95:$D$183,255),0))),"")</f>
        <v/>
      </c>
      <c r="E473" s="396" t="str">
        <f t="array" ref="E473">IFERROR(IF(INDEX('Disaggregation Data'!$K$315:$K$616,MATCH(RIGHT(X473,255),RIGHT('Disaggregation Data'!$J$315:$J$616,255),0))=0,"",INDEX('Disaggregation Data'!$K$315:$K$616,MATCH(RIGHT(X473,255),RIGHT('Disaggregation Data'!J$315:$J$616,255),0))),"")</f>
        <v/>
      </c>
      <c r="F473" s="397" t="str">
        <f t="array" ref="F473">IFERROR(IF(INDEX('Disaggregation Data'!$L$315:$L$616,MATCH(RIGHT(X473,255),RIGHT('Disaggregation Data'!$J$315:$J$616,255),0))=0,"",INDEX('Disaggregation Data'!$L$315:$L$616,MATCH(RIGHT(X473,255),RIGHT('Disaggregation Data'!J$315:$J$616,255),0))),"")</f>
        <v/>
      </c>
      <c r="G473" s="459" t="str">
        <f t="array" ref="G473">IFERROR(IF(INDEX('Disaggregation Data'!$M$315:$M$616,MATCH(RIGHT(X473,255),RIGHT('Disaggregation Data'!$J$315:$J$616,255),0))=0,(E473/F473)*100,INDEX('Disaggregation Data'!$M$315:$M$616,MATCH(RIGHT(X473,255),RIGHT('Disaggregation Data'!J$315:$J$616,255),0))),"")</f>
        <v/>
      </c>
      <c r="H473" s="400" t="str">
        <f t="array" ref="H473">IFERROR(IF(INDEX('Disaggregation Data'!$N$315:$N$616,MATCH(RIGHT(X473,255),RIGHT('Disaggregation Data'!$J$315:$J$616,255),0))=0,"",INDEX('Disaggregation Data'!$N$315:$N$616,MATCH(RIGHT(X473,255),RIGHT('Disaggregation Data'!J$315:$J$616,255),0))),"")</f>
        <v/>
      </c>
      <c r="I473" s="496"/>
      <c r="J473" s="496"/>
      <c r="K473" s="496"/>
      <c r="L473" s="496"/>
      <c r="M473" s="496"/>
      <c r="N473" s="496"/>
      <c r="O473" s="496"/>
      <c r="P473" s="496"/>
      <c r="Q473" s="496"/>
      <c r="R473" s="496"/>
      <c r="S473" s="496"/>
      <c r="T473" s="496"/>
      <c r="U473" s="400" t="str">
        <f t="array" ref="U473">IFERROR(IF(INDEX('Disaggregation Data'!$O$315:$O$616,MATCH(RIGHT(X473,255),RIGHT('Disaggregation Data'!$J$315:$J$616,255),0))=0,"",INDEX('Disaggregation Data'!$O$315:$O$616,MATCH(RIGHT(X473,255),RIGHT('Disaggregation Data'!J$315:$J$616,255),0))),"")</f>
        <v/>
      </c>
      <c r="V473" s="413" t="str">
        <f t="array" ref="V473">IFERROR(IF(INDEX('Disaggregation Data'!$P$315:$P$616,MATCH(RIGHT(X473,255),RIGHT('Disaggregation Data'!$J$315:$J$616,255),0))=0,"",INDEX('Disaggregation Data'!$P$315:$P$616,MATCH(RIGHT(X473,255),RIGHT('Disaggregation Data'!J$315:$J$616,255),0))),"")</f>
        <v/>
      </c>
      <c r="W473" s="497"/>
      <c r="X473" s="497" t="str">
        <f t="shared" si="32"/>
        <v/>
      </c>
      <c r="Y473" s="497">
        <f t="shared" si="33"/>
        <v>136</v>
      </c>
      <c r="Z473" s="497" t="str">
        <f t="shared" si="34"/>
        <v/>
      </c>
      <c r="AA473" s="497" t="b">
        <f t="shared" si="35"/>
        <v>0</v>
      </c>
      <c r="AB473" s="497" t="s">
        <v>2043</v>
      </c>
      <c r="AC473" s="497" t="str">
        <f t="array" ref="AC473">IFERROR(IF(INDEX('Disaggregation Records'!$G$95:$G$183,MATCH(LEFT(Z473,255),LEFT('Disaggregation Records'!$D$95:$D$183,255),0))=0,"",INDEX('Disaggregation Records'!$G$95:$G$183,MATCH(LEFT(Z473,255),LEFT('Disaggregation Records'!$D$95:$D$183,255),0))),"")</f>
        <v/>
      </c>
      <c r="AD473" s="497" t="s">
        <v>824</v>
      </c>
      <c r="AE473" s="216"/>
      <c r="AF473" s="494"/>
      <c r="AG473" s="494"/>
    </row>
    <row r="474" spans="1:33" ht="37.5" customHeight="1" x14ac:dyDescent="0.25">
      <c r="A474" s="375">
        <v>15</v>
      </c>
      <c r="B474" s="394" t="str">
        <f>IFERROR(VLOOKUP(A474,'Coverage Indicators - Section D'!$A$10:$Y$42,25,FALSE),"")</f>
        <v/>
      </c>
      <c r="C474" s="490" t="str">
        <f t="array" ref="C474">IFERROR(IF(INDEX('Disaggregation Records'!$E$95:$E$183,MATCH(RIGHT(Z474,255),RIGHT('Disaggregation Records'!$D$95:$D$183,255),0))=0,"",INDEX('Disaggregation Records'!$E$95:$E$183,MATCH(RIGHT(Z474,255),RIGHT('Disaggregation Records'!$D$95:$D$183,255),0))),"")</f>
        <v/>
      </c>
      <c r="D474" s="490" t="str">
        <f t="array" ref="D474">IFERROR(IF(INDEX('Disaggregation Records'!$F$95:$F$183,MATCH(RIGHT(Z474,255),RIGHT('Disaggregation Records'!$D$95:$D$183,255),0))=0,"",INDEX('Disaggregation Records'!$F$95:$F$183,MATCH(RIGHT(Z474,255),RIGHT('Disaggregation Records'!$D$95:$D$183,255),0))),"")</f>
        <v/>
      </c>
      <c r="E474" s="396" t="str">
        <f t="array" ref="E474">IFERROR(IF(INDEX('Disaggregation Data'!$K$315:$K$616,MATCH(RIGHT(X474,255),RIGHT('Disaggregation Data'!$J$315:$J$616,255),0))=0,"",INDEX('Disaggregation Data'!$K$315:$K$616,MATCH(RIGHT(X474,255),RIGHT('Disaggregation Data'!J$315:$J$616,255),0))),"")</f>
        <v/>
      </c>
      <c r="F474" s="397" t="str">
        <f t="array" ref="F474">IFERROR(IF(INDEX('Disaggregation Data'!$L$315:$L$616,MATCH(RIGHT(X474,255),RIGHT('Disaggregation Data'!$J$315:$J$616,255),0))=0,"",INDEX('Disaggregation Data'!$L$315:$L$616,MATCH(RIGHT(X474,255),RIGHT('Disaggregation Data'!J$315:$J$616,255),0))),"")</f>
        <v/>
      </c>
      <c r="G474" s="459" t="str">
        <f t="array" ref="G474">IFERROR(IF(INDEX('Disaggregation Data'!$M$315:$M$616,MATCH(RIGHT(X474,255),RIGHT('Disaggregation Data'!$J$315:$J$616,255),0))=0,(E474/F474)*100,INDEX('Disaggregation Data'!$M$315:$M$616,MATCH(RIGHT(X474,255),RIGHT('Disaggregation Data'!J$315:$J$616,255),0))),"")</f>
        <v/>
      </c>
      <c r="H474" s="400" t="str">
        <f t="array" ref="H474">IFERROR(IF(INDEX('Disaggregation Data'!$N$315:$N$616,MATCH(RIGHT(X474,255),RIGHT('Disaggregation Data'!$J$315:$J$616,255),0))=0,"",INDEX('Disaggregation Data'!$N$315:$N$616,MATCH(RIGHT(X474,255),RIGHT('Disaggregation Data'!J$315:$J$616,255),0))),"")</f>
        <v/>
      </c>
      <c r="I474" s="496"/>
      <c r="J474" s="496"/>
      <c r="K474" s="496"/>
      <c r="L474" s="496"/>
      <c r="M474" s="496"/>
      <c r="N474" s="496"/>
      <c r="O474" s="496"/>
      <c r="P474" s="496"/>
      <c r="Q474" s="496"/>
      <c r="R474" s="496"/>
      <c r="S474" s="496"/>
      <c r="T474" s="496"/>
      <c r="U474" s="400" t="str">
        <f t="array" ref="U474">IFERROR(IF(INDEX('Disaggregation Data'!$O$315:$O$616,MATCH(RIGHT(X474,255),RIGHT('Disaggregation Data'!$J$315:$J$616,255),0))=0,"",INDEX('Disaggregation Data'!$O$315:$O$616,MATCH(RIGHT(X474,255),RIGHT('Disaggregation Data'!J$315:$J$616,255),0))),"")</f>
        <v/>
      </c>
      <c r="V474" s="413" t="str">
        <f t="array" ref="V474">IFERROR(IF(INDEX('Disaggregation Data'!$P$315:$P$616,MATCH(RIGHT(X474,255),RIGHT('Disaggregation Data'!$J$315:$J$616,255),0))=0,"",INDEX('Disaggregation Data'!$P$315:$P$616,MATCH(RIGHT(X474,255),RIGHT('Disaggregation Data'!J$315:$J$616,255),0))),"")</f>
        <v/>
      </c>
      <c r="W474" s="497"/>
      <c r="X474" s="497" t="str">
        <f t="shared" si="32"/>
        <v/>
      </c>
      <c r="Y474" s="497">
        <f t="shared" si="33"/>
        <v>137</v>
      </c>
      <c r="Z474" s="497" t="str">
        <f t="shared" si="34"/>
        <v/>
      </c>
      <c r="AA474" s="497" t="b">
        <f t="shared" si="35"/>
        <v>0</v>
      </c>
      <c r="AB474" s="497" t="s">
        <v>2044</v>
      </c>
      <c r="AC474" s="497" t="str">
        <f t="array" ref="AC474">IFERROR(IF(INDEX('Disaggregation Records'!$G$95:$G$183,MATCH(LEFT(Z474,255),LEFT('Disaggregation Records'!$D$95:$D$183,255),0))=0,"",INDEX('Disaggregation Records'!$G$95:$G$183,MATCH(LEFT(Z474,255),LEFT('Disaggregation Records'!$D$95:$D$183,255),0))),"")</f>
        <v/>
      </c>
      <c r="AD474" s="497" t="s">
        <v>824</v>
      </c>
      <c r="AE474" s="216"/>
      <c r="AF474" s="494"/>
      <c r="AG474" s="494"/>
    </row>
    <row r="475" spans="1:33" ht="37.5" customHeight="1" x14ac:dyDescent="0.25">
      <c r="A475" s="375">
        <v>15</v>
      </c>
      <c r="B475" s="394" t="str">
        <f>IFERROR(VLOOKUP(A475,'Coverage Indicators - Section D'!$A$10:$Y$42,25,FALSE),"")</f>
        <v/>
      </c>
      <c r="C475" s="490" t="str">
        <f t="array" ref="C475">IFERROR(IF(INDEX('Disaggregation Records'!$E$95:$E$183,MATCH(RIGHT(Z475,255),RIGHT('Disaggregation Records'!$D$95:$D$183,255),0))=0,"",INDEX('Disaggregation Records'!$E$95:$E$183,MATCH(RIGHT(Z475,255),RIGHT('Disaggregation Records'!$D$95:$D$183,255),0))),"")</f>
        <v/>
      </c>
      <c r="D475" s="490" t="str">
        <f t="array" ref="D475">IFERROR(IF(INDEX('Disaggregation Records'!$F$95:$F$183,MATCH(RIGHT(Z475,255),RIGHT('Disaggregation Records'!$D$95:$D$183,255),0))=0,"",INDEX('Disaggregation Records'!$F$95:$F$183,MATCH(RIGHT(Z475,255),RIGHT('Disaggregation Records'!$D$95:$D$183,255),0))),"")</f>
        <v/>
      </c>
      <c r="E475" s="396" t="str">
        <f t="array" ref="E475">IFERROR(IF(INDEX('Disaggregation Data'!$K$315:$K$616,MATCH(RIGHT(X475,255),RIGHT('Disaggregation Data'!$J$315:$J$616,255),0))=0,"",INDEX('Disaggregation Data'!$K$315:$K$616,MATCH(RIGHT(X475,255),RIGHT('Disaggregation Data'!J$315:$J$616,255),0))),"")</f>
        <v/>
      </c>
      <c r="F475" s="397" t="str">
        <f t="array" ref="F475">IFERROR(IF(INDEX('Disaggregation Data'!$L$315:$L$616,MATCH(RIGHT(X475,255),RIGHT('Disaggregation Data'!$J$315:$J$616,255),0))=0,"",INDEX('Disaggregation Data'!$L$315:$L$616,MATCH(RIGHT(X475,255),RIGHT('Disaggregation Data'!J$315:$J$616,255),0))),"")</f>
        <v/>
      </c>
      <c r="G475" s="459" t="str">
        <f t="array" ref="G475">IFERROR(IF(INDEX('Disaggregation Data'!$M$315:$M$616,MATCH(RIGHT(X475,255),RIGHT('Disaggregation Data'!$J$315:$J$616,255),0))=0,(E475/F475)*100,INDEX('Disaggregation Data'!$M$315:$M$616,MATCH(RIGHT(X475,255),RIGHT('Disaggregation Data'!J$315:$J$616,255),0))),"")</f>
        <v/>
      </c>
      <c r="H475" s="400" t="str">
        <f t="array" ref="H475">IFERROR(IF(INDEX('Disaggregation Data'!$N$315:$N$616,MATCH(RIGHT(X475,255),RIGHT('Disaggregation Data'!$J$315:$J$616,255),0))=0,"",INDEX('Disaggregation Data'!$N$315:$N$616,MATCH(RIGHT(X475,255),RIGHT('Disaggregation Data'!J$315:$J$616,255),0))),"")</f>
        <v/>
      </c>
      <c r="I475" s="496"/>
      <c r="J475" s="496"/>
      <c r="K475" s="496"/>
      <c r="L475" s="496"/>
      <c r="M475" s="496"/>
      <c r="N475" s="496"/>
      <c r="O475" s="496"/>
      <c r="P475" s="496"/>
      <c r="Q475" s="496"/>
      <c r="R475" s="496"/>
      <c r="S475" s="496"/>
      <c r="T475" s="496"/>
      <c r="U475" s="400" t="str">
        <f t="array" ref="U475">IFERROR(IF(INDEX('Disaggregation Data'!$O$315:$O$616,MATCH(RIGHT(X475,255),RIGHT('Disaggregation Data'!$J$315:$J$616,255),0))=0,"",INDEX('Disaggregation Data'!$O$315:$O$616,MATCH(RIGHT(X475,255),RIGHT('Disaggregation Data'!J$315:$J$616,255),0))),"")</f>
        <v/>
      </c>
      <c r="V475" s="413" t="str">
        <f t="array" ref="V475">IFERROR(IF(INDEX('Disaggregation Data'!$P$315:$P$616,MATCH(RIGHT(X475,255),RIGHT('Disaggregation Data'!$J$315:$J$616,255),0))=0,"",INDEX('Disaggregation Data'!$P$315:$P$616,MATCH(RIGHT(X475,255),RIGHT('Disaggregation Data'!J$315:$J$616,255),0))),"")</f>
        <v/>
      </c>
      <c r="W475" s="497"/>
      <c r="X475" s="497" t="str">
        <f t="shared" si="32"/>
        <v/>
      </c>
      <c r="Y475" s="497">
        <f t="shared" si="33"/>
        <v>138</v>
      </c>
      <c r="Z475" s="497" t="str">
        <f t="shared" si="34"/>
        <v/>
      </c>
      <c r="AA475" s="497" t="b">
        <f t="shared" si="35"/>
        <v>0</v>
      </c>
      <c r="AB475" s="497" t="s">
        <v>2045</v>
      </c>
      <c r="AC475" s="497" t="str">
        <f t="array" ref="AC475">IFERROR(IF(INDEX('Disaggregation Records'!$G$95:$G$183,MATCH(LEFT(Z475,255),LEFT('Disaggregation Records'!$D$95:$D$183,255),0))=0,"",INDEX('Disaggregation Records'!$G$95:$G$183,MATCH(LEFT(Z475,255),LEFT('Disaggregation Records'!$D$95:$D$183,255),0))),"")</f>
        <v/>
      </c>
      <c r="AD475" s="497" t="s">
        <v>824</v>
      </c>
      <c r="AE475" s="216"/>
      <c r="AF475" s="494"/>
      <c r="AG475" s="494"/>
    </row>
    <row r="476" spans="1:33" ht="37.5" customHeight="1" x14ac:dyDescent="0.25">
      <c r="A476" s="375">
        <v>15</v>
      </c>
      <c r="B476" s="394" t="str">
        <f>IFERROR(VLOOKUP(A476,'Coverage Indicators - Section D'!$A$10:$Y$42,25,FALSE),"")</f>
        <v/>
      </c>
      <c r="C476" s="490" t="str">
        <f t="array" ref="C476">IFERROR(IF(INDEX('Disaggregation Records'!$E$95:$E$183,MATCH(RIGHT(Z476,255),RIGHT('Disaggregation Records'!$D$95:$D$183,255),0))=0,"",INDEX('Disaggregation Records'!$E$95:$E$183,MATCH(RIGHT(Z476,255),RIGHT('Disaggregation Records'!$D$95:$D$183,255),0))),"")</f>
        <v/>
      </c>
      <c r="D476" s="490" t="str">
        <f t="array" ref="D476">IFERROR(IF(INDEX('Disaggregation Records'!$F$95:$F$183,MATCH(RIGHT(Z476,255),RIGHT('Disaggregation Records'!$D$95:$D$183,255),0))=0,"",INDEX('Disaggregation Records'!$F$95:$F$183,MATCH(RIGHT(Z476,255),RIGHT('Disaggregation Records'!$D$95:$D$183,255),0))),"")</f>
        <v/>
      </c>
      <c r="E476" s="396" t="str">
        <f t="array" ref="E476">IFERROR(IF(INDEX('Disaggregation Data'!$K$315:$K$616,MATCH(RIGHT(X476,255),RIGHT('Disaggregation Data'!$J$315:$J$616,255),0))=0,"",INDEX('Disaggregation Data'!$K$315:$K$616,MATCH(RIGHT(X476,255),RIGHT('Disaggregation Data'!J$315:$J$616,255),0))),"")</f>
        <v/>
      </c>
      <c r="F476" s="397" t="str">
        <f t="array" ref="F476">IFERROR(IF(INDEX('Disaggregation Data'!$L$315:$L$616,MATCH(RIGHT(X476,255),RIGHT('Disaggregation Data'!$J$315:$J$616,255),0))=0,"",INDEX('Disaggregation Data'!$L$315:$L$616,MATCH(RIGHT(X476,255),RIGHT('Disaggregation Data'!J$315:$J$616,255),0))),"")</f>
        <v/>
      </c>
      <c r="G476" s="459" t="str">
        <f t="array" ref="G476">IFERROR(IF(INDEX('Disaggregation Data'!$M$315:$M$616,MATCH(RIGHT(X476,255),RIGHT('Disaggregation Data'!$J$315:$J$616,255),0))=0,(E476/F476)*100,INDEX('Disaggregation Data'!$M$315:$M$616,MATCH(RIGHT(X476,255),RIGHT('Disaggregation Data'!J$315:$J$616,255),0))),"")</f>
        <v/>
      </c>
      <c r="H476" s="400" t="str">
        <f t="array" ref="H476">IFERROR(IF(INDEX('Disaggregation Data'!$N$315:$N$616,MATCH(RIGHT(X476,255),RIGHT('Disaggregation Data'!$J$315:$J$616,255),0))=0,"",INDEX('Disaggregation Data'!$N$315:$N$616,MATCH(RIGHT(X476,255),RIGHT('Disaggregation Data'!J$315:$J$616,255),0))),"")</f>
        <v/>
      </c>
      <c r="I476" s="496"/>
      <c r="J476" s="496"/>
      <c r="K476" s="496"/>
      <c r="L476" s="496"/>
      <c r="M476" s="496"/>
      <c r="N476" s="496"/>
      <c r="O476" s="496"/>
      <c r="P476" s="496"/>
      <c r="Q476" s="496"/>
      <c r="R476" s="496"/>
      <c r="S476" s="496"/>
      <c r="T476" s="496"/>
      <c r="U476" s="400" t="str">
        <f t="array" ref="U476">IFERROR(IF(INDEX('Disaggregation Data'!$O$315:$O$616,MATCH(RIGHT(X476,255),RIGHT('Disaggregation Data'!$J$315:$J$616,255),0))=0,"",INDEX('Disaggregation Data'!$O$315:$O$616,MATCH(RIGHT(X476,255),RIGHT('Disaggregation Data'!J$315:$J$616,255),0))),"")</f>
        <v/>
      </c>
      <c r="V476" s="413" t="str">
        <f t="array" ref="V476">IFERROR(IF(INDEX('Disaggregation Data'!$P$315:$P$616,MATCH(RIGHT(X476,255),RIGHT('Disaggregation Data'!$J$315:$J$616,255),0))=0,"",INDEX('Disaggregation Data'!$P$315:$P$616,MATCH(RIGHT(X476,255),RIGHT('Disaggregation Data'!J$315:$J$616,255),0))),"")</f>
        <v/>
      </c>
      <c r="W476" s="497"/>
      <c r="X476" s="497" t="str">
        <f t="shared" si="32"/>
        <v/>
      </c>
      <c r="Y476" s="497">
        <f t="shared" si="33"/>
        <v>139</v>
      </c>
      <c r="Z476" s="497" t="str">
        <f t="shared" si="34"/>
        <v/>
      </c>
      <c r="AA476" s="497" t="b">
        <f t="shared" si="35"/>
        <v>0</v>
      </c>
      <c r="AB476" s="497" t="s">
        <v>2046</v>
      </c>
      <c r="AC476" s="497" t="str">
        <f t="array" ref="AC476">IFERROR(IF(INDEX('Disaggregation Records'!$G$95:$G$183,MATCH(LEFT(Z476,255),LEFT('Disaggregation Records'!$D$95:$D$183,255),0))=0,"",INDEX('Disaggregation Records'!$G$95:$G$183,MATCH(LEFT(Z476,255),LEFT('Disaggregation Records'!$D$95:$D$183,255),0))),"")</f>
        <v/>
      </c>
      <c r="AD476" s="497" t="s">
        <v>824</v>
      </c>
      <c r="AE476" s="216"/>
      <c r="AF476" s="494"/>
      <c r="AG476" s="494"/>
    </row>
    <row r="477" spans="1:33" ht="37.5" customHeight="1" x14ac:dyDescent="0.25">
      <c r="A477" s="375">
        <v>16</v>
      </c>
      <c r="B477" s="394" t="str">
        <f>IFERROR(VLOOKUP(A477,'Coverage Indicators - Section D'!$A$10:$Y$42,25,FALSE),"")</f>
        <v/>
      </c>
      <c r="C477" s="490" t="str">
        <f t="array" ref="C477">IFERROR(IF(INDEX('Disaggregation Records'!$E$95:$E$183,MATCH(RIGHT(Z477,255),RIGHT('Disaggregation Records'!$D$95:$D$183,255),0))=0,"",INDEX('Disaggregation Records'!$E$95:$E$183,MATCH(RIGHT(Z477,255),RIGHT('Disaggregation Records'!$D$95:$D$183,255),0))),"")</f>
        <v/>
      </c>
      <c r="D477" s="490" t="str">
        <f t="array" ref="D477">IFERROR(IF(INDEX('Disaggregation Records'!$F$95:$F$183,MATCH(RIGHT(Z477,255),RIGHT('Disaggregation Records'!$D$95:$D$183,255),0))=0,"",INDEX('Disaggregation Records'!$F$95:$F$183,MATCH(RIGHT(Z477,255),RIGHT('Disaggregation Records'!$D$95:$D$183,255),0))),"")</f>
        <v/>
      </c>
      <c r="E477" s="396" t="str">
        <f t="array" ref="E477">IFERROR(IF(INDEX('Disaggregation Data'!$K$315:$K$616,MATCH(RIGHT(X477,255),RIGHT('Disaggregation Data'!$J$315:$J$616,255),0))=0,"",INDEX('Disaggregation Data'!$K$315:$K$616,MATCH(RIGHT(X477,255),RIGHT('Disaggregation Data'!J$315:$J$616,255),0))),"")</f>
        <v/>
      </c>
      <c r="F477" s="397" t="str">
        <f t="array" ref="F477">IFERROR(IF(INDEX('Disaggregation Data'!$L$315:$L$616,MATCH(RIGHT(X477,255),RIGHT('Disaggregation Data'!$J$315:$J$616,255),0))=0,"",INDEX('Disaggregation Data'!$L$315:$L$616,MATCH(RIGHT(X477,255),RIGHT('Disaggregation Data'!J$315:$J$616,255),0))),"")</f>
        <v/>
      </c>
      <c r="G477" s="459" t="str">
        <f t="array" ref="G477">IFERROR(IF(INDEX('Disaggregation Data'!$M$315:$M$616,MATCH(RIGHT(X477,255),RIGHT('Disaggregation Data'!$J$315:$J$616,255),0))=0,(E477/F477)*100,INDEX('Disaggregation Data'!$M$315:$M$616,MATCH(RIGHT(X477,255),RIGHT('Disaggregation Data'!J$315:$J$616,255),0))),"")</f>
        <v/>
      </c>
      <c r="H477" s="400" t="str">
        <f t="array" ref="H477">IFERROR(IF(INDEX('Disaggregation Data'!$N$315:$N$616,MATCH(RIGHT(X477,255),RIGHT('Disaggregation Data'!$J$315:$J$616,255),0))=0,"",INDEX('Disaggregation Data'!$N$315:$N$616,MATCH(RIGHT(X477,255),RIGHT('Disaggregation Data'!J$315:$J$616,255),0))),"")</f>
        <v/>
      </c>
      <c r="I477" s="496"/>
      <c r="J477" s="496"/>
      <c r="K477" s="496"/>
      <c r="L477" s="496"/>
      <c r="M477" s="496"/>
      <c r="N477" s="496"/>
      <c r="O477" s="496"/>
      <c r="P477" s="496"/>
      <c r="Q477" s="496"/>
      <c r="R477" s="496"/>
      <c r="S477" s="496"/>
      <c r="T477" s="496"/>
      <c r="U477" s="400" t="str">
        <f t="array" ref="U477">IFERROR(IF(INDEX('Disaggregation Data'!$O$315:$O$616,MATCH(RIGHT(X477,255),RIGHT('Disaggregation Data'!$J$315:$J$616,255),0))=0,"",INDEX('Disaggregation Data'!$O$315:$O$616,MATCH(RIGHT(X477,255),RIGHT('Disaggregation Data'!J$315:$J$616,255),0))),"")</f>
        <v/>
      </c>
      <c r="V477" s="413" t="str">
        <f t="array" ref="V477">IFERROR(IF(INDEX('Disaggregation Data'!$P$315:$P$616,MATCH(RIGHT(X477,255),RIGHT('Disaggregation Data'!$J$315:$J$616,255),0))=0,"",INDEX('Disaggregation Data'!$P$315:$P$616,MATCH(RIGHT(X477,255),RIGHT('Disaggregation Data'!J$315:$J$616,255),0))),"")</f>
        <v/>
      </c>
      <c r="W477" s="497"/>
      <c r="X477" s="497" t="str">
        <f t="shared" si="32"/>
        <v/>
      </c>
      <c r="Y477" s="497">
        <f t="shared" si="33"/>
        <v>140</v>
      </c>
      <c r="Z477" s="497" t="str">
        <f t="shared" si="34"/>
        <v/>
      </c>
      <c r="AA477" s="497" t="b">
        <f t="shared" si="35"/>
        <v>0</v>
      </c>
      <c r="AB477" s="497" t="s">
        <v>2047</v>
      </c>
      <c r="AC477" s="497" t="str">
        <f t="array" ref="AC477">IFERROR(IF(INDEX('Disaggregation Records'!$G$95:$G$183,MATCH(LEFT(Z477,255),LEFT('Disaggregation Records'!$D$95:$D$183,255),0))=0,"",INDEX('Disaggregation Records'!$G$95:$G$183,MATCH(LEFT(Z477,255),LEFT('Disaggregation Records'!$D$95:$D$183,255),0))),"")</f>
        <v/>
      </c>
      <c r="AD477" s="497" t="s">
        <v>827</v>
      </c>
      <c r="AE477" s="216"/>
      <c r="AF477" s="494"/>
      <c r="AG477" s="494"/>
    </row>
    <row r="478" spans="1:33" ht="37.5" customHeight="1" x14ac:dyDescent="0.25">
      <c r="A478" s="375">
        <v>16</v>
      </c>
      <c r="B478" s="394" t="str">
        <f>IFERROR(VLOOKUP(A478,'Coverage Indicators - Section D'!$A$10:$Y$42,25,FALSE),"")</f>
        <v/>
      </c>
      <c r="C478" s="490" t="str">
        <f t="array" ref="C478">IFERROR(IF(INDEX('Disaggregation Records'!$E$95:$E$183,MATCH(RIGHT(Z478,255),RIGHT('Disaggregation Records'!$D$95:$D$183,255),0))=0,"",INDEX('Disaggregation Records'!$E$95:$E$183,MATCH(RIGHT(Z478,255),RIGHT('Disaggregation Records'!$D$95:$D$183,255),0))),"")</f>
        <v/>
      </c>
      <c r="D478" s="490" t="str">
        <f t="array" ref="D478">IFERROR(IF(INDEX('Disaggregation Records'!$F$95:$F$183,MATCH(RIGHT(Z478,255),RIGHT('Disaggregation Records'!$D$95:$D$183,255),0))=0,"",INDEX('Disaggregation Records'!$F$95:$F$183,MATCH(RIGHT(Z478,255),RIGHT('Disaggregation Records'!$D$95:$D$183,255),0))),"")</f>
        <v/>
      </c>
      <c r="E478" s="396" t="str">
        <f t="array" ref="E478">IFERROR(IF(INDEX('Disaggregation Data'!$K$315:$K$616,MATCH(RIGHT(X478,255),RIGHT('Disaggregation Data'!$J$315:$J$616,255),0))=0,"",INDEX('Disaggregation Data'!$K$315:$K$616,MATCH(RIGHT(X478,255),RIGHT('Disaggregation Data'!J$315:$J$616,255),0))),"")</f>
        <v/>
      </c>
      <c r="F478" s="397" t="str">
        <f t="array" ref="F478">IFERROR(IF(INDEX('Disaggregation Data'!$L$315:$L$616,MATCH(RIGHT(X478,255),RIGHT('Disaggregation Data'!$J$315:$J$616,255),0))=0,"",INDEX('Disaggregation Data'!$L$315:$L$616,MATCH(RIGHT(X478,255),RIGHT('Disaggregation Data'!J$315:$J$616,255),0))),"")</f>
        <v/>
      </c>
      <c r="G478" s="459" t="str">
        <f t="array" ref="G478">IFERROR(IF(INDEX('Disaggregation Data'!$M$315:$M$616,MATCH(RIGHT(X478,255),RIGHT('Disaggregation Data'!$J$315:$J$616,255),0))=0,(E478/F478)*100,INDEX('Disaggregation Data'!$M$315:$M$616,MATCH(RIGHT(X478,255),RIGHT('Disaggregation Data'!J$315:$J$616,255),0))),"")</f>
        <v/>
      </c>
      <c r="H478" s="400" t="str">
        <f t="array" ref="H478">IFERROR(IF(INDEX('Disaggregation Data'!$N$315:$N$616,MATCH(RIGHT(X478,255),RIGHT('Disaggregation Data'!$J$315:$J$616,255),0))=0,"",INDEX('Disaggregation Data'!$N$315:$N$616,MATCH(RIGHT(X478,255),RIGHT('Disaggregation Data'!J$315:$J$616,255),0))),"")</f>
        <v/>
      </c>
      <c r="I478" s="496"/>
      <c r="J478" s="496"/>
      <c r="K478" s="496"/>
      <c r="L478" s="496"/>
      <c r="M478" s="496"/>
      <c r="N478" s="496"/>
      <c r="O478" s="496"/>
      <c r="P478" s="496"/>
      <c r="Q478" s="496"/>
      <c r="R478" s="496"/>
      <c r="S478" s="496"/>
      <c r="T478" s="496"/>
      <c r="U478" s="400" t="str">
        <f t="array" ref="U478">IFERROR(IF(INDEX('Disaggregation Data'!$O$315:$O$616,MATCH(RIGHT(X478,255),RIGHT('Disaggregation Data'!$J$315:$J$616,255),0))=0,"",INDEX('Disaggregation Data'!$O$315:$O$616,MATCH(RIGHT(X478,255),RIGHT('Disaggregation Data'!J$315:$J$616,255),0))),"")</f>
        <v/>
      </c>
      <c r="V478" s="413" t="str">
        <f t="array" ref="V478">IFERROR(IF(INDEX('Disaggregation Data'!$P$315:$P$616,MATCH(RIGHT(X478,255),RIGHT('Disaggregation Data'!$J$315:$J$616,255),0))=0,"",INDEX('Disaggregation Data'!$P$315:$P$616,MATCH(RIGHT(X478,255),RIGHT('Disaggregation Data'!J$315:$J$616,255),0))),"")</f>
        <v/>
      </c>
      <c r="W478" s="497"/>
      <c r="X478" s="497" t="str">
        <f t="shared" si="32"/>
        <v/>
      </c>
      <c r="Y478" s="497">
        <f t="shared" si="33"/>
        <v>141</v>
      </c>
      <c r="Z478" s="497" t="str">
        <f t="shared" si="34"/>
        <v/>
      </c>
      <c r="AA478" s="497" t="b">
        <f t="shared" si="35"/>
        <v>0</v>
      </c>
      <c r="AB478" s="497" t="s">
        <v>2048</v>
      </c>
      <c r="AC478" s="497" t="str">
        <f t="array" ref="AC478">IFERROR(IF(INDEX('Disaggregation Records'!$G$95:$G$183,MATCH(LEFT(Z478,255),LEFT('Disaggregation Records'!$D$95:$D$183,255),0))=0,"",INDEX('Disaggregation Records'!$G$95:$G$183,MATCH(LEFT(Z478,255),LEFT('Disaggregation Records'!$D$95:$D$183,255),0))),"")</f>
        <v/>
      </c>
      <c r="AD478" s="497" t="s">
        <v>827</v>
      </c>
      <c r="AE478" s="216"/>
      <c r="AF478" s="494"/>
      <c r="AG478" s="494"/>
    </row>
    <row r="479" spans="1:33" ht="37.5" customHeight="1" x14ac:dyDescent="0.25">
      <c r="A479" s="375">
        <v>16</v>
      </c>
      <c r="B479" s="394" t="str">
        <f>IFERROR(VLOOKUP(A479,'Coverage Indicators - Section D'!$A$10:$Y$42,25,FALSE),"")</f>
        <v/>
      </c>
      <c r="C479" s="490" t="str">
        <f t="array" ref="C479">IFERROR(IF(INDEX('Disaggregation Records'!$E$95:$E$183,MATCH(RIGHT(Z479,255),RIGHT('Disaggregation Records'!$D$95:$D$183,255),0))=0,"",INDEX('Disaggregation Records'!$E$95:$E$183,MATCH(RIGHT(Z479,255),RIGHT('Disaggregation Records'!$D$95:$D$183,255),0))),"")</f>
        <v/>
      </c>
      <c r="D479" s="490" t="str">
        <f t="array" ref="D479">IFERROR(IF(INDEX('Disaggregation Records'!$F$95:$F$183,MATCH(RIGHT(Z479,255),RIGHT('Disaggregation Records'!$D$95:$D$183,255),0))=0,"",INDEX('Disaggregation Records'!$F$95:$F$183,MATCH(RIGHT(Z479,255),RIGHT('Disaggregation Records'!$D$95:$D$183,255),0))),"")</f>
        <v/>
      </c>
      <c r="E479" s="396" t="str">
        <f t="array" ref="E479">IFERROR(IF(INDEX('Disaggregation Data'!$K$315:$K$616,MATCH(RIGHT(X479,255),RIGHT('Disaggregation Data'!$J$315:$J$616,255),0))=0,"",INDEX('Disaggregation Data'!$K$315:$K$616,MATCH(RIGHT(X479,255),RIGHT('Disaggregation Data'!J$315:$J$616,255),0))),"")</f>
        <v/>
      </c>
      <c r="F479" s="397" t="str">
        <f t="array" ref="F479">IFERROR(IF(INDEX('Disaggregation Data'!$L$315:$L$616,MATCH(RIGHT(X479,255),RIGHT('Disaggregation Data'!$J$315:$J$616,255),0))=0,"",INDEX('Disaggregation Data'!$L$315:$L$616,MATCH(RIGHT(X479,255),RIGHT('Disaggregation Data'!J$315:$J$616,255),0))),"")</f>
        <v/>
      </c>
      <c r="G479" s="459" t="str">
        <f t="array" ref="G479">IFERROR(IF(INDEX('Disaggregation Data'!$M$315:$M$616,MATCH(RIGHT(X479,255),RIGHT('Disaggregation Data'!$J$315:$J$616,255),0))=0,(E479/F479)*100,INDEX('Disaggregation Data'!$M$315:$M$616,MATCH(RIGHT(X479,255),RIGHT('Disaggregation Data'!J$315:$J$616,255),0))),"")</f>
        <v/>
      </c>
      <c r="H479" s="400" t="str">
        <f t="array" ref="H479">IFERROR(IF(INDEX('Disaggregation Data'!$N$315:$N$616,MATCH(RIGHT(X479,255),RIGHT('Disaggregation Data'!$J$315:$J$616,255),0))=0,"",INDEX('Disaggregation Data'!$N$315:$N$616,MATCH(RIGHT(X479,255),RIGHT('Disaggregation Data'!J$315:$J$616,255),0))),"")</f>
        <v/>
      </c>
      <c r="I479" s="496"/>
      <c r="J479" s="496"/>
      <c r="K479" s="496"/>
      <c r="L479" s="496"/>
      <c r="M479" s="496"/>
      <c r="N479" s="496"/>
      <c r="O479" s="496"/>
      <c r="P479" s="496"/>
      <c r="Q479" s="496"/>
      <c r="R479" s="496"/>
      <c r="S479" s="496"/>
      <c r="T479" s="496"/>
      <c r="U479" s="400" t="str">
        <f t="array" ref="U479">IFERROR(IF(INDEX('Disaggregation Data'!$O$315:$O$616,MATCH(RIGHT(X479,255),RIGHT('Disaggregation Data'!$J$315:$J$616,255),0))=0,"",INDEX('Disaggregation Data'!$O$315:$O$616,MATCH(RIGHT(X479,255),RIGHT('Disaggregation Data'!J$315:$J$616,255),0))),"")</f>
        <v/>
      </c>
      <c r="V479" s="413" t="str">
        <f t="array" ref="V479">IFERROR(IF(INDEX('Disaggregation Data'!$P$315:$P$616,MATCH(RIGHT(X479,255),RIGHT('Disaggregation Data'!$J$315:$J$616,255),0))=0,"",INDEX('Disaggregation Data'!$P$315:$P$616,MATCH(RIGHT(X479,255),RIGHT('Disaggregation Data'!J$315:$J$616,255),0))),"")</f>
        <v/>
      </c>
      <c r="W479" s="497"/>
      <c r="X479" s="497" t="str">
        <f t="shared" si="32"/>
        <v/>
      </c>
      <c r="Y479" s="497">
        <f t="shared" si="33"/>
        <v>142</v>
      </c>
      <c r="Z479" s="497" t="str">
        <f t="shared" si="34"/>
        <v/>
      </c>
      <c r="AA479" s="497" t="b">
        <f t="shared" si="35"/>
        <v>0</v>
      </c>
      <c r="AB479" s="497" t="s">
        <v>2049</v>
      </c>
      <c r="AC479" s="497" t="str">
        <f t="array" ref="AC479">IFERROR(IF(INDEX('Disaggregation Records'!$G$95:$G$183,MATCH(LEFT(Z479,255),LEFT('Disaggregation Records'!$D$95:$D$183,255),0))=0,"",INDEX('Disaggregation Records'!$G$95:$G$183,MATCH(LEFT(Z479,255),LEFT('Disaggregation Records'!$D$95:$D$183,255),0))),"")</f>
        <v/>
      </c>
      <c r="AD479" s="497" t="s">
        <v>827</v>
      </c>
      <c r="AE479" s="216"/>
      <c r="AF479" s="494"/>
      <c r="AG479" s="494"/>
    </row>
    <row r="480" spans="1:33" ht="37.5" customHeight="1" x14ac:dyDescent="0.25">
      <c r="A480" s="375">
        <v>16</v>
      </c>
      <c r="B480" s="394" t="str">
        <f>IFERROR(VLOOKUP(A480,'Coverage Indicators - Section D'!$A$10:$Y$42,25,FALSE),"")</f>
        <v/>
      </c>
      <c r="C480" s="490" t="str">
        <f t="array" ref="C480">IFERROR(IF(INDEX('Disaggregation Records'!$E$95:$E$183,MATCH(RIGHT(Z480,255),RIGHT('Disaggregation Records'!$D$95:$D$183,255),0))=0,"",INDEX('Disaggregation Records'!$E$95:$E$183,MATCH(RIGHT(Z480,255),RIGHT('Disaggregation Records'!$D$95:$D$183,255),0))),"")</f>
        <v/>
      </c>
      <c r="D480" s="490" t="str">
        <f t="array" ref="D480">IFERROR(IF(INDEX('Disaggregation Records'!$F$95:$F$183,MATCH(RIGHT(Z480,255),RIGHT('Disaggregation Records'!$D$95:$D$183,255),0))=0,"",INDEX('Disaggregation Records'!$F$95:$F$183,MATCH(RIGHT(Z480,255),RIGHT('Disaggregation Records'!$D$95:$D$183,255),0))),"")</f>
        <v/>
      </c>
      <c r="E480" s="396" t="str">
        <f t="array" ref="E480">IFERROR(IF(INDEX('Disaggregation Data'!$K$315:$K$616,MATCH(RIGHT(X480,255),RIGHT('Disaggregation Data'!$J$315:$J$616,255),0))=0,"",INDEX('Disaggregation Data'!$K$315:$K$616,MATCH(RIGHT(X480,255),RIGHT('Disaggregation Data'!J$315:$J$616,255),0))),"")</f>
        <v/>
      </c>
      <c r="F480" s="397" t="str">
        <f t="array" ref="F480">IFERROR(IF(INDEX('Disaggregation Data'!$L$315:$L$616,MATCH(RIGHT(X480,255),RIGHT('Disaggregation Data'!$J$315:$J$616,255),0))=0,"",INDEX('Disaggregation Data'!$L$315:$L$616,MATCH(RIGHT(X480,255),RIGHT('Disaggregation Data'!J$315:$J$616,255),0))),"")</f>
        <v/>
      </c>
      <c r="G480" s="459" t="str">
        <f t="array" ref="G480">IFERROR(IF(INDEX('Disaggregation Data'!$M$315:$M$616,MATCH(RIGHT(X480,255),RIGHT('Disaggregation Data'!$J$315:$J$616,255),0))=0,(E480/F480)*100,INDEX('Disaggregation Data'!$M$315:$M$616,MATCH(RIGHT(X480,255),RIGHT('Disaggregation Data'!J$315:$J$616,255),0))),"")</f>
        <v/>
      </c>
      <c r="H480" s="400" t="str">
        <f t="array" ref="H480">IFERROR(IF(INDEX('Disaggregation Data'!$N$315:$N$616,MATCH(RIGHT(X480,255),RIGHT('Disaggregation Data'!$J$315:$J$616,255),0))=0,"",INDEX('Disaggregation Data'!$N$315:$N$616,MATCH(RIGHT(X480,255),RIGHT('Disaggregation Data'!J$315:$J$616,255),0))),"")</f>
        <v/>
      </c>
      <c r="I480" s="496"/>
      <c r="J480" s="496"/>
      <c r="K480" s="496"/>
      <c r="L480" s="496"/>
      <c r="M480" s="496"/>
      <c r="N480" s="496"/>
      <c r="O480" s="496"/>
      <c r="P480" s="496"/>
      <c r="Q480" s="496"/>
      <c r="R480" s="496"/>
      <c r="S480" s="496"/>
      <c r="T480" s="496"/>
      <c r="U480" s="400" t="str">
        <f t="array" ref="U480">IFERROR(IF(INDEX('Disaggregation Data'!$O$315:$O$616,MATCH(RIGHT(X480,255),RIGHT('Disaggregation Data'!$J$315:$J$616,255),0))=0,"",INDEX('Disaggregation Data'!$O$315:$O$616,MATCH(RIGHT(X480,255),RIGHT('Disaggregation Data'!J$315:$J$616,255),0))),"")</f>
        <v/>
      </c>
      <c r="V480" s="413" t="str">
        <f t="array" ref="V480">IFERROR(IF(INDEX('Disaggregation Data'!$P$315:$P$616,MATCH(RIGHT(X480,255),RIGHT('Disaggregation Data'!$J$315:$J$616,255),0))=0,"",INDEX('Disaggregation Data'!$P$315:$P$616,MATCH(RIGHT(X480,255),RIGHT('Disaggregation Data'!J$315:$J$616,255),0))),"")</f>
        <v/>
      </c>
      <c r="W480" s="497"/>
      <c r="X480" s="497" t="str">
        <f t="shared" si="32"/>
        <v/>
      </c>
      <c r="Y480" s="497">
        <f t="shared" si="33"/>
        <v>143</v>
      </c>
      <c r="Z480" s="497" t="str">
        <f t="shared" si="34"/>
        <v/>
      </c>
      <c r="AA480" s="497" t="b">
        <f t="shared" si="35"/>
        <v>0</v>
      </c>
      <c r="AB480" s="497" t="s">
        <v>2050</v>
      </c>
      <c r="AC480" s="497" t="str">
        <f t="array" ref="AC480">IFERROR(IF(INDEX('Disaggregation Records'!$G$95:$G$183,MATCH(LEFT(Z480,255),LEFT('Disaggregation Records'!$D$95:$D$183,255),0))=0,"",INDEX('Disaggregation Records'!$G$95:$G$183,MATCH(LEFT(Z480,255),LEFT('Disaggregation Records'!$D$95:$D$183,255),0))),"")</f>
        <v/>
      </c>
      <c r="AD480" s="497" t="s">
        <v>827</v>
      </c>
      <c r="AE480" s="216"/>
      <c r="AF480" s="494"/>
      <c r="AG480" s="494"/>
    </row>
    <row r="481" spans="1:33" ht="37.5" customHeight="1" x14ac:dyDescent="0.25">
      <c r="A481" s="375">
        <v>16</v>
      </c>
      <c r="B481" s="394" t="str">
        <f>IFERROR(VLOOKUP(A481,'Coverage Indicators - Section D'!$A$10:$Y$42,25,FALSE),"")</f>
        <v/>
      </c>
      <c r="C481" s="490" t="str">
        <f t="array" ref="C481">IFERROR(IF(INDEX('Disaggregation Records'!$E$95:$E$183,MATCH(RIGHT(Z481,255),RIGHT('Disaggregation Records'!$D$95:$D$183,255),0))=0,"",INDEX('Disaggregation Records'!$E$95:$E$183,MATCH(RIGHT(Z481,255),RIGHT('Disaggregation Records'!$D$95:$D$183,255),0))),"")</f>
        <v/>
      </c>
      <c r="D481" s="490" t="str">
        <f t="array" ref="D481">IFERROR(IF(INDEX('Disaggregation Records'!$F$95:$F$183,MATCH(RIGHT(Z481,255),RIGHT('Disaggregation Records'!$D$95:$D$183,255),0))=0,"",INDEX('Disaggregation Records'!$F$95:$F$183,MATCH(RIGHT(Z481,255),RIGHT('Disaggregation Records'!$D$95:$D$183,255),0))),"")</f>
        <v/>
      </c>
      <c r="E481" s="396" t="str">
        <f t="array" ref="E481">IFERROR(IF(INDEX('Disaggregation Data'!$K$315:$K$616,MATCH(RIGHT(X481,255),RIGHT('Disaggregation Data'!$J$315:$J$616,255),0))=0,"",INDEX('Disaggregation Data'!$K$315:$K$616,MATCH(RIGHT(X481,255),RIGHT('Disaggregation Data'!J$315:$J$616,255),0))),"")</f>
        <v/>
      </c>
      <c r="F481" s="397" t="str">
        <f t="array" ref="F481">IFERROR(IF(INDEX('Disaggregation Data'!$L$315:$L$616,MATCH(RIGHT(X481,255),RIGHT('Disaggregation Data'!$J$315:$J$616,255),0))=0,"",INDEX('Disaggregation Data'!$L$315:$L$616,MATCH(RIGHT(X481,255),RIGHT('Disaggregation Data'!J$315:$J$616,255),0))),"")</f>
        <v/>
      </c>
      <c r="G481" s="459" t="str">
        <f t="array" ref="G481">IFERROR(IF(INDEX('Disaggregation Data'!$M$315:$M$616,MATCH(RIGHT(X481,255),RIGHT('Disaggregation Data'!$J$315:$J$616,255),0))=0,(E481/F481)*100,INDEX('Disaggregation Data'!$M$315:$M$616,MATCH(RIGHT(X481,255),RIGHT('Disaggregation Data'!J$315:$J$616,255),0))),"")</f>
        <v/>
      </c>
      <c r="H481" s="400" t="str">
        <f t="array" ref="H481">IFERROR(IF(INDEX('Disaggregation Data'!$N$315:$N$616,MATCH(RIGHT(X481,255),RIGHT('Disaggregation Data'!$J$315:$J$616,255),0))=0,"",INDEX('Disaggregation Data'!$N$315:$N$616,MATCH(RIGHT(X481,255),RIGHT('Disaggregation Data'!J$315:$J$616,255),0))),"")</f>
        <v/>
      </c>
      <c r="I481" s="496"/>
      <c r="J481" s="496"/>
      <c r="K481" s="496"/>
      <c r="L481" s="496"/>
      <c r="M481" s="496"/>
      <c r="N481" s="496"/>
      <c r="O481" s="496"/>
      <c r="P481" s="496"/>
      <c r="Q481" s="496"/>
      <c r="R481" s="496"/>
      <c r="S481" s="496"/>
      <c r="T481" s="496"/>
      <c r="U481" s="400" t="str">
        <f t="array" ref="U481">IFERROR(IF(INDEX('Disaggregation Data'!$O$315:$O$616,MATCH(RIGHT(X481,255),RIGHT('Disaggregation Data'!$J$315:$J$616,255),0))=0,"",INDEX('Disaggregation Data'!$O$315:$O$616,MATCH(RIGHT(X481,255),RIGHT('Disaggregation Data'!J$315:$J$616,255),0))),"")</f>
        <v/>
      </c>
      <c r="V481" s="413" t="str">
        <f t="array" ref="V481">IFERROR(IF(INDEX('Disaggregation Data'!$P$315:$P$616,MATCH(RIGHT(X481,255),RIGHT('Disaggregation Data'!$J$315:$J$616,255),0))=0,"",INDEX('Disaggregation Data'!$P$315:$P$616,MATCH(RIGHT(X481,255),RIGHT('Disaggregation Data'!J$315:$J$616,255),0))),"")</f>
        <v/>
      </c>
      <c r="W481" s="497"/>
      <c r="X481" s="497" t="str">
        <f t="shared" si="32"/>
        <v/>
      </c>
      <c r="Y481" s="497">
        <f t="shared" si="33"/>
        <v>144</v>
      </c>
      <c r="Z481" s="497" t="str">
        <f t="shared" si="34"/>
        <v/>
      </c>
      <c r="AA481" s="497" t="b">
        <f t="shared" si="35"/>
        <v>0</v>
      </c>
      <c r="AB481" s="497" t="s">
        <v>2051</v>
      </c>
      <c r="AC481" s="497" t="str">
        <f t="array" ref="AC481">IFERROR(IF(INDEX('Disaggregation Records'!$G$95:$G$183,MATCH(LEFT(Z481,255),LEFT('Disaggregation Records'!$D$95:$D$183,255),0))=0,"",INDEX('Disaggregation Records'!$G$95:$G$183,MATCH(LEFT(Z481,255),LEFT('Disaggregation Records'!$D$95:$D$183,255),0))),"")</f>
        <v/>
      </c>
      <c r="AD481" s="497" t="s">
        <v>827</v>
      </c>
      <c r="AE481" s="216"/>
      <c r="AF481" s="494"/>
      <c r="AG481" s="494"/>
    </row>
    <row r="482" spans="1:33" ht="37.5" customHeight="1" x14ac:dyDescent="0.25">
      <c r="A482" s="375">
        <v>16</v>
      </c>
      <c r="B482" s="394" t="str">
        <f>IFERROR(VLOOKUP(A482,'Coverage Indicators - Section D'!$A$10:$Y$42,25,FALSE),"")</f>
        <v/>
      </c>
      <c r="C482" s="490" t="str">
        <f t="array" ref="C482">IFERROR(IF(INDEX('Disaggregation Records'!$E$95:$E$183,MATCH(RIGHT(Z482,255),RIGHT('Disaggregation Records'!$D$95:$D$183,255),0))=0,"",INDEX('Disaggregation Records'!$E$95:$E$183,MATCH(RIGHT(Z482,255),RIGHT('Disaggregation Records'!$D$95:$D$183,255),0))),"")</f>
        <v/>
      </c>
      <c r="D482" s="490" t="str">
        <f t="array" ref="D482">IFERROR(IF(INDEX('Disaggregation Records'!$F$95:$F$183,MATCH(RIGHT(Z482,255),RIGHT('Disaggregation Records'!$D$95:$D$183,255),0))=0,"",INDEX('Disaggregation Records'!$F$95:$F$183,MATCH(RIGHT(Z482,255),RIGHT('Disaggregation Records'!$D$95:$D$183,255),0))),"")</f>
        <v/>
      </c>
      <c r="E482" s="396" t="str">
        <f t="array" ref="E482">IFERROR(IF(INDEX('Disaggregation Data'!$K$315:$K$616,MATCH(RIGHT(X482,255),RIGHT('Disaggregation Data'!$J$315:$J$616,255),0))=0,"",INDEX('Disaggregation Data'!$K$315:$K$616,MATCH(RIGHT(X482,255),RIGHT('Disaggregation Data'!J$315:$J$616,255),0))),"")</f>
        <v/>
      </c>
      <c r="F482" s="397" t="str">
        <f t="array" ref="F482">IFERROR(IF(INDEX('Disaggregation Data'!$L$315:$L$616,MATCH(RIGHT(X482,255),RIGHT('Disaggregation Data'!$J$315:$J$616,255),0))=0,"",INDEX('Disaggregation Data'!$L$315:$L$616,MATCH(RIGHT(X482,255),RIGHT('Disaggregation Data'!J$315:$J$616,255),0))),"")</f>
        <v/>
      </c>
      <c r="G482" s="459" t="str">
        <f t="array" ref="G482">IFERROR(IF(INDEX('Disaggregation Data'!$M$315:$M$616,MATCH(RIGHT(X482,255),RIGHT('Disaggregation Data'!$J$315:$J$616,255),0))=0,(E482/F482)*100,INDEX('Disaggregation Data'!$M$315:$M$616,MATCH(RIGHT(X482,255),RIGHT('Disaggregation Data'!J$315:$J$616,255),0))),"")</f>
        <v/>
      </c>
      <c r="H482" s="400" t="str">
        <f t="array" ref="H482">IFERROR(IF(INDEX('Disaggregation Data'!$N$315:$N$616,MATCH(RIGHT(X482,255),RIGHT('Disaggregation Data'!$J$315:$J$616,255),0))=0,"",INDEX('Disaggregation Data'!$N$315:$N$616,MATCH(RIGHT(X482,255),RIGHT('Disaggregation Data'!J$315:$J$616,255),0))),"")</f>
        <v/>
      </c>
      <c r="I482" s="496"/>
      <c r="J482" s="496"/>
      <c r="K482" s="496"/>
      <c r="L482" s="496"/>
      <c r="M482" s="496"/>
      <c r="N482" s="496"/>
      <c r="O482" s="496"/>
      <c r="P482" s="496"/>
      <c r="Q482" s="496"/>
      <c r="R482" s="496"/>
      <c r="S482" s="496"/>
      <c r="T482" s="496"/>
      <c r="U482" s="400" t="str">
        <f t="array" ref="U482">IFERROR(IF(INDEX('Disaggregation Data'!$O$315:$O$616,MATCH(RIGHT(X482,255),RIGHT('Disaggregation Data'!$J$315:$J$616,255),0))=0,"",INDEX('Disaggregation Data'!$O$315:$O$616,MATCH(RIGHT(X482,255),RIGHT('Disaggregation Data'!J$315:$J$616,255),0))),"")</f>
        <v/>
      </c>
      <c r="V482" s="413" t="str">
        <f t="array" ref="V482">IFERROR(IF(INDEX('Disaggregation Data'!$P$315:$P$616,MATCH(RIGHT(X482,255),RIGHT('Disaggregation Data'!$J$315:$J$616,255),0))=0,"",INDEX('Disaggregation Data'!$P$315:$P$616,MATCH(RIGHT(X482,255),RIGHT('Disaggregation Data'!J$315:$J$616,255),0))),"")</f>
        <v/>
      </c>
      <c r="W482" s="497"/>
      <c r="X482" s="497" t="str">
        <f t="shared" si="32"/>
        <v/>
      </c>
      <c r="Y482" s="497">
        <f t="shared" si="33"/>
        <v>145</v>
      </c>
      <c r="Z482" s="497" t="str">
        <f t="shared" si="34"/>
        <v/>
      </c>
      <c r="AA482" s="497" t="b">
        <f t="shared" si="35"/>
        <v>0</v>
      </c>
      <c r="AB482" s="497" t="s">
        <v>2052</v>
      </c>
      <c r="AC482" s="497" t="str">
        <f t="array" ref="AC482">IFERROR(IF(INDEX('Disaggregation Records'!$G$95:$G$183,MATCH(LEFT(Z482,255),LEFT('Disaggregation Records'!$D$95:$D$183,255),0))=0,"",INDEX('Disaggregation Records'!$G$95:$G$183,MATCH(LEFT(Z482,255),LEFT('Disaggregation Records'!$D$95:$D$183,255),0))),"")</f>
        <v/>
      </c>
      <c r="AD482" s="497" t="s">
        <v>827</v>
      </c>
      <c r="AE482" s="216"/>
      <c r="AF482" s="494"/>
      <c r="AG482" s="494"/>
    </row>
    <row r="483" spans="1:33" ht="37.5" customHeight="1" x14ac:dyDescent="0.25">
      <c r="A483" s="375">
        <v>16</v>
      </c>
      <c r="B483" s="394" t="str">
        <f>IFERROR(VLOOKUP(A483,'Coverage Indicators - Section D'!$A$10:$Y$42,25,FALSE),"")</f>
        <v/>
      </c>
      <c r="C483" s="490" t="str">
        <f t="array" ref="C483">IFERROR(IF(INDEX('Disaggregation Records'!$E$95:$E$183,MATCH(RIGHT(Z483,255),RIGHT('Disaggregation Records'!$D$95:$D$183,255),0))=0,"",INDEX('Disaggregation Records'!$E$95:$E$183,MATCH(RIGHT(Z483,255),RIGHT('Disaggregation Records'!$D$95:$D$183,255),0))),"")</f>
        <v/>
      </c>
      <c r="D483" s="490" t="str">
        <f t="array" ref="D483">IFERROR(IF(INDEX('Disaggregation Records'!$F$95:$F$183,MATCH(RIGHT(Z483,255),RIGHT('Disaggregation Records'!$D$95:$D$183,255),0))=0,"",INDEX('Disaggregation Records'!$F$95:$F$183,MATCH(RIGHT(Z483,255),RIGHT('Disaggregation Records'!$D$95:$D$183,255),0))),"")</f>
        <v/>
      </c>
      <c r="E483" s="396" t="str">
        <f t="array" ref="E483">IFERROR(IF(INDEX('Disaggregation Data'!$K$315:$K$616,MATCH(RIGHT(X483,255),RIGHT('Disaggregation Data'!$J$315:$J$616,255),0))=0,"",INDEX('Disaggregation Data'!$K$315:$K$616,MATCH(RIGHT(X483,255),RIGHT('Disaggregation Data'!J$315:$J$616,255),0))),"")</f>
        <v/>
      </c>
      <c r="F483" s="397" t="str">
        <f t="array" ref="F483">IFERROR(IF(INDEX('Disaggregation Data'!$L$315:$L$616,MATCH(RIGHT(X483,255),RIGHT('Disaggregation Data'!$J$315:$J$616,255),0))=0,"",INDEX('Disaggregation Data'!$L$315:$L$616,MATCH(RIGHT(X483,255),RIGHT('Disaggregation Data'!J$315:$J$616,255),0))),"")</f>
        <v/>
      </c>
      <c r="G483" s="459" t="str">
        <f t="array" ref="G483">IFERROR(IF(INDEX('Disaggregation Data'!$M$315:$M$616,MATCH(RIGHT(X483,255),RIGHT('Disaggregation Data'!$J$315:$J$616,255),0))=0,(E483/F483)*100,INDEX('Disaggregation Data'!$M$315:$M$616,MATCH(RIGHT(X483,255),RIGHT('Disaggregation Data'!J$315:$J$616,255),0))),"")</f>
        <v/>
      </c>
      <c r="H483" s="400" t="str">
        <f t="array" ref="H483">IFERROR(IF(INDEX('Disaggregation Data'!$N$315:$N$616,MATCH(RIGHT(X483,255),RIGHT('Disaggregation Data'!$J$315:$J$616,255),0))=0,"",INDEX('Disaggregation Data'!$N$315:$N$616,MATCH(RIGHT(X483,255),RIGHT('Disaggregation Data'!J$315:$J$616,255),0))),"")</f>
        <v/>
      </c>
      <c r="I483" s="496"/>
      <c r="J483" s="496"/>
      <c r="K483" s="496"/>
      <c r="L483" s="496"/>
      <c r="M483" s="496"/>
      <c r="N483" s="496"/>
      <c r="O483" s="496"/>
      <c r="P483" s="496"/>
      <c r="Q483" s="496"/>
      <c r="R483" s="496"/>
      <c r="S483" s="496"/>
      <c r="T483" s="496"/>
      <c r="U483" s="400" t="str">
        <f t="array" ref="U483">IFERROR(IF(INDEX('Disaggregation Data'!$O$315:$O$616,MATCH(RIGHT(X483,255),RIGHT('Disaggregation Data'!$J$315:$J$616,255),0))=0,"",INDEX('Disaggregation Data'!$O$315:$O$616,MATCH(RIGHT(X483,255),RIGHT('Disaggregation Data'!J$315:$J$616,255),0))),"")</f>
        <v/>
      </c>
      <c r="V483" s="413" t="str">
        <f t="array" ref="V483">IFERROR(IF(INDEX('Disaggregation Data'!$P$315:$P$616,MATCH(RIGHT(X483,255),RIGHT('Disaggregation Data'!$J$315:$J$616,255),0))=0,"",INDEX('Disaggregation Data'!$P$315:$P$616,MATCH(RIGHT(X483,255),RIGHT('Disaggregation Data'!J$315:$J$616,255),0))),"")</f>
        <v/>
      </c>
      <c r="W483" s="497"/>
      <c r="X483" s="497" t="str">
        <f t="shared" si="32"/>
        <v/>
      </c>
      <c r="Y483" s="497">
        <f t="shared" si="33"/>
        <v>146</v>
      </c>
      <c r="Z483" s="497" t="str">
        <f t="shared" si="34"/>
        <v/>
      </c>
      <c r="AA483" s="497" t="b">
        <f t="shared" si="35"/>
        <v>0</v>
      </c>
      <c r="AB483" s="497" t="s">
        <v>2053</v>
      </c>
      <c r="AC483" s="497" t="str">
        <f t="array" ref="AC483">IFERROR(IF(INDEX('Disaggregation Records'!$G$95:$G$183,MATCH(LEFT(Z483,255),LEFT('Disaggregation Records'!$D$95:$D$183,255),0))=0,"",INDEX('Disaggregation Records'!$G$95:$G$183,MATCH(LEFT(Z483,255),LEFT('Disaggregation Records'!$D$95:$D$183,255),0))),"")</f>
        <v/>
      </c>
      <c r="AD483" s="497" t="s">
        <v>827</v>
      </c>
      <c r="AE483" s="216"/>
      <c r="AF483" s="494"/>
      <c r="AG483" s="494"/>
    </row>
    <row r="484" spans="1:33" ht="37.5" customHeight="1" x14ac:dyDescent="0.25">
      <c r="A484" s="375">
        <v>16</v>
      </c>
      <c r="B484" s="394" t="str">
        <f>IFERROR(VLOOKUP(A484,'Coverage Indicators - Section D'!$A$10:$Y$42,25,FALSE),"")</f>
        <v/>
      </c>
      <c r="C484" s="490" t="str">
        <f t="array" ref="C484">IFERROR(IF(INDEX('Disaggregation Records'!$E$95:$E$183,MATCH(RIGHT(Z484,255),RIGHT('Disaggregation Records'!$D$95:$D$183,255),0))=0,"",INDEX('Disaggregation Records'!$E$95:$E$183,MATCH(RIGHT(Z484,255),RIGHT('Disaggregation Records'!$D$95:$D$183,255),0))),"")</f>
        <v/>
      </c>
      <c r="D484" s="490" t="str">
        <f t="array" ref="D484">IFERROR(IF(INDEX('Disaggregation Records'!$F$95:$F$183,MATCH(RIGHT(Z484,255),RIGHT('Disaggregation Records'!$D$95:$D$183,255),0))=0,"",INDEX('Disaggregation Records'!$F$95:$F$183,MATCH(RIGHT(Z484,255),RIGHT('Disaggregation Records'!$D$95:$D$183,255),0))),"")</f>
        <v/>
      </c>
      <c r="E484" s="396" t="str">
        <f t="array" ref="E484">IFERROR(IF(INDEX('Disaggregation Data'!$K$315:$K$616,MATCH(RIGHT(X484,255),RIGHT('Disaggregation Data'!$J$315:$J$616,255),0))=0,"",INDEX('Disaggregation Data'!$K$315:$K$616,MATCH(RIGHT(X484,255),RIGHT('Disaggregation Data'!J$315:$J$616,255),0))),"")</f>
        <v/>
      </c>
      <c r="F484" s="397" t="str">
        <f t="array" ref="F484">IFERROR(IF(INDEX('Disaggregation Data'!$L$315:$L$616,MATCH(RIGHT(X484,255),RIGHT('Disaggregation Data'!$J$315:$J$616,255),0))=0,"",INDEX('Disaggregation Data'!$L$315:$L$616,MATCH(RIGHT(X484,255),RIGHT('Disaggregation Data'!J$315:$J$616,255),0))),"")</f>
        <v/>
      </c>
      <c r="G484" s="459" t="str">
        <f t="array" ref="G484">IFERROR(IF(INDEX('Disaggregation Data'!$M$315:$M$616,MATCH(RIGHT(X484,255),RIGHT('Disaggregation Data'!$J$315:$J$616,255),0))=0,(E484/F484)*100,INDEX('Disaggregation Data'!$M$315:$M$616,MATCH(RIGHT(X484,255),RIGHT('Disaggregation Data'!J$315:$J$616,255),0))),"")</f>
        <v/>
      </c>
      <c r="H484" s="400" t="str">
        <f t="array" ref="H484">IFERROR(IF(INDEX('Disaggregation Data'!$N$315:$N$616,MATCH(RIGHT(X484,255),RIGHT('Disaggregation Data'!$J$315:$J$616,255),0))=0,"",INDEX('Disaggregation Data'!$N$315:$N$616,MATCH(RIGHT(X484,255),RIGHT('Disaggregation Data'!J$315:$J$616,255),0))),"")</f>
        <v/>
      </c>
      <c r="I484" s="496"/>
      <c r="J484" s="496"/>
      <c r="K484" s="496"/>
      <c r="L484" s="496"/>
      <c r="M484" s="496"/>
      <c r="N484" s="496"/>
      <c r="O484" s="496"/>
      <c r="P484" s="496"/>
      <c r="Q484" s="496"/>
      <c r="R484" s="496"/>
      <c r="S484" s="496"/>
      <c r="T484" s="496"/>
      <c r="U484" s="400" t="str">
        <f t="array" ref="U484">IFERROR(IF(INDEX('Disaggregation Data'!$O$315:$O$616,MATCH(RIGHT(X484,255),RIGHT('Disaggregation Data'!$J$315:$J$616,255),0))=0,"",INDEX('Disaggregation Data'!$O$315:$O$616,MATCH(RIGHT(X484,255),RIGHT('Disaggregation Data'!J$315:$J$616,255),0))),"")</f>
        <v/>
      </c>
      <c r="V484" s="413" t="str">
        <f t="array" ref="V484">IFERROR(IF(INDEX('Disaggregation Data'!$P$315:$P$616,MATCH(RIGHT(X484,255),RIGHT('Disaggregation Data'!$J$315:$J$616,255),0))=0,"",INDEX('Disaggregation Data'!$P$315:$P$616,MATCH(RIGHT(X484,255),RIGHT('Disaggregation Data'!J$315:$J$616,255),0))),"")</f>
        <v/>
      </c>
      <c r="W484" s="497"/>
      <c r="X484" s="497" t="str">
        <f t="shared" si="32"/>
        <v/>
      </c>
      <c r="Y484" s="497">
        <f t="shared" si="33"/>
        <v>147</v>
      </c>
      <c r="Z484" s="497" t="str">
        <f t="shared" si="34"/>
        <v/>
      </c>
      <c r="AA484" s="497" t="b">
        <f t="shared" si="35"/>
        <v>0</v>
      </c>
      <c r="AB484" s="497" t="s">
        <v>2054</v>
      </c>
      <c r="AC484" s="497" t="str">
        <f t="array" ref="AC484">IFERROR(IF(INDEX('Disaggregation Records'!$G$95:$G$183,MATCH(LEFT(Z484,255),LEFT('Disaggregation Records'!$D$95:$D$183,255),0))=0,"",INDEX('Disaggregation Records'!$G$95:$G$183,MATCH(LEFT(Z484,255),LEFT('Disaggregation Records'!$D$95:$D$183,255),0))),"")</f>
        <v/>
      </c>
      <c r="AD484" s="497" t="s">
        <v>827</v>
      </c>
      <c r="AE484" s="216"/>
      <c r="AF484" s="494"/>
      <c r="AG484" s="494"/>
    </row>
    <row r="485" spans="1:33" ht="37.5" customHeight="1" x14ac:dyDescent="0.25">
      <c r="A485" s="375">
        <v>16</v>
      </c>
      <c r="B485" s="394" t="str">
        <f>IFERROR(VLOOKUP(A485,'Coverage Indicators - Section D'!$A$10:$Y$42,25,FALSE),"")</f>
        <v/>
      </c>
      <c r="C485" s="490" t="str">
        <f t="array" ref="C485">IFERROR(IF(INDEX('Disaggregation Records'!$E$95:$E$183,MATCH(RIGHT(Z485,255),RIGHT('Disaggregation Records'!$D$95:$D$183,255),0))=0,"",INDEX('Disaggregation Records'!$E$95:$E$183,MATCH(RIGHT(Z485,255),RIGHT('Disaggregation Records'!$D$95:$D$183,255),0))),"")</f>
        <v/>
      </c>
      <c r="D485" s="490" t="str">
        <f t="array" ref="D485">IFERROR(IF(INDEX('Disaggregation Records'!$F$95:$F$183,MATCH(RIGHT(Z485,255),RIGHT('Disaggregation Records'!$D$95:$D$183,255),0))=0,"",INDEX('Disaggregation Records'!$F$95:$F$183,MATCH(RIGHT(Z485,255),RIGHT('Disaggregation Records'!$D$95:$D$183,255),0))),"")</f>
        <v/>
      </c>
      <c r="E485" s="396" t="str">
        <f t="array" ref="E485">IFERROR(IF(INDEX('Disaggregation Data'!$K$315:$K$616,MATCH(RIGHT(X485,255),RIGHT('Disaggregation Data'!$J$315:$J$616,255),0))=0,"",INDEX('Disaggregation Data'!$K$315:$K$616,MATCH(RIGHT(X485,255),RIGHT('Disaggregation Data'!J$315:$J$616,255),0))),"")</f>
        <v/>
      </c>
      <c r="F485" s="397" t="str">
        <f t="array" ref="F485">IFERROR(IF(INDEX('Disaggregation Data'!$L$315:$L$616,MATCH(RIGHT(X485,255),RIGHT('Disaggregation Data'!$J$315:$J$616,255),0))=0,"",INDEX('Disaggregation Data'!$L$315:$L$616,MATCH(RIGHT(X485,255),RIGHT('Disaggregation Data'!J$315:$J$616,255),0))),"")</f>
        <v/>
      </c>
      <c r="G485" s="459" t="str">
        <f t="array" ref="G485">IFERROR(IF(INDEX('Disaggregation Data'!$M$315:$M$616,MATCH(RIGHT(X485,255),RIGHT('Disaggregation Data'!$J$315:$J$616,255),0))=0,(E485/F485)*100,INDEX('Disaggregation Data'!$M$315:$M$616,MATCH(RIGHT(X485,255),RIGHT('Disaggregation Data'!J$315:$J$616,255),0))),"")</f>
        <v/>
      </c>
      <c r="H485" s="400" t="str">
        <f t="array" ref="H485">IFERROR(IF(INDEX('Disaggregation Data'!$N$315:$N$616,MATCH(RIGHT(X485,255),RIGHT('Disaggregation Data'!$J$315:$J$616,255),0))=0,"",INDEX('Disaggregation Data'!$N$315:$N$616,MATCH(RIGHT(X485,255),RIGHT('Disaggregation Data'!J$315:$J$616,255),0))),"")</f>
        <v/>
      </c>
      <c r="I485" s="496"/>
      <c r="J485" s="496"/>
      <c r="K485" s="496"/>
      <c r="L485" s="496"/>
      <c r="M485" s="496"/>
      <c r="N485" s="496"/>
      <c r="O485" s="496"/>
      <c r="P485" s="496"/>
      <c r="Q485" s="496"/>
      <c r="R485" s="496"/>
      <c r="S485" s="496"/>
      <c r="T485" s="496"/>
      <c r="U485" s="400" t="str">
        <f t="array" ref="U485">IFERROR(IF(INDEX('Disaggregation Data'!$O$315:$O$616,MATCH(RIGHT(X485,255),RIGHT('Disaggregation Data'!$J$315:$J$616,255),0))=0,"",INDEX('Disaggregation Data'!$O$315:$O$616,MATCH(RIGHT(X485,255),RIGHT('Disaggregation Data'!J$315:$J$616,255),0))),"")</f>
        <v/>
      </c>
      <c r="V485" s="413" t="str">
        <f t="array" ref="V485">IFERROR(IF(INDEX('Disaggregation Data'!$P$315:$P$616,MATCH(RIGHT(X485,255),RIGHT('Disaggregation Data'!$J$315:$J$616,255),0))=0,"",INDEX('Disaggregation Data'!$P$315:$P$616,MATCH(RIGHT(X485,255),RIGHT('Disaggregation Data'!J$315:$J$616,255),0))),"")</f>
        <v/>
      </c>
      <c r="W485" s="497"/>
      <c r="X485" s="497" t="str">
        <f t="shared" si="32"/>
        <v/>
      </c>
      <c r="Y485" s="497">
        <f t="shared" si="33"/>
        <v>148</v>
      </c>
      <c r="Z485" s="497" t="str">
        <f t="shared" si="34"/>
        <v/>
      </c>
      <c r="AA485" s="497" t="b">
        <f t="shared" si="35"/>
        <v>0</v>
      </c>
      <c r="AB485" s="497" t="s">
        <v>2055</v>
      </c>
      <c r="AC485" s="497" t="str">
        <f t="array" ref="AC485">IFERROR(IF(INDEX('Disaggregation Records'!$G$95:$G$183,MATCH(LEFT(Z485,255),LEFT('Disaggregation Records'!$D$95:$D$183,255),0))=0,"",INDEX('Disaggregation Records'!$G$95:$G$183,MATCH(LEFT(Z485,255),LEFT('Disaggregation Records'!$D$95:$D$183,255),0))),"")</f>
        <v/>
      </c>
      <c r="AD485" s="497" t="s">
        <v>827</v>
      </c>
      <c r="AE485" s="216"/>
      <c r="AF485" s="494"/>
      <c r="AG485" s="494"/>
    </row>
    <row r="486" spans="1:33" ht="37.5" customHeight="1" x14ac:dyDescent="0.25">
      <c r="A486" s="375">
        <v>16</v>
      </c>
      <c r="B486" s="394" t="str">
        <f>IFERROR(VLOOKUP(A486,'Coverage Indicators - Section D'!$A$10:$Y$42,25,FALSE),"")</f>
        <v/>
      </c>
      <c r="C486" s="490" t="str">
        <f t="array" ref="C486">IFERROR(IF(INDEX('Disaggregation Records'!$E$95:$E$183,MATCH(RIGHT(Z486,255),RIGHT('Disaggregation Records'!$D$95:$D$183,255),0))=0,"",INDEX('Disaggregation Records'!$E$95:$E$183,MATCH(RIGHT(Z486,255),RIGHT('Disaggregation Records'!$D$95:$D$183,255),0))),"")</f>
        <v/>
      </c>
      <c r="D486" s="490" t="str">
        <f t="array" ref="D486">IFERROR(IF(INDEX('Disaggregation Records'!$F$95:$F$183,MATCH(RIGHT(Z486,255),RIGHT('Disaggregation Records'!$D$95:$D$183,255),0))=0,"",INDEX('Disaggregation Records'!$F$95:$F$183,MATCH(RIGHT(Z486,255),RIGHT('Disaggregation Records'!$D$95:$D$183,255),0))),"")</f>
        <v/>
      </c>
      <c r="E486" s="396" t="str">
        <f t="array" ref="E486">IFERROR(IF(INDEX('Disaggregation Data'!$K$315:$K$616,MATCH(RIGHT(X486,255),RIGHT('Disaggregation Data'!$J$315:$J$616,255),0))=0,"",INDEX('Disaggregation Data'!$K$315:$K$616,MATCH(RIGHT(X486,255),RIGHT('Disaggregation Data'!J$315:$J$616,255),0))),"")</f>
        <v/>
      </c>
      <c r="F486" s="397" t="str">
        <f t="array" ref="F486">IFERROR(IF(INDEX('Disaggregation Data'!$L$315:$L$616,MATCH(RIGHT(X486,255),RIGHT('Disaggregation Data'!$J$315:$J$616,255),0))=0,"",INDEX('Disaggregation Data'!$L$315:$L$616,MATCH(RIGHT(X486,255),RIGHT('Disaggregation Data'!J$315:$J$616,255),0))),"")</f>
        <v/>
      </c>
      <c r="G486" s="459" t="str">
        <f t="array" ref="G486">IFERROR(IF(INDEX('Disaggregation Data'!$M$315:$M$616,MATCH(RIGHT(X486,255),RIGHT('Disaggregation Data'!$J$315:$J$616,255),0))=0,(E486/F486)*100,INDEX('Disaggregation Data'!$M$315:$M$616,MATCH(RIGHT(X486,255),RIGHT('Disaggregation Data'!J$315:$J$616,255),0))),"")</f>
        <v/>
      </c>
      <c r="H486" s="400" t="str">
        <f t="array" ref="H486">IFERROR(IF(INDEX('Disaggregation Data'!$N$315:$N$616,MATCH(RIGHT(X486,255),RIGHT('Disaggregation Data'!$J$315:$J$616,255),0))=0,"",INDEX('Disaggregation Data'!$N$315:$N$616,MATCH(RIGHT(X486,255),RIGHT('Disaggregation Data'!J$315:$J$616,255),0))),"")</f>
        <v/>
      </c>
      <c r="I486" s="496"/>
      <c r="J486" s="496"/>
      <c r="K486" s="496"/>
      <c r="L486" s="496"/>
      <c r="M486" s="496"/>
      <c r="N486" s="496"/>
      <c r="O486" s="496"/>
      <c r="P486" s="496"/>
      <c r="Q486" s="496"/>
      <c r="R486" s="496"/>
      <c r="S486" s="496"/>
      <c r="T486" s="496"/>
      <c r="U486" s="400" t="str">
        <f t="array" ref="U486">IFERROR(IF(INDEX('Disaggregation Data'!$O$315:$O$616,MATCH(RIGHT(X486,255),RIGHT('Disaggregation Data'!$J$315:$J$616,255),0))=0,"",INDEX('Disaggregation Data'!$O$315:$O$616,MATCH(RIGHT(X486,255),RIGHT('Disaggregation Data'!J$315:$J$616,255),0))),"")</f>
        <v/>
      </c>
      <c r="V486" s="413" t="str">
        <f t="array" ref="V486">IFERROR(IF(INDEX('Disaggregation Data'!$P$315:$P$616,MATCH(RIGHT(X486,255),RIGHT('Disaggregation Data'!$J$315:$J$616,255),0))=0,"",INDEX('Disaggregation Data'!$P$315:$P$616,MATCH(RIGHT(X486,255),RIGHT('Disaggregation Data'!J$315:$J$616,255),0))),"")</f>
        <v/>
      </c>
      <c r="W486" s="497"/>
      <c r="X486" s="497" t="str">
        <f t="shared" si="32"/>
        <v/>
      </c>
      <c r="Y486" s="497">
        <f t="shared" si="33"/>
        <v>149</v>
      </c>
      <c r="Z486" s="497" t="str">
        <f t="shared" si="34"/>
        <v/>
      </c>
      <c r="AA486" s="497" t="b">
        <f t="shared" si="35"/>
        <v>0</v>
      </c>
      <c r="AB486" s="497" t="s">
        <v>2056</v>
      </c>
      <c r="AC486" s="497" t="str">
        <f t="array" ref="AC486">IFERROR(IF(INDEX('Disaggregation Records'!$G$95:$G$183,MATCH(LEFT(Z486,255),LEFT('Disaggregation Records'!$D$95:$D$183,255),0))=0,"",INDEX('Disaggregation Records'!$G$95:$G$183,MATCH(LEFT(Z486,255),LEFT('Disaggregation Records'!$D$95:$D$183,255),0))),"")</f>
        <v/>
      </c>
      <c r="AD486" s="497" t="s">
        <v>827</v>
      </c>
      <c r="AE486" s="216"/>
      <c r="AF486" s="494"/>
      <c r="AG486" s="494"/>
    </row>
    <row r="487" spans="1:33" ht="37.5" customHeight="1" x14ac:dyDescent="0.25">
      <c r="A487" s="375">
        <v>17</v>
      </c>
      <c r="B487" s="394" t="str">
        <f>IFERROR(VLOOKUP(A487,'Coverage Indicators - Section D'!$A$10:$Y$42,25,FALSE),"")</f>
        <v/>
      </c>
      <c r="C487" s="490" t="str">
        <f t="array" ref="C487">IFERROR(IF(INDEX('Disaggregation Records'!$E$95:$E$183,MATCH(RIGHT(Z487,255),RIGHT('Disaggregation Records'!$D$95:$D$183,255),0))=0,"",INDEX('Disaggregation Records'!$E$95:$E$183,MATCH(RIGHT(Z487,255),RIGHT('Disaggregation Records'!$D$95:$D$183,255),0))),"")</f>
        <v/>
      </c>
      <c r="D487" s="490" t="str">
        <f t="array" ref="D487">IFERROR(IF(INDEX('Disaggregation Records'!$F$95:$F$183,MATCH(RIGHT(Z487,255),RIGHT('Disaggregation Records'!$D$95:$D$183,255),0))=0,"",INDEX('Disaggregation Records'!$F$95:$F$183,MATCH(RIGHT(Z487,255),RIGHT('Disaggregation Records'!$D$95:$D$183,255),0))),"")</f>
        <v/>
      </c>
      <c r="E487" s="396" t="str">
        <f t="array" ref="E487">IFERROR(IF(INDEX('Disaggregation Data'!$K$315:$K$616,MATCH(RIGHT(X487,255),RIGHT('Disaggregation Data'!$J$315:$J$616,255),0))=0,"",INDEX('Disaggregation Data'!$K$315:$K$616,MATCH(RIGHT(X487,255),RIGHT('Disaggregation Data'!J$315:$J$616,255),0))),"")</f>
        <v/>
      </c>
      <c r="F487" s="397" t="str">
        <f t="array" ref="F487">IFERROR(IF(INDEX('Disaggregation Data'!$L$315:$L$616,MATCH(RIGHT(X487,255),RIGHT('Disaggregation Data'!$J$315:$J$616,255),0))=0,"",INDEX('Disaggregation Data'!$L$315:$L$616,MATCH(RIGHT(X487,255),RIGHT('Disaggregation Data'!J$315:$J$616,255),0))),"")</f>
        <v/>
      </c>
      <c r="G487" s="459" t="str">
        <f t="array" ref="G487">IFERROR(IF(INDEX('Disaggregation Data'!$M$315:$M$616,MATCH(RIGHT(X487,255),RIGHT('Disaggregation Data'!$J$315:$J$616,255),0))=0,(E487/F487)*100,INDEX('Disaggregation Data'!$M$315:$M$616,MATCH(RIGHT(X487,255),RIGHT('Disaggregation Data'!J$315:$J$616,255),0))),"")</f>
        <v/>
      </c>
      <c r="H487" s="400" t="str">
        <f t="array" ref="H487">IFERROR(IF(INDEX('Disaggregation Data'!$N$315:$N$616,MATCH(RIGHT(X487,255),RIGHT('Disaggregation Data'!$J$315:$J$616,255),0))=0,"",INDEX('Disaggregation Data'!$N$315:$N$616,MATCH(RIGHT(X487,255),RIGHT('Disaggregation Data'!J$315:$J$616,255),0))),"")</f>
        <v/>
      </c>
      <c r="I487" s="496"/>
      <c r="J487" s="496"/>
      <c r="K487" s="496"/>
      <c r="L487" s="496"/>
      <c r="M487" s="496"/>
      <c r="N487" s="496"/>
      <c r="O487" s="496"/>
      <c r="P487" s="496"/>
      <c r="Q487" s="496"/>
      <c r="R487" s="496"/>
      <c r="S487" s="496"/>
      <c r="T487" s="496"/>
      <c r="U487" s="400" t="str">
        <f t="array" ref="U487">IFERROR(IF(INDEX('Disaggregation Data'!$O$315:$O$616,MATCH(RIGHT(X487,255),RIGHT('Disaggregation Data'!$J$315:$J$616,255),0))=0,"",INDEX('Disaggregation Data'!$O$315:$O$616,MATCH(RIGHT(X487,255),RIGHT('Disaggregation Data'!J$315:$J$616,255),0))),"")</f>
        <v/>
      </c>
      <c r="V487" s="413" t="str">
        <f t="array" ref="V487">IFERROR(IF(INDEX('Disaggregation Data'!$P$315:$P$616,MATCH(RIGHT(X487,255),RIGHT('Disaggregation Data'!$J$315:$J$616,255),0))=0,"",INDEX('Disaggregation Data'!$P$315:$P$616,MATCH(RIGHT(X487,255),RIGHT('Disaggregation Data'!J$315:$J$616,255),0))),"")</f>
        <v/>
      </c>
      <c r="W487" s="497"/>
      <c r="X487" s="497" t="str">
        <f t="shared" si="32"/>
        <v/>
      </c>
      <c r="Y487" s="497">
        <f t="shared" si="33"/>
        <v>150</v>
      </c>
      <c r="Z487" s="497" t="str">
        <f t="shared" si="34"/>
        <v/>
      </c>
      <c r="AA487" s="497" t="b">
        <f t="shared" si="35"/>
        <v>0</v>
      </c>
      <c r="AB487" s="497" t="s">
        <v>2057</v>
      </c>
      <c r="AC487" s="497" t="str">
        <f t="array" ref="AC487">IFERROR(IF(INDEX('Disaggregation Records'!$G$95:$G$183,MATCH(LEFT(Z487,255),LEFT('Disaggregation Records'!$D$95:$D$183,255),0))=0,"",INDEX('Disaggregation Records'!$G$95:$G$183,MATCH(LEFT(Z487,255),LEFT('Disaggregation Records'!$D$95:$D$183,255),0))),"")</f>
        <v/>
      </c>
      <c r="AD487" s="497" t="s">
        <v>828</v>
      </c>
      <c r="AE487" s="216"/>
      <c r="AF487" s="494"/>
      <c r="AG487" s="494"/>
    </row>
    <row r="488" spans="1:33" ht="37.5" customHeight="1" x14ac:dyDescent="0.25">
      <c r="A488" s="375">
        <v>17</v>
      </c>
      <c r="B488" s="394" t="str">
        <f>IFERROR(VLOOKUP(A488,'Coverage Indicators - Section D'!$A$10:$Y$42,25,FALSE),"")</f>
        <v/>
      </c>
      <c r="C488" s="490" t="str">
        <f t="array" ref="C488">IFERROR(IF(INDEX('Disaggregation Records'!$E$95:$E$183,MATCH(RIGHT(Z488,255),RIGHT('Disaggregation Records'!$D$95:$D$183,255),0))=0,"",INDEX('Disaggregation Records'!$E$95:$E$183,MATCH(RIGHT(Z488,255),RIGHT('Disaggregation Records'!$D$95:$D$183,255),0))),"")</f>
        <v/>
      </c>
      <c r="D488" s="490" t="str">
        <f t="array" ref="D488">IFERROR(IF(INDEX('Disaggregation Records'!$F$95:$F$183,MATCH(RIGHT(Z488,255),RIGHT('Disaggregation Records'!$D$95:$D$183,255),0))=0,"",INDEX('Disaggregation Records'!$F$95:$F$183,MATCH(RIGHT(Z488,255),RIGHT('Disaggregation Records'!$D$95:$D$183,255),0))),"")</f>
        <v/>
      </c>
      <c r="E488" s="396" t="str">
        <f t="array" ref="E488">IFERROR(IF(INDEX('Disaggregation Data'!$K$315:$K$616,MATCH(RIGHT(X488,255),RIGHT('Disaggregation Data'!$J$315:$J$616,255),0))=0,"",INDEX('Disaggregation Data'!$K$315:$K$616,MATCH(RIGHT(X488,255),RIGHT('Disaggregation Data'!J$315:$J$616,255),0))),"")</f>
        <v/>
      </c>
      <c r="F488" s="397" t="str">
        <f t="array" ref="F488">IFERROR(IF(INDEX('Disaggregation Data'!$L$315:$L$616,MATCH(RIGHT(X488,255),RIGHT('Disaggregation Data'!$J$315:$J$616,255),0))=0,"",INDEX('Disaggregation Data'!$L$315:$L$616,MATCH(RIGHT(X488,255),RIGHT('Disaggregation Data'!J$315:$J$616,255),0))),"")</f>
        <v/>
      </c>
      <c r="G488" s="459" t="str">
        <f t="array" ref="G488">IFERROR(IF(INDEX('Disaggregation Data'!$M$315:$M$616,MATCH(RIGHT(X488,255),RIGHT('Disaggregation Data'!$J$315:$J$616,255),0))=0,(E488/F488)*100,INDEX('Disaggregation Data'!$M$315:$M$616,MATCH(RIGHT(X488,255),RIGHT('Disaggregation Data'!J$315:$J$616,255),0))),"")</f>
        <v/>
      </c>
      <c r="H488" s="400" t="str">
        <f t="array" ref="H488">IFERROR(IF(INDEX('Disaggregation Data'!$N$315:$N$616,MATCH(RIGHT(X488,255),RIGHT('Disaggregation Data'!$J$315:$J$616,255),0))=0,"",INDEX('Disaggregation Data'!$N$315:$N$616,MATCH(RIGHT(X488,255),RIGHT('Disaggregation Data'!J$315:$J$616,255),0))),"")</f>
        <v/>
      </c>
      <c r="I488" s="496"/>
      <c r="J488" s="496"/>
      <c r="K488" s="496"/>
      <c r="L488" s="496"/>
      <c r="M488" s="496"/>
      <c r="N488" s="496"/>
      <c r="O488" s="496"/>
      <c r="P488" s="496"/>
      <c r="Q488" s="496"/>
      <c r="R488" s="496"/>
      <c r="S488" s="496"/>
      <c r="T488" s="496"/>
      <c r="U488" s="400" t="str">
        <f t="array" ref="U488">IFERROR(IF(INDEX('Disaggregation Data'!$O$315:$O$616,MATCH(RIGHT(X488,255),RIGHT('Disaggregation Data'!$J$315:$J$616,255),0))=0,"",INDEX('Disaggregation Data'!$O$315:$O$616,MATCH(RIGHT(X488,255),RIGHT('Disaggregation Data'!J$315:$J$616,255),0))),"")</f>
        <v/>
      </c>
      <c r="V488" s="413" t="str">
        <f t="array" ref="V488">IFERROR(IF(INDEX('Disaggregation Data'!$P$315:$P$616,MATCH(RIGHT(X488,255),RIGHT('Disaggregation Data'!$J$315:$J$616,255),0))=0,"",INDEX('Disaggregation Data'!$P$315:$P$616,MATCH(RIGHT(X488,255),RIGHT('Disaggregation Data'!J$315:$J$616,255),0))),"")</f>
        <v/>
      </c>
      <c r="W488" s="497"/>
      <c r="X488" s="497" t="str">
        <f t="shared" si="32"/>
        <v/>
      </c>
      <c r="Y488" s="497">
        <f t="shared" si="33"/>
        <v>151</v>
      </c>
      <c r="Z488" s="497" t="str">
        <f t="shared" si="34"/>
        <v/>
      </c>
      <c r="AA488" s="497" t="b">
        <f t="shared" si="35"/>
        <v>0</v>
      </c>
      <c r="AB488" s="497" t="s">
        <v>2058</v>
      </c>
      <c r="AC488" s="497" t="str">
        <f t="array" ref="AC488">IFERROR(IF(INDEX('Disaggregation Records'!$G$95:$G$183,MATCH(LEFT(Z488,255),LEFT('Disaggregation Records'!$D$95:$D$183,255),0))=0,"",INDEX('Disaggregation Records'!$G$95:$G$183,MATCH(LEFT(Z488,255),LEFT('Disaggregation Records'!$D$95:$D$183,255),0))),"")</f>
        <v/>
      </c>
      <c r="AD488" s="497" t="s">
        <v>828</v>
      </c>
      <c r="AE488" s="216"/>
      <c r="AF488" s="494"/>
      <c r="AG488" s="494"/>
    </row>
    <row r="489" spans="1:33" ht="37.5" customHeight="1" x14ac:dyDescent="0.25">
      <c r="A489" s="375">
        <v>17</v>
      </c>
      <c r="B489" s="394" t="str">
        <f>IFERROR(VLOOKUP(A489,'Coverage Indicators - Section D'!$A$10:$Y$42,25,FALSE),"")</f>
        <v/>
      </c>
      <c r="C489" s="490" t="str">
        <f t="array" ref="C489">IFERROR(IF(INDEX('Disaggregation Records'!$E$95:$E$183,MATCH(RIGHT(Z489,255),RIGHT('Disaggregation Records'!$D$95:$D$183,255),0))=0,"",INDEX('Disaggregation Records'!$E$95:$E$183,MATCH(RIGHT(Z489,255),RIGHT('Disaggregation Records'!$D$95:$D$183,255),0))),"")</f>
        <v/>
      </c>
      <c r="D489" s="490" t="str">
        <f t="array" ref="D489">IFERROR(IF(INDEX('Disaggregation Records'!$F$95:$F$183,MATCH(RIGHT(Z489,255),RIGHT('Disaggregation Records'!$D$95:$D$183,255),0))=0,"",INDEX('Disaggregation Records'!$F$95:$F$183,MATCH(RIGHT(Z489,255),RIGHT('Disaggregation Records'!$D$95:$D$183,255),0))),"")</f>
        <v/>
      </c>
      <c r="E489" s="396" t="str">
        <f t="array" ref="E489">IFERROR(IF(INDEX('Disaggregation Data'!$K$315:$K$616,MATCH(RIGHT(X489,255),RIGHT('Disaggregation Data'!$J$315:$J$616,255),0))=0,"",INDEX('Disaggregation Data'!$K$315:$K$616,MATCH(RIGHT(X489,255),RIGHT('Disaggregation Data'!J$315:$J$616,255),0))),"")</f>
        <v/>
      </c>
      <c r="F489" s="397" t="str">
        <f t="array" ref="F489">IFERROR(IF(INDEX('Disaggregation Data'!$L$315:$L$616,MATCH(RIGHT(X489,255),RIGHT('Disaggregation Data'!$J$315:$J$616,255),0))=0,"",INDEX('Disaggregation Data'!$L$315:$L$616,MATCH(RIGHT(X489,255),RIGHT('Disaggregation Data'!J$315:$J$616,255),0))),"")</f>
        <v/>
      </c>
      <c r="G489" s="459" t="str">
        <f t="array" ref="G489">IFERROR(IF(INDEX('Disaggregation Data'!$M$315:$M$616,MATCH(RIGHT(X489,255),RIGHT('Disaggregation Data'!$J$315:$J$616,255),0))=0,(E489/F489)*100,INDEX('Disaggregation Data'!$M$315:$M$616,MATCH(RIGHT(X489,255),RIGHT('Disaggregation Data'!J$315:$J$616,255),0))),"")</f>
        <v/>
      </c>
      <c r="H489" s="400" t="str">
        <f t="array" ref="H489">IFERROR(IF(INDEX('Disaggregation Data'!$N$315:$N$616,MATCH(RIGHT(X489,255),RIGHT('Disaggregation Data'!$J$315:$J$616,255),0))=0,"",INDEX('Disaggregation Data'!$N$315:$N$616,MATCH(RIGHT(X489,255),RIGHT('Disaggregation Data'!J$315:$J$616,255),0))),"")</f>
        <v/>
      </c>
      <c r="I489" s="496"/>
      <c r="J489" s="496"/>
      <c r="K489" s="496"/>
      <c r="L489" s="496"/>
      <c r="M489" s="496"/>
      <c r="N489" s="496"/>
      <c r="O489" s="496"/>
      <c r="P489" s="496"/>
      <c r="Q489" s="496"/>
      <c r="R489" s="496"/>
      <c r="S489" s="496"/>
      <c r="T489" s="496"/>
      <c r="U489" s="400" t="str">
        <f t="array" ref="U489">IFERROR(IF(INDEX('Disaggregation Data'!$O$315:$O$616,MATCH(RIGHT(X489,255),RIGHT('Disaggregation Data'!$J$315:$J$616,255),0))=0,"",INDEX('Disaggregation Data'!$O$315:$O$616,MATCH(RIGHT(X489,255),RIGHT('Disaggregation Data'!J$315:$J$616,255),0))),"")</f>
        <v/>
      </c>
      <c r="V489" s="413" t="str">
        <f t="array" ref="V489">IFERROR(IF(INDEX('Disaggregation Data'!$P$315:$P$616,MATCH(RIGHT(X489,255),RIGHT('Disaggregation Data'!$J$315:$J$616,255),0))=0,"",INDEX('Disaggregation Data'!$P$315:$P$616,MATCH(RIGHT(X489,255),RIGHT('Disaggregation Data'!J$315:$J$616,255),0))),"")</f>
        <v/>
      </c>
      <c r="W489" s="497"/>
      <c r="X489" s="497" t="str">
        <f t="shared" si="32"/>
        <v/>
      </c>
      <c r="Y489" s="497">
        <f t="shared" si="33"/>
        <v>152</v>
      </c>
      <c r="Z489" s="497" t="str">
        <f t="shared" si="34"/>
        <v/>
      </c>
      <c r="AA489" s="497" t="b">
        <f t="shared" si="35"/>
        <v>0</v>
      </c>
      <c r="AB489" s="497" t="s">
        <v>2059</v>
      </c>
      <c r="AC489" s="497" t="str">
        <f t="array" ref="AC489">IFERROR(IF(INDEX('Disaggregation Records'!$G$95:$G$183,MATCH(LEFT(Z489,255),LEFT('Disaggregation Records'!$D$95:$D$183,255),0))=0,"",INDEX('Disaggregation Records'!$G$95:$G$183,MATCH(LEFT(Z489,255),LEFT('Disaggregation Records'!$D$95:$D$183,255),0))),"")</f>
        <v/>
      </c>
      <c r="AD489" s="497" t="s">
        <v>828</v>
      </c>
      <c r="AE489" s="216"/>
      <c r="AF489" s="494"/>
      <c r="AG489" s="494"/>
    </row>
    <row r="490" spans="1:33" ht="37.5" customHeight="1" x14ac:dyDescent="0.25">
      <c r="A490" s="375">
        <v>17</v>
      </c>
      <c r="B490" s="394" t="str">
        <f>IFERROR(VLOOKUP(A490,'Coverage Indicators - Section D'!$A$10:$Y$42,25,FALSE),"")</f>
        <v/>
      </c>
      <c r="C490" s="490" t="str">
        <f t="array" ref="C490">IFERROR(IF(INDEX('Disaggregation Records'!$E$95:$E$183,MATCH(RIGHT(Z490,255),RIGHT('Disaggregation Records'!$D$95:$D$183,255),0))=0,"",INDEX('Disaggregation Records'!$E$95:$E$183,MATCH(RIGHT(Z490,255),RIGHT('Disaggregation Records'!$D$95:$D$183,255),0))),"")</f>
        <v/>
      </c>
      <c r="D490" s="490" t="str">
        <f t="array" ref="D490">IFERROR(IF(INDEX('Disaggregation Records'!$F$95:$F$183,MATCH(RIGHT(Z490,255),RIGHT('Disaggregation Records'!$D$95:$D$183,255),0))=0,"",INDEX('Disaggregation Records'!$F$95:$F$183,MATCH(RIGHT(Z490,255),RIGHT('Disaggregation Records'!$D$95:$D$183,255),0))),"")</f>
        <v/>
      </c>
      <c r="E490" s="396" t="str">
        <f t="array" ref="E490">IFERROR(IF(INDEX('Disaggregation Data'!$K$315:$K$616,MATCH(RIGHT(X490,255),RIGHT('Disaggregation Data'!$J$315:$J$616,255),0))=0,"",INDEX('Disaggregation Data'!$K$315:$K$616,MATCH(RIGHT(X490,255),RIGHT('Disaggregation Data'!J$315:$J$616,255),0))),"")</f>
        <v/>
      </c>
      <c r="F490" s="397" t="str">
        <f t="array" ref="F490">IFERROR(IF(INDEX('Disaggregation Data'!$L$315:$L$616,MATCH(RIGHT(X490,255),RIGHT('Disaggregation Data'!$J$315:$J$616,255),0))=0,"",INDEX('Disaggregation Data'!$L$315:$L$616,MATCH(RIGHT(X490,255),RIGHT('Disaggregation Data'!J$315:$J$616,255),0))),"")</f>
        <v/>
      </c>
      <c r="G490" s="459" t="str">
        <f t="array" ref="G490">IFERROR(IF(INDEX('Disaggregation Data'!$M$315:$M$616,MATCH(RIGHT(X490,255),RIGHT('Disaggregation Data'!$J$315:$J$616,255),0))=0,(E490/F490)*100,INDEX('Disaggregation Data'!$M$315:$M$616,MATCH(RIGHT(X490,255),RIGHT('Disaggregation Data'!J$315:$J$616,255),0))),"")</f>
        <v/>
      </c>
      <c r="H490" s="400" t="str">
        <f t="array" ref="H490">IFERROR(IF(INDEX('Disaggregation Data'!$N$315:$N$616,MATCH(RIGHT(X490,255),RIGHT('Disaggregation Data'!$J$315:$J$616,255),0))=0,"",INDEX('Disaggregation Data'!$N$315:$N$616,MATCH(RIGHT(X490,255),RIGHT('Disaggregation Data'!J$315:$J$616,255),0))),"")</f>
        <v/>
      </c>
      <c r="I490" s="496"/>
      <c r="J490" s="496"/>
      <c r="K490" s="496"/>
      <c r="L490" s="496"/>
      <c r="M490" s="496"/>
      <c r="N490" s="496"/>
      <c r="O490" s="496"/>
      <c r="P490" s="496"/>
      <c r="Q490" s="496"/>
      <c r="R490" s="496"/>
      <c r="S490" s="496"/>
      <c r="T490" s="496"/>
      <c r="U490" s="400" t="str">
        <f t="array" ref="U490">IFERROR(IF(INDEX('Disaggregation Data'!$O$315:$O$616,MATCH(RIGHT(X490,255),RIGHT('Disaggregation Data'!$J$315:$J$616,255),0))=0,"",INDEX('Disaggregation Data'!$O$315:$O$616,MATCH(RIGHT(X490,255),RIGHT('Disaggregation Data'!J$315:$J$616,255),0))),"")</f>
        <v/>
      </c>
      <c r="V490" s="413" t="str">
        <f t="array" ref="V490">IFERROR(IF(INDEX('Disaggregation Data'!$P$315:$P$616,MATCH(RIGHT(X490,255),RIGHT('Disaggregation Data'!$J$315:$J$616,255),0))=0,"",INDEX('Disaggregation Data'!$P$315:$P$616,MATCH(RIGHT(X490,255),RIGHT('Disaggregation Data'!J$315:$J$616,255),0))),"")</f>
        <v/>
      </c>
      <c r="W490" s="497"/>
      <c r="X490" s="497" t="str">
        <f t="shared" si="32"/>
        <v/>
      </c>
      <c r="Y490" s="497">
        <f t="shared" si="33"/>
        <v>153</v>
      </c>
      <c r="Z490" s="497" t="str">
        <f t="shared" si="34"/>
        <v/>
      </c>
      <c r="AA490" s="497" t="b">
        <f t="shared" si="35"/>
        <v>0</v>
      </c>
      <c r="AB490" s="497" t="s">
        <v>2060</v>
      </c>
      <c r="AC490" s="497" t="str">
        <f t="array" ref="AC490">IFERROR(IF(INDEX('Disaggregation Records'!$G$95:$G$183,MATCH(LEFT(Z490,255),LEFT('Disaggregation Records'!$D$95:$D$183,255),0))=0,"",INDEX('Disaggregation Records'!$G$95:$G$183,MATCH(LEFT(Z490,255),LEFT('Disaggregation Records'!$D$95:$D$183,255),0))),"")</f>
        <v/>
      </c>
      <c r="AD490" s="497" t="s">
        <v>828</v>
      </c>
      <c r="AE490" s="216"/>
      <c r="AF490" s="494"/>
      <c r="AG490" s="494"/>
    </row>
    <row r="491" spans="1:33" ht="37.5" customHeight="1" x14ac:dyDescent="0.25">
      <c r="A491" s="375">
        <v>17</v>
      </c>
      <c r="B491" s="394" t="str">
        <f>IFERROR(VLOOKUP(A491,'Coverage Indicators - Section D'!$A$10:$Y$42,25,FALSE),"")</f>
        <v/>
      </c>
      <c r="C491" s="490" t="str">
        <f t="array" ref="C491">IFERROR(IF(INDEX('Disaggregation Records'!$E$95:$E$183,MATCH(RIGHT(Z491,255),RIGHT('Disaggregation Records'!$D$95:$D$183,255),0))=0,"",INDEX('Disaggregation Records'!$E$95:$E$183,MATCH(RIGHT(Z491,255),RIGHT('Disaggregation Records'!$D$95:$D$183,255),0))),"")</f>
        <v/>
      </c>
      <c r="D491" s="490" t="str">
        <f t="array" ref="D491">IFERROR(IF(INDEX('Disaggregation Records'!$F$95:$F$183,MATCH(RIGHT(Z491,255),RIGHT('Disaggregation Records'!$D$95:$D$183,255),0))=0,"",INDEX('Disaggregation Records'!$F$95:$F$183,MATCH(RIGHT(Z491,255),RIGHT('Disaggregation Records'!$D$95:$D$183,255),0))),"")</f>
        <v/>
      </c>
      <c r="E491" s="396" t="str">
        <f t="array" ref="E491">IFERROR(IF(INDEX('Disaggregation Data'!$K$315:$K$616,MATCH(RIGHT(X491,255),RIGHT('Disaggregation Data'!$J$315:$J$616,255),0))=0,"",INDEX('Disaggregation Data'!$K$315:$K$616,MATCH(RIGHT(X491,255),RIGHT('Disaggregation Data'!J$315:$J$616,255),0))),"")</f>
        <v/>
      </c>
      <c r="F491" s="397" t="str">
        <f t="array" ref="F491">IFERROR(IF(INDEX('Disaggregation Data'!$L$315:$L$616,MATCH(RIGHT(X491,255),RIGHT('Disaggregation Data'!$J$315:$J$616,255),0))=0,"",INDEX('Disaggregation Data'!$L$315:$L$616,MATCH(RIGHT(X491,255),RIGHT('Disaggregation Data'!J$315:$J$616,255),0))),"")</f>
        <v/>
      </c>
      <c r="G491" s="459" t="str">
        <f t="array" ref="G491">IFERROR(IF(INDEX('Disaggregation Data'!$M$315:$M$616,MATCH(RIGHT(X491,255),RIGHT('Disaggregation Data'!$J$315:$J$616,255),0))=0,(E491/F491)*100,INDEX('Disaggregation Data'!$M$315:$M$616,MATCH(RIGHT(X491,255),RIGHT('Disaggregation Data'!J$315:$J$616,255),0))),"")</f>
        <v/>
      </c>
      <c r="H491" s="400" t="str">
        <f t="array" ref="H491">IFERROR(IF(INDEX('Disaggregation Data'!$N$315:$N$616,MATCH(RIGHT(X491,255),RIGHT('Disaggregation Data'!$J$315:$J$616,255),0))=0,"",INDEX('Disaggregation Data'!$N$315:$N$616,MATCH(RIGHT(X491,255),RIGHT('Disaggregation Data'!J$315:$J$616,255),0))),"")</f>
        <v/>
      </c>
      <c r="I491" s="496"/>
      <c r="J491" s="496"/>
      <c r="K491" s="496"/>
      <c r="L491" s="496"/>
      <c r="M491" s="496"/>
      <c r="N491" s="496"/>
      <c r="O491" s="496"/>
      <c r="P491" s="496"/>
      <c r="Q491" s="496"/>
      <c r="R491" s="496"/>
      <c r="S491" s="496"/>
      <c r="T491" s="496"/>
      <c r="U491" s="400" t="str">
        <f t="array" ref="U491">IFERROR(IF(INDEX('Disaggregation Data'!$O$315:$O$616,MATCH(RIGHT(X491,255),RIGHT('Disaggregation Data'!$J$315:$J$616,255),0))=0,"",INDEX('Disaggregation Data'!$O$315:$O$616,MATCH(RIGHT(X491,255),RIGHT('Disaggregation Data'!J$315:$J$616,255),0))),"")</f>
        <v/>
      </c>
      <c r="V491" s="413" t="str">
        <f t="array" ref="V491">IFERROR(IF(INDEX('Disaggregation Data'!$P$315:$P$616,MATCH(RIGHT(X491,255),RIGHT('Disaggregation Data'!$J$315:$J$616,255),0))=0,"",INDEX('Disaggregation Data'!$P$315:$P$616,MATCH(RIGHT(X491,255),RIGHT('Disaggregation Data'!J$315:$J$616,255),0))),"")</f>
        <v/>
      </c>
      <c r="W491" s="497"/>
      <c r="X491" s="497" t="str">
        <f t="shared" si="32"/>
        <v/>
      </c>
      <c r="Y491" s="497">
        <f t="shared" si="33"/>
        <v>154</v>
      </c>
      <c r="Z491" s="497" t="str">
        <f t="shared" si="34"/>
        <v/>
      </c>
      <c r="AA491" s="497" t="b">
        <f t="shared" si="35"/>
        <v>0</v>
      </c>
      <c r="AB491" s="497" t="s">
        <v>2061</v>
      </c>
      <c r="AC491" s="497" t="str">
        <f t="array" ref="AC491">IFERROR(IF(INDEX('Disaggregation Records'!$G$95:$G$183,MATCH(LEFT(Z491,255),LEFT('Disaggregation Records'!$D$95:$D$183,255),0))=0,"",INDEX('Disaggregation Records'!$G$95:$G$183,MATCH(LEFT(Z491,255),LEFT('Disaggregation Records'!$D$95:$D$183,255),0))),"")</f>
        <v/>
      </c>
      <c r="AD491" s="497" t="s">
        <v>828</v>
      </c>
      <c r="AE491" s="216"/>
      <c r="AF491" s="494"/>
      <c r="AG491" s="494"/>
    </row>
    <row r="492" spans="1:33" ht="37.5" customHeight="1" x14ac:dyDescent="0.25">
      <c r="A492" s="375">
        <v>17</v>
      </c>
      <c r="B492" s="394" t="str">
        <f>IFERROR(VLOOKUP(A492,'Coverage Indicators - Section D'!$A$10:$Y$42,25,FALSE),"")</f>
        <v/>
      </c>
      <c r="C492" s="490" t="str">
        <f t="array" ref="C492">IFERROR(IF(INDEX('Disaggregation Records'!$E$95:$E$183,MATCH(RIGHT(Z492,255),RIGHT('Disaggregation Records'!$D$95:$D$183,255),0))=0,"",INDEX('Disaggregation Records'!$E$95:$E$183,MATCH(RIGHT(Z492,255),RIGHT('Disaggregation Records'!$D$95:$D$183,255),0))),"")</f>
        <v/>
      </c>
      <c r="D492" s="490" t="str">
        <f t="array" ref="D492">IFERROR(IF(INDEX('Disaggregation Records'!$F$95:$F$183,MATCH(RIGHT(Z492,255),RIGHT('Disaggregation Records'!$D$95:$D$183,255),0))=0,"",INDEX('Disaggregation Records'!$F$95:$F$183,MATCH(RIGHT(Z492,255),RIGHT('Disaggregation Records'!$D$95:$D$183,255),0))),"")</f>
        <v/>
      </c>
      <c r="E492" s="396" t="str">
        <f t="array" ref="E492">IFERROR(IF(INDEX('Disaggregation Data'!$K$315:$K$616,MATCH(RIGHT(X492,255),RIGHT('Disaggregation Data'!$J$315:$J$616,255),0))=0,"",INDEX('Disaggregation Data'!$K$315:$K$616,MATCH(RIGHT(X492,255),RIGHT('Disaggregation Data'!J$315:$J$616,255),0))),"")</f>
        <v/>
      </c>
      <c r="F492" s="397" t="str">
        <f t="array" ref="F492">IFERROR(IF(INDEX('Disaggregation Data'!$L$315:$L$616,MATCH(RIGHT(X492,255),RIGHT('Disaggregation Data'!$J$315:$J$616,255),0))=0,"",INDEX('Disaggregation Data'!$L$315:$L$616,MATCH(RIGHT(X492,255),RIGHT('Disaggregation Data'!J$315:$J$616,255),0))),"")</f>
        <v/>
      </c>
      <c r="G492" s="459" t="str">
        <f t="array" ref="G492">IFERROR(IF(INDEX('Disaggregation Data'!$M$315:$M$616,MATCH(RIGHT(X492,255),RIGHT('Disaggregation Data'!$J$315:$J$616,255),0))=0,(E492/F492)*100,INDEX('Disaggregation Data'!$M$315:$M$616,MATCH(RIGHT(X492,255),RIGHT('Disaggregation Data'!J$315:$J$616,255),0))),"")</f>
        <v/>
      </c>
      <c r="H492" s="400" t="str">
        <f t="array" ref="H492">IFERROR(IF(INDEX('Disaggregation Data'!$N$315:$N$616,MATCH(RIGHT(X492,255),RIGHT('Disaggregation Data'!$J$315:$J$616,255),0))=0,"",INDEX('Disaggregation Data'!$N$315:$N$616,MATCH(RIGHT(X492,255),RIGHT('Disaggregation Data'!J$315:$J$616,255),0))),"")</f>
        <v/>
      </c>
      <c r="I492" s="496"/>
      <c r="J492" s="496"/>
      <c r="K492" s="496"/>
      <c r="L492" s="496"/>
      <c r="M492" s="496"/>
      <c r="N492" s="496"/>
      <c r="O492" s="496"/>
      <c r="P492" s="496"/>
      <c r="Q492" s="496"/>
      <c r="R492" s="496"/>
      <c r="S492" s="496"/>
      <c r="T492" s="496"/>
      <c r="U492" s="400" t="str">
        <f t="array" ref="U492">IFERROR(IF(INDEX('Disaggregation Data'!$O$315:$O$616,MATCH(RIGHT(X492,255),RIGHT('Disaggregation Data'!$J$315:$J$616,255),0))=0,"",INDEX('Disaggregation Data'!$O$315:$O$616,MATCH(RIGHT(X492,255),RIGHT('Disaggregation Data'!J$315:$J$616,255),0))),"")</f>
        <v/>
      </c>
      <c r="V492" s="413" t="str">
        <f t="array" ref="V492">IFERROR(IF(INDEX('Disaggregation Data'!$P$315:$P$616,MATCH(RIGHT(X492,255),RIGHT('Disaggregation Data'!$J$315:$J$616,255),0))=0,"",INDEX('Disaggregation Data'!$P$315:$P$616,MATCH(RIGHT(X492,255),RIGHT('Disaggregation Data'!J$315:$J$616,255),0))),"")</f>
        <v/>
      </c>
      <c r="W492" s="497"/>
      <c r="X492" s="497" t="str">
        <f t="shared" si="32"/>
        <v/>
      </c>
      <c r="Y492" s="497">
        <f t="shared" si="33"/>
        <v>155</v>
      </c>
      <c r="Z492" s="497" t="str">
        <f t="shared" si="34"/>
        <v/>
      </c>
      <c r="AA492" s="497" t="b">
        <f t="shared" si="35"/>
        <v>0</v>
      </c>
      <c r="AB492" s="497" t="s">
        <v>2062</v>
      </c>
      <c r="AC492" s="497" t="str">
        <f t="array" ref="AC492">IFERROR(IF(INDEX('Disaggregation Records'!$G$95:$G$183,MATCH(LEFT(Z492,255),LEFT('Disaggregation Records'!$D$95:$D$183,255),0))=0,"",INDEX('Disaggregation Records'!$G$95:$G$183,MATCH(LEFT(Z492,255),LEFT('Disaggregation Records'!$D$95:$D$183,255),0))),"")</f>
        <v/>
      </c>
      <c r="AD492" s="497" t="s">
        <v>828</v>
      </c>
      <c r="AE492" s="216"/>
      <c r="AF492" s="494"/>
      <c r="AG492" s="494"/>
    </row>
    <row r="493" spans="1:33" ht="37.5" customHeight="1" x14ac:dyDescent="0.25">
      <c r="A493" s="375">
        <v>17</v>
      </c>
      <c r="B493" s="394" t="str">
        <f>IFERROR(VLOOKUP(A493,'Coverage Indicators - Section D'!$A$10:$Y$42,25,FALSE),"")</f>
        <v/>
      </c>
      <c r="C493" s="490" t="str">
        <f t="array" ref="C493">IFERROR(IF(INDEX('Disaggregation Records'!$E$95:$E$183,MATCH(RIGHT(Z493,255),RIGHT('Disaggregation Records'!$D$95:$D$183,255),0))=0,"",INDEX('Disaggregation Records'!$E$95:$E$183,MATCH(RIGHT(Z493,255),RIGHT('Disaggregation Records'!$D$95:$D$183,255),0))),"")</f>
        <v/>
      </c>
      <c r="D493" s="490" t="str">
        <f t="array" ref="D493">IFERROR(IF(INDEX('Disaggregation Records'!$F$95:$F$183,MATCH(RIGHT(Z493,255),RIGHT('Disaggregation Records'!$D$95:$D$183,255),0))=0,"",INDEX('Disaggregation Records'!$F$95:$F$183,MATCH(RIGHT(Z493,255),RIGHT('Disaggregation Records'!$D$95:$D$183,255),0))),"")</f>
        <v/>
      </c>
      <c r="E493" s="396" t="str">
        <f t="array" ref="E493">IFERROR(IF(INDEX('Disaggregation Data'!$K$315:$K$616,MATCH(RIGHT(X493,255),RIGHT('Disaggregation Data'!$J$315:$J$616,255),0))=0,"",INDEX('Disaggregation Data'!$K$315:$K$616,MATCH(RIGHT(X493,255),RIGHT('Disaggregation Data'!J$315:$J$616,255),0))),"")</f>
        <v/>
      </c>
      <c r="F493" s="397" t="str">
        <f t="array" ref="F493">IFERROR(IF(INDEX('Disaggregation Data'!$L$315:$L$616,MATCH(RIGHT(X493,255),RIGHT('Disaggregation Data'!$J$315:$J$616,255),0))=0,"",INDEX('Disaggregation Data'!$L$315:$L$616,MATCH(RIGHT(X493,255),RIGHT('Disaggregation Data'!J$315:$J$616,255),0))),"")</f>
        <v/>
      </c>
      <c r="G493" s="459" t="str">
        <f t="array" ref="G493">IFERROR(IF(INDEX('Disaggregation Data'!$M$315:$M$616,MATCH(RIGHT(X493,255),RIGHT('Disaggregation Data'!$J$315:$J$616,255),0))=0,(E493/F493)*100,INDEX('Disaggregation Data'!$M$315:$M$616,MATCH(RIGHT(X493,255),RIGHT('Disaggregation Data'!J$315:$J$616,255),0))),"")</f>
        <v/>
      </c>
      <c r="H493" s="400" t="str">
        <f t="array" ref="H493">IFERROR(IF(INDEX('Disaggregation Data'!$N$315:$N$616,MATCH(RIGHT(X493,255),RIGHT('Disaggregation Data'!$J$315:$J$616,255),0))=0,"",INDEX('Disaggregation Data'!$N$315:$N$616,MATCH(RIGHT(X493,255),RIGHT('Disaggregation Data'!J$315:$J$616,255),0))),"")</f>
        <v/>
      </c>
      <c r="I493" s="496"/>
      <c r="J493" s="496"/>
      <c r="K493" s="496"/>
      <c r="L493" s="496"/>
      <c r="M493" s="496"/>
      <c r="N493" s="496"/>
      <c r="O493" s="496"/>
      <c r="P493" s="496"/>
      <c r="Q493" s="496"/>
      <c r="R493" s="496"/>
      <c r="S493" s="496"/>
      <c r="T493" s="496"/>
      <c r="U493" s="400" t="str">
        <f t="array" ref="U493">IFERROR(IF(INDEX('Disaggregation Data'!$O$315:$O$616,MATCH(RIGHT(X493,255),RIGHT('Disaggregation Data'!$J$315:$J$616,255),0))=0,"",INDEX('Disaggregation Data'!$O$315:$O$616,MATCH(RIGHT(X493,255),RIGHT('Disaggregation Data'!J$315:$J$616,255),0))),"")</f>
        <v/>
      </c>
      <c r="V493" s="413" t="str">
        <f t="array" ref="V493">IFERROR(IF(INDEX('Disaggregation Data'!$P$315:$P$616,MATCH(RIGHT(X493,255),RIGHT('Disaggregation Data'!$J$315:$J$616,255),0))=0,"",INDEX('Disaggregation Data'!$P$315:$P$616,MATCH(RIGHT(X493,255),RIGHT('Disaggregation Data'!J$315:$J$616,255),0))),"")</f>
        <v/>
      </c>
      <c r="W493" s="497"/>
      <c r="X493" s="497" t="str">
        <f t="shared" si="32"/>
        <v/>
      </c>
      <c r="Y493" s="497">
        <f t="shared" si="33"/>
        <v>156</v>
      </c>
      <c r="Z493" s="497" t="str">
        <f t="shared" si="34"/>
        <v/>
      </c>
      <c r="AA493" s="497" t="b">
        <f t="shared" si="35"/>
        <v>0</v>
      </c>
      <c r="AB493" s="497" t="s">
        <v>2063</v>
      </c>
      <c r="AC493" s="497" t="str">
        <f t="array" ref="AC493">IFERROR(IF(INDEX('Disaggregation Records'!$G$95:$G$183,MATCH(LEFT(Z493,255),LEFT('Disaggregation Records'!$D$95:$D$183,255),0))=0,"",INDEX('Disaggregation Records'!$G$95:$G$183,MATCH(LEFT(Z493,255),LEFT('Disaggregation Records'!$D$95:$D$183,255),0))),"")</f>
        <v/>
      </c>
      <c r="AD493" s="497" t="s">
        <v>828</v>
      </c>
      <c r="AE493" s="216"/>
      <c r="AF493" s="494"/>
      <c r="AG493" s="494"/>
    </row>
    <row r="494" spans="1:33" ht="37.5" customHeight="1" x14ac:dyDescent="0.25">
      <c r="A494" s="375">
        <v>17</v>
      </c>
      <c r="B494" s="394" t="str">
        <f>IFERROR(VLOOKUP(A494,'Coverage Indicators - Section D'!$A$10:$Y$42,25,FALSE),"")</f>
        <v/>
      </c>
      <c r="C494" s="490" t="str">
        <f t="array" ref="C494">IFERROR(IF(INDEX('Disaggregation Records'!$E$95:$E$183,MATCH(RIGHT(Z494,255),RIGHT('Disaggregation Records'!$D$95:$D$183,255),0))=0,"",INDEX('Disaggregation Records'!$E$95:$E$183,MATCH(RIGHT(Z494,255),RIGHT('Disaggregation Records'!$D$95:$D$183,255),0))),"")</f>
        <v/>
      </c>
      <c r="D494" s="490" t="str">
        <f t="array" ref="D494">IFERROR(IF(INDEX('Disaggregation Records'!$F$95:$F$183,MATCH(RIGHT(Z494,255),RIGHT('Disaggregation Records'!$D$95:$D$183,255),0))=0,"",INDEX('Disaggregation Records'!$F$95:$F$183,MATCH(RIGHT(Z494,255),RIGHT('Disaggregation Records'!$D$95:$D$183,255),0))),"")</f>
        <v/>
      </c>
      <c r="E494" s="396" t="str">
        <f t="array" ref="E494">IFERROR(IF(INDEX('Disaggregation Data'!$K$315:$K$616,MATCH(RIGHT(X494,255),RIGHT('Disaggregation Data'!$J$315:$J$616,255),0))=0,"",INDEX('Disaggregation Data'!$K$315:$K$616,MATCH(RIGHT(X494,255),RIGHT('Disaggregation Data'!J$315:$J$616,255),0))),"")</f>
        <v/>
      </c>
      <c r="F494" s="397" t="str">
        <f t="array" ref="F494">IFERROR(IF(INDEX('Disaggregation Data'!$L$315:$L$616,MATCH(RIGHT(X494,255),RIGHT('Disaggregation Data'!$J$315:$J$616,255),0))=0,"",INDEX('Disaggregation Data'!$L$315:$L$616,MATCH(RIGHT(X494,255),RIGHT('Disaggregation Data'!J$315:$J$616,255),0))),"")</f>
        <v/>
      </c>
      <c r="G494" s="459" t="str">
        <f t="array" ref="G494">IFERROR(IF(INDEX('Disaggregation Data'!$M$315:$M$616,MATCH(RIGHT(X494,255),RIGHT('Disaggregation Data'!$J$315:$J$616,255),0))=0,(E494/F494)*100,INDEX('Disaggregation Data'!$M$315:$M$616,MATCH(RIGHT(X494,255),RIGHT('Disaggregation Data'!J$315:$J$616,255),0))),"")</f>
        <v/>
      </c>
      <c r="H494" s="400" t="str">
        <f t="array" ref="H494">IFERROR(IF(INDEX('Disaggregation Data'!$N$315:$N$616,MATCH(RIGHT(X494,255),RIGHT('Disaggregation Data'!$J$315:$J$616,255),0))=0,"",INDEX('Disaggregation Data'!$N$315:$N$616,MATCH(RIGHT(X494,255),RIGHT('Disaggregation Data'!J$315:$J$616,255),0))),"")</f>
        <v/>
      </c>
      <c r="I494" s="496"/>
      <c r="J494" s="496"/>
      <c r="K494" s="496"/>
      <c r="L494" s="496"/>
      <c r="M494" s="496"/>
      <c r="N494" s="496"/>
      <c r="O494" s="496"/>
      <c r="P494" s="496"/>
      <c r="Q494" s="496"/>
      <c r="R494" s="496"/>
      <c r="S494" s="496"/>
      <c r="T494" s="496"/>
      <c r="U494" s="400" t="str">
        <f t="array" ref="U494">IFERROR(IF(INDEX('Disaggregation Data'!$O$315:$O$616,MATCH(RIGHT(X494,255),RIGHT('Disaggregation Data'!$J$315:$J$616,255),0))=0,"",INDEX('Disaggregation Data'!$O$315:$O$616,MATCH(RIGHT(X494,255),RIGHT('Disaggregation Data'!J$315:$J$616,255),0))),"")</f>
        <v/>
      </c>
      <c r="V494" s="413" t="str">
        <f t="array" ref="V494">IFERROR(IF(INDEX('Disaggregation Data'!$P$315:$P$616,MATCH(RIGHT(X494,255),RIGHT('Disaggregation Data'!$J$315:$J$616,255),0))=0,"",INDEX('Disaggregation Data'!$P$315:$P$616,MATCH(RIGHT(X494,255),RIGHT('Disaggregation Data'!J$315:$J$616,255),0))),"")</f>
        <v/>
      </c>
      <c r="W494" s="497"/>
      <c r="X494" s="497" t="str">
        <f t="shared" si="32"/>
        <v/>
      </c>
      <c r="Y494" s="497">
        <f t="shared" si="33"/>
        <v>157</v>
      </c>
      <c r="Z494" s="497" t="str">
        <f t="shared" si="34"/>
        <v/>
      </c>
      <c r="AA494" s="497" t="b">
        <f t="shared" si="35"/>
        <v>0</v>
      </c>
      <c r="AB494" s="497" t="s">
        <v>2064</v>
      </c>
      <c r="AC494" s="497" t="str">
        <f t="array" ref="AC494">IFERROR(IF(INDEX('Disaggregation Records'!$G$95:$G$183,MATCH(LEFT(Z494,255),LEFT('Disaggregation Records'!$D$95:$D$183,255),0))=0,"",INDEX('Disaggregation Records'!$G$95:$G$183,MATCH(LEFT(Z494,255),LEFT('Disaggregation Records'!$D$95:$D$183,255),0))),"")</f>
        <v/>
      </c>
      <c r="AD494" s="497" t="s">
        <v>828</v>
      </c>
      <c r="AE494" s="216"/>
      <c r="AF494" s="494"/>
      <c r="AG494" s="494"/>
    </row>
    <row r="495" spans="1:33" ht="37.5" customHeight="1" x14ac:dyDescent="0.25">
      <c r="A495" s="375">
        <v>17</v>
      </c>
      <c r="B495" s="394" t="str">
        <f>IFERROR(VLOOKUP(A495,'Coverage Indicators - Section D'!$A$10:$Y$42,25,FALSE),"")</f>
        <v/>
      </c>
      <c r="C495" s="490" t="str">
        <f t="array" ref="C495">IFERROR(IF(INDEX('Disaggregation Records'!$E$95:$E$183,MATCH(RIGHT(Z495,255),RIGHT('Disaggregation Records'!$D$95:$D$183,255),0))=0,"",INDEX('Disaggregation Records'!$E$95:$E$183,MATCH(RIGHT(Z495,255),RIGHT('Disaggregation Records'!$D$95:$D$183,255),0))),"")</f>
        <v/>
      </c>
      <c r="D495" s="490" t="str">
        <f t="array" ref="D495">IFERROR(IF(INDEX('Disaggregation Records'!$F$95:$F$183,MATCH(RIGHT(Z495,255),RIGHT('Disaggregation Records'!$D$95:$D$183,255),0))=0,"",INDEX('Disaggregation Records'!$F$95:$F$183,MATCH(RIGHT(Z495,255),RIGHT('Disaggregation Records'!$D$95:$D$183,255),0))),"")</f>
        <v/>
      </c>
      <c r="E495" s="396" t="str">
        <f t="array" ref="E495">IFERROR(IF(INDEX('Disaggregation Data'!$K$315:$K$616,MATCH(RIGHT(X495,255),RIGHT('Disaggregation Data'!$J$315:$J$616,255),0))=0,"",INDEX('Disaggregation Data'!$K$315:$K$616,MATCH(RIGHT(X495,255),RIGHT('Disaggregation Data'!J$315:$J$616,255),0))),"")</f>
        <v/>
      </c>
      <c r="F495" s="397" t="str">
        <f t="array" ref="F495">IFERROR(IF(INDEX('Disaggregation Data'!$L$315:$L$616,MATCH(RIGHT(X495,255),RIGHT('Disaggregation Data'!$J$315:$J$616,255),0))=0,"",INDEX('Disaggregation Data'!$L$315:$L$616,MATCH(RIGHT(X495,255),RIGHT('Disaggregation Data'!J$315:$J$616,255),0))),"")</f>
        <v/>
      </c>
      <c r="G495" s="459" t="str">
        <f t="array" ref="G495">IFERROR(IF(INDEX('Disaggregation Data'!$M$315:$M$616,MATCH(RIGHT(X495,255),RIGHT('Disaggregation Data'!$J$315:$J$616,255),0))=0,(E495/F495)*100,INDEX('Disaggregation Data'!$M$315:$M$616,MATCH(RIGHT(X495,255),RIGHT('Disaggregation Data'!J$315:$J$616,255),0))),"")</f>
        <v/>
      </c>
      <c r="H495" s="400" t="str">
        <f t="array" ref="H495">IFERROR(IF(INDEX('Disaggregation Data'!$N$315:$N$616,MATCH(RIGHT(X495,255),RIGHT('Disaggregation Data'!$J$315:$J$616,255),0))=0,"",INDEX('Disaggregation Data'!$N$315:$N$616,MATCH(RIGHT(X495,255),RIGHT('Disaggregation Data'!J$315:$J$616,255),0))),"")</f>
        <v/>
      </c>
      <c r="I495" s="496"/>
      <c r="J495" s="496"/>
      <c r="K495" s="496"/>
      <c r="L495" s="496"/>
      <c r="M495" s="496"/>
      <c r="N495" s="496"/>
      <c r="O495" s="496"/>
      <c r="P495" s="496"/>
      <c r="Q495" s="496"/>
      <c r="R495" s="496"/>
      <c r="S495" s="496"/>
      <c r="T495" s="496"/>
      <c r="U495" s="400" t="str">
        <f t="array" ref="U495">IFERROR(IF(INDEX('Disaggregation Data'!$O$315:$O$616,MATCH(RIGHT(X495,255),RIGHT('Disaggregation Data'!$J$315:$J$616,255),0))=0,"",INDEX('Disaggregation Data'!$O$315:$O$616,MATCH(RIGHT(X495,255),RIGHT('Disaggregation Data'!J$315:$J$616,255),0))),"")</f>
        <v/>
      </c>
      <c r="V495" s="413" t="str">
        <f t="array" ref="V495">IFERROR(IF(INDEX('Disaggregation Data'!$P$315:$P$616,MATCH(RIGHT(X495,255),RIGHT('Disaggregation Data'!$J$315:$J$616,255),0))=0,"",INDEX('Disaggregation Data'!$P$315:$P$616,MATCH(RIGHT(X495,255),RIGHT('Disaggregation Data'!J$315:$J$616,255),0))),"")</f>
        <v/>
      </c>
      <c r="W495" s="497"/>
      <c r="X495" s="497" t="str">
        <f t="shared" si="32"/>
        <v/>
      </c>
      <c r="Y495" s="497">
        <f t="shared" si="33"/>
        <v>158</v>
      </c>
      <c r="Z495" s="497" t="str">
        <f t="shared" si="34"/>
        <v/>
      </c>
      <c r="AA495" s="497" t="b">
        <f t="shared" si="35"/>
        <v>0</v>
      </c>
      <c r="AB495" s="497" t="s">
        <v>2065</v>
      </c>
      <c r="AC495" s="497" t="str">
        <f t="array" ref="AC495">IFERROR(IF(INDEX('Disaggregation Records'!$G$95:$G$183,MATCH(LEFT(Z495,255),LEFT('Disaggregation Records'!$D$95:$D$183,255),0))=0,"",INDEX('Disaggregation Records'!$G$95:$G$183,MATCH(LEFT(Z495,255),LEFT('Disaggregation Records'!$D$95:$D$183,255),0))),"")</f>
        <v/>
      </c>
      <c r="AD495" s="497" t="s">
        <v>828</v>
      </c>
      <c r="AE495" s="216"/>
      <c r="AF495" s="494"/>
      <c r="AG495" s="494"/>
    </row>
    <row r="496" spans="1:33" ht="37.5" customHeight="1" x14ac:dyDescent="0.25">
      <c r="A496" s="375">
        <v>17</v>
      </c>
      <c r="B496" s="394" t="str">
        <f>IFERROR(VLOOKUP(A496,'Coverage Indicators - Section D'!$A$10:$Y$42,25,FALSE),"")</f>
        <v/>
      </c>
      <c r="C496" s="490" t="str">
        <f t="array" ref="C496">IFERROR(IF(INDEX('Disaggregation Records'!$E$95:$E$183,MATCH(RIGHT(Z496,255),RIGHT('Disaggregation Records'!$D$95:$D$183,255),0))=0,"",INDEX('Disaggregation Records'!$E$95:$E$183,MATCH(RIGHT(Z496,255),RIGHT('Disaggregation Records'!$D$95:$D$183,255),0))),"")</f>
        <v/>
      </c>
      <c r="D496" s="490" t="str">
        <f t="array" ref="D496">IFERROR(IF(INDEX('Disaggregation Records'!$F$95:$F$183,MATCH(RIGHT(Z496,255),RIGHT('Disaggregation Records'!$D$95:$D$183,255),0))=0,"",INDEX('Disaggregation Records'!$F$95:$F$183,MATCH(RIGHT(Z496,255),RIGHT('Disaggregation Records'!$D$95:$D$183,255),0))),"")</f>
        <v/>
      </c>
      <c r="E496" s="396" t="str">
        <f t="array" ref="E496">IFERROR(IF(INDEX('Disaggregation Data'!$K$315:$K$616,MATCH(RIGHT(X496,255),RIGHT('Disaggregation Data'!$J$315:$J$616,255),0))=0,"",INDEX('Disaggregation Data'!$K$315:$K$616,MATCH(RIGHT(X496,255),RIGHT('Disaggregation Data'!J$315:$J$616,255),0))),"")</f>
        <v/>
      </c>
      <c r="F496" s="397" t="str">
        <f t="array" ref="F496">IFERROR(IF(INDEX('Disaggregation Data'!$L$315:$L$616,MATCH(RIGHT(X496,255),RIGHT('Disaggregation Data'!$J$315:$J$616,255),0))=0,"",INDEX('Disaggregation Data'!$L$315:$L$616,MATCH(RIGHT(X496,255),RIGHT('Disaggregation Data'!J$315:$J$616,255),0))),"")</f>
        <v/>
      </c>
      <c r="G496" s="459" t="str">
        <f t="array" ref="G496">IFERROR(IF(INDEX('Disaggregation Data'!$M$315:$M$616,MATCH(RIGHT(X496,255),RIGHT('Disaggregation Data'!$J$315:$J$616,255),0))=0,(E496/F496)*100,INDEX('Disaggregation Data'!$M$315:$M$616,MATCH(RIGHT(X496,255),RIGHT('Disaggregation Data'!J$315:$J$616,255),0))),"")</f>
        <v/>
      </c>
      <c r="H496" s="400" t="str">
        <f t="array" ref="H496">IFERROR(IF(INDEX('Disaggregation Data'!$N$315:$N$616,MATCH(RIGHT(X496,255),RIGHT('Disaggregation Data'!$J$315:$J$616,255),0))=0,"",INDEX('Disaggregation Data'!$N$315:$N$616,MATCH(RIGHT(X496,255),RIGHT('Disaggregation Data'!J$315:$J$616,255),0))),"")</f>
        <v/>
      </c>
      <c r="I496" s="496"/>
      <c r="J496" s="496"/>
      <c r="K496" s="496"/>
      <c r="L496" s="496"/>
      <c r="M496" s="496"/>
      <c r="N496" s="496"/>
      <c r="O496" s="496"/>
      <c r="P496" s="496"/>
      <c r="Q496" s="496"/>
      <c r="R496" s="496"/>
      <c r="S496" s="496"/>
      <c r="T496" s="496"/>
      <c r="U496" s="400" t="str">
        <f t="array" ref="U496">IFERROR(IF(INDEX('Disaggregation Data'!$O$315:$O$616,MATCH(RIGHT(X496,255),RIGHT('Disaggregation Data'!$J$315:$J$616,255),0))=0,"",INDEX('Disaggregation Data'!$O$315:$O$616,MATCH(RIGHT(X496,255),RIGHT('Disaggregation Data'!J$315:$J$616,255),0))),"")</f>
        <v/>
      </c>
      <c r="V496" s="413" t="str">
        <f t="array" ref="V496">IFERROR(IF(INDEX('Disaggregation Data'!$P$315:$P$616,MATCH(RIGHT(X496,255),RIGHT('Disaggregation Data'!$J$315:$J$616,255),0))=0,"",INDEX('Disaggregation Data'!$P$315:$P$616,MATCH(RIGHT(X496,255),RIGHT('Disaggregation Data'!J$315:$J$616,255),0))),"")</f>
        <v/>
      </c>
      <c r="W496" s="497"/>
      <c r="X496" s="497" t="str">
        <f t="shared" si="32"/>
        <v/>
      </c>
      <c r="Y496" s="497">
        <f t="shared" si="33"/>
        <v>159</v>
      </c>
      <c r="Z496" s="497" t="str">
        <f t="shared" si="34"/>
        <v/>
      </c>
      <c r="AA496" s="497" t="b">
        <f t="shared" si="35"/>
        <v>0</v>
      </c>
      <c r="AB496" s="497" t="s">
        <v>2066</v>
      </c>
      <c r="AC496" s="497" t="str">
        <f t="array" ref="AC496">IFERROR(IF(INDEX('Disaggregation Records'!$G$95:$G$183,MATCH(LEFT(Z496,255),LEFT('Disaggregation Records'!$D$95:$D$183,255),0))=0,"",INDEX('Disaggregation Records'!$G$95:$G$183,MATCH(LEFT(Z496,255),LEFT('Disaggregation Records'!$D$95:$D$183,255),0))),"")</f>
        <v/>
      </c>
      <c r="AD496" s="497" t="s">
        <v>828</v>
      </c>
      <c r="AE496" s="216"/>
      <c r="AF496" s="494"/>
      <c r="AG496" s="494"/>
    </row>
    <row r="497" spans="1:33" ht="37.5" customHeight="1" x14ac:dyDescent="0.25">
      <c r="A497" s="375">
        <v>18</v>
      </c>
      <c r="B497" s="394" t="str">
        <f>IFERROR(VLOOKUP(A497,'Coverage Indicators - Section D'!$A$10:$Y$42,25,FALSE),"")</f>
        <v/>
      </c>
      <c r="C497" s="490" t="str">
        <f t="array" ref="C497">IFERROR(IF(INDEX('Disaggregation Records'!$E$95:$E$183,MATCH(RIGHT(Z497,255),RIGHT('Disaggregation Records'!$D$95:$D$183,255),0))=0,"",INDEX('Disaggregation Records'!$E$95:$E$183,MATCH(RIGHT(Z497,255),RIGHT('Disaggregation Records'!$D$95:$D$183,255),0))),"")</f>
        <v/>
      </c>
      <c r="D497" s="490" t="str">
        <f t="array" ref="D497">IFERROR(IF(INDEX('Disaggregation Records'!$F$95:$F$183,MATCH(RIGHT(Z497,255),RIGHT('Disaggregation Records'!$D$95:$D$183,255),0))=0,"",INDEX('Disaggregation Records'!$F$95:$F$183,MATCH(RIGHT(Z497,255),RIGHT('Disaggregation Records'!$D$95:$D$183,255),0))),"")</f>
        <v/>
      </c>
      <c r="E497" s="396" t="str">
        <f t="array" ref="E497">IFERROR(IF(INDEX('Disaggregation Data'!$K$315:$K$616,MATCH(RIGHT(X497,255),RIGHT('Disaggregation Data'!$J$315:$J$616,255),0))=0,"",INDEX('Disaggregation Data'!$K$315:$K$616,MATCH(RIGHT(X497,255),RIGHT('Disaggregation Data'!J$315:$J$616,255),0))),"")</f>
        <v/>
      </c>
      <c r="F497" s="397" t="str">
        <f t="array" ref="F497">IFERROR(IF(INDEX('Disaggregation Data'!$L$315:$L$616,MATCH(RIGHT(X497,255),RIGHT('Disaggregation Data'!$J$315:$J$616,255),0))=0,"",INDEX('Disaggregation Data'!$L$315:$L$616,MATCH(RIGHT(X497,255),RIGHT('Disaggregation Data'!J$315:$J$616,255),0))),"")</f>
        <v/>
      </c>
      <c r="G497" s="459" t="str">
        <f t="array" ref="G497">IFERROR(IF(INDEX('Disaggregation Data'!$M$315:$M$616,MATCH(RIGHT(X497,255),RIGHT('Disaggregation Data'!$J$315:$J$616,255),0))=0,(E497/F497)*100,INDEX('Disaggregation Data'!$M$315:$M$616,MATCH(RIGHT(X497,255),RIGHT('Disaggregation Data'!J$315:$J$616,255),0))),"")</f>
        <v/>
      </c>
      <c r="H497" s="400" t="str">
        <f t="array" ref="H497">IFERROR(IF(INDEX('Disaggregation Data'!$N$315:$N$616,MATCH(RIGHT(X497,255),RIGHT('Disaggregation Data'!$J$315:$J$616,255),0))=0,"",INDEX('Disaggregation Data'!$N$315:$N$616,MATCH(RIGHT(X497,255),RIGHT('Disaggregation Data'!J$315:$J$616,255),0))),"")</f>
        <v/>
      </c>
      <c r="I497" s="496"/>
      <c r="J497" s="496"/>
      <c r="K497" s="496"/>
      <c r="L497" s="496"/>
      <c r="M497" s="496"/>
      <c r="N497" s="496"/>
      <c r="O497" s="496"/>
      <c r="P497" s="496"/>
      <c r="Q497" s="496"/>
      <c r="R497" s="496"/>
      <c r="S497" s="496"/>
      <c r="T497" s="496"/>
      <c r="U497" s="400" t="str">
        <f t="array" ref="U497">IFERROR(IF(INDEX('Disaggregation Data'!$O$315:$O$616,MATCH(RIGHT(X497,255),RIGHT('Disaggregation Data'!$J$315:$J$616,255),0))=0,"",INDEX('Disaggregation Data'!$O$315:$O$616,MATCH(RIGHT(X497,255),RIGHT('Disaggregation Data'!J$315:$J$616,255),0))),"")</f>
        <v/>
      </c>
      <c r="V497" s="413" t="str">
        <f t="array" ref="V497">IFERROR(IF(INDEX('Disaggregation Data'!$P$315:$P$616,MATCH(RIGHT(X497,255),RIGHT('Disaggregation Data'!$J$315:$J$616,255),0))=0,"",INDEX('Disaggregation Data'!$P$315:$P$616,MATCH(RIGHT(X497,255),RIGHT('Disaggregation Data'!J$315:$J$616,255),0))),"")</f>
        <v/>
      </c>
      <c r="W497" s="497"/>
      <c r="X497" s="497" t="str">
        <f t="shared" si="32"/>
        <v/>
      </c>
      <c r="Y497" s="497">
        <f t="shared" si="33"/>
        <v>160</v>
      </c>
      <c r="Z497" s="497" t="str">
        <f t="shared" si="34"/>
        <v/>
      </c>
      <c r="AA497" s="497" t="b">
        <f t="shared" si="35"/>
        <v>0</v>
      </c>
      <c r="AB497" s="497" t="s">
        <v>2067</v>
      </c>
      <c r="AC497" s="497" t="str">
        <f t="array" ref="AC497">IFERROR(IF(INDEX('Disaggregation Records'!$G$95:$G$183,MATCH(LEFT(Z497,255),LEFT('Disaggregation Records'!$D$95:$D$183,255),0))=0,"",INDEX('Disaggregation Records'!$G$95:$G$183,MATCH(LEFT(Z497,255),LEFT('Disaggregation Records'!$D$95:$D$183,255),0))),"")</f>
        <v/>
      </c>
      <c r="AD497" s="497" t="s">
        <v>831</v>
      </c>
      <c r="AE497" s="216"/>
      <c r="AF497" s="494"/>
      <c r="AG497" s="494"/>
    </row>
    <row r="498" spans="1:33" ht="37.5" customHeight="1" x14ac:dyDescent="0.25">
      <c r="A498" s="375">
        <v>18</v>
      </c>
      <c r="B498" s="394" t="str">
        <f>IFERROR(VLOOKUP(A498,'Coverage Indicators - Section D'!$A$10:$Y$42,25,FALSE),"")</f>
        <v/>
      </c>
      <c r="C498" s="490" t="str">
        <f t="array" ref="C498">IFERROR(IF(INDEX('Disaggregation Records'!$E$95:$E$183,MATCH(RIGHT(Z498,255),RIGHT('Disaggregation Records'!$D$95:$D$183,255),0))=0,"",INDEX('Disaggregation Records'!$E$95:$E$183,MATCH(RIGHT(Z498,255),RIGHT('Disaggregation Records'!$D$95:$D$183,255),0))),"")</f>
        <v/>
      </c>
      <c r="D498" s="490" t="str">
        <f t="array" ref="D498">IFERROR(IF(INDEX('Disaggregation Records'!$F$95:$F$183,MATCH(RIGHT(Z498,255),RIGHT('Disaggregation Records'!$D$95:$D$183,255),0))=0,"",INDEX('Disaggregation Records'!$F$95:$F$183,MATCH(RIGHT(Z498,255),RIGHT('Disaggregation Records'!$D$95:$D$183,255),0))),"")</f>
        <v/>
      </c>
      <c r="E498" s="396" t="str">
        <f t="array" ref="E498">IFERROR(IF(INDEX('Disaggregation Data'!$K$315:$K$616,MATCH(RIGHT(X498,255),RIGHT('Disaggregation Data'!$J$315:$J$616,255),0))=0,"",INDEX('Disaggregation Data'!$K$315:$K$616,MATCH(RIGHT(X498,255),RIGHT('Disaggregation Data'!J$315:$J$616,255),0))),"")</f>
        <v/>
      </c>
      <c r="F498" s="397" t="str">
        <f t="array" ref="F498">IFERROR(IF(INDEX('Disaggregation Data'!$L$315:$L$616,MATCH(RIGHT(X498,255),RIGHT('Disaggregation Data'!$J$315:$J$616,255),0))=0,"",INDEX('Disaggregation Data'!$L$315:$L$616,MATCH(RIGHT(X498,255),RIGHT('Disaggregation Data'!J$315:$J$616,255),0))),"")</f>
        <v/>
      </c>
      <c r="G498" s="459" t="str">
        <f t="array" ref="G498">IFERROR(IF(INDEX('Disaggregation Data'!$M$315:$M$616,MATCH(RIGHT(X498,255),RIGHT('Disaggregation Data'!$J$315:$J$616,255),0))=0,(E498/F498)*100,INDEX('Disaggregation Data'!$M$315:$M$616,MATCH(RIGHT(X498,255),RIGHT('Disaggregation Data'!J$315:$J$616,255),0))),"")</f>
        <v/>
      </c>
      <c r="H498" s="400" t="str">
        <f t="array" ref="H498">IFERROR(IF(INDEX('Disaggregation Data'!$N$315:$N$616,MATCH(RIGHT(X498,255),RIGHT('Disaggregation Data'!$J$315:$J$616,255),0))=0,"",INDEX('Disaggregation Data'!$N$315:$N$616,MATCH(RIGHT(X498,255),RIGHT('Disaggregation Data'!J$315:$J$616,255),0))),"")</f>
        <v/>
      </c>
      <c r="I498" s="496"/>
      <c r="J498" s="496"/>
      <c r="K498" s="496"/>
      <c r="L498" s="496"/>
      <c r="M498" s="496"/>
      <c r="N498" s="496"/>
      <c r="O498" s="496"/>
      <c r="P498" s="496"/>
      <c r="Q498" s="496"/>
      <c r="R498" s="496"/>
      <c r="S498" s="496"/>
      <c r="T498" s="496"/>
      <c r="U498" s="400" t="str">
        <f t="array" ref="U498">IFERROR(IF(INDEX('Disaggregation Data'!$O$315:$O$616,MATCH(RIGHT(X498,255),RIGHT('Disaggregation Data'!$J$315:$J$616,255),0))=0,"",INDEX('Disaggregation Data'!$O$315:$O$616,MATCH(RIGHT(X498,255),RIGHT('Disaggregation Data'!J$315:$J$616,255),0))),"")</f>
        <v/>
      </c>
      <c r="V498" s="413" t="str">
        <f t="array" ref="V498">IFERROR(IF(INDEX('Disaggregation Data'!$P$315:$P$616,MATCH(RIGHT(X498,255),RIGHT('Disaggregation Data'!$J$315:$J$616,255),0))=0,"",INDEX('Disaggregation Data'!$P$315:$P$616,MATCH(RIGHT(X498,255),RIGHT('Disaggregation Data'!J$315:$J$616,255),0))),"")</f>
        <v/>
      </c>
      <c r="W498" s="497"/>
      <c r="X498" s="497" t="str">
        <f t="shared" si="32"/>
        <v/>
      </c>
      <c r="Y498" s="497">
        <f t="shared" si="33"/>
        <v>161</v>
      </c>
      <c r="Z498" s="497" t="str">
        <f t="shared" si="34"/>
        <v/>
      </c>
      <c r="AA498" s="497" t="b">
        <f t="shared" si="35"/>
        <v>0</v>
      </c>
      <c r="AB498" s="497" t="s">
        <v>2068</v>
      </c>
      <c r="AC498" s="497" t="str">
        <f t="array" ref="AC498">IFERROR(IF(INDEX('Disaggregation Records'!$G$95:$G$183,MATCH(LEFT(Z498,255),LEFT('Disaggregation Records'!$D$95:$D$183,255),0))=0,"",INDEX('Disaggregation Records'!$G$95:$G$183,MATCH(LEFT(Z498,255),LEFT('Disaggregation Records'!$D$95:$D$183,255),0))),"")</f>
        <v/>
      </c>
      <c r="AD498" s="497" t="s">
        <v>831</v>
      </c>
      <c r="AE498" s="216"/>
      <c r="AF498" s="494"/>
      <c r="AG498" s="494"/>
    </row>
    <row r="499" spans="1:33" ht="37.5" customHeight="1" x14ac:dyDescent="0.25">
      <c r="A499" s="375">
        <v>18</v>
      </c>
      <c r="B499" s="394" t="str">
        <f>IFERROR(VLOOKUP(A499,'Coverage Indicators - Section D'!$A$10:$Y$42,25,FALSE),"")</f>
        <v/>
      </c>
      <c r="C499" s="490" t="str">
        <f t="array" ref="C499">IFERROR(IF(INDEX('Disaggregation Records'!$E$95:$E$183,MATCH(RIGHT(Z499,255),RIGHT('Disaggregation Records'!$D$95:$D$183,255),0))=0,"",INDEX('Disaggregation Records'!$E$95:$E$183,MATCH(RIGHT(Z499,255),RIGHT('Disaggregation Records'!$D$95:$D$183,255),0))),"")</f>
        <v/>
      </c>
      <c r="D499" s="490" t="str">
        <f t="array" ref="D499">IFERROR(IF(INDEX('Disaggregation Records'!$F$95:$F$183,MATCH(RIGHT(Z499,255),RIGHT('Disaggregation Records'!$D$95:$D$183,255),0))=0,"",INDEX('Disaggregation Records'!$F$95:$F$183,MATCH(RIGHT(Z499,255),RIGHT('Disaggregation Records'!$D$95:$D$183,255),0))),"")</f>
        <v/>
      </c>
      <c r="E499" s="396" t="str">
        <f t="array" ref="E499">IFERROR(IF(INDEX('Disaggregation Data'!$K$315:$K$616,MATCH(RIGHT(X499,255),RIGHT('Disaggregation Data'!$J$315:$J$616,255),0))=0,"",INDEX('Disaggregation Data'!$K$315:$K$616,MATCH(RIGHT(X499,255),RIGHT('Disaggregation Data'!J$315:$J$616,255),0))),"")</f>
        <v/>
      </c>
      <c r="F499" s="397" t="str">
        <f t="array" ref="F499">IFERROR(IF(INDEX('Disaggregation Data'!$L$315:$L$616,MATCH(RIGHT(X499,255),RIGHT('Disaggregation Data'!$J$315:$J$616,255),0))=0,"",INDEX('Disaggregation Data'!$L$315:$L$616,MATCH(RIGHT(X499,255),RIGHT('Disaggregation Data'!J$315:$J$616,255),0))),"")</f>
        <v/>
      </c>
      <c r="G499" s="459" t="str">
        <f t="array" ref="G499">IFERROR(IF(INDEX('Disaggregation Data'!$M$315:$M$616,MATCH(RIGHT(X499,255),RIGHT('Disaggregation Data'!$J$315:$J$616,255),0))=0,(E499/F499)*100,INDEX('Disaggregation Data'!$M$315:$M$616,MATCH(RIGHT(X499,255),RIGHT('Disaggregation Data'!J$315:$J$616,255),0))),"")</f>
        <v/>
      </c>
      <c r="H499" s="400" t="str">
        <f t="array" ref="H499">IFERROR(IF(INDEX('Disaggregation Data'!$N$315:$N$616,MATCH(RIGHT(X499,255),RIGHT('Disaggregation Data'!$J$315:$J$616,255),0))=0,"",INDEX('Disaggregation Data'!$N$315:$N$616,MATCH(RIGHT(X499,255),RIGHT('Disaggregation Data'!J$315:$J$616,255),0))),"")</f>
        <v/>
      </c>
      <c r="I499" s="496"/>
      <c r="J499" s="496"/>
      <c r="K499" s="496"/>
      <c r="L499" s="496"/>
      <c r="M499" s="496"/>
      <c r="N499" s="496"/>
      <c r="O499" s="496"/>
      <c r="P499" s="496"/>
      <c r="Q499" s="496"/>
      <c r="R499" s="496"/>
      <c r="S499" s="496"/>
      <c r="T499" s="496"/>
      <c r="U499" s="400" t="str">
        <f t="array" ref="U499">IFERROR(IF(INDEX('Disaggregation Data'!$O$315:$O$616,MATCH(RIGHT(X499,255),RIGHT('Disaggregation Data'!$J$315:$J$616,255),0))=0,"",INDEX('Disaggregation Data'!$O$315:$O$616,MATCH(RIGHT(X499,255),RIGHT('Disaggregation Data'!J$315:$J$616,255),0))),"")</f>
        <v/>
      </c>
      <c r="V499" s="413" t="str">
        <f t="array" ref="V499">IFERROR(IF(INDEX('Disaggregation Data'!$P$315:$P$616,MATCH(RIGHT(X499,255),RIGHT('Disaggregation Data'!$J$315:$J$616,255),0))=0,"",INDEX('Disaggregation Data'!$P$315:$P$616,MATCH(RIGHT(X499,255),RIGHT('Disaggregation Data'!J$315:$J$616,255),0))),"")</f>
        <v/>
      </c>
      <c r="W499" s="497"/>
      <c r="X499" s="497" t="str">
        <f t="shared" si="32"/>
        <v/>
      </c>
      <c r="Y499" s="497">
        <f t="shared" si="33"/>
        <v>162</v>
      </c>
      <c r="Z499" s="497" t="str">
        <f t="shared" si="34"/>
        <v/>
      </c>
      <c r="AA499" s="497" t="b">
        <f t="shared" si="35"/>
        <v>0</v>
      </c>
      <c r="AB499" s="497" t="s">
        <v>2069</v>
      </c>
      <c r="AC499" s="497" t="str">
        <f t="array" ref="AC499">IFERROR(IF(INDEX('Disaggregation Records'!$G$95:$G$183,MATCH(LEFT(Z499,255),LEFT('Disaggregation Records'!$D$95:$D$183,255),0))=0,"",INDEX('Disaggregation Records'!$G$95:$G$183,MATCH(LEFT(Z499,255),LEFT('Disaggregation Records'!$D$95:$D$183,255),0))),"")</f>
        <v/>
      </c>
      <c r="AD499" s="497" t="s">
        <v>831</v>
      </c>
      <c r="AE499" s="216"/>
      <c r="AF499" s="494"/>
      <c r="AG499" s="494"/>
    </row>
    <row r="500" spans="1:33" ht="37.5" customHeight="1" x14ac:dyDescent="0.25">
      <c r="A500" s="375">
        <v>18</v>
      </c>
      <c r="B500" s="394" t="str">
        <f>IFERROR(VLOOKUP(A500,'Coverage Indicators - Section D'!$A$10:$Y$42,25,FALSE),"")</f>
        <v/>
      </c>
      <c r="C500" s="490" t="str">
        <f t="array" ref="C500">IFERROR(IF(INDEX('Disaggregation Records'!$E$95:$E$183,MATCH(RIGHT(Z500,255),RIGHT('Disaggregation Records'!$D$95:$D$183,255),0))=0,"",INDEX('Disaggregation Records'!$E$95:$E$183,MATCH(RIGHT(Z500,255),RIGHT('Disaggregation Records'!$D$95:$D$183,255),0))),"")</f>
        <v/>
      </c>
      <c r="D500" s="490" t="str">
        <f t="array" ref="D500">IFERROR(IF(INDEX('Disaggregation Records'!$F$95:$F$183,MATCH(RIGHT(Z500,255),RIGHT('Disaggregation Records'!$D$95:$D$183,255),0))=0,"",INDEX('Disaggregation Records'!$F$95:$F$183,MATCH(RIGHT(Z500,255),RIGHT('Disaggregation Records'!$D$95:$D$183,255),0))),"")</f>
        <v/>
      </c>
      <c r="E500" s="396" t="str">
        <f t="array" ref="E500">IFERROR(IF(INDEX('Disaggregation Data'!$K$315:$K$616,MATCH(RIGHT(X500,255),RIGHT('Disaggregation Data'!$J$315:$J$616,255),0))=0,"",INDEX('Disaggregation Data'!$K$315:$K$616,MATCH(RIGHT(X500,255),RIGHT('Disaggregation Data'!J$315:$J$616,255),0))),"")</f>
        <v/>
      </c>
      <c r="F500" s="397" t="str">
        <f t="array" ref="F500">IFERROR(IF(INDEX('Disaggregation Data'!$L$315:$L$616,MATCH(RIGHT(X500,255),RIGHT('Disaggregation Data'!$J$315:$J$616,255),0))=0,"",INDEX('Disaggregation Data'!$L$315:$L$616,MATCH(RIGHT(X500,255),RIGHT('Disaggregation Data'!J$315:$J$616,255),0))),"")</f>
        <v/>
      </c>
      <c r="G500" s="459" t="str">
        <f t="array" ref="G500">IFERROR(IF(INDEX('Disaggregation Data'!$M$315:$M$616,MATCH(RIGHT(X500,255),RIGHT('Disaggregation Data'!$J$315:$J$616,255),0))=0,(E500/F500)*100,INDEX('Disaggregation Data'!$M$315:$M$616,MATCH(RIGHT(X500,255),RIGHT('Disaggregation Data'!J$315:$J$616,255),0))),"")</f>
        <v/>
      </c>
      <c r="H500" s="400" t="str">
        <f t="array" ref="H500">IFERROR(IF(INDEX('Disaggregation Data'!$N$315:$N$616,MATCH(RIGHT(X500,255),RIGHT('Disaggregation Data'!$J$315:$J$616,255),0))=0,"",INDEX('Disaggregation Data'!$N$315:$N$616,MATCH(RIGHT(X500,255),RIGHT('Disaggregation Data'!J$315:$J$616,255),0))),"")</f>
        <v/>
      </c>
      <c r="I500" s="496"/>
      <c r="J500" s="496"/>
      <c r="K500" s="496"/>
      <c r="L500" s="496"/>
      <c r="M500" s="496"/>
      <c r="N500" s="496"/>
      <c r="O500" s="496"/>
      <c r="P500" s="496"/>
      <c r="Q500" s="496"/>
      <c r="R500" s="496"/>
      <c r="S500" s="496"/>
      <c r="T500" s="496"/>
      <c r="U500" s="400" t="str">
        <f t="array" ref="U500">IFERROR(IF(INDEX('Disaggregation Data'!$O$315:$O$616,MATCH(RIGHT(X500,255),RIGHT('Disaggregation Data'!$J$315:$J$616,255),0))=0,"",INDEX('Disaggregation Data'!$O$315:$O$616,MATCH(RIGHT(X500,255),RIGHT('Disaggregation Data'!J$315:$J$616,255),0))),"")</f>
        <v/>
      </c>
      <c r="V500" s="413" t="str">
        <f t="array" ref="V500">IFERROR(IF(INDEX('Disaggregation Data'!$P$315:$P$616,MATCH(RIGHT(X500,255),RIGHT('Disaggregation Data'!$J$315:$J$616,255),0))=0,"",INDEX('Disaggregation Data'!$P$315:$P$616,MATCH(RIGHT(X500,255),RIGHT('Disaggregation Data'!J$315:$J$616,255),0))),"")</f>
        <v/>
      </c>
      <c r="W500" s="497"/>
      <c r="X500" s="497" t="str">
        <f t="shared" si="32"/>
        <v/>
      </c>
      <c r="Y500" s="497">
        <f t="shared" si="33"/>
        <v>163</v>
      </c>
      <c r="Z500" s="497" t="str">
        <f t="shared" si="34"/>
        <v/>
      </c>
      <c r="AA500" s="497" t="b">
        <f t="shared" si="35"/>
        <v>0</v>
      </c>
      <c r="AB500" s="497" t="s">
        <v>2070</v>
      </c>
      <c r="AC500" s="497" t="str">
        <f t="array" ref="AC500">IFERROR(IF(INDEX('Disaggregation Records'!$G$95:$G$183,MATCH(LEFT(Z500,255),LEFT('Disaggregation Records'!$D$95:$D$183,255),0))=0,"",INDEX('Disaggregation Records'!$G$95:$G$183,MATCH(LEFT(Z500,255),LEFT('Disaggregation Records'!$D$95:$D$183,255),0))),"")</f>
        <v/>
      </c>
      <c r="AD500" s="497" t="s">
        <v>831</v>
      </c>
      <c r="AE500" s="216"/>
      <c r="AF500" s="494"/>
      <c r="AG500" s="494"/>
    </row>
    <row r="501" spans="1:33" ht="37.5" customHeight="1" x14ac:dyDescent="0.25">
      <c r="A501" s="375">
        <v>18</v>
      </c>
      <c r="B501" s="394" t="str">
        <f>IFERROR(VLOOKUP(A501,'Coverage Indicators - Section D'!$A$10:$Y$42,25,FALSE),"")</f>
        <v/>
      </c>
      <c r="C501" s="490" t="str">
        <f t="array" ref="C501">IFERROR(IF(INDEX('Disaggregation Records'!$E$95:$E$183,MATCH(RIGHT(Z501,255),RIGHT('Disaggregation Records'!$D$95:$D$183,255),0))=0,"",INDEX('Disaggregation Records'!$E$95:$E$183,MATCH(RIGHT(Z501,255),RIGHT('Disaggregation Records'!$D$95:$D$183,255),0))),"")</f>
        <v/>
      </c>
      <c r="D501" s="490" t="str">
        <f t="array" ref="D501">IFERROR(IF(INDEX('Disaggregation Records'!$F$95:$F$183,MATCH(RIGHT(Z501,255),RIGHT('Disaggregation Records'!$D$95:$D$183,255),0))=0,"",INDEX('Disaggregation Records'!$F$95:$F$183,MATCH(RIGHT(Z501,255),RIGHT('Disaggregation Records'!$D$95:$D$183,255),0))),"")</f>
        <v/>
      </c>
      <c r="E501" s="396" t="str">
        <f t="array" ref="E501">IFERROR(IF(INDEX('Disaggregation Data'!$K$315:$K$616,MATCH(RIGHT(X501,255),RIGHT('Disaggregation Data'!$J$315:$J$616,255),0))=0,"",INDEX('Disaggregation Data'!$K$315:$K$616,MATCH(RIGHT(X501,255),RIGHT('Disaggregation Data'!J$315:$J$616,255),0))),"")</f>
        <v/>
      </c>
      <c r="F501" s="397" t="str">
        <f t="array" ref="F501">IFERROR(IF(INDEX('Disaggregation Data'!$L$315:$L$616,MATCH(RIGHT(X501,255),RIGHT('Disaggregation Data'!$J$315:$J$616,255),0))=0,"",INDEX('Disaggregation Data'!$L$315:$L$616,MATCH(RIGHT(X501,255),RIGHT('Disaggregation Data'!J$315:$J$616,255),0))),"")</f>
        <v/>
      </c>
      <c r="G501" s="459" t="str">
        <f t="array" ref="G501">IFERROR(IF(INDEX('Disaggregation Data'!$M$315:$M$616,MATCH(RIGHT(X501,255),RIGHT('Disaggregation Data'!$J$315:$J$616,255),0))=0,(E501/F501)*100,INDEX('Disaggregation Data'!$M$315:$M$616,MATCH(RIGHT(X501,255),RIGHT('Disaggregation Data'!J$315:$J$616,255),0))),"")</f>
        <v/>
      </c>
      <c r="H501" s="400" t="str">
        <f t="array" ref="H501">IFERROR(IF(INDEX('Disaggregation Data'!$N$315:$N$616,MATCH(RIGHT(X501,255),RIGHT('Disaggregation Data'!$J$315:$J$616,255),0))=0,"",INDEX('Disaggregation Data'!$N$315:$N$616,MATCH(RIGHT(X501,255),RIGHT('Disaggregation Data'!J$315:$J$616,255),0))),"")</f>
        <v/>
      </c>
      <c r="I501" s="496"/>
      <c r="J501" s="496"/>
      <c r="K501" s="496"/>
      <c r="L501" s="496"/>
      <c r="M501" s="496"/>
      <c r="N501" s="496"/>
      <c r="O501" s="496"/>
      <c r="P501" s="496"/>
      <c r="Q501" s="496"/>
      <c r="R501" s="496"/>
      <c r="S501" s="496"/>
      <c r="T501" s="496"/>
      <c r="U501" s="400" t="str">
        <f t="array" ref="U501">IFERROR(IF(INDEX('Disaggregation Data'!$O$315:$O$616,MATCH(RIGHT(X501,255),RIGHT('Disaggregation Data'!$J$315:$J$616,255),0))=0,"",INDEX('Disaggregation Data'!$O$315:$O$616,MATCH(RIGHT(X501,255),RIGHT('Disaggregation Data'!J$315:$J$616,255),0))),"")</f>
        <v/>
      </c>
      <c r="V501" s="413" t="str">
        <f t="array" ref="V501">IFERROR(IF(INDEX('Disaggregation Data'!$P$315:$P$616,MATCH(RIGHT(X501,255),RIGHT('Disaggregation Data'!$J$315:$J$616,255),0))=0,"",INDEX('Disaggregation Data'!$P$315:$P$616,MATCH(RIGHT(X501,255),RIGHT('Disaggregation Data'!J$315:$J$616,255),0))),"")</f>
        <v/>
      </c>
      <c r="W501" s="497"/>
      <c r="X501" s="497" t="str">
        <f t="shared" si="32"/>
        <v/>
      </c>
      <c r="Y501" s="497">
        <f t="shared" si="33"/>
        <v>164</v>
      </c>
      <c r="Z501" s="497" t="str">
        <f t="shared" si="34"/>
        <v/>
      </c>
      <c r="AA501" s="497" t="b">
        <f t="shared" si="35"/>
        <v>0</v>
      </c>
      <c r="AB501" s="497" t="s">
        <v>2071</v>
      </c>
      <c r="AC501" s="497" t="str">
        <f t="array" ref="AC501">IFERROR(IF(INDEX('Disaggregation Records'!$G$95:$G$183,MATCH(LEFT(Z501,255),LEFT('Disaggregation Records'!$D$95:$D$183,255),0))=0,"",INDEX('Disaggregation Records'!$G$95:$G$183,MATCH(LEFT(Z501,255),LEFT('Disaggregation Records'!$D$95:$D$183,255),0))),"")</f>
        <v/>
      </c>
      <c r="AD501" s="497" t="s">
        <v>831</v>
      </c>
      <c r="AE501" s="216"/>
      <c r="AF501" s="494"/>
      <c r="AG501" s="494"/>
    </row>
    <row r="502" spans="1:33" ht="37.5" customHeight="1" x14ac:dyDescent="0.25">
      <c r="A502" s="375">
        <v>18</v>
      </c>
      <c r="B502" s="394" t="str">
        <f>IFERROR(VLOOKUP(A502,'Coverage Indicators - Section D'!$A$10:$Y$42,25,FALSE),"")</f>
        <v/>
      </c>
      <c r="C502" s="490" t="str">
        <f t="array" ref="C502">IFERROR(IF(INDEX('Disaggregation Records'!$E$95:$E$183,MATCH(RIGHT(Z502,255),RIGHT('Disaggregation Records'!$D$95:$D$183,255),0))=0,"",INDEX('Disaggregation Records'!$E$95:$E$183,MATCH(RIGHT(Z502,255),RIGHT('Disaggregation Records'!$D$95:$D$183,255),0))),"")</f>
        <v/>
      </c>
      <c r="D502" s="490" t="str">
        <f t="array" ref="D502">IFERROR(IF(INDEX('Disaggregation Records'!$F$95:$F$183,MATCH(RIGHT(Z502,255),RIGHT('Disaggregation Records'!$D$95:$D$183,255),0))=0,"",INDEX('Disaggregation Records'!$F$95:$F$183,MATCH(RIGHT(Z502,255),RIGHT('Disaggregation Records'!$D$95:$D$183,255),0))),"")</f>
        <v/>
      </c>
      <c r="E502" s="396" t="str">
        <f t="array" ref="E502">IFERROR(IF(INDEX('Disaggregation Data'!$K$315:$K$616,MATCH(RIGHT(X502,255),RIGHT('Disaggregation Data'!$J$315:$J$616,255),0))=0,"",INDEX('Disaggregation Data'!$K$315:$K$616,MATCH(RIGHT(X502,255),RIGHT('Disaggregation Data'!J$315:$J$616,255),0))),"")</f>
        <v/>
      </c>
      <c r="F502" s="397" t="str">
        <f t="array" ref="F502">IFERROR(IF(INDEX('Disaggregation Data'!$L$315:$L$616,MATCH(RIGHT(X502,255),RIGHT('Disaggregation Data'!$J$315:$J$616,255),0))=0,"",INDEX('Disaggregation Data'!$L$315:$L$616,MATCH(RIGHT(X502,255),RIGHT('Disaggregation Data'!J$315:$J$616,255),0))),"")</f>
        <v/>
      </c>
      <c r="G502" s="459" t="str">
        <f t="array" ref="G502">IFERROR(IF(INDEX('Disaggregation Data'!$M$315:$M$616,MATCH(RIGHT(X502,255),RIGHT('Disaggregation Data'!$J$315:$J$616,255),0))=0,(E502/F502)*100,INDEX('Disaggregation Data'!$M$315:$M$616,MATCH(RIGHT(X502,255),RIGHT('Disaggregation Data'!J$315:$J$616,255),0))),"")</f>
        <v/>
      </c>
      <c r="H502" s="400" t="str">
        <f t="array" ref="H502">IFERROR(IF(INDEX('Disaggregation Data'!$N$315:$N$616,MATCH(RIGHT(X502,255),RIGHT('Disaggregation Data'!$J$315:$J$616,255),0))=0,"",INDEX('Disaggregation Data'!$N$315:$N$616,MATCH(RIGHT(X502,255),RIGHT('Disaggregation Data'!J$315:$J$616,255),0))),"")</f>
        <v/>
      </c>
      <c r="I502" s="496"/>
      <c r="J502" s="496"/>
      <c r="K502" s="496"/>
      <c r="L502" s="496"/>
      <c r="M502" s="496"/>
      <c r="N502" s="496"/>
      <c r="O502" s="496"/>
      <c r="P502" s="496"/>
      <c r="Q502" s="496"/>
      <c r="R502" s="496"/>
      <c r="S502" s="496"/>
      <c r="T502" s="496"/>
      <c r="U502" s="400" t="str">
        <f t="array" ref="U502">IFERROR(IF(INDEX('Disaggregation Data'!$O$315:$O$616,MATCH(RIGHT(X502,255),RIGHT('Disaggregation Data'!$J$315:$J$616,255),0))=0,"",INDEX('Disaggregation Data'!$O$315:$O$616,MATCH(RIGHT(X502,255),RIGHT('Disaggregation Data'!J$315:$J$616,255),0))),"")</f>
        <v/>
      </c>
      <c r="V502" s="413" t="str">
        <f t="array" ref="V502">IFERROR(IF(INDEX('Disaggregation Data'!$P$315:$P$616,MATCH(RIGHT(X502,255),RIGHT('Disaggregation Data'!$J$315:$J$616,255),0))=0,"",INDEX('Disaggregation Data'!$P$315:$P$616,MATCH(RIGHT(X502,255),RIGHT('Disaggregation Data'!J$315:$J$616,255),0))),"")</f>
        <v/>
      </c>
      <c r="W502" s="497"/>
      <c r="X502" s="497" t="str">
        <f t="shared" si="32"/>
        <v/>
      </c>
      <c r="Y502" s="497">
        <f t="shared" si="33"/>
        <v>165</v>
      </c>
      <c r="Z502" s="497" t="str">
        <f t="shared" si="34"/>
        <v/>
      </c>
      <c r="AA502" s="497" t="b">
        <f t="shared" si="35"/>
        <v>0</v>
      </c>
      <c r="AB502" s="497" t="s">
        <v>2072</v>
      </c>
      <c r="AC502" s="497" t="str">
        <f t="array" ref="AC502">IFERROR(IF(INDEX('Disaggregation Records'!$G$95:$G$183,MATCH(LEFT(Z502,255),LEFT('Disaggregation Records'!$D$95:$D$183,255),0))=0,"",INDEX('Disaggregation Records'!$G$95:$G$183,MATCH(LEFT(Z502,255),LEFT('Disaggregation Records'!$D$95:$D$183,255),0))),"")</f>
        <v/>
      </c>
      <c r="AD502" s="497" t="s">
        <v>831</v>
      </c>
      <c r="AE502" s="216"/>
      <c r="AF502" s="494"/>
      <c r="AG502" s="494"/>
    </row>
    <row r="503" spans="1:33" ht="37.5" customHeight="1" x14ac:dyDescent="0.25">
      <c r="A503" s="375">
        <v>18</v>
      </c>
      <c r="B503" s="394" t="str">
        <f>IFERROR(VLOOKUP(A503,'Coverage Indicators - Section D'!$A$10:$Y$42,25,FALSE),"")</f>
        <v/>
      </c>
      <c r="C503" s="490" t="str">
        <f t="array" ref="C503">IFERROR(IF(INDEX('Disaggregation Records'!$E$95:$E$183,MATCH(RIGHT(Z503,255),RIGHT('Disaggregation Records'!$D$95:$D$183,255),0))=0,"",INDEX('Disaggregation Records'!$E$95:$E$183,MATCH(RIGHT(Z503,255),RIGHT('Disaggregation Records'!$D$95:$D$183,255),0))),"")</f>
        <v/>
      </c>
      <c r="D503" s="490" t="str">
        <f t="array" ref="D503">IFERROR(IF(INDEX('Disaggregation Records'!$F$95:$F$183,MATCH(RIGHT(Z503,255),RIGHT('Disaggregation Records'!$D$95:$D$183,255),0))=0,"",INDEX('Disaggregation Records'!$F$95:$F$183,MATCH(RIGHT(Z503,255),RIGHT('Disaggregation Records'!$D$95:$D$183,255),0))),"")</f>
        <v/>
      </c>
      <c r="E503" s="396" t="str">
        <f t="array" ref="E503">IFERROR(IF(INDEX('Disaggregation Data'!$K$315:$K$616,MATCH(RIGHT(X503,255),RIGHT('Disaggregation Data'!$J$315:$J$616,255),0))=0,"",INDEX('Disaggregation Data'!$K$315:$K$616,MATCH(RIGHT(X503,255),RIGHT('Disaggregation Data'!J$315:$J$616,255),0))),"")</f>
        <v/>
      </c>
      <c r="F503" s="397" t="str">
        <f t="array" ref="F503">IFERROR(IF(INDEX('Disaggregation Data'!$L$315:$L$616,MATCH(RIGHT(X503,255),RIGHT('Disaggregation Data'!$J$315:$J$616,255),0))=0,"",INDEX('Disaggregation Data'!$L$315:$L$616,MATCH(RIGHT(X503,255),RIGHT('Disaggregation Data'!J$315:$J$616,255),0))),"")</f>
        <v/>
      </c>
      <c r="G503" s="459" t="str">
        <f t="array" ref="G503">IFERROR(IF(INDEX('Disaggregation Data'!$M$315:$M$616,MATCH(RIGHT(X503,255),RIGHT('Disaggregation Data'!$J$315:$J$616,255),0))=0,(E503/F503)*100,INDEX('Disaggregation Data'!$M$315:$M$616,MATCH(RIGHT(X503,255),RIGHT('Disaggregation Data'!J$315:$J$616,255),0))),"")</f>
        <v/>
      </c>
      <c r="H503" s="400" t="str">
        <f t="array" ref="H503">IFERROR(IF(INDEX('Disaggregation Data'!$N$315:$N$616,MATCH(RIGHT(X503,255),RIGHT('Disaggregation Data'!$J$315:$J$616,255),0))=0,"",INDEX('Disaggregation Data'!$N$315:$N$616,MATCH(RIGHT(X503,255),RIGHT('Disaggregation Data'!J$315:$J$616,255),0))),"")</f>
        <v/>
      </c>
      <c r="I503" s="496"/>
      <c r="J503" s="496"/>
      <c r="K503" s="496"/>
      <c r="L503" s="496"/>
      <c r="M503" s="496"/>
      <c r="N503" s="496"/>
      <c r="O503" s="496"/>
      <c r="P503" s="496"/>
      <c r="Q503" s="496"/>
      <c r="R503" s="496"/>
      <c r="S503" s="496"/>
      <c r="T503" s="496"/>
      <c r="U503" s="400" t="str">
        <f t="array" ref="U503">IFERROR(IF(INDEX('Disaggregation Data'!$O$315:$O$616,MATCH(RIGHT(X503,255),RIGHT('Disaggregation Data'!$J$315:$J$616,255),0))=0,"",INDEX('Disaggregation Data'!$O$315:$O$616,MATCH(RIGHT(X503,255),RIGHT('Disaggregation Data'!J$315:$J$616,255),0))),"")</f>
        <v/>
      </c>
      <c r="V503" s="413" t="str">
        <f t="array" ref="V503">IFERROR(IF(INDEX('Disaggregation Data'!$P$315:$P$616,MATCH(RIGHT(X503,255),RIGHT('Disaggregation Data'!$J$315:$J$616,255),0))=0,"",INDEX('Disaggregation Data'!$P$315:$P$616,MATCH(RIGHT(X503,255),RIGHT('Disaggregation Data'!J$315:$J$616,255),0))),"")</f>
        <v/>
      </c>
      <c r="W503" s="497"/>
      <c r="X503" s="497" t="str">
        <f t="shared" si="32"/>
        <v/>
      </c>
      <c r="Y503" s="497">
        <f t="shared" si="33"/>
        <v>166</v>
      </c>
      <c r="Z503" s="497" t="str">
        <f t="shared" si="34"/>
        <v/>
      </c>
      <c r="AA503" s="497" t="b">
        <f t="shared" si="35"/>
        <v>0</v>
      </c>
      <c r="AB503" s="497" t="s">
        <v>2073</v>
      </c>
      <c r="AC503" s="497" t="str">
        <f t="array" ref="AC503">IFERROR(IF(INDEX('Disaggregation Records'!$G$95:$G$183,MATCH(LEFT(Z503,255),LEFT('Disaggregation Records'!$D$95:$D$183,255),0))=0,"",INDEX('Disaggregation Records'!$G$95:$G$183,MATCH(LEFT(Z503,255),LEFT('Disaggregation Records'!$D$95:$D$183,255),0))),"")</f>
        <v/>
      </c>
      <c r="AD503" s="497" t="s">
        <v>831</v>
      </c>
      <c r="AE503" s="216"/>
      <c r="AF503" s="494"/>
      <c r="AG503" s="494"/>
    </row>
    <row r="504" spans="1:33" ht="37.5" customHeight="1" x14ac:dyDescent="0.25">
      <c r="A504" s="375">
        <v>18</v>
      </c>
      <c r="B504" s="394" t="str">
        <f>IFERROR(VLOOKUP(A504,'Coverage Indicators - Section D'!$A$10:$Y$42,25,FALSE),"")</f>
        <v/>
      </c>
      <c r="C504" s="490" t="str">
        <f t="array" ref="C504">IFERROR(IF(INDEX('Disaggregation Records'!$E$95:$E$183,MATCH(RIGHT(Z504,255),RIGHT('Disaggregation Records'!$D$95:$D$183,255),0))=0,"",INDEX('Disaggregation Records'!$E$95:$E$183,MATCH(RIGHT(Z504,255),RIGHT('Disaggregation Records'!$D$95:$D$183,255),0))),"")</f>
        <v/>
      </c>
      <c r="D504" s="490" t="str">
        <f t="array" ref="D504">IFERROR(IF(INDEX('Disaggregation Records'!$F$95:$F$183,MATCH(RIGHT(Z504,255),RIGHT('Disaggregation Records'!$D$95:$D$183,255),0))=0,"",INDEX('Disaggregation Records'!$F$95:$F$183,MATCH(RIGHT(Z504,255),RIGHT('Disaggregation Records'!$D$95:$D$183,255),0))),"")</f>
        <v/>
      </c>
      <c r="E504" s="396" t="str">
        <f t="array" ref="E504">IFERROR(IF(INDEX('Disaggregation Data'!$K$315:$K$616,MATCH(RIGHT(X504,255),RIGHT('Disaggregation Data'!$J$315:$J$616,255),0))=0,"",INDEX('Disaggregation Data'!$K$315:$K$616,MATCH(RIGHT(X504,255),RIGHT('Disaggregation Data'!J$315:$J$616,255),0))),"")</f>
        <v/>
      </c>
      <c r="F504" s="397" t="str">
        <f t="array" ref="F504">IFERROR(IF(INDEX('Disaggregation Data'!$L$315:$L$616,MATCH(RIGHT(X504,255),RIGHT('Disaggregation Data'!$J$315:$J$616,255),0))=0,"",INDEX('Disaggregation Data'!$L$315:$L$616,MATCH(RIGHT(X504,255),RIGHT('Disaggregation Data'!J$315:$J$616,255),0))),"")</f>
        <v/>
      </c>
      <c r="G504" s="459" t="str">
        <f t="array" ref="G504">IFERROR(IF(INDEX('Disaggregation Data'!$M$315:$M$616,MATCH(RIGHT(X504,255),RIGHT('Disaggregation Data'!$J$315:$J$616,255),0))=0,(E504/F504)*100,INDEX('Disaggregation Data'!$M$315:$M$616,MATCH(RIGHT(X504,255),RIGHT('Disaggregation Data'!J$315:$J$616,255),0))),"")</f>
        <v/>
      </c>
      <c r="H504" s="400" t="str">
        <f t="array" ref="H504">IFERROR(IF(INDEX('Disaggregation Data'!$N$315:$N$616,MATCH(RIGHT(X504,255),RIGHT('Disaggregation Data'!$J$315:$J$616,255),0))=0,"",INDEX('Disaggregation Data'!$N$315:$N$616,MATCH(RIGHT(X504,255),RIGHT('Disaggregation Data'!J$315:$J$616,255),0))),"")</f>
        <v/>
      </c>
      <c r="I504" s="496"/>
      <c r="J504" s="496"/>
      <c r="K504" s="496"/>
      <c r="L504" s="496"/>
      <c r="M504" s="496"/>
      <c r="N504" s="496"/>
      <c r="O504" s="496"/>
      <c r="P504" s="496"/>
      <c r="Q504" s="496"/>
      <c r="R504" s="496"/>
      <c r="S504" s="496"/>
      <c r="T504" s="496"/>
      <c r="U504" s="400" t="str">
        <f t="array" ref="U504">IFERROR(IF(INDEX('Disaggregation Data'!$O$315:$O$616,MATCH(RIGHT(X504,255),RIGHT('Disaggregation Data'!$J$315:$J$616,255),0))=0,"",INDEX('Disaggregation Data'!$O$315:$O$616,MATCH(RIGHT(X504,255),RIGHT('Disaggregation Data'!J$315:$J$616,255),0))),"")</f>
        <v/>
      </c>
      <c r="V504" s="413" t="str">
        <f t="array" ref="V504">IFERROR(IF(INDEX('Disaggregation Data'!$P$315:$P$616,MATCH(RIGHT(X504,255),RIGHT('Disaggregation Data'!$J$315:$J$616,255),0))=0,"",INDEX('Disaggregation Data'!$P$315:$P$616,MATCH(RIGHT(X504,255),RIGHT('Disaggregation Data'!J$315:$J$616,255),0))),"")</f>
        <v/>
      </c>
      <c r="W504" s="497"/>
      <c r="X504" s="497" t="str">
        <f t="shared" si="32"/>
        <v/>
      </c>
      <c r="Y504" s="497">
        <f t="shared" si="33"/>
        <v>167</v>
      </c>
      <c r="Z504" s="497" t="str">
        <f t="shared" si="34"/>
        <v/>
      </c>
      <c r="AA504" s="497" t="b">
        <f t="shared" si="35"/>
        <v>0</v>
      </c>
      <c r="AB504" s="497" t="s">
        <v>2074</v>
      </c>
      <c r="AC504" s="497" t="str">
        <f t="array" ref="AC504">IFERROR(IF(INDEX('Disaggregation Records'!$G$95:$G$183,MATCH(LEFT(Z504,255),LEFT('Disaggregation Records'!$D$95:$D$183,255),0))=0,"",INDEX('Disaggregation Records'!$G$95:$G$183,MATCH(LEFT(Z504,255),LEFT('Disaggregation Records'!$D$95:$D$183,255),0))),"")</f>
        <v/>
      </c>
      <c r="AD504" s="497" t="s">
        <v>831</v>
      </c>
      <c r="AE504" s="216"/>
      <c r="AF504" s="494"/>
      <c r="AG504" s="494"/>
    </row>
    <row r="505" spans="1:33" ht="37.5" customHeight="1" x14ac:dyDescent="0.25">
      <c r="A505" s="375">
        <v>18</v>
      </c>
      <c r="B505" s="394" t="str">
        <f>IFERROR(VLOOKUP(A505,'Coverage Indicators - Section D'!$A$10:$Y$42,25,FALSE),"")</f>
        <v/>
      </c>
      <c r="C505" s="490" t="str">
        <f t="array" ref="C505">IFERROR(IF(INDEX('Disaggregation Records'!$E$95:$E$183,MATCH(RIGHT(Z505,255),RIGHT('Disaggregation Records'!$D$95:$D$183,255),0))=0,"",INDEX('Disaggregation Records'!$E$95:$E$183,MATCH(RIGHT(Z505,255),RIGHT('Disaggregation Records'!$D$95:$D$183,255),0))),"")</f>
        <v/>
      </c>
      <c r="D505" s="490" t="str">
        <f t="array" ref="D505">IFERROR(IF(INDEX('Disaggregation Records'!$F$95:$F$183,MATCH(RIGHT(Z505,255),RIGHT('Disaggregation Records'!$D$95:$D$183,255),0))=0,"",INDEX('Disaggregation Records'!$F$95:$F$183,MATCH(RIGHT(Z505,255),RIGHT('Disaggregation Records'!$D$95:$D$183,255),0))),"")</f>
        <v/>
      </c>
      <c r="E505" s="396" t="str">
        <f t="array" ref="E505">IFERROR(IF(INDEX('Disaggregation Data'!$K$315:$K$616,MATCH(RIGHT(X505,255),RIGHT('Disaggregation Data'!$J$315:$J$616,255),0))=0,"",INDEX('Disaggregation Data'!$K$315:$K$616,MATCH(RIGHT(X505,255),RIGHT('Disaggregation Data'!J$315:$J$616,255),0))),"")</f>
        <v/>
      </c>
      <c r="F505" s="397" t="str">
        <f t="array" ref="F505">IFERROR(IF(INDEX('Disaggregation Data'!$L$315:$L$616,MATCH(RIGHT(X505,255),RIGHT('Disaggregation Data'!$J$315:$J$616,255),0))=0,"",INDEX('Disaggregation Data'!$L$315:$L$616,MATCH(RIGHT(X505,255),RIGHT('Disaggregation Data'!J$315:$J$616,255),0))),"")</f>
        <v/>
      </c>
      <c r="G505" s="459" t="str">
        <f t="array" ref="G505">IFERROR(IF(INDEX('Disaggregation Data'!$M$315:$M$616,MATCH(RIGHT(X505,255),RIGHT('Disaggregation Data'!$J$315:$J$616,255),0))=0,(E505/F505)*100,INDEX('Disaggregation Data'!$M$315:$M$616,MATCH(RIGHT(X505,255),RIGHT('Disaggregation Data'!J$315:$J$616,255),0))),"")</f>
        <v/>
      </c>
      <c r="H505" s="400" t="str">
        <f t="array" ref="H505">IFERROR(IF(INDEX('Disaggregation Data'!$N$315:$N$616,MATCH(RIGHT(X505,255),RIGHT('Disaggregation Data'!$J$315:$J$616,255),0))=0,"",INDEX('Disaggregation Data'!$N$315:$N$616,MATCH(RIGHT(X505,255),RIGHT('Disaggregation Data'!J$315:$J$616,255),0))),"")</f>
        <v/>
      </c>
      <c r="I505" s="496"/>
      <c r="J505" s="496"/>
      <c r="K505" s="496"/>
      <c r="L505" s="496"/>
      <c r="M505" s="496"/>
      <c r="N505" s="496"/>
      <c r="O505" s="496"/>
      <c r="P505" s="496"/>
      <c r="Q505" s="496"/>
      <c r="R505" s="496"/>
      <c r="S505" s="496"/>
      <c r="T505" s="496"/>
      <c r="U505" s="400" t="str">
        <f t="array" ref="U505">IFERROR(IF(INDEX('Disaggregation Data'!$O$315:$O$616,MATCH(RIGHT(X505,255),RIGHT('Disaggregation Data'!$J$315:$J$616,255),0))=0,"",INDEX('Disaggregation Data'!$O$315:$O$616,MATCH(RIGHT(X505,255),RIGHT('Disaggregation Data'!J$315:$J$616,255),0))),"")</f>
        <v/>
      </c>
      <c r="V505" s="413" t="str">
        <f t="array" ref="V505">IFERROR(IF(INDEX('Disaggregation Data'!$P$315:$P$616,MATCH(RIGHT(X505,255),RIGHT('Disaggregation Data'!$J$315:$J$616,255),0))=0,"",INDEX('Disaggregation Data'!$P$315:$P$616,MATCH(RIGHT(X505,255),RIGHT('Disaggregation Data'!J$315:$J$616,255),0))),"")</f>
        <v/>
      </c>
      <c r="W505" s="497"/>
      <c r="X505" s="497" t="str">
        <f t="shared" si="32"/>
        <v/>
      </c>
      <c r="Y505" s="497">
        <f t="shared" si="33"/>
        <v>168</v>
      </c>
      <c r="Z505" s="497" t="str">
        <f t="shared" si="34"/>
        <v/>
      </c>
      <c r="AA505" s="497" t="b">
        <f t="shared" si="35"/>
        <v>0</v>
      </c>
      <c r="AB505" s="497" t="s">
        <v>2075</v>
      </c>
      <c r="AC505" s="497" t="str">
        <f t="array" ref="AC505">IFERROR(IF(INDEX('Disaggregation Records'!$G$95:$G$183,MATCH(LEFT(Z505,255),LEFT('Disaggregation Records'!$D$95:$D$183,255),0))=0,"",INDEX('Disaggregation Records'!$G$95:$G$183,MATCH(LEFT(Z505,255),LEFT('Disaggregation Records'!$D$95:$D$183,255),0))),"")</f>
        <v/>
      </c>
      <c r="AD505" s="497" t="s">
        <v>831</v>
      </c>
      <c r="AE505" s="216"/>
      <c r="AF505" s="494"/>
      <c r="AG505" s="494"/>
    </row>
    <row r="506" spans="1:33" ht="37.5" customHeight="1" x14ac:dyDescent="0.25">
      <c r="A506" s="375">
        <v>18</v>
      </c>
      <c r="B506" s="394" t="str">
        <f>IFERROR(VLOOKUP(A506,'Coverage Indicators - Section D'!$A$10:$Y$42,25,FALSE),"")</f>
        <v/>
      </c>
      <c r="C506" s="490" t="str">
        <f t="array" ref="C506">IFERROR(IF(INDEX('Disaggregation Records'!$E$95:$E$183,MATCH(RIGHT(Z506,255),RIGHT('Disaggregation Records'!$D$95:$D$183,255),0))=0,"",INDEX('Disaggregation Records'!$E$95:$E$183,MATCH(RIGHT(Z506,255),RIGHT('Disaggregation Records'!$D$95:$D$183,255),0))),"")</f>
        <v/>
      </c>
      <c r="D506" s="490" t="str">
        <f t="array" ref="D506">IFERROR(IF(INDEX('Disaggregation Records'!$F$95:$F$183,MATCH(RIGHT(Z506,255),RIGHT('Disaggregation Records'!$D$95:$D$183,255),0))=0,"",INDEX('Disaggregation Records'!$F$95:$F$183,MATCH(RIGHT(Z506,255),RIGHT('Disaggregation Records'!$D$95:$D$183,255),0))),"")</f>
        <v/>
      </c>
      <c r="E506" s="396" t="str">
        <f t="array" ref="E506">IFERROR(IF(INDEX('Disaggregation Data'!$K$315:$K$616,MATCH(RIGHT(X506,255),RIGHT('Disaggregation Data'!$J$315:$J$616,255),0))=0,"",INDEX('Disaggregation Data'!$K$315:$K$616,MATCH(RIGHT(X506,255),RIGHT('Disaggregation Data'!J$315:$J$616,255),0))),"")</f>
        <v/>
      </c>
      <c r="F506" s="397" t="str">
        <f t="array" ref="F506">IFERROR(IF(INDEX('Disaggregation Data'!$L$315:$L$616,MATCH(RIGHT(X506,255),RIGHT('Disaggregation Data'!$J$315:$J$616,255),0))=0,"",INDEX('Disaggregation Data'!$L$315:$L$616,MATCH(RIGHT(X506,255),RIGHT('Disaggregation Data'!J$315:$J$616,255),0))),"")</f>
        <v/>
      </c>
      <c r="G506" s="459" t="str">
        <f t="array" ref="G506">IFERROR(IF(INDEX('Disaggregation Data'!$M$315:$M$616,MATCH(RIGHT(X506,255),RIGHT('Disaggregation Data'!$J$315:$J$616,255),0))=0,(E506/F506)*100,INDEX('Disaggregation Data'!$M$315:$M$616,MATCH(RIGHT(X506,255),RIGHT('Disaggregation Data'!J$315:$J$616,255),0))),"")</f>
        <v/>
      </c>
      <c r="H506" s="400" t="str">
        <f t="array" ref="H506">IFERROR(IF(INDEX('Disaggregation Data'!$N$315:$N$616,MATCH(RIGHT(X506,255),RIGHT('Disaggregation Data'!$J$315:$J$616,255),0))=0,"",INDEX('Disaggregation Data'!$N$315:$N$616,MATCH(RIGHT(X506,255),RIGHT('Disaggregation Data'!J$315:$J$616,255),0))),"")</f>
        <v/>
      </c>
      <c r="I506" s="496"/>
      <c r="J506" s="496"/>
      <c r="K506" s="496"/>
      <c r="L506" s="496"/>
      <c r="M506" s="496"/>
      <c r="N506" s="496"/>
      <c r="O506" s="496"/>
      <c r="P506" s="496"/>
      <c r="Q506" s="496"/>
      <c r="R506" s="496"/>
      <c r="S506" s="496"/>
      <c r="T506" s="496"/>
      <c r="U506" s="400" t="str">
        <f t="array" ref="U506">IFERROR(IF(INDEX('Disaggregation Data'!$O$315:$O$616,MATCH(RIGHT(X506,255),RIGHT('Disaggregation Data'!$J$315:$J$616,255),0))=0,"",INDEX('Disaggregation Data'!$O$315:$O$616,MATCH(RIGHT(X506,255),RIGHT('Disaggregation Data'!J$315:$J$616,255),0))),"")</f>
        <v/>
      </c>
      <c r="V506" s="413" t="str">
        <f t="array" ref="V506">IFERROR(IF(INDEX('Disaggregation Data'!$P$315:$P$616,MATCH(RIGHT(X506,255),RIGHT('Disaggregation Data'!$J$315:$J$616,255),0))=0,"",INDEX('Disaggregation Data'!$P$315:$P$616,MATCH(RIGHT(X506,255),RIGHT('Disaggregation Data'!J$315:$J$616,255),0))),"")</f>
        <v/>
      </c>
      <c r="W506" s="497"/>
      <c r="X506" s="497" t="str">
        <f t="shared" si="32"/>
        <v/>
      </c>
      <c r="Y506" s="497">
        <f t="shared" si="33"/>
        <v>169</v>
      </c>
      <c r="Z506" s="497" t="str">
        <f t="shared" si="34"/>
        <v/>
      </c>
      <c r="AA506" s="497" t="b">
        <f t="shared" si="35"/>
        <v>0</v>
      </c>
      <c r="AB506" s="497" t="s">
        <v>2076</v>
      </c>
      <c r="AC506" s="497" t="str">
        <f t="array" ref="AC506">IFERROR(IF(INDEX('Disaggregation Records'!$G$95:$G$183,MATCH(LEFT(Z506,255),LEFT('Disaggregation Records'!$D$95:$D$183,255),0))=0,"",INDEX('Disaggregation Records'!$G$95:$G$183,MATCH(LEFT(Z506,255),LEFT('Disaggregation Records'!$D$95:$D$183,255),0))),"")</f>
        <v/>
      </c>
      <c r="AD506" s="497" t="s">
        <v>831</v>
      </c>
      <c r="AE506" s="216"/>
      <c r="AF506" s="494"/>
      <c r="AG506" s="494"/>
    </row>
    <row r="507" spans="1:33" ht="37.5" customHeight="1" x14ac:dyDescent="0.25">
      <c r="A507" s="375">
        <v>19</v>
      </c>
      <c r="B507" s="394" t="str">
        <f>IFERROR(VLOOKUP(A507,'Coverage Indicators - Section D'!$A$10:$Y$42,25,FALSE),"")</f>
        <v/>
      </c>
      <c r="C507" s="490" t="str">
        <f t="array" ref="C507">IFERROR(IF(INDEX('Disaggregation Records'!$E$95:$E$183,MATCH(RIGHT(Z507,255),RIGHT('Disaggregation Records'!$D$95:$D$183,255),0))=0,"",INDEX('Disaggregation Records'!$E$95:$E$183,MATCH(RIGHT(Z507,255),RIGHT('Disaggregation Records'!$D$95:$D$183,255),0))),"")</f>
        <v/>
      </c>
      <c r="D507" s="490" t="str">
        <f t="array" ref="D507">IFERROR(IF(INDEX('Disaggregation Records'!$F$95:$F$183,MATCH(RIGHT(Z507,255),RIGHT('Disaggregation Records'!$D$95:$D$183,255),0))=0,"",INDEX('Disaggregation Records'!$F$95:$F$183,MATCH(RIGHT(Z507,255),RIGHT('Disaggregation Records'!$D$95:$D$183,255),0))),"")</f>
        <v/>
      </c>
      <c r="E507" s="396" t="str">
        <f t="array" ref="E507">IFERROR(IF(INDEX('Disaggregation Data'!$K$315:$K$616,MATCH(RIGHT(X507,255),RIGHT('Disaggregation Data'!$J$315:$J$616,255),0))=0,"",INDEX('Disaggregation Data'!$K$315:$K$616,MATCH(RIGHT(X507,255),RIGHT('Disaggregation Data'!J$315:$J$616,255),0))),"")</f>
        <v/>
      </c>
      <c r="F507" s="397" t="str">
        <f t="array" ref="F507">IFERROR(IF(INDEX('Disaggregation Data'!$L$315:$L$616,MATCH(RIGHT(X507,255),RIGHT('Disaggregation Data'!$J$315:$J$616,255),0))=0,"",INDEX('Disaggregation Data'!$L$315:$L$616,MATCH(RIGHT(X507,255),RIGHT('Disaggregation Data'!J$315:$J$616,255),0))),"")</f>
        <v/>
      </c>
      <c r="G507" s="459" t="str">
        <f t="array" ref="G507">IFERROR(IF(INDEX('Disaggregation Data'!$M$315:$M$616,MATCH(RIGHT(X507,255),RIGHT('Disaggregation Data'!$J$315:$J$616,255),0))=0,(E507/F507)*100,INDEX('Disaggregation Data'!$M$315:$M$616,MATCH(RIGHT(X507,255),RIGHT('Disaggregation Data'!J$315:$J$616,255),0))),"")</f>
        <v/>
      </c>
      <c r="H507" s="400" t="str">
        <f t="array" ref="H507">IFERROR(IF(INDEX('Disaggregation Data'!$N$315:$N$616,MATCH(RIGHT(X507,255),RIGHT('Disaggregation Data'!$J$315:$J$616,255),0))=0,"",INDEX('Disaggregation Data'!$N$315:$N$616,MATCH(RIGHT(X507,255),RIGHT('Disaggregation Data'!J$315:$J$616,255),0))),"")</f>
        <v/>
      </c>
      <c r="I507" s="496"/>
      <c r="J507" s="496"/>
      <c r="K507" s="496"/>
      <c r="L507" s="496"/>
      <c r="M507" s="496"/>
      <c r="N507" s="496"/>
      <c r="O507" s="496"/>
      <c r="P507" s="496"/>
      <c r="Q507" s="496"/>
      <c r="R507" s="496"/>
      <c r="S507" s="496"/>
      <c r="T507" s="496"/>
      <c r="U507" s="400" t="str">
        <f t="array" ref="U507">IFERROR(IF(INDEX('Disaggregation Data'!$O$315:$O$616,MATCH(RIGHT(X507,255),RIGHT('Disaggregation Data'!$J$315:$J$616,255),0))=0,"",INDEX('Disaggregation Data'!$O$315:$O$616,MATCH(RIGHT(X507,255),RIGHT('Disaggregation Data'!J$315:$J$616,255),0))),"")</f>
        <v/>
      </c>
      <c r="V507" s="413" t="str">
        <f t="array" ref="V507">IFERROR(IF(INDEX('Disaggregation Data'!$P$315:$P$616,MATCH(RIGHT(X507,255),RIGHT('Disaggregation Data'!$J$315:$J$616,255),0))=0,"",INDEX('Disaggregation Data'!$P$315:$P$616,MATCH(RIGHT(X507,255),RIGHT('Disaggregation Data'!J$315:$J$616,255),0))),"")</f>
        <v/>
      </c>
      <c r="W507" s="497"/>
      <c r="X507" s="497" t="str">
        <f t="shared" si="32"/>
        <v/>
      </c>
      <c r="Y507" s="497">
        <f t="shared" si="33"/>
        <v>170</v>
      </c>
      <c r="Z507" s="497" t="str">
        <f t="shared" si="34"/>
        <v/>
      </c>
      <c r="AA507" s="497" t="b">
        <f t="shared" si="35"/>
        <v>0</v>
      </c>
      <c r="AB507" s="497" t="s">
        <v>2077</v>
      </c>
      <c r="AC507" s="497" t="str">
        <f t="array" ref="AC507">IFERROR(IF(INDEX('Disaggregation Records'!$G$95:$G$183,MATCH(LEFT(Z507,255),LEFT('Disaggregation Records'!$D$95:$D$183,255),0))=0,"",INDEX('Disaggregation Records'!$G$95:$G$183,MATCH(LEFT(Z507,255),LEFT('Disaggregation Records'!$D$95:$D$183,255),0))),"")</f>
        <v/>
      </c>
      <c r="AD507" s="497" t="s">
        <v>834</v>
      </c>
      <c r="AE507" s="216"/>
      <c r="AF507" s="494"/>
      <c r="AG507" s="494"/>
    </row>
    <row r="508" spans="1:33" ht="37.5" customHeight="1" x14ac:dyDescent="0.25">
      <c r="A508" s="375">
        <v>19</v>
      </c>
      <c r="B508" s="394" t="str">
        <f>IFERROR(VLOOKUP(A508,'Coverage Indicators - Section D'!$A$10:$Y$42,25,FALSE),"")</f>
        <v/>
      </c>
      <c r="C508" s="490" t="str">
        <f t="array" ref="C508">IFERROR(IF(INDEX('Disaggregation Records'!$E$95:$E$183,MATCH(RIGHT(Z508,255),RIGHT('Disaggregation Records'!$D$95:$D$183,255),0))=0,"",INDEX('Disaggregation Records'!$E$95:$E$183,MATCH(RIGHT(Z508,255),RIGHT('Disaggregation Records'!$D$95:$D$183,255),0))),"")</f>
        <v/>
      </c>
      <c r="D508" s="490" t="str">
        <f t="array" ref="D508">IFERROR(IF(INDEX('Disaggregation Records'!$F$95:$F$183,MATCH(RIGHT(Z508,255),RIGHT('Disaggregation Records'!$D$95:$D$183,255),0))=0,"",INDEX('Disaggregation Records'!$F$95:$F$183,MATCH(RIGHT(Z508,255),RIGHT('Disaggregation Records'!$D$95:$D$183,255),0))),"")</f>
        <v/>
      </c>
      <c r="E508" s="396" t="str">
        <f t="array" ref="E508">IFERROR(IF(INDEX('Disaggregation Data'!$K$315:$K$616,MATCH(RIGHT(X508,255),RIGHT('Disaggregation Data'!$J$315:$J$616,255),0))=0,"",INDEX('Disaggregation Data'!$K$315:$K$616,MATCH(RIGHT(X508,255),RIGHT('Disaggregation Data'!J$315:$J$616,255),0))),"")</f>
        <v/>
      </c>
      <c r="F508" s="397" t="str">
        <f t="array" ref="F508">IFERROR(IF(INDEX('Disaggregation Data'!$L$315:$L$616,MATCH(RIGHT(X508,255),RIGHT('Disaggregation Data'!$J$315:$J$616,255),0))=0,"",INDEX('Disaggregation Data'!$L$315:$L$616,MATCH(RIGHT(X508,255),RIGHT('Disaggregation Data'!J$315:$J$616,255),0))),"")</f>
        <v/>
      </c>
      <c r="G508" s="459" t="str">
        <f t="array" ref="G508">IFERROR(IF(INDEX('Disaggregation Data'!$M$315:$M$616,MATCH(RIGHT(X508,255),RIGHT('Disaggregation Data'!$J$315:$J$616,255),0))=0,(E508/F508)*100,INDEX('Disaggregation Data'!$M$315:$M$616,MATCH(RIGHT(X508,255),RIGHT('Disaggregation Data'!J$315:$J$616,255),0))),"")</f>
        <v/>
      </c>
      <c r="H508" s="400" t="str">
        <f t="array" ref="H508">IFERROR(IF(INDEX('Disaggregation Data'!$N$315:$N$616,MATCH(RIGHT(X508,255),RIGHT('Disaggregation Data'!$J$315:$J$616,255),0))=0,"",INDEX('Disaggregation Data'!$N$315:$N$616,MATCH(RIGHT(X508,255),RIGHT('Disaggregation Data'!J$315:$J$616,255),0))),"")</f>
        <v/>
      </c>
      <c r="I508" s="496"/>
      <c r="J508" s="496"/>
      <c r="K508" s="496"/>
      <c r="L508" s="496"/>
      <c r="M508" s="496"/>
      <c r="N508" s="496"/>
      <c r="O508" s="496"/>
      <c r="P508" s="496"/>
      <c r="Q508" s="496"/>
      <c r="R508" s="496"/>
      <c r="S508" s="496"/>
      <c r="T508" s="496"/>
      <c r="U508" s="400" t="str">
        <f t="array" ref="U508">IFERROR(IF(INDEX('Disaggregation Data'!$O$315:$O$616,MATCH(RIGHT(X508,255),RIGHT('Disaggregation Data'!$J$315:$J$616,255),0))=0,"",INDEX('Disaggregation Data'!$O$315:$O$616,MATCH(RIGHT(X508,255),RIGHT('Disaggregation Data'!J$315:$J$616,255),0))),"")</f>
        <v/>
      </c>
      <c r="V508" s="413" t="str">
        <f t="array" ref="V508">IFERROR(IF(INDEX('Disaggregation Data'!$P$315:$P$616,MATCH(RIGHT(X508,255),RIGHT('Disaggregation Data'!$J$315:$J$616,255),0))=0,"",INDEX('Disaggregation Data'!$P$315:$P$616,MATCH(RIGHT(X508,255),RIGHT('Disaggregation Data'!J$315:$J$616,255),0))),"")</f>
        <v/>
      </c>
      <c r="W508" s="497"/>
      <c r="X508" s="497" t="str">
        <f t="shared" si="32"/>
        <v/>
      </c>
      <c r="Y508" s="497">
        <f t="shared" si="33"/>
        <v>171</v>
      </c>
      <c r="Z508" s="497" t="str">
        <f t="shared" si="34"/>
        <v/>
      </c>
      <c r="AA508" s="497" t="b">
        <f t="shared" si="35"/>
        <v>0</v>
      </c>
      <c r="AB508" s="497" t="s">
        <v>2078</v>
      </c>
      <c r="AC508" s="497" t="str">
        <f t="array" ref="AC508">IFERROR(IF(INDEX('Disaggregation Records'!$G$95:$G$183,MATCH(LEFT(Z508,255),LEFT('Disaggregation Records'!$D$95:$D$183,255),0))=0,"",INDEX('Disaggregation Records'!$G$95:$G$183,MATCH(LEFT(Z508,255),LEFT('Disaggregation Records'!$D$95:$D$183,255),0))),"")</f>
        <v/>
      </c>
      <c r="AD508" s="497" t="s">
        <v>834</v>
      </c>
      <c r="AE508" s="216"/>
      <c r="AF508" s="494"/>
      <c r="AG508" s="494"/>
    </row>
    <row r="509" spans="1:33" ht="37.5" customHeight="1" x14ac:dyDescent="0.25">
      <c r="A509" s="375">
        <v>19</v>
      </c>
      <c r="B509" s="394" t="str">
        <f>IFERROR(VLOOKUP(A509,'Coverage Indicators - Section D'!$A$10:$Y$42,25,FALSE),"")</f>
        <v/>
      </c>
      <c r="C509" s="490" t="str">
        <f t="array" ref="C509">IFERROR(IF(INDEX('Disaggregation Records'!$E$95:$E$183,MATCH(RIGHT(Z509,255),RIGHT('Disaggregation Records'!$D$95:$D$183,255),0))=0,"",INDEX('Disaggregation Records'!$E$95:$E$183,MATCH(RIGHT(Z509,255),RIGHT('Disaggregation Records'!$D$95:$D$183,255),0))),"")</f>
        <v/>
      </c>
      <c r="D509" s="490" t="str">
        <f t="array" ref="D509">IFERROR(IF(INDEX('Disaggregation Records'!$F$95:$F$183,MATCH(RIGHT(Z509,255),RIGHT('Disaggregation Records'!$D$95:$D$183,255),0))=0,"",INDEX('Disaggregation Records'!$F$95:$F$183,MATCH(RIGHT(Z509,255),RIGHT('Disaggregation Records'!$D$95:$D$183,255),0))),"")</f>
        <v/>
      </c>
      <c r="E509" s="396" t="str">
        <f t="array" ref="E509">IFERROR(IF(INDEX('Disaggregation Data'!$K$315:$K$616,MATCH(RIGHT(X509,255),RIGHT('Disaggregation Data'!$J$315:$J$616,255),0))=0,"",INDEX('Disaggregation Data'!$K$315:$K$616,MATCH(RIGHT(X509,255),RIGHT('Disaggregation Data'!J$315:$J$616,255),0))),"")</f>
        <v/>
      </c>
      <c r="F509" s="397" t="str">
        <f t="array" ref="F509">IFERROR(IF(INDEX('Disaggregation Data'!$L$315:$L$616,MATCH(RIGHT(X509,255),RIGHT('Disaggregation Data'!$J$315:$J$616,255),0))=0,"",INDEX('Disaggregation Data'!$L$315:$L$616,MATCH(RIGHT(X509,255),RIGHT('Disaggregation Data'!J$315:$J$616,255),0))),"")</f>
        <v/>
      </c>
      <c r="G509" s="459" t="str">
        <f t="array" ref="G509">IFERROR(IF(INDEX('Disaggregation Data'!$M$315:$M$616,MATCH(RIGHT(X509,255),RIGHT('Disaggregation Data'!$J$315:$J$616,255),0))=0,(E509/F509)*100,INDEX('Disaggregation Data'!$M$315:$M$616,MATCH(RIGHT(X509,255),RIGHT('Disaggregation Data'!J$315:$J$616,255),0))),"")</f>
        <v/>
      </c>
      <c r="H509" s="400" t="str">
        <f t="array" ref="H509">IFERROR(IF(INDEX('Disaggregation Data'!$N$315:$N$616,MATCH(RIGHT(X509,255),RIGHT('Disaggregation Data'!$J$315:$J$616,255),0))=0,"",INDEX('Disaggregation Data'!$N$315:$N$616,MATCH(RIGHT(X509,255),RIGHT('Disaggregation Data'!J$315:$J$616,255),0))),"")</f>
        <v/>
      </c>
      <c r="I509" s="496"/>
      <c r="J509" s="496"/>
      <c r="K509" s="496"/>
      <c r="L509" s="496"/>
      <c r="M509" s="496"/>
      <c r="N509" s="496"/>
      <c r="O509" s="496"/>
      <c r="P509" s="496"/>
      <c r="Q509" s="496"/>
      <c r="R509" s="496"/>
      <c r="S509" s="496"/>
      <c r="T509" s="496"/>
      <c r="U509" s="400" t="str">
        <f t="array" ref="U509">IFERROR(IF(INDEX('Disaggregation Data'!$O$315:$O$616,MATCH(RIGHT(X509,255),RIGHT('Disaggregation Data'!$J$315:$J$616,255),0))=0,"",INDEX('Disaggregation Data'!$O$315:$O$616,MATCH(RIGHT(X509,255),RIGHT('Disaggregation Data'!J$315:$J$616,255),0))),"")</f>
        <v/>
      </c>
      <c r="V509" s="413" t="str">
        <f t="array" ref="V509">IFERROR(IF(INDEX('Disaggregation Data'!$P$315:$P$616,MATCH(RIGHT(X509,255),RIGHT('Disaggregation Data'!$J$315:$J$616,255),0))=0,"",INDEX('Disaggregation Data'!$P$315:$P$616,MATCH(RIGHT(X509,255),RIGHT('Disaggregation Data'!J$315:$J$616,255),0))),"")</f>
        <v/>
      </c>
      <c r="W509" s="497"/>
      <c r="X509" s="497" t="str">
        <f t="shared" si="32"/>
        <v/>
      </c>
      <c r="Y509" s="497">
        <f t="shared" si="33"/>
        <v>172</v>
      </c>
      <c r="Z509" s="497" t="str">
        <f t="shared" si="34"/>
        <v/>
      </c>
      <c r="AA509" s="497" t="b">
        <f t="shared" si="35"/>
        <v>0</v>
      </c>
      <c r="AB509" s="497" t="s">
        <v>2079</v>
      </c>
      <c r="AC509" s="497" t="str">
        <f t="array" ref="AC509">IFERROR(IF(INDEX('Disaggregation Records'!$G$95:$G$183,MATCH(LEFT(Z509,255),LEFT('Disaggregation Records'!$D$95:$D$183,255),0))=0,"",INDEX('Disaggregation Records'!$G$95:$G$183,MATCH(LEFT(Z509,255),LEFT('Disaggregation Records'!$D$95:$D$183,255),0))),"")</f>
        <v/>
      </c>
      <c r="AD509" s="497" t="s">
        <v>834</v>
      </c>
      <c r="AE509" s="216"/>
      <c r="AF509" s="494"/>
      <c r="AG509" s="494"/>
    </row>
    <row r="510" spans="1:33" ht="37.5" customHeight="1" x14ac:dyDescent="0.25">
      <c r="A510" s="375">
        <v>19</v>
      </c>
      <c r="B510" s="394" t="str">
        <f>IFERROR(VLOOKUP(A510,'Coverage Indicators - Section D'!$A$10:$Y$42,25,FALSE),"")</f>
        <v/>
      </c>
      <c r="C510" s="490" t="str">
        <f t="array" ref="C510">IFERROR(IF(INDEX('Disaggregation Records'!$E$95:$E$183,MATCH(RIGHT(Z510,255),RIGHT('Disaggregation Records'!$D$95:$D$183,255),0))=0,"",INDEX('Disaggregation Records'!$E$95:$E$183,MATCH(RIGHT(Z510,255),RIGHT('Disaggregation Records'!$D$95:$D$183,255),0))),"")</f>
        <v/>
      </c>
      <c r="D510" s="490" t="str">
        <f t="array" ref="D510">IFERROR(IF(INDEX('Disaggregation Records'!$F$95:$F$183,MATCH(RIGHT(Z510,255),RIGHT('Disaggregation Records'!$D$95:$D$183,255),0))=0,"",INDEX('Disaggregation Records'!$F$95:$F$183,MATCH(RIGHT(Z510,255),RIGHT('Disaggregation Records'!$D$95:$D$183,255),0))),"")</f>
        <v/>
      </c>
      <c r="E510" s="396" t="str">
        <f t="array" ref="E510">IFERROR(IF(INDEX('Disaggregation Data'!$K$315:$K$616,MATCH(RIGHT(X510,255),RIGHT('Disaggregation Data'!$J$315:$J$616,255),0))=0,"",INDEX('Disaggregation Data'!$K$315:$K$616,MATCH(RIGHT(X510,255),RIGHT('Disaggregation Data'!J$315:$J$616,255),0))),"")</f>
        <v/>
      </c>
      <c r="F510" s="397" t="str">
        <f t="array" ref="F510">IFERROR(IF(INDEX('Disaggregation Data'!$L$315:$L$616,MATCH(RIGHT(X510,255),RIGHT('Disaggregation Data'!$J$315:$J$616,255),0))=0,"",INDEX('Disaggregation Data'!$L$315:$L$616,MATCH(RIGHT(X510,255),RIGHT('Disaggregation Data'!J$315:$J$616,255),0))),"")</f>
        <v/>
      </c>
      <c r="G510" s="459" t="str">
        <f t="array" ref="G510">IFERROR(IF(INDEX('Disaggregation Data'!$M$315:$M$616,MATCH(RIGHT(X510,255),RIGHT('Disaggregation Data'!$J$315:$J$616,255),0))=0,(E510/F510)*100,INDEX('Disaggregation Data'!$M$315:$M$616,MATCH(RIGHT(X510,255),RIGHT('Disaggregation Data'!J$315:$J$616,255),0))),"")</f>
        <v/>
      </c>
      <c r="H510" s="400" t="str">
        <f t="array" ref="H510">IFERROR(IF(INDEX('Disaggregation Data'!$N$315:$N$616,MATCH(RIGHT(X510,255),RIGHT('Disaggregation Data'!$J$315:$J$616,255),0))=0,"",INDEX('Disaggregation Data'!$N$315:$N$616,MATCH(RIGHT(X510,255),RIGHT('Disaggregation Data'!J$315:$J$616,255),0))),"")</f>
        <v/>
      </c>
      <c r="I510" s="496"/>
      <c r="J510" s="496"/>
      <c r="K510" s="496"/>
      <c r="L510" s="496"/>
      <c r="M510" s="496"/>
      <c r="N510" s="496"/>
      <c r="O510" s="496"/>
      <c r="P510" s="496"/>
      <c r="Q510" s="496"/>
      <c r="R510" s="496"/>
      <c r="S510" s="496"/>
      <c r="T510" s="496"/>
      <c r="U510" s="400" t="str">
        <f t="array" ref="U510">IFERROR(IF(INDEX('Disaggregation Data'!$O$315:$O$616,MATCH(RIGHT(X510,255),RIGHT('Disaggregation Data'!$J$315:$J$616,255),0))=0,"",INDEX('Disaggregation Data'!$O$315:$O$616,MATCH(RIGHT(X510,255),RIGHT('Disaggregation Data'!J$315:$J$616,255),0))),"")</f>
        <v/>
      </c>
      <c r="V510" s="413" t="str">
        <f t="array" ref="V510">IFERROR(IF(INDEX('Disaggregation Data'!$P$315:$P$616,MATCH(RIGHT(X510,255),RIGHT('Disaggregation Data'!$J$315:$J$616,255),0))=0,"",INDEX('Disaggregation Data'!$P$315:$P$616,MATCH(RIGHT(X510,255),RIGHT('Disaggregation Data'!J$315:$J$616,255),0))),"")</f>
        <v/>
      </c>
      <c r="W510" s="497"/>
      <c r="X510" s="497" t="str">
        <f t="shared" si="32"/>
        <v/>
      </c>
      <c r="Y510" s="497">
        <f t="shared" si="33"/>
        <v>173</v>
      </c>
      <c r="Z510" s="497" t="str">
        <f t="shared" si="34"/>
        <v/>
      </c>
      <c r="AA510" s="497" t="b">
        <f t="shared" si="35"/>
        <v>0</v>
      </c>
      <c r="AB510" s="497" t="s">
        <v>2080</v>
      </c>
      <c r="AC510" s="497" t="str">
        <f t="array" ref="AC510">IFERROR(IF(INDEX('Disaggregation Records'!$G$95:$G$183,MATCH(LEFT(Z510,255),LEFT('Disaggregation Records'!$D$95:$D$183,255),0))=0,"",INDEX('Disaggregation Records'!$G$95:$G$183,MATCH(LEFT(Z510,255),LEFT('Disaggregation Records'!$D$95:$D$183,255),0))),"")</f>
        <v/>
      </c>
      <c r="AD510" s="497" t="s">
        <v>834</v>
      </c>
      <c r="AE510" s="216"/>
      <c r="AF510" s="494"/>
      <c r="AG510" s="494"/>
    </row>
    <row r="511" spans="1:33" ht="37.5" customHeight="1" x14ac:dyDescent="0.25">
      <c r="A511" s="375">
        <v>19</v>
      </c>
      <c r="B511" s="394" t="str">
        <f>IFERROR(VLOOKUP(A511,'Coverage Indicators - Section D'!$A$10:$Y$42,25,FALSE),"")</f>
        <v/>
      </c>
      <c r="C511" s="490" t="str">
        <f t="array" ref="C511">IFERROR(IF(INDEX('Disaggregation Records'!$E$95:$E$183,MATCH(RIGHT(Z511,255),RIGHT('Disaggregation Records'!$D$95:$D$183,255),0))=0,"",INDEX('Disaggregation Records'!$E$95:$E$183,MATCH(RIGHT(Z511,255),RIGHT('Disaggregation Records'!$D$95:$D$183,255),0))),"")</f>
        <v/>
      </c>
      <c r="D511" s="490" t="str">
        <f t="array" ref="D511">IFERROR(IF(INDEX('Disaggregation Records'!$F$95:$F$183,MATCH(RIGHT(Z511,255),RIGHT('Disaggregation Records'!$D$95:$D$183,255),0))=0,"",INDEX('Disaggregation Records'!$F$95:$F$183,MATCH(RIGHT(Z511,255),RIGHT('Disaggregation Records'!$D$95:$D$183,255),0))),"")</f>
        <v/>
      </c>
      <c r="E511" s="396" t="str">
        <f t="array" ref="E511">IFERROR(IF(INDEX('Disaggregation Data'!$K$315:$K$616,MATCH(RIGHT(X511,255),RIGHT('Disaggregation Data'!$J$315:$J$616,255),0))=0,"",INDEX('Disaggregation Data'!$K$315:$K$616,MATCH(RIGHT(X511,255),RIGHT('Disaggregation Data'!J$315:$J$616,255),0))),"")</f>
        <v/>
      </c>
      <c r="F511" s="397" t="str">
        <f t="array" ref="F511">IFERROR(IF(INDEX('Disaggregation Data'!$L$315:$L$616,MATCH(RIGHT(X511,255),RIGHT('Disaggregation Data'!$J$315:$J$616,255),0))=0,"",INDEX('Disaggregation Data'!$L$315:$L$616,MATCH(RIGHT(X511,255),RIGHT('Disaggregation Data'!J$315:$J$616,255),0))),"")</f>
        <v/>
      </c>
      <c r="G511" s="459" t="str">
        <f t="array" ref="G511">IFERROR(IF(INDEX('Disaggregation Data'!$M$315:$M$616,MATCH(RIGHT(X511,255),RIGHT('Disaggregation Data'!$J$315:$J$616,255),0))=0,(E511/F511)*100,INDEX('Disaggregation Data'!$M$315:$M$616,MATCH(RIGHT(X511,255),RIGHT('Disaggregation Data'!J$315:$J$616,255),0))),"")</f>
        <v/>
      </c>
      <c r="H511" s="400" t="str">
        <f t="array" ref="H511">IFERROR(IF(INDEX('Disaggregation Data'!$N$315:$N$616,MATCH(RIGHT(X511,255),RIGHT('Disaggregation Data'!$J$315:$J$616,255),0))=0,"",INDEX('Disaggregation Data'!$N$315:$N$616,MATCH(RIGHT(X511,255),RIGHT('Disaggregation Data'!J$315:$J$616,255),0))),"")</f>
        <v/>
      </c>
      <c r="I511" s="496"/>
      <c r="J511" s="496"/>
      <c r="K511" s="496"/>
      <c r="L511" s="496"/>
      <c r="M511" s="496"/>
      <c r="N511" s="496"/>
      <c r="O511" s="496"/>
      <c r="P511" s="496"/>
      <c r="Q511" s="496"/>
      <c r="R511" s="496"/>
      <c r="S511" s="496"/>
      <c r="T511" s="496"/>
      <c r="U511" s="400" t="str">
        <f t="array" ref="U511">IFERROR(IF(INDEX('Disaggregation Data'!$O$315:$O$616,MATCH(RIGHT(X511,255),RIGHT('Disaggregation Data'!$J$315:$J$616,255),0))=0,"",INDEX('Disaggregation Data'!$O$315:$O$616,MATCH(RIGHT(X511,255),RIGHT('Disaggregation Data'!J$315:$J$616,255),0))),"")</f>
        <v/>
      </c>
      <c r="V511" s="413" t="str">
        <f t="array" ref="V511">IFERROR(IF(INDEX('Disaggregation Data'!$P$315:$P$616,MATCH(RIGHT(X511,255),RIGHT('Disaggregation Data'!$J$315:$J$616,255),0))=0,"",INDEX('Disaggregation Data'!$P$315:$P$616,MATCH(RIGHT(X511,255),RIGHT('Disaggregation Data'!J$315:$J$616,255),0))),"")</f>
        <v/>
      </c>
      <c r="W511" s="497"/>
      <c r="X511" s="497" t="str">
        <f t="shared" si="32"/>
        <v/>
      </c>
      <c r="Y511" s="497">
        <f t="shared" si="33"/>
        <v>174</v>
      </c>
      <c r="Z511" s="497" t="str">
        <f t="shared" si="34"/>
        <v/>
      </c>
      <c r="AA511" s="497" t="b">
        <f t="shared" si="35"/>
        <v>0</v>
      </c>
      <c r="AB511" s="497" t="s">
        <v>2081</v>
      </c>
      <c r="AC511" s="497" t="str">
        <f t="array" ref="AC511">IFERROR(IF(INDEX('Disaggregation Records'!$G$95:$G$183,MATCH(LEFT(Z511,255),LEFT('Disaggregation Records'!$D$95:$D$183,255),0))=0,"",INDEX('Disaggregation Records'!$G$95:$G$183,MATCH(LEFT(Z511,255),LEFT('Disaggregation Records'!$D$95:$D$183,255),0))),"")</f>
        <v/>
      </c>
      <c r="AD511" s="497" t="s">
        <v>834</v>
      </c>
      <c r="AE511" s="216"/>
      <c r="AF511" s="494"/>
      <c r="AG511" s="494"/>
    </row>
    <row r="512" spans="1:33" ht="37.5" customHeight="1" x14ac:dyDescent="0.25">
      <c r="A512" s="375">
        <v>19</v>
      </c>
      <c r="B512" s="394" t="str">
        <f>IFERROR(VLOOKUP(A512,'Coverage Indicators - Section D'!$A$10:$Y$42,25,FALSE),"")</f>
        <v/>
      </c>
      <c r="C512" s="490" t="str">
        <f t="array" ref="C512">IFERROR(IF(INDEX('Disaggregation Records'!$E$95:$E$183,MATCH(RIGHT(Z512,255),RIGHT('Disaggregation Records'!$D$95:$D$183,255),0))=0,"",INDEX('Disaggregation Records'!$E$95:$E$183,MATCH(RIGHT(Z512,255),RIGHT('Disaggregation Records'!$D$95:$D$183,255),0))),"")</f>
        <v/>
      </c>
      <c r="D512" s="490" t="str">
        <f t="array" ref="D512">IFERROR(IF(INDEX('Disaggregation Records'!$F$95:$F$183,MATCH(RIGHT(Z512,255),RIGHT('Disaggregation Records'!$D$95:$D$183,255),0))=0,"",INDEX('Disaggregation Records'!$F$95:$F$183,MATCH(RIGHT(Z512,255),RIGHT('Disaggregation Records'!$D$95:$D$183,255),0))),"")</f>
        <v/>
      </c>
      <c r="E512" s="396" t="str">
        <f t="array" ref="E512">IFERROR(IF(INDEX('Disaggregation Data'!$K$315:$K$616,MATCH(RIGHT(X512,255),RIGHT('Disaggregation Data'!$J$315:$J$616,255),0))=0,"",INDEX('Disaggregation Data'!$K$315:$K$616,MATCH(RIGHT(X512,255),RIGHT('Disaggregation Data'!J$315:$J$616,255),0))),"")</f>
        <v/>
      </c>
      <c r="F512" s="397" t="str">
        <f t="array" ref="F512">IFERROR(IF(INDEX('Disaggregation Data'!$L$315:$L$616,MATCH(RIGHT(X512,255),RIGHT('Disaggregation Data'!$J$315:$J$616,255),0))=0,"",INDEX('Disaggregation Data'!$L$315:$L$616,MATCH(RIGHT(X512,255),RIGHT('Disaggregation Data'!J$315:$J$616,255),0))),"")</f>
        <v/>
      </c>
      <c r="G512" s="459" t="str">
        <f t="array" ref="G512">IFERROR(IF(INDEX('Disaggregation Data'!$M$315:$M$616,MATCH(RIGHT(X512,255),RIGHT('Disaggregation Data'!$J$315:$J$616,255),0))=0,(E512/F512)*100,INDEX('Disaggregation Data'!$M$315:$M$616,MATCH(RIGHT(X512,255),RIGHT('Disaggregation Data'!J$315:$J$616,255),0))),"")</f>
        <v/>
      </c>
      <c r="H512" s="400" t="str">
        <f t="array" ref="H512">IFERROR(IF(INDEX('Disaggregation Data'!$N$315:$N$616,MATCH(RIGHT(X512,255),RIGHT('Disaggregation Data'!$J$315:$J$616,255),0))=0,"",INDEX('Disaggregation Data'!$N$315:$N$616,MATCH(RIGHT(X512,255),RIGHT('Disaggregation Data'!J$315:$J$616,255),0))),"")</f>
        <v/>
      </c>
      <c r="I512" s="496"/>
      <c r="J512" s="496"/>
      <c r="K512" s="496"/>
      <c r="L512" s="496"/>
      <c r="M512" s="496"/>
      <c r="N512" s="496"/>
      <c r="O512" s="496"/>
      <c r="P512" s="496"/>
      <c r="Q512" s="496"/>
      <c r="R512" s="496"/>
      <c r="S512" s="496"/>
      <c r="T512" s="496"/>
      <c r="U512" s="400" t="str">
        <f t="array" ref="U512">IFERROR(IF(INDEX('Disaggregation Data'!$O$315:$O$616,MATCH(RIGHT(X512,255),RIGHT('Disaggregation Data'!$J$315:$J$616,255),0))=0,"",INDEX('Disaggregation Data'!$O$315:$O$616,MATCH(RIGHT(X512,255),RIGHT('Disaggregation Data'!J$315:$J$616,255),0))),"")</f>
        <v/>
      </c>
      <c r="V512" s="413" t="str">
        <f t="array" ref="V512">IFERROR(IF(INDEX('Disaggregation Data'!$P$315:$P$616,MATCH(RIGHT(X512,255),RIGHT('Disaggregation Data'!$J$315:$J$616,255),0))=0,"",INDEX('Disaggregation Data'!$P$315:$P$616,MATCH(RIGHT(X512,255),RIGHT('Disaggregation Data'!J$315:$J$616,255),0))),"")</f>
        <v/>
      </c>
      <c r="W512" s="497"/>
      <c r="X512" s="497" t="str">
        <f t="shared" si="32"/>
        <v/>
      </c>
      <c r="Y512" s="497">
        <f t="shared" si="33"/>
        <v>175</v>
      </c>
      <c r="Z512" s="497" t="str">
        <f t="shared" si="34"/>
        <v/>
      </c>
      <c r="AA512" s="497" t="b">
        <f t="shared" si="35"/>
        <v>0</v>
      </c>
      <c r="AB512" s="497" t="s">
        <v>2082</v>
      </c>
      <c r="AC512" s="497" t="str">
        <f t="array" ref="AC512">IFERROR(IF(INDEX('Disaggregation Records'!$G$95:$G$183,MATCH(LEFT(Z512,255),LEFT('Disaggregation Records'!$D$95:$D$183,255),0))=0,"",INDEX('Disaggregation Records'!$G$95:$G$183,MATCH(LEFT(Z512,255),LEFT('Disaggregation Records'!$D$95:$D$183,255),0))),"")</f>
        <v/>
      </c>
      <c r="AD512" s="497" t="s">
        <v>834</v>
      </c>
      <c r="AE512" s="216"/>
      <c r="AF512" s="494"/>
      <c r="AG512" s="494"/>
    </row>
    <row r="513" spans="1:33" ht="37.5" customHeight="1" x14ac:dyDescent="0.25">
      <c r="A513" s="375">
        <v>19</v>
      </c>
      <c r="B513" s="394" t="str">
        <f>IFERROR(VLOOKUP(A513,'Coverage Indicators - Section D'!$A$10:$Y$42,25,FALSE),"")</f>
        <v/>
      </c>
      <c r="C513" s="490" t="str">
        <f t="array" ref="C513">IFERROR(IF(INDEX('Disaggregation Records'!$E$95:$E$183,MATCH(RIGHT(Z513,255),RIGHT('Disaggregation Records'!$D$95:$D$183,255),0))=0,"",INDEX('Disaggregation Records'!$E$95:$E$183,MATCH(RIGHT(Z513,255),RIGHT('Disaggregation Records'!$D$95:$D$183,255),0))),"")</f>
        <v/>
      </c>
      <c r="D513" s="490" t="str">
        <f t="array" ref="D513">IFERROR(IF(INDEX('Disaggregation Records'!$F$95:$F$183,MATCH(RIGHT(Z513,255),RIGHT('Disaggregation Records'!$D$95:$D$183,255),0))=0,"",INDEX('Disaggregation Records'!$F$95:$F$183,MATCH(RIGHT(Z513,255),RIGHT('Disaggregation Records'!$D$95:$D$183,255),0))),"")</f>
        <v/>
      </c>
      <c r="E513" s="396" t="str">
        <f t="array" ref="E513">IFERROR(IF(INDEX('Disaggregation Data'!$K$315:$K$616,MATCH(RIGHT(X513,255),RIGHT('Disaggregation Data'!$J$315:$J$616,255),0))=0,"",INDEX('Disaggregation Data'!$K$315:$K$616,MATCH(RIGHT(X513,255),RIGHT('Disaggregation Data'!J$315:$J$616,255),0))),"")</f>
        <v/>
      </c>
      <c r="F513" s="397" t="str">
        <f t="array" ref="F513">IFERROR(IF(INDEX('Disaggregation Data'!$L$315:$L$616,MATCH(RIGHT(X513,255),RIGHT('Disaggregation Data'!$J$315:$J$616,255),0))=0,"",INDEX('Disaggregation Data'!$L$315:$L$616,MATCH(RIGHT(X513,255),RIGHT('Disaggregation Data'!J$315:$J$616,255),0))),"")</f>
        <v/>
      </c>
      <c r="G513" s="459" t="str">
        <f t="array" ref="G513">IFERROR(IF(INDEX('Disaggregation Data'!$M$315:$M$616,MATCH(RIGHT(X513,255),RIGHT('Disaggregation Data'!$J$315:$J$616,255),0))=0,(E513/F513)*100,INDEX('Disaggregation Data'!$M$315:$M$616,MATCH(RIGHT(X513,255),RIGHT('Disaggregation Data'!J$315:$J$616,255),0))),"")</f>
        <v/>
      </c>
      <c r="H513" s="400" t="str">
        <f t="array" ref="H513">IFERROR(IF(INDEX('Disaggregation Data'!$N$315:$N$616,MATCH(RIGHT(X513,255),RIGHT('Disaggregation Data'!$J$315:$J$616,255),0))=0,"",INDEX('Disaggregation Data'!$N$315:$N$616,MATCH(RIGHT(X513,255),RIGHT('Disaggregation Data'!J$315:$J$616,255),0))),"")</f>
        <v/>
      </c>
      <c r="I513" s="496"/>
      <c r="J513" s="496"/>
      <c r="K513" s="496"/>
      <c r="L513" s="496"/>
      <c r="M513" s="496"/>
      <c r="N513" s="496"/>
      <c r="O513" s="496"/>
      <c r="P513" s="496"/>
      <c r="Q513" s="496"/>
      <c r="R513" s="496"/>
      <c r="S513" s="496"/>
      <c r="T513" s="496"/>
      <c r="U513" s="400" t="str">
        <f t="array" ref="U513">IFERROR(IF(INDEX('Disaggregation Data'!$O$315:$O$616,MATCH(RIGHT(X513,255),RIGHT('Disaggregation Data'!$J$315:$J$616,255),0))=0,"",INDEX('Disaggregation Data'!$O$315:$O$616,MATCH(RIGHT(X513,255),RIGHT('Disaggregation Data'!J$315:$J$616,255),0))),"")</f>
        <v/>
      </c>
      <c r="V513" s="413" t="str">
        <f t="array" ref="V513">IFERROR(IF(INDEX('Disaggregation Data'!$P$315:$P$616,MATCH(RIGHT(X513,255),RIGHT('Disaggregation Data'!$J$315:$J$616,255),0))=0,"",INDEX('Disaggregation Data'!$P$315:$P$616,MATCH(RIGHT(X513,255),RIGHT('Disaggregation Data'!J$315:$J$616,255),0))),"")</f>
        <v/>
      </c>
      <c r="W513" s="497"/>
      <c r="X513" s="497" t="str">
        <f t="shared" si="32"/>
        <v/>
      </c>
      <c r="Y513" s="497">
        <f t="shared" si="33"/>
        <v>176</v>
      </c>
      <c r="Z513" s="497" t="str">
        <f t="shared" si="34"/>
        <v/>
      </c>
      <c r="AA513" s="497" t="b">
        <f t="shared" si="35"/>
        <v>0</v>
      </c>
      <c r="AB513" s="497" t="s">
        <v>2083</v>
      </c>
      <c r="AC513" s="497" t="str">
        <f t="array" ref="AC513">IFERROR(IF(INDEX('Disaggregation Records'!$G$95:$G$183,MATCH(LEFT(Z513,255),LEFT('Disaggregation Records'!$D$95:$D$183,255),0))=0,"",INDEX('Disaggregation Records'!$G$95:$G$183,MATCH(LEFT(Z513,255),LEFT('Disaggregation Records'!$D$95:$D$183,255),0))),"")</f>
        <v/>
      </c>
      <c r="AD513" s="497" t="s">
        <v>834</v>
      </c>
      <c r="AE513" s="216"/>
      <c r="AF513" s="494"/>
      <c r="AG513" s="494"/>
    </row>
    <row r="514" spans="1:33" ht="37.5" customHeight="1" x14ac:dyDescent="0.25">
      <c r="A514" s="375">
        <v>19</v>
      </c>
      <c r="B514" s="394" t="str">
        <f>IFERROR(VLOOKUP(A514,'Coverage Indicators - Section D'!$A$10:$Y$42,25,FALSE),"")</f>
        <v/>
      </c>
      <c r="C514" s="490" t="str">
        <f t="array" ref="C514">IFERROR(IF(INDEX('Disaggregation Records'!$E$95:$E$183,MATCH(RIGHT(Z514,255),RIGHT('Disaggregation Records'!$D$95:$D$183,255),0))=0,"",INDEX('Disaggregation Records'!$E$95:$E$183,MATCH(RIGHT(Z514,255),RIGHT('Disaggregation Records'!$D$95:$D$183,255),0))),"")</f>
        <v/>
      </c>
      <c r="D514" s="490" t="str">
        <f t="array" ref="D514">IFERROR(IF(INDEX('Disaggregation Records'!$F$95:$F$183,MATCH(RIGHT(Z514,255),RIGHT('Disaggregation Records'!$D$95:$D$183,255),0))=0,"",INDEX('Disaggregation Records'!$F$95:$F$183,MATCH(RIGHT(Z514,255),RIGHT('Disaggregation Records'!$D$95:$D$183,255),0))),"")</f>
        <v/>
      </c>
      <c r="E514" s="396" t="str">
        <f t="array" ref="E514">IFERROR(IF(INDEX('Disaggregation Data'!$K$315:$K$616,MATCH(RIGHT(X514,255),RIGHT('Disaggregation Data'!$J$315:$J$616,255),0))=0,"",INDEX('Disaggregation Data'!$K$315:$K$616,MATCH(RIGHT(X514,255),RIGHT('Disaggregation Data'!J$315:$J$616,255),0))),"")</f>
        <v/>
      </c>
      <c r="F514" s="397" t="str">
        <f t="array" ref="F514">IFERROR(IF(INDEX('Disaggregation Data'!$L$315:$L$616,MATCH(RIGHT(X514,255),RIGHT('Disaggregation Data'!$J$315:$J$616,255),0))=0,"",INDEX('Disaggregation Data'!$L$315:$L$616,MATCH(RIGHT(X514,255),RIGHT('Disaggregation Data'!J$315:$J$616,255),0))),"")</f>
        <v/>
      </c>
      <c r="G514" s="459" t="str">
        <f t="array" ref="G514">IFERROR(IF(INDEX('Disaggregation Data'!$M$315:$M$616,MATCH(RIGHT(X514,255),RIGHT('Disaggregation Data'!$J$315:$J$616,255),0))=0,(E514/F514)*100,INDEX('Disaggregation Data'!$M$315:$M$616,MATCH(RIGHT(X514,255),RIGHT('Disaggregation Data'!J$315:$J$616,255),0))),"")</f>
        <v/>
      </c>
      <c r="H514" s="400" t="str">
        <f t="array" ref="H514">IFERROR(IF(INDEX('Disaggregation Data'!$N$315:$N$616,MATCH(RIGHT(X514,255),RIGHT('Disaggregation Data'!$J$315:$J$616,255),0))=0,"",INDEX('Disaggregation Data'!$N$315:$N$616,MATCH(RIGHT(X514,255),RIGHT('Disaggregation Data'!J$315:$J$616,255),0))),"")</f>
        <v/>
      </c>
      <c r="I514" s="496"/>
      <c r="J514" s="496"/>
      <c r="K514" s="496"/>
      <c r="L514" s="496"/>
      <c r="M514" s="496"/>
      <c r="N514" s="496"/>
      <c r="O514" s="496"/>
      <c r="P514" s="496"/>
      <c r="Q514" s="496"/>
      <c r="R514" s="496"/>
      <c r="S514" s="496"/>
      <c r="T514" s="496"/>
      <c r="U514" s="400" t="str">
        <f t="array" ref="U514">IFERROR(IF(INDEX('Disaggregation Data'!$O$315:$O$616,MATCH(RIGHT(X514,255),RIGHT('Disaggregation Data'!$J$315:$J$616,255),0))=0,"",INDEX('Disaggregation Data'!$O$315:$O$616,MATCH(RIGHT(X514,255),RIGHT('Disaggregation Data'!J$315:$J$616,255),0))),"")</f>
        <v/>
      </c>
      <c r="V514" s="413" t="str">
        <f t="array" ref="V514">IFERROR(IF(INDEX('Disaggregation Data'!$P$315:$P$616,MATCH(RIGHT(X514,255),RIGHT('Disaggregation Data'!$J$315:$J$616,255),0))=0,"",INDEX('Disaggregation Data'!$P$315:$P$616,MATCH(RIGHT(X514,255),RIGHT('Disaggregation Data'!J$315:$J$616,255),0))),"")</f>
        <v/>
      </c>
      <c r="W514" s="497"/>
      <c r="X514" s="497" t="str">
        <f t="shared" si="32"/>
        <v/>
      </c>
      <c r="Y514" s="497">
        <f t="shared" si="33"/>
        <v>177</v>
      </c>
      <c r="Z514" s="497" t="str">
        <f t="shared" si="34"/>
        <v/>
      </c>
      <c r="AA514" s="497" t="b">
        <f t="shared" si="35"/>
        <v>0</v>
      </c>
      <c r="AB514" s="497" t="s">
        <v>2084</v>
      </c>
      <c r="AC514" s="497" t="str">
        <f t="array" ref="AC514">IFERROR(IF(INDEX('Disaggregation Records'!$G$95:$G$183,MATCH(LEFT(Z514,255),LEFT('Disaggregation Records'!$D$95:$D$183,255),0))=0,"",INDEX('Disaggregation Records'!$G$95:$G$183,MATCH(LEFT(Z514,255),LEFT('Disaggregation Records'!$D$95:$D$183,255),0))),"")</f>
        <v/>
      </c>
      <c r="AD514" s="497" t="s">
        <v>834</v>
      </c>
      <c r="AE514" s="216"/>
      <c r="AF514" s="494"/>
      <c r="AG514" s="494"/>
    </row>
    <row r="515" spans="1:33" ht="37.5" customHeight="1" x14ac:dyDescent="0.25">
      <c r="A515" s="375">
        <v>19</v>
      </c>
      <c r="B515" s="394" t="str">
        <f>IFERROR(VLOOKUP(A515,'Coverage Indicators - Section D'!$A$10:$Y$42,25,FALSE),"")</f>
        <v/>
      </c>
      <c r="C515" s="490" t="str">
        <f t="array" ref="C515">IFERROR(IF(INDEX('Disaggregation Records'!$E$95:$E$183,MATCH(RIGHT(Z515,255),RIGHT('Disaggregation Records'!$D$95:$D$183,255),0))=0,"",INDEX('Disaggregation Records'!$E$95:$E$183,MATCH(RIGHT(Z515,255),RIGHT('Disaggregation Records'!$D$95:$D$183,255),0))),"")</f>
        <v/>
      </c>
      <c r="D515" s="490" t="str">
        <f t="array" ref="D515">IFERROR(IF(INDEX('Disaggregation Records'!$F$95:$F$183,MATCH(RIGHT(Z515,255),RIGHT('Disaggregation Records'!$D$95:$D$183,255),0))=0,"",INDEX('Disaggregation Records'!$F$95:$F$183,MATCH(RIGHT(Z515,255),RIGHT('Disaggregation Records'!$D$95:$D$183,255),0))),"")</f>
        <v/>
      </c>
      <c r="E515" s="396" t="str">
        <f t="array" ref="E515">IFERROR(IF(INDEX('Disaggregation Data'!$K$315:$K$616,MATCH(RIGHT(X515,255),RIGHT('Disaggregation Data'!$J$315:$J$616,255),0))=0,"",INDEX('Disaggregation Data'!$K$315:$K$616,MATCH(RIGHT(X515,255),RIGHT('Disaggregation Data'!J$315:$J$616,255),0))),"")</f>
        <v/>
      </c>
      <c r="F515" s="397" t="str">
        <f t="array" ref="F515">IFERROR(IF(INDEX('Disaggregation Data'!$L$315:$L$616,MATCH(RIGHT(X515,255),RIGHT('Disaggregation Data'!$J$315:$J$616,255),0))=0,"",INDEX('Disaggregation Data'!$L$315:$L$616,MATCH(RIGHT(X515,255),RIGHT('Disaggregation Data'!J$315:$J$616,255),0))),"")</f>
        <v/>
      </c>
      <c r="G515" s="459" t="str">
        <f t="array" ref="G515">IFERROR(IF(INDEX('Disaggregation Data'!$M$315:$M$616,MATCH(RIGHT(X515,255),RIGHT('Disaggregation Data'!$J$315:$J$616,255),0))=0,(E515/F515)*100,INDEX('Disaggregation Data'!$M$315:$M$616,MATCH(RIGHT(X515,255),RIGHT('Disaggregation Data'!J$315:$J$616,255),0))),"")</f>
        <v/>
      </c>
      <c r="H515" s="400" t="str">
        <f t="array" ref="H515">IFERROR(IF(INDEX('Disaggregation Data'!$N$315:$N$616,MATCH(RIGHT(X515,255),RIGHT('Disaggregation Data'!$J$315:$J$616,255),0))=0,"",INDEX('Disaggregation Data'!$N$315:$N$616,MATCH(RIGHT(X515,255),RIGHT('Disaggregation Data'!J$315:$J$616,255),0))),"")</f>
        <v/>
      </c>
      <c r="I515" s="496"/>
      <c r="J515" s="496"/>
      <c r="K515" s="496"/>
      <c r="L515" s="496"/>
      <c r="M515" s="496"/>
      <c r="N515" s="496"/>
      <c r="O515" s="496"/>
      <c r="P515" s="496"/>
      <c r="Q515" s="496"/>
      <c r="R515" s="496"/>
      <c r="S515" s="496"/>
      <c r="T515" s="496"/>
      <c r="U515" s="400" t="str">
        <f t="array" ref="U515">IFERROR(IF(INDEX('Disaggregation Data'!$O$315:$O$616,MATCH(RIGHT(X515,255),RIGHT('Disaggregation Data'!$J$315:$J$616,255),0))=0,"",INDEX('Disaggregation Data'!$O$315:$O$616,MATCH(RIGHT(X515,255),RIGHT('Disaggregation Data'!J$315:$J$616,255),0))),"")</f>
        <v/>
      </c>
      <c r="V515" s="413" t="str">
        <f t="array" ref="V515">IFERROR(IF(INDEX('Disaggregation Data'!$P$315:$P$616,MATCH(RIGHT(X515,255),RIGHT('Disaggregation Data'!$J$315:$J$616,255),0))=0,"",INDEX('Disaggregation Data'!$P$315:$P$616,MATCH(RIGHT(X515,255),RIGHT('Disaggregation Data'!J$315:$J$616,255),0))),"")</f>
        <v/>
      </c>
      <c r="W515" s="497"/>
      <c r="X515" s="497" t="str">
        <f t="shared" si="32"/>
        <v/>
      </c>
      <c r="Y515" s="497">
        <f t="shared" si="33"/>
        <v>178</v>
      </c>
      <c r="Z515" s="497" t="str">
        <f t="shared" si="34"/>
        <v/>
      </c>
      <c r="AA515" s="497" t="b">
        <f t="shared" si="35"/>
        <v>0</v>
      </c>
      <c r="AB515" s="497" t="s">
        <v>2085</v>
      </c>
      <c r="AC515" s="497" t="str">
        <f t="array" ref="AC515">IFERROR(IF(INDEX('Disaggregation Records'!$G$95:$G$183,MATCH(LEFT(Z515,255),LEFT('Disaggregation Records'!$D$95:$D$183,255),0))=0,"",INDEX('Disaggregation Records'!$G$95:$G$183,MATCH(LEFT(Z515,255),LEFT('Disaggregation Records'!$D$95:$D$183,255),0))),"")</f>
        <v/>
      </c>
      <c r="AD515" s="497" t="s">
        <v>834</v>
      </c>
      <c r="AE515" s="216"/>
      <c r="AF515" s="494"/>
      <c r="AG515" s="494"/>
    </row>
    <row r="516" spans="1:33" ht="37.5" customHeight="1" x14ac:dyDescent="0.25">
      <c r="A516" s="375">
        <v>19</v>
      </c>
      <c r="B516" s="394" t="str">
        <f>IFERROR(VLOOKUP(A516,'Coverage Indicators - Section D'!$A$10:$Y$42,25,FALSE),"")</f>
        <v/>
      </c>
      <c r="C516" s="490" t="str">
        <f t="array" ref="C516">IFERROR(IF(INDEX('Disaggregation Records'!$E$95:$E$183,MATCH(RIGHT(Z516,255),RIGHT('Disaggregation Records'!$D$95:$D$183,255),0))=0,"",INDEX('Disaggregation Records'!$E$95:$E$183,MATCH(RIGHT(Z516,255),RIGHT('Disaggregation Records'!$D$95:$D$183,255),0))),"")</f>
        <v/>
      </c>
      <c r="D516" s="490" t="str">
        <f t="array" ref="D516">IFERROR(IF(INDEX('Disaggregation Records'!$F$95:$F$183,MATCH(RIGHT(Z516,255),RIGHT('Disaggregation Records'!$D$95:$D$183,255),0))=0,"",INDEX('Disaggregation Records'!$F$95:$F$183,MATCH(RIGHT(Z516,255),RIGHT('Disaggregation Records'!$D$95:$D$183,255),0))),"")</f>
        <v/>
      </c>
      <c r="E516" s="396" t="str">
        <f t="array" ref="E516">IFERROR(IF(INDEX('Disaggregation Data'!$K$315:$K$616,MATCH(RIGHT(X516,255),RIGHT('Disaggregation Data'!$J$315:$J$616,255),0))=0,"",INDEX('Disaggregation Data'!$K$315:$K$616,MATCH(RIGHT(X516,255),RIGHT('Disaggregation Data'!J$315:$J$616,255),0))),"")</f>
        <v/>
      </c>
      <c r="F516" s="397" t="str">
        <f t="array" ref="F516">IFERROR(IF(INDEX('Disaggregation Data'!$L$315:$L$616,MATCH(RIGHT(X516,255),RIGHT('Disaggregation Data'!$J$315:$J$616,255),0))=0,"",INDEX('Disaggregation Data'!$L$315:$L$616,MATCH(RIGHT(X516,255),RIGHT('Disaggregation Data'!J$315:$J$616,255),0))),"")</f>
        <v/>
      </c>
      <c r="G516" s="459" t="str">
        <f t="array" ref="G516">IFERROR(IF(INDEX('Disaggregation Data'!$M$315:$M$616,MATCH(RIGHT(X516,255),RIGHT('Disaggregation Data'!$J$315:$J$616,255),0))=0,(E516/F516)*100,INDEX('Disaggregation Data'!$M$315:$M$616,MATCH(RIGHT(X516,255),RIGHT('Disaggregation Data'!J$315:$J$616,255),0))),"")</f>
        <v/>
      </c>
      <c r="H516" s="400" t="str">
        <f t="array" ref="H516">IFERROR(IF(INDEX('Disaggregation Data'!$N$315:$N$616,MATCH(RIGHT(X516,255),RIGHT('Disaggregation Data'!$J$315:$J$616,255),0))=0,"",INDEX('Disaggregation Data'!$N$315:$N$616,MATCH(RIGHT(X516,255),RIGHT('Disaggregation Data'!J$315:$J$616,255),0))),"")</f>
        <v/>
      </c>
      <c r="I516" s="496"/>
      <c r="J516" s="496"/>
      <c r="K516" s="496"/>
      <c r="L516" s="496"/>
      <c r="M516" s="496"/>
      <c r="N516" s="496"/>
      <c r="O516" s="496"/>
      <c r="P516" s="496"/>
      <c r="Q516" s="496"/>
      <c r="R516" s="496"/>
      <c r="S516" s="496"/>
      <c r="T516" s="496"/>
      <c r="U516" s="400" t="str">
        <f t="array" ref="U516">IFERROR(IF(INDEX('Disaggregation Data'!$O$315:$O$616,MATCH(RIGHT(X516,255),RIGHT('Disaggregation Data'!$J$315:$J$616,255),0))=0,"",INDEX('Disaggregation Data'!$O$315:$O$616,MATCH(RIGHT(X516,255),RIGHT('Disaggregation Data'!J$315:$J$616,255),0))),"")</f>
        <v/>
      </c>
      <c r="V516" s="413" t="str">
        <f t="array" ref="V516">IFERROR(IF(INDEX('Disaggregation Data'!$P$315:$P$616,MATCH(RIGHT(X516,255),RIGHT('Disaggregation Data'!$J$315:$J$616,255),0))=0,"",INDEX('Disaggregation Data'!$P$315:$P$616,MATCH(RIGHT(X516,255),RIGHT('Disaggregation Data'!J$315:$J$616,255),0))),"")</f>
        <v/>
      </c>
      <c r="W516" s="497"/>
      <c r="X516" s="497" t="str">
        <f t="shared" si="32"/>
        <v/>
      </c>
      <c r="Y516" s="497">
        <f t="shared" si="33"/>
        <v>179</v>
      </c>
      <c r="Z516" s="497" t="str">
        <f t="shared" si="34"/>
        <v/>
      </c>
      <c r="AA516" s="497" t="b">
        <f t="shared" si="35"/>
        <v>0</v>
      </c>
      <c r="AB516" s="497" t="s">
        <v>2086</v>
      </c>
      <c r="AC516" s="497" t="str">
        <f t="array" ref="AC516">IFERROR(IF(INDEX('Disaggregation Records'!$G$95:$G$183,MATCH(LEFT(Z516,255),LEFT('Disaggregation Records'!$D$95:$D$183,255),0))=0,"",INDEX('Disaggregation Records'!$G$95:$G$183,MATCH(LEFT(Z516,255),LEFT('Disaggregation Records'!$D$95:$D$183,255),0))),"")</f>
        <v/>
      </c>
      <c r="AD516" s="497" t="s">
        <v>834</v>
      </c>
      <c r="AE516" s="216"/>
      <c r="AF516" s="494"/>
      <c r="AG516" s="494"/>
    </row>
    <row r="517" spans="1:33" ht="37.5" customHeight="1" x14ac:dyDescent="0.25">
      <c r="A517" s="375">
        <v>20</v>
      </c>
      <c r="B517" s="394" t="str">
        <f>IFERROR(VLOOKUP(A517,'Coverage Indicators - Section D'!$A$10:$Y$42,25,FALSE),"")</f>
        <v/>
      </c>
      <c r="C517" s="490" t="str">
        <f t="array" ref="C517">IFERROR(IF(INDEX('Disaggregation Records'!$E$95:$E$183,MATCH(RIGHT(Z517,255),RIGHT('Disaggregation Records'!$D$95:$D$183,255),0))=0,"",INDEX('Disaggregation Records'!$E$95:$E$183,MATCH(RIGHT(Z517,255),RIGHT('Disaggregation Records'!$D$95:$D$183,255),0))),"")</f>
        <v/>
      </c>
      <c r="D517" s="490" t="str">
        <f t="array" ref="D517">IFERROR(IF(INDEX('Disaggregation Records'!$F$95:$F$183,MATCH(RIGHT(Z517,255),RIGHT('Disaggregation Records'!$D$95:$D$183,255),0))=0,"",INDEX('Disaggregation Records'!$F$95:$F$183,MATCH(RIGHT(Z517,255),RIGHT('Disaggregation Records'!$D$95:$D$183,255),0))),"")</f>
        <v/>
      </c>
      <c r="E517" s="396" t="str">
        <f t="array" ref="E517">IFERROR(IF(INDEX('Disaggregation Data'!$K$315:$K$616,MATCH(RIGHT(X517,255),RIGHT('Disaggregation Data'!$J$315:$J$616,255),0))=0,"",INDEX('Disaggregation Data'!$K$315:$K$616,MATCH(RIGHT(X517,255),RIGHT('Disaggregation Data'!J$315:$J$616,255),0))),"")</f>
        <v/>
      </c>
      <c r="F517" s="397" t="str">
        <f t="array" ref="F517">IFERROR(IF(INDEX('Disaggregation Data'!$L$315:$L$616,MATCH(RIGHT(X517,255),RIGHT('Disaggregation Data'!$J$315:$J$616,255),0))=0,"",INDEX('Disaggregation Data'!$L$315:$L$616,MATCH(RIGHT(X517,255),RIGHT('Disaggregation Data'!J$315:$J$616,255),0))),"")</f>
        <v/>
      </c>
      <c r="G517" s="459" t="str">
        <f t="array" ref="G517">IFERROR(IF(INDEX('Disaggregation Data'!$M$315:$M$616,MATCH(RIGHT(X517,255),RIGHT('Disaggregation Data'!$J$315:$J$616,255),0))=0,(E517/F517)*100,INDEX('Disaggregation Data'!$M$315:$M$616,MATCH(RIGHT(X517,255),RIGHT('Disaggregation Data'!J$315:$J$616,255),0))),"")</f>
        <v/>
      </c>
      <c r="H517" s="400" t="str">
        <f t="array" ref="H517">IFERROR(IF(INDEX('Disaggregation Data'!$N$315:$N$616,MATCH(RIGHT(X517,255),RIGHT('Disaggregation Data'!$J$315:$J$616,255),0))=0,"",INDEX('Disaggregation Data'!$N$315:$N$616,MATCH(RIGHT(X517,255),RIGHT('Disaggregation Data'!J$315:$J$616,255),0))),"")</f>
        <v/>
      </c>
      <c r="I517" s="496"/>
      <c r="J517" s="496"/>
      <c r="K517" s="496"/>
      <c r="L517" s="496"/>
      <c r="M517" s="496"/>
      <c r="N517" s="496"/>
      <c r="O517" s="496"/>
      <c r="P517" s="496"/>
      <c r="Q517" s="496"/>
      <c r="R517" s="496"/>
      <c r="S517" s="496"/>
      <c r="T517" s="496"/>
      <c r="U517" s="400" t="str">
        <f t="array" ref="U517">IFERROR(IF(INDEX('Disaggregation Data'!$O$315:$O$616,MATCH(RIGHT(X517,255),RIGHT('Disaggregation Data'!$J$315:$J$616,255),0))=0,"",INDEX('Disaggregation Data'!$O$315:$O$616,MATCH(RIGHT(X517,255),RIGHT('Disaggregation Data'!J$315:$J$616,255),0))),"")</f>
        <v/>
      </c>
      <c r="V517" s="413" t="str">
        <f t="array" ref="V517">IFERROR(IF(INDEX('Disaggregation Data'!$P$315:$P$616,MATCH(RIGHT(X517,255),RIGHT('Disaggregation Data'!$J$315:$J$616,255),0))=0,"",INDEX('Disaggregation Data'!$P$315:$P$616,MATCH(RIGHT(X517,255),RIGHT('Disaggregation Data'!J$315:$J$616,255),0))),"")</f>
        <v/>
      </c>
      <c r="W517" s="497"/>
      <c r="X517" s="497" t="str">
        <f t="shared" si="32"/>
        <v/>
      </c>
      <c r="Y517" s="497">
        <f t="shared" si="33"/>
        <v>180</v>
      </c>
      <c r="Z517" s="497" t="str">
        <f t="shared" si="34"/>
        <v/>
      </c>
      <c r="AA517" s="497" t="b">
        <f t="shared" si="35"/>
        <v>0</v>
      </c>
      <c r="AB517" s="497" t="s">
        <v>2087</v>
      </c>
      <c r="AC517" s="497" t="str">
        <f t="array" ref="AC517">IFERROR(IF(INDEX('Disaggregation Records'!$G$95:$G$183,MATCH(LEFT(Z517,255),LEFT('Disaggregation Records'!$D$95:$D$183,255),0))=0,"",INDEX('Disaggregation Records'!$G$95:$G$183,MATCH(LEFT(Z517,255),LEFT('Disaggregation Records'!$D$95:$D$183,255),0))),"")</f>
        <v/>
      </c>
      <c r="AD517" s="497" t="s">
        <v>835</v>
      </c>
      <c r="AE517" s="216"/>
      <c r="AF517" s="494"/>
      <c r="AG517" s="494"/>
    </row>
    <row r="518" spans="1:33" ht="37.5" customHeight="1" x14ac:dyDescent="0.25">
      <c r="A518" s="375">
        <v>20</v>
      </c>
      <c r="B518" s="394" t="str">
        <f>IFERROR(VLOOKUP(A518,'Coverage Indicators - Section D'!$A$10:$Y$42,25,FALSE),"")</f>
        <v/>
      </c>
      <c r="C518" s="490" t="str">
        <f t="array" ref="C518">IFERROR(IF(INDEX('Disaggregation Records'!$E$95:$E$183,MATCH(RIGHT(Z518,255),RIGHT('Disaggregation Records'!$D$95:$D$183,255),0))=0,"",INDEX('Disaggregation Records'!$E$95:$E$183,MATCH(RIGHT(Z518,255),RIGHT('Disaggregation Records'!$D$95:$D$183,255),0))),"")</f>
        <v/>
      </c>
      <c r="D518" s="490" t="str">
        <f t="array" ref="D518">IFERROR(IF(INDEX('Disaggregation Records'!$F$95:$F$183,MATCH(RIGHT(Z518,255),RIGHT('Disaggregation Records'!$D$95:$D$183,255),0))=0,"",INDEX('Disaggregation Records'!$F$95:$F$183,MATCH(RIGHT(Z518,255),RIGHT('Disaggregation Records'!$D$95:$D$183,255),0))),"")</f>
        <v/>
      </c>
      <c r="E518" s="396" t="str">
        <f t="array" ref="E518">IFERROR(IF(INDEX('Disaggregation Data'!$K$315:$K$616,MATCH(RIGHT(X518,255),RIGHT('Disaggregation Data'!$J$315:$J$616,255),0))=0,"",INDEX('Disaggregation Data'!$K$315:$K$616,MATCH(RIGHT(X518,255),RIGHT('Disaggregation Data'!J$315:$J$616,255),0))),"")</f>
        <v/>
      </c>
      <c r="F518" s="397" t="str">
        <f t="array" ref="F518">IFERROR(IF(INDEX('Disaggregation Data'!$L$315:$L$616,MATCH(RIGHT(X518,255),RIGHT('Disaggregation Data'!$J$315:$J$616,255),0))=0,"",INDEX('Disaggregation Data'!$L$315:$L$616,MATCH(RIGHT(X518,255),RIGHT('Disaggregation Data'!J$315:$J$616,255),0))),"")</f>
        <v/>
      </c>
      <c r="G518" s="459" t="str">
        <f t="array" ref="G518">IFERROR(IF(INDEX('Disaggregation Data'!$M$315:$M$616,MATCH(RIGHT(X518,255),RIGHT('Disaggregation Data'!$J$315:$J$616,255),0))=0,(E518/F518)*100,INDEX('Disaggregation Data'!$M$315:$M$616,MATCH(RIGHT(X518,255),RIGHT('Disaggregation Data'!J$315:$J$616,255),0))),"")</f>
        <v/>
      </c>
      <c r="H518" s="400" t="str">
        <f t="array" ref="H518">IFERROR(IF(INDEX('Disaggregation Data'!$N$315:$N$616,MATCH(RIGHT(X518,255),RIGHT('Disaggregation Data'!$J$315:$J$616,255),0))=0,"",INDEX('Disaggregation Data'!$N$315:$N$616,MATCH(RIGHT(X518,255),RIGHT('Disaggregation Data'!J$315:$J$616,255),0))),"")</f>
        <v/>
      </c>
      <c r="I518" s="496"/>
      <c r="J518" s="496"/>
      <c r="K518" s="496"/>
      <c r="L518" s="496"/>
      <c r="M518" s="496"/>
      <c r="N518" s="496"/>
      <c r="O518" s="496"/>
      <c r="P518" s="496"/>
      <c r="Q518" s="496"/>
      <c r="R518" s="496"/>
      <c r="S518" s="496"/>
      <c r="T518" s="496"/>
      <c r="U518" s="400" t="str">
        <f t="array" ref="U518">IFERROR(IF(INDEX('Disaggregation Data'!$O$315:$O$616,MATCH(RIGHT(X518,255),RIGHT('Disaggregation Data'!$J$315:$J$616,255),0))=0,"",INDEX('Disaggregation Data'!$O$315:$O$616,MATCH(RIGHT(X518,255),RIGHT('Disaggregation Data'!J$315:$J$616,255),0))),"")</f>
        <v/>
      </c>
      <c r="V518" s="413" t="str">
        <f t="array" ref="V518">IFERROR(IF(INDEX('Disaggregation Data'!$P$315:$P$616,MATCH(RIGHT(X518,255),RIGHT('Disaggregation Data'!$J$315:$J$616,255),0))=0,"",INDEX('Disaggregation Data'!$P$315:$P$616,MATCH(RIGHT(X518,255),RIGHT('Disaggregation Data'!J$315:$J$616,255),0))),"")</f>
        <v/>
      </c>
      <c r="W518" s="497"/>
      <c r="X518" s="497" t="str">
        <f t="shared" si="32"/>
        <v/>
      </c>
      <c r="Y518" s="497">
        <f t="shared" si="33"/>
        <v>181</v>
      </c>
      <c r="Z518" s="497" t="str">
        <f t="shared" si="34"/>
        <v/>
      </c>
      <c r="AA518" s="497" t="b">
        <f t="shared" si="35"/>
        <v>0</v>
      </c>
      <c r="AB518" s="497" t="s">
        <v>2088</v>
      </c>
      <c r="AC518" s="497" t="str">
        <f t="array" ref="AC518">IFERROR(IF(INDEX('Disaggregation Records'!$G$95:$G$183,MATCH(LEFT(Z518,255),LEFT('Disaggregation Records'!$D$95:$D$183,255),0))=0,"",INDEX('Disaggregation Records'!$G$95:$G$183,MATCH(LEFT(Z518,255),LEFT('Disaggregation Records'!$D$95:$D$183,255),0))),"")</f>
        <v/>
      </c>
      <c r="AD518" s="497" t="s">
        <v>835</v>
      </c>
      <c r="AE518" s="216"/>
      <c r="AF518" s="494"/>
      <c r="AG518" s="494"/>
    </row>
    <row r="519" spans="1:33" ht="37.5" customHeight="1" x14ac:dyDescent="0.25">
      <c r="A519" s="375">
        <v>20</v>
      </c>
      <c r="B519" s="394" t="str">
        <f>IFERROR(VLOOKUP(A519,'Coverage Indicators - Section D'!$A$10:$Y$42,25,FALSE),"")</f>
        <v/>
      </c>
      <c r="C519" s="490" t="str">
        <f t="array" ref="C519">IFERROR(IF(INDEX('Disaggregation Records'!$E$95:$E$183,MATCH(RIGHT(Z519,255),RIGHT('Disaggregation Records'!$D$95:$D$183,255),0))=0,"",INDEX('Disaggregation Records'!$E$95:$E$183,MATCH(RIGHT(Z519,255),RIGHT('Disaggregation Records'!$D$95:$D$183,255),0))),"")</f>
        <v/>
      </c>
      <c r="D519" s="490" t="str">
        <f t="array" ref="D519">IFERROR(IF(INDEX('Disaggregation Records'!$F$95:$F$183,MATCH(RIGHT(Z519,255),RIGHT('Disaggregation Records'!$D$95:$D$183,255),0))=0,"",INDEX('Disaggregation Records'!$F$95:$F$183,MATCH(RIGHT(Z519,255),RIGHT('Disaggregation Records'!$D$95:$D$183,255),0))),"")</f>
        <v/>
      </c>
      <c r="E519" s="396" t="str">
        <f t="array" ref="E519">IFERROR(IF(INDEX('Disaggregation Data'!$K$315:$K$616,MATCH(RIGHT(X519,255),RIGHT('Disaggregation Data'!$J$315:$J$616,255),0))=0,"",INDEX('Disaggregation Data'!$K$315:$K$616,MATCH(RIGHT(X519,255),RIGHT('Disaggregation Data'!J$315:$J$616,255),0))),"")</f>
        <v/>
      </c>
      <c r="F519" s="397" t="str">
        <f t="array" ref="F519">IFERROR(IF(INDEX('Disaggregation Data'!$L$315:$L$616,MATCH(RIGHT(X519,255),RIGHT('Disaggregation Data'!$J$315:$J$616,255),0))=0,"",INDEX('Disaggregation Data'!$L$315:$L$616,MATCH(RIGHT(X519,255),RIGHT('Disaggregation Data'!J$315:$J$616,255),0))),"")</f>
        <v/>
      </c>
      <c r="G519" s="459" t="str">
        <f t="array" ref="G519">IFERROR(IF(INDEX('Disaggregation Data'!$M$315:$M$616,MATCH(RIGHT(X519,255),RIGHT('Disaggregation Data'!$J$315:$J$616,255),0))=0,(E519/F519)*100,INDEX('Disaggregation Data'!$M$315:$M$616,MATCH(RIGHT(X519,255),RIGHT('Disaggregation Data'!J$315:$J$616,255),0))),"")</f>
        <v/>
      </c>
      <c r="H519" s="400" t="str">
        <f t="array" ref="H519">IFERROR(IF(INDEX('Disaggregation Data'!$N$315:$N$616,MATCH(RIGHT(X519,255),RIGHT('Disaggregation Data'!$J$315:$J$616,255),0))=0,"",INDEX('Disaggregation Data'!$N$315:$N$616,MATCH(RIGHT(X519,255),RIGHT('Disaggregation Data'!J$315:$J$616,255),0))),"")</f>
        <v/>
      </c>
      <c r="I519" s="496"/>
      <c r="J519" s="496"/>
      <c r="K519" s="496"/>
      <c r="L519" s="496"/>
      <c r="M519" s="496"/>
      <c r="N519" s="496"/>
      <c r="O519" s="496"/>
      <c r="P519" s="496"/>
      <c r="Q519" s="496"/>
      <c r="R519" s="496"/>
      <c r="S519" s="496"/>
      <c r="T519" s="496"/>
      <c r="U519" s="400" t="str">
        <f t="array" ref="U519">IFERROR(IF(INDEX('Disaggregation Data'!$O$315:$O$616,MATCH(RIGHT(X519,255),RIGHT('Disaggregation Data'!$J$315:$J$616,255),0))=0,"",INDEX('Disaggregation Data'!$O$315:$O$616,MATCH(RIGHT(X519,255),RIGHT('Disaggregation Data'!J$315:$J$616,255),0))),"")</f>
        <v/>
      </c>
      <c r="V519" s="413" t="str">
        <f t="array" ref="V519">IFERROR(IF(INDEX('Disaggregation Data'!$P$315:$P$616,MATCH(RIGHT(X519,255),RIGHT('Disaggregation Data'!$J$315:$J$616,255),0))=0,"",INDEX('Disaggregation Data'!$P$315:$P$616,MATCH(RIGHT(X519,255),RIGHT('Disaggregation Data'!J$315:$J$616,255),0))),"")</f>
        <v/>
      </c>
      <c r="W519" s="497"/>
      <c r="X519" s="497" t="str">
        <f t="shared" ref="X519:X582" si="36">IF(B519&lt;&gt;"",B519&amp;C519&amp;D519,"")</f>
        <v/>
      </c>
      <c r="Y519" s="497">
        <f t="shared" ref="Y519:Y582" si="37">IF(B519=B518,Y518+1,0)</f>
        <v>182</v>
      </c>
      <c r="Z519" s="497" t="str">
        <f t="shared" ref="Z519:Z582" si="38">IF(B519&lt;&gt;"",B519&amp;"-"&amp;Y519,"")</f>
        <v/>
      </c>
      <c r="AA519" s="497" t="b">
        <f t="shared" ref="AA519:AA582" si="39">IFERROR(IF(B519&lt;&gt;"",TRUE,FALSE),"")</f>
        <v>0</v>
      </c>
      <c r="AB519" s="497" t="s">
        <v>2089</v>
      </c>
      <c r="AC519" s="497" t="str">
        <f t="array" ref="AC519">IFERROR(IF(INDEX('Disaggregation Records'!$G$95:$G$183,MATCH(LEFT(Z519,255),LEFT('Disaggregation Records'!$D$95:$D$183,255),0))=0,"",INDEX('Disaggregation Records'!$G$95:$G$183,MATCH(LEFT(Z519,255),LEFT('Disaggregation Records'!$D$95:$D$183,255),0))),"")</f>
        <v/>
      </c>
      <c r="AD519" s="497" t="s">
        <v>835</v>
      </c>
      <c r="AE519" s="216"/>
      <c r="AF519" s="494"/>
      <c r="AG519" s="494"/>
    </row>
    <row r="520" spans="1:33" ht="37.5" customHeight="1" x14ac:dyDescent="0.25">
      <c r="A520" s="375">
        <v>20</v>
      </c>
      <c r="B520" s="394" t="str">
        <f>IFERROR(VLOOKUP(A520,'Coverage Indicators - Section D'!$A$10:$Y$42,25,FALSE),"")</f>
        <v/>
      </c>
      <c r="C520" s="490" t="str">
        <f t="array" ref="C520">IFERROR(IF(INDEX('Disaggregation Records'!$E$95:$E$183,MATCH(RIGHT(Z520,255),RIGHT('Disaggregation Records'!$D$95:$D$183,255),0))=0,"",INDEX('Disaggregation Records'!$E$95:$E$183,MATCH(RIGHT(Z520,255),RIGHT('Disaggregation Records'!$D$95:$D$183,255),0))),"")</f>
        <v/>
      </c>
      <c r="D520" s="490" t="str">
        <f t="array" ref="D520">IFERROR(IF(INDEX('Disaggregation Records'!$F$95:$F$183,MATCH(RIGHT(Z520,255),RIGHT('Disaggregation Records'!$D$95:$D$183,255),0))=0,"",INDEX('Disaggregation Records'!$F$95:$F$183,MATCH(RIGHT(Z520,255),RIGHT('Disaggregation Records'!$D$95:$D$183,255),0))),"")</f>
        <v/>
      </c>
      <c r="E520" s="396" t="str">
        <f t="array" ref="E520">IFERROR(IF(INDEX('Disaggregation Data'!$K$315:$K$616,MATCH(RIGHT(X520,255),RIGHT('Disaggregation Data'!$J$315:$J$616,255),0))=0,"",INDEX('Disaggregation Data'!$K$315:$K$616,MATCH(RIGHT(X520,255),RIGHT('Disaggregation Data'!J$315:$J$616,255),0))),"")</f>
        <v/>
      </c>
      <c r="F520" s="397" t="str">
        <f t="array" ref="F520">IFERROR(IF(INDEX('Disaggregation Data'!$L$315:$L$616,MATCH(RIGHT(X520,255),RIGHT('Disaggregation Data'!$J$315:$J$616,255),0))=0,"",INDEX('Disaggregation Data'!$L$315:$L$616,MATCH(RIGHT(X520,255),RIGHT('Disaggregation Data'!J$315:$J$616,255),0))),"")</f>
        <v/>
      </c>
      <c r="G520" s="459" t="str">
        <f t="array" ref="G520">IFERROR(IF(INDEX('Disaggregation Data'!$M$315:$M$616,MATCH(RIGHT(X520,255),RIGHT('Disaggregation Data'!$J$315:$J$616,255),0))=0,(E520/F520)*100,INDEX('Disaggregation Data'!$M$315:$M$616,MATCH(RIGHT(X520,255),RIGHT('Disaggregation Data'!J$315:$J$616,255),0))),"")</f>
        <v/>
      </c>
      <c r="H520" s="400" t="str">
        <f t="array" ref="H520">IFERROR(IF(INDEX('Disaggregation Data'!$N$315:$N$616,MATCH(RIGHT(X520,255),RIGHT('Disaggregation Data'!$J$315:$J$616,255),0))=0,"",INDEX('Disaggregation Data'!$N$315:$N$616,MATCH(RIGHT(X520,255),RIGHT('Disaggregation Data'!J$315:$J$616,255),0))),"")</f>
        <v/>
      </c>
      <c r="I520" s="496"/>
      <c r="J520" s="496"/>
      <c r="K520" s="496"/>
      <c r="L520" s="496"/>
      <c r="M520" s="496"/>
      <c r="N520" s="496"/>
      <c r="O520" s="496"/>
      <c r="P520" s="496"/>
      <c r="Q520" s="496"/>
      <c r="R520" s="496"/>
      <c r="S520" s="496"/>
      <c r="T520" s="496"/>
      <c r="U520" s="400" t="str">
        <f t="array" ref="U520">IFERROR(IF(INDEX('Disaggregation Data'!$O$315:$O$616,MATCH(RIGHT(X520,255),RIGHT('Disaggregation Data'!$J$315:$J$616,255),0))=0,"",INDEX('Disaggregation Data'!$O$315:$O$616,MATCH(RIGHT(X520,255),RIGHT('Disaggregation Data'!J$315:$J$616,255),0))),"")</f>
        <v/>
      </c>
      <c r="V520" s="413" t="str">
        <f t="array" ref="V520">IFERROR(IF(INDEX('Disaggregation Data'!$P$315:$P$616,MATCH(RIGHT(X520,255),RIGHT('Disaggregation Data'!$J$315:$J$616,255),0))=0,"",INDEX('Disaggregation Data'!$P$315:$P$616,MATCH(RIGHT(X520,255),RIGHT('Disaggregation Data'!J$315:$J$616,255),0))),"")</f>
        <v/>
      </c>
      <c r="W520" s="497"/>
      <c r="X520" s="497" t="str">
        <f t="shared" si="36"/>
        <v/>
      </c>
      <c r="Y520" s="497">
        <f t="shared" si="37"/>
        <v>183</v>
      </c>
      <c r="Z520" s="497" t="str">
        <f t="shared" si="38"/>
        <v/>
      </c>
      <c r="AA520" s="497" t="b">
        <f t="shared" si="39"/>
        <v>0</v>
      </c>
      <c r="AB520" s="497" t="s">
        <v>2090</v>
      </c>
      <c r="AC520" s="497" t="str">
        <f t="array" ref="AC520">IFERROR(IF(INDEX('Disaggregation Records'!$G$95:$G$183,MATCH(LEFT(Z520,255),LEFT('Disaggregation Records'!$D$95:$D$183,255),0))=0,"",INDEX('Disaggregation Records'!$G$95:$G$183,MATCH(LEFT(Z520,255),LEFT('Disaggregation Records'!$D$95:$D$183,255),0))),"")</f>
        <v/>
      </c>
      <c r="AD520" s="497" t="s">
        <v>835</v>
      </c>
      <c r="AE520" s="216"/>
      <c r="AF520" s="494"/>
      <c r="AG520" s="494"/>
    </row>
    <row r="521" spans="1:33" ht="37.5" customHeight="1" x14ac:dyDescent="0.25">
      <c r="A521" s="375">
        <v>20</v>
      </c>
      <c r="B521" s="394" t="str">
        <f>IFERROR(VLOOKUP(A521,'Coverage Indicators - Section D'!$A$10:$Y$42,25,FALSE),"")</f>
        <v/>
      </c>
      <c r="C521" s="490" t="str">
        <f t="array" ref="C521">IFERROR(IF(INDEX('Disaggregation Records'!$E$95:$E$183,MATCH(RIGHT(Z521,255),RIGHT('Disaggregation Records'!$D$95:$D$183,255),0))=0,"",INDEX('Disaggregation Records'!$E$95:$E$183,MATCH(RIGHT(Z521,255),RIGHT('Disaggregation Records'!$D$95:$D$183,255),0))),"")</f>
        <v/>
      </c>
      <c r="D521" s="490" t="str">
        <f t="array" ref="D521">IFERROR(IF(INDEX('Disaggregation Records'!$F$95:$F$183,MATCH(RIGHT(Z521,255),RIGHT('Disaggregation Records'!$D$95:$D$183,255),0))=0,"",INDEX('Disaggregation Records'!$F$95:$F$183,MATCH(RIGHT(Z521,255),RIGHT('Disaggregation Records'!$D$95:$D$183,255),0))),"")</f>
        <v/>
      </c>
      <c r="E521" s="396" t="str">
        <f t="array" ref="E521">IFERROR(IF(INDEX('Disaggregation Data'!$K$315:$K$616,MATCH(RIGHT(X521,255),RIGHT('Disaggregation Data'!$J$315:$J$616,255),0))=0,"",INDEX('Disaggregation Data'!$K$315:$K$616,MATCH(RIGHT(X521,255),RIGHT('Disaggregation Data'!J$315:$J$616,255),0))),"")</f>
        <v/>
      </c>
      <c r="F521" s="397" t="str">
        <f t="array" ref="F521">IFERROR(IF(INDEX('Disaggregation Data'!$L$315:$L$616,MATCH(RIGHT(X521,255),RIGHT('Disaggregation Data'!$J$315:$J$616,255),0))=0,"",INDEX('Disaggregation Data'!$L$315:$L$616,MATCH(RIGHT(X521,255),RIGHT('Disaggregation Data'!J$315:$J$616,255),0))),"")</f>
        <v/>
      </c>
      <c r="G521" s="459" t="str">
        <f t="array" ref="G521">IFERROR(IF(INDEX('Disaggregation Data'!$M$315:$M$616,MATCH(RIGHT(X521,255),RIGHT('Disaggregation Data'!$J$315:$J$616,255),0))=0,(E521/F521)*100,INDEX('Disaggregation Data'!$M$315:$M$616,MATCH(RIGHT(X521,255),RIGHT('Disaggregation Data'!J$315:$J$616,255),0))),"")</f>
        <v/>
      </c>
      <c r="H521" s="400" t="str">
        <f t="array" ref="H521">IFERROR(IF(INDEX('Disaggregation Data'!$N$315:$N$616,MATCH(RIGHT(X521,255),RIGHT('Disaggregation Data'!$J$315:$J$616,255),0))=0,"",INDEX('Disaggregation Data'!$N$315:$N$616,MATCH(RIGHT(X521,255),RIGHT('Disaggregation Data'!J$315:$J$616,255),0))),"")</f>
        <v/>
      </c>
      <c r="I521" s="496"/>
      <c r="J521" s="496"/>
      <c r="K521" s="496"/>
      <c r="L521" s="496"/>
      <c r="M521" s="496"/>
      <c r="N521" s="496"/>
      <c r="O521" s="496"/>
      <c r="P521" s="496"/>
      <c r="Q521" s="496"/>
      <c r="R521" s="496"/>
      <c r="S521" s="496"/>
      <c r="T521" s="496"/>
      <c r="U521" s="400" t="str">
        <f t="array" ref="U521">IFERROR(IF(INDEX('Disaggregation Data'!$O$315:$O$616,MATCH(RIGHT(X521,255),RIGHT('Disaggregation Data'!$J$315:$J$616,255),0))=0,"",INDEX('Disaggregation Data'!$O$315:$O$616,MATCH(RIGHT(X521,255),RIGHT('Disaggregation Data'!J$315:$J$616,255),0))),"")</f>
        <v/>
      </c>
      <c r="V521" s="413" t="str">
        <f t="array" ref="V521">IFERROR(IF(INDEX('Disaggregation Data'!$P$315:$P$616,MATCH(RIGHT(X521,255),RIGHT('Disaggregation Data'!$J$315:$J$616,255),0))=0,"",INDEX('Disaggregation Data'!$P$315:$P$616,MATCH(RIGHT(X521,255),RIGHT('Disaggregation Data'!J$315:$J$616,255),0))),"")</f>
        <v/>
      </c>
      <c r="W521" s="497"/>
      <c r="X521" s="497" t="str">
        <f t="shared" si="36"/>
        <v/>
      </c>
      <c r="Y521" s="497">
        <f t="shared" si="37"/>
        <v>184</v>
      </c>
      <c r="Z521" s="497" t="str">
        <f t="shared" si="38"/>
        <v/>
      </c>
      <c r="AA521" s="497" t="b">
        <f t="shared" si="39"/>
        <v>0</v>
      </c>
      <c r="AB521" s="497" t="s">
        <v>2091</v>
      </c>
      <c r="AC521" s="497" t="str">
        <f t="array" ref="AC521">IFERROR(IF(INDEX('Disaggregation Records'!$G$95:$G$183,MATCH(LEFT(Z521,255),LEFT('Disaggregation Records'!$D$95:$D$183,255),0))=0,"",INDEX('Disaggregation Records'!$G$95:$G$183,MATCH(LEFT(Z521,255),LEFT('Disaggregation Records'!$D$95:$D$183,255),0))),"")</f>
        <v/>
      </c>
      <c r="AD521" s="497" t="s">
        <v>835</v>
      </c>
      <c r="AE521" s="216"/>
      <c r="AF521" s="494"/>
      <c r="AG521" s="494"/>
    </row>
    <row r="522" spans="1:33" ht="37.5" customHeight="1" x14ac:dyDescent="0.25">
      <c r="A522" s="375">
        <v>20</v>
      </c>
      <c r="B522" s="394" t="str">
        <f>IFERROR(VLOOKUP(A522,'Coverage Indicators - Section D'!$A$10:$Y$42,25,FALSE),"")</f>
        <v/>
      </c>
      <c r="C522" s="490" t="str">
        <f t="array" ref="C522">IFERROR(IF(INDEX('Disaggregation Records'!$E$95:$E$183,MATCH(RIGHT(Z522,255),RIGHT('Disaggregation Records'!$D$95:$D$183,255),0))=0,"",INDEX('Disaggregation Records'!$E$95:$E$183,MATCH(RIGHT(Z522,255),RIGHT('Disaggregation Records'!$D$95:$D$183,255),0))),"")</f>
        <v/>
      </c>
      <c r="D522" s="490" t="str">
        <f t="array" ref="D522">IFERROR(IF(INDEX('Disaggregation Records'!$F$95:$F$183,MATCH(RIGHT(Z522,255),RIGHT('Disaggregation Records'!$D$95:$D$183,255),0))=0,"",INDEX('Disaggregation Records'!$F$95:$F$183,MATCH(RIGHT(Z522,255),RIGHT('Disaggregation Records'!$D$95:$D$183,255),0))),"")</f>
        <v/>
      </c>
      <c r="E522" s="396" t="str">
        <f t="array" ref="E522">IFERROR(IF(INDEX('Disaggregation Data'!$K$315:$K$616,MATCH(RIGHT(X522,255),RIGHT('Disaggregation Data'!$J$315:$J$616,255),0))=0,"",INDEX('Disaggregation Data'!$K$315:$K$616,MATCH(RIGHT(X522,255),RIGHT('Disaggregation Data'!J$315:$J$616,255),0))),"")</f>
        <v/>
      </c>
      <c r="F522" s="397" t="str">
        <f t="array" ref="F522">IFERROR(IF(INDEX('Disaggregation Data'!$L$315:$L$616,MATCH(RIGHT(X522,255),RIGHT('Disaggregation Data'!$J$315:$J$616,255),0))=0,"",INDEX('Disaggregation Data'!$L$315:$L$616,MATCH(RIGHT(X522,255),RIGHT('Disaggregation Data'!J$315:$J$616,255),0))),"")</f>
        <v/>
      </c>
      <c r="G522" s="459" t="str">
        <f t="array" ref="G522">IFERROR(IF(INDEX('Disaggregation Data'!$M$315:$M$616,MATCH(RIGHT(X522,255),RIGHT('Disaggregation Data'!$J$315:$J$616,255),0))=0,(E522/F522)*100,INDEX('Disaggregation Data'!$M$315:$M$616,MATCH(RIGHT(X522,255),RIGHT('Disaggregation Data'!J$315:$J$616,255),0))),"")</f>
        <v/>
      </c>
      <c r="H522" s="400" t="str">
        <f t="array" ref="H522">IFERROR(IF(INDEX('Disaggregation Data'!$N$315:$N$616,MATCH(RIGHT(X522,255),RIGHT('Disaggregation Data'!$J$315:$J$616,255),0))=0,"",INDEX('Disaggregation Data'!$N$315:$N$616,MATCH(RIGHT(X522,255),RIGHT('Disaggregation Data'!J$315:$J$616,255),0))),"")</f>
        <v/>
      </c>
      <c r="I522" s="496"/>
      <c r="J522" s="496"/>
      <c r="K522" s="496"/>
      <c r="L522" s="496"/>
      <c r="M522" s="496"/>
      <c r="N522" s="496"/>
      <c r="O522" s="496"/>
      <c r="P522" s="496"/>
      <c r="Q522" s="496"/>
      <c r="R522" s="496"/>
      <c r="S522" s="496"/>
      <c r="T522" s="496"/>
      <c r="U522" s="400" t="str">
        <f t="array" ref="U522">IFERROR(IF(INDEX('Disaggregation Data'!$O$315:$O$616,MATCH(RIGHT(X522,255),RIGHT('Disaggregation Data'!$J$315:$J$616,255),0))=0,"",INDEX('Disaggregation Data'!$O$315:$O$616,MATCH(RIGHT(X522,255),RIGHT('Disaggregation Data'!J$315:$J$616,255),0))),"")</f>
        <v/>
      </c>
      <c r="V522" s="413" t="str">
        <f t="array" ref="V522">IFERROR(IF(INDEX('Disaggregation Data'!$P$315:$P$616,MATCH(RIGHT(X522,255),RIGHT('Disaggregation Data'!$J$315:$J$616,255),0))=0,"",INDEX('Disaggregation Data'!$P$315:$P$616,MATCH(RIGHT(X522,255),RIGHT('Disaggregation Data'!J$315:$J$616,255),0))),"")</f>
        <v/>
      </c>
      <c r="W522" s="497"/>
      <c r="X522" s="497" t="str">
        <f t="shared" si="36"/>
        <v/>
      </c>
      <c r="Y522" s="497">
        <f t="shared" si="37"/>
        <v>185</v>
      </c>
      <c r="Z522" s="497" t="str">
        <f t="shared" si="38"/>
        <v/>
      </c>
      <c r="AA522" s="497" t="b">
        <f t="shared" si="39"/>
        <v>0</v>
      </c>
      <c r="AB522" s="497" t="s">
        <v>2092</v>
      </c>
      <c r="AC522" s="497" t="str">
        <f t="array" ref="AC522">IFERROR(IF(INDEX('Disaggregation Records'!$G$95:$G$183,MATCH(LEFT(Z522,255),LEFT('Disaggregation Records'!$D$95:$D$183,255),0))=0,"",INDEX('Disaggregation Records'!$G$95:$G$183,MATCH(LEFT(Z522,255),LEFT('Disaggregation Records'!$D$95:$D$183,255),0))),"")</f>
        <v/>
      </c>
      <c r="AD522" s="497" t="s">
        <v>835</v>
      </c>
      <c r="AE522" s="216"/>
      <c r="AF522" s="494"/>
      <c r="AG522" s="494"/>
    </row>
    <row r="523" spans="1:33" ht="37.5" customHeight="1" x14ac:dyDescent="0.25">
      <c r="A523" s="375">
        <v>20</v>
      </c>
      <c r="B523" s="394" t="str">
        <f>IFERROR(VLOOKUP(A523,'Coverage Indicators - Section D'!$A$10:$Y$42,25,FALSE),"")</f>
        <v/>
      </c>
      <c r="C523" s="490" t="str">
        <f t="array" ref="C523">IFERROR(IF(INDEX('Disaggregation Records'!$E$95:$E$183,MATCH(RIGHT(Z523,255),RIGHT('Disaggregation Records'!$D$95:$D$183,255),0))=0,"",INDEX('Disaggregation Records'!$E$95:$E$183,MATCH(RIGHT(Z523,255),RIGHT('Disaggregation Records'!$D$95:$D$183,255),0))),"")</f>
        <v/>
      </c>
      <c r="D523" s="490" t="str">
        <f t="array" ref="D523">IFERROR(IF(INDEX('Disaggregation Records'!$F$95:$F$183,MATCH(RIGHT(Z523,255),RIGHT('Disaggregation Records'!$D$95:$D$183,255),0))=0,"",INDEX('Disaggregation Records'!$F$95:$F$183,MATCH(RIGHT(Z523,255),RIGHT('Disaggregation Records'!$D$95:$D$183,255),0))),"")</f>
        <v/>
      </c>
      <c r="E523" s="396" t="str">
        <f t="array" ref="E523">IFERROR(IF(INDEX('Disaggregation Data'!$K$315:$K$616,MATCH(RIGHT(X523,255),RIGHT('Disaggregation Data'!$J$315:$J$616,255),0))=0,"",INDEX('Disaggregation Data'!$K$315:$K$616,MATCH(RIGHT(X523,255),RIGHT('Disaggregation Data'!J$315:$J$616,255),0))),"")</f>
        <v/>
      </c>
      <c r="F523" s="397" t="str">
        <f t="array" ref="F523">IFERROR(IF(INDEX('Disaggregation Data'!$L$315:$L$616,MATCH(RIGHT(X523,255),RIGHT('Disaggregation Data'!$J$315:$J$616,255),0))=0,"",INDEX('Disaggregation Data'!$L$315:$L$616,MATCH(RIGHT(X523,255),RIGHT('Disaggregation Data'!J$315:$J$616,255),0))),"")</f>
        <v/>
      </c>
      <c r="G523" s="459" t="str">
        <f t="array" ref="G523">IFERROR(IF(INDEX('Disaggregation Data'!$M$315:$M$616,MATCH(RIGHT(X523,255),RIGHT('Disaggregation Data'!$J$315:$J$616,255),0))=0,(E523/F523)*100,INDEX('Disaggregation Data'!$M$315:$M$616,MATCH(RIGHT(X523,255),RIGHT('Disaggregation Data'!J$315:$J$616,255),0))),"")</f>
        <v/>
      </c>
      <c r="H523" s="400" t="str">
        <f t="array" ref="H523">IFERROR(IF(INDEX('Disaggregation Data'!$N$315:$N$616,MATCH(RIGHT(X523,255),RIGHT('Disaggregation Data'!$J$315:$J$616,255),0))=0,"",INDEX('Disaggregation Data'!$N$315:$N$616,MATCH(RIGHT(X523,255),RIGHT('Disaggregation Data'!J$315:$J$616,255),0))),"")</f>
        <v/>
      </c>
      <c r="I523" s="496"/>
      <c r="J523" s="496"/>
      <c r="K523" s="496"/>
      <c r="L523" s="496"/>
      <c r="M523" s="496"/>
      <c r="N523" s="496"/>
      <c r="O523" s="496"/>
      <c r="P523" s="496"/>
      <c r="Q523" s="496"/>
      <c r="R523" s="496"/>
      <c r="S523" s="496"/>
      <c r="T523" s="496"/>
      <c r="U523" s="400" t="str">
        <f t="array" ref="U523">IFERROR(IF(INDEX('Disaggregation Data'!$O$315:$O$616,MATCH(RIGHT(X523,255),RIGHT('Disaggregation Data'!$J$315:$J$616,255),0))=0,"",INDEX('Disaggregation Data'!$O$315:$O$616,MATCH(RIGHT(X523,255),RIGHT('Disaggregation Data'!J$315:$J$616,255),0))),"")</f>
        <v/>
      </c>
      <c r="V523" s="413" t="str">
        <f t="array" ref="V523">IFERROR(IF(INDEX('Disaggregation Data'!$P$315:$P$616,MATCH(RIGHT(X523,255),RIGHT('Disaggregation Data'!$J$315:$J$616,255),0))=0,"",INDEX('Disaggregation Data'!$P$315:$P$616,MATCH(RIGHT(X523,255),RIGHT('Disaggregation Data'!J$315:$J$616,255),0))),"")</f>
        <v/>
      </c>
      <c r="W523" s="497"/>
      <c r="X523" s="497" t="str">
        <f t="shared" si="36"/>
        <v/>
      </c>
      <c r="Y523" s="497">
        <f t="shared" si="37"/>
        <v>186</v>
      </c>
      <c r="Z523" s="497" t="str">
        <f t="shared" si="38"/>
        <v/>
      </c>
      <c r="AA523" s="497" t="b">
        <f t="shared" si="39"/>
        <v>0</v>
      </c>
      <c r="AB523" s="497" t="s">
        <v>2093</v>
      </c>
      <c r="AC523" s="497" t="str">
        <f t="array" ref="AC523">IFERROR(IF(INDEX('Disaggregation Records'!$G$95:$G$183,MATCH(LEFT(Z523,255),LEFT('Disaggregation Records'!$D$95:$D$183,255),0))=0,"",INDEX('Disaggregation Records'!$G$95:$G$183,MATCH(LEFT(Z523,255),LEFT('Disaggregation Records'!$D$95:$D$183,255),0))),"")</f>
        <v/>
      </c>
      <c r="AD523" s="497" t="s">
        <v>835</v>
      </c>
      <c r="AE523" s="216"/>
      <c r="AF523" s="494"/>
      <c r="AG523" s="494"/>
    </row>
    <row r="524" spans="1:33" ht="37.5" customHeight="1" x14ac:dyDescent="0.25">
      <c r="A524" s="375">
        <v>20</v>
      </c>
      <c r="B524" s="394" t="str">
        <f>IFERROR(VLOOKUP(A524,'Coverage Indicators - Section D'!$A$10:$Y$42,25,FALSE),"")</f>
        <v/>
      </c>
      <c r="C524" s="490" t="str">
        <f t="array" ref="C524">IFERROR(IF(INDEX('Disaggregation Records'!$E$95:$E$183,MATCH(RIGHT(Z524,255),RIGHT('Disaggregation Records'!$D$95:$D$183,255),0))=0,"",INDEX('Disaggregation Records'!$E$95:$E$183,MATCH(RIGHT(Z524,255),RIGHT('Disaggregation Records'!$D$95:$D$183,255),0))),"")</f>
        <v/>
      </c>
      <c r="D524" s="490" t="str">
        <f t="array" ref="D524">IFERROR(IF(INDEX('Disaggregation Records'!$F$95:$F$183,MATCH(RIGHT(Z524,255),RIGHT('Disaggregation Records'!$D$95:$D$183,255),0))=0,"",INDEX('Disaggregation Records'!$F$95:$F$183,MATCH(RIGHT(Z524,255),RIGHT('Disaggregation Records'!$D$95:$D$183,255),0))),"")</f>
        <v/>
      </c>
      <c r="E524" s="396" t="str">
        <f t="array" ref="E524">IFERROR(IF(INDEX('Disaggregation Data'!$K$315:$K$616,MATCH(RIGHT(X524,255),RIGHT('Disaggregation Data'!$J$315:$J$616,255),0))=0,"",INDEX('Disaggregation Data'!$K$315:$K$616,MATCH(RIGHT(X524,255),RIGHT('Disaggregation Data'!J$315:$J$616,255),0))),"")</f>
        <v/>
      </c>
      <c r="F524" s="397" t="str">
        <f t="array" ref="F524">IFERROR(IF(INDEX('Disaggregation Data'!$L$315:$L$616,MATCH(RIGHT(X524,255),RIGHT('Disaggregation Data'!$J$315:$J$616,255),0))=0,"",INDEX('Disaggregation Data'!$L$315:$L$616,MATCH(RIGHT(X524,255),RIGHT('Disaggregation Data'!J$315:$J$616,255),0))),"")</f>
        <v/>
      </c>
      <c r="G524" s="459" t="str">
        <f t="array" ref="G524">IFERROR(IF(INDEX('Disaggregation Data'!$M$315:$M$616,MATCH(RIGHT(X524,255),RIGHT('Disaggregation Data'!$J$315:$J$616,255),0))=0,(E524/F524)*100,INDEX('Disaggregation Data'!$M$315:$M$616,MATCH(RIGHT(X524,255),RIGHT('Disaggregation Data'!J$315:$J$616,255),0))),"")</f>
        <v/>
      </c>
      <c r="H524" s="400" t="str">
        <f t="array" ref="H524">IFERROR(IF(INDEX('Disaggregation Data'!$N$315:$N$616,MATCH(RIGHT(X524,255),RIGHT('Disaggregation Data'!$J$315:$J$616,255),0))=0,"",INDEX('Disaggregation Data'!$N$315:$N$616,MATCH(RIGHT(X524,255),RIGHT('Disaggregation Data'!J$315:$J$616,255),0))),"")</f>
        <v/>
      </c>
      <c r="I524" s="496"/>
      <c r="J524" s="496"/>
      <c r="K524" s="496"/>
      <c r="L524" s="496"/>
      <c r="M524" s="496"/>
      <c r="N524" s="496"/>
      <c r="O524" s="496"/>
      <c r="P524" s="496"/>
      <c r="Q524" s="496"/>
      <c r="R524" s="496"/>
      <c r="S524" s="496"/>
      <c r="T524" s="496"/>
      <c r="U524" s="400" t="str">
        <f t="array" ref="U524">IFERROR(IF(INDEX('Disaggregation Data'!$O$315:$O$616,MATCH(RIGHT(X524,255),RIGHT('Disaggregation Data'!$J$315:$J$616,255),0))=0,"",INDEX('Disaggregation Data'!$O$315:$O$616,MATCH(RIGHT(X524,255),RIGHT('Disaggregation Data'!J$315:$J$616,255),0))),"")</f>
        <v/>
      </c>
      <c r="V524" s="413" t="str">
        <f t="array" ref="V524">IFERROR(IF(INDEX('Disaggregation Data'!$P$315:$P$616,MATCH(RIGHT(X524,255),RIGHT('Disaggregation Data'!$J$315:$J$616,255),0))=0,"",INDEX('Disaggregation Data'!$P$315:$P$616,MATCH(RIGHT(X524,255),RIGHT('Disaggregation Data'!J$315:$J$616,255),0))),"")</f>
        <v/>
      </c>
      <c r="W524" s="497"/>
      <c r="X524" s="497" t="str">
        <f t="shared" si="36"/>
        <v/>
      </c>
      <c r="Y524" s="497">
        <f t="shared" si="37"/>
        <v>187</v>
      </c>
      <c r="Z524" s="497" t="str">
        <f t="shared" si="38"/>
        <v/>
      </c>
      <c r="AA524" s="497" t="b">
        <f t="shared" si="39"/>
        <v>0</v>
      </c>
      <c r="AB524" s="497" t="s">
        <v>2094</v>
      </c>
      <c r="AC524" s="497" t="str">
        <f t="array" ref="AC524">IFERROR(IF(INDEX('Disaggregation Records'!$G$95:$G$183,MATCH(LEFT(Z524,255),LEFT('Disaggregation Records'!$D$95:$D$183,255),0))=0,"",INDEX('Disaggregation Records'!$G$95:$G$183,MATCH(LEFT(Z524,255),LEFT('Disaggregation Records'!$D$95:$D$183,255),0))),"")</f>
        <v/>
      </c>
      <c r="AD524" s="497" t="s">
        <v>835</v>
      </c>
      <c r="AE524" s="216"/>
      <c r="AF524" s="494"/>
      <c r="AG524" s="494"/>
    </row>
    <row r="525" spans="1:33" ht="37.5" customHeight="1" x14ac:dyDescent="0.25">
      <c r="A525" s="375">
        <v>20</v>
      </c>
      <c r="B525" s="394" t="str">
        <f>IFERROR(VLOOKUP(A525,'Coverage Indicators - Section D'!$A$10:$Y$42,25,FALSE),"")</f>
        <v/>
      </c>
      <c r="C525" s="490" t="str">
        <f t="array" ref="C525">IFERROR(IF(INDEX('Disaggregation Records'!$E$95:$E$183,MATCH(RIGHT(Z525,255),RIGHT('Disaggregation Records'!$D$95:$D$183,255),0))=0,"",INDEX('Disaggregation Records'!$E$95:$E$183,MATCH(RIGHT(Z525,255),RIGHT('Disaggregation Records'!$D$95:$D$183,255),0))),"")</f>
        <v/>
      </c>
      <c r="D525" s="490" t="str">
        <f t="array" ref="D525">IFERROR(IF(INDEX('Disaggregation Records'!$F$95:$F$183,MATCH(RIGHT(Z525,255),RIGHT('Disaggregation Records'!$D$95:$D$183,255),0))=0,"",INDEX('Disaggregation Records'!$F$95:$F$183,MATCH(RIGHT(Z525,255),RIGHT('Disaggregation Records'!$D$95:$D$183,255),0))),"")</f>
        <v/>
      </c>
      <c r="E525" s="396" t="str">
        <f t="array" ref="E525">IFERROR(IF(INDEX('Disaggregation Data'!$K$315:$K$616,MATCH(RIGHT(X525,255),RIGHT('Disaggregation Data'!$J$315:$J$616,255),0))=0,"",INDEX('Disaggregation Data'!$K$315:$K$616,MATCH(RIGHT(X525,255),RIGHT('Disaggregation Data'!J$315:$J$616,255),0))),"")</f>
        <v/>
      </c>
      <c r="F525" s="397" t="str">
        <f t="array" ref="F525">IFERROR(IF(INDEX('Disaggregation Data'!$L$315:$L$616,MATCH(RIGHT(X525,255),RIGHT('Disaggregation Data'!$J$315:$J$616,255),0))=0,"",INDEX('Disaggregation Data'!$L$315:$L$616,MATCH(RIGHT(X525,255),RIGHT('Disaggregation Data'!J$315:$J$616,255),0))),"")</f>
        <v/>
      </c>
      <c r="G525" s="459" t="str">
        <f t="array" ref="G525">IFERROR(IF(INDEX('Disaggregation Data'!$M$315:$M$616,MATCH(RIGHT(X525,255),RIGHT('Disaggregation Data'!$J$315:$J$616,255),0))=0,(E525/F525)*100,INDEX('Disaggregation Data'!$M$315:$M$616,MATCH(RIGHT(X525,255),RIGHT('Disaggregation Data'!J$315:$J$616,255),0))),"")</f>
        <v/>
      </c>
      <c r="H525" s="400" t="str">
        <f t="array" ref="H525">IFERROR(IF(INDEX('Disaggregation Data'!$N$315:$N$616,MATCH(RIGHT(X525,255),RIGHT('Disaggregation Data'!$J$315:$J$616,255),0))=0,"",INDEX('Disaggregation Data'!$N$315:$N$616,MATCH(RIGHT(X525,255),RIGHT('Disaggregation Data'!J$315:$J$616,255),0))),"")</f>
        <v/>
      </c>
      <c r="I525" s="496"/>
      <c r="J525" s="496"/>
      <c r="K525" s="496"/>
      <c r="L525" s="496"/>
      <c r="M525" s="496"/>
      <c r="N525" s="496"/>
      <c r="O525" s="496"/>
      <c r="P525" s="496"/>
      <c r="Q525" s="496"/>
      <c r="R525" s="496"/>
      <c r="S525" s="496"/>
      <c r="T525" s="496"/>
      <c r="U525" s="400" t="str">
        <f t="array" ref="U525">IFERROR(IF(INDEX('Disaggregation Data'!$O$315:$O$616,MATCH(RIGHT(X525,255),RIGHT('Disaggregation Data'!$J$315:$J$616,255),0))=0,"",INDEX('Disaggregation Data'!$O$315:$O$616,MATCH(RIGHT(X525,255),RIGHT('Disaggregation Data'!J$315:$J$616,255),0))),"")</f>
        <v/>
      </c>
      <c r="V525" s="413" t="str">
        <f t="array" ref="V525">IFERROR(IF(INDEX('Disaggregation Data'!$P$315:$P$616,MATCH(RIGHT(X525,255),RIGHT('Disaggregation Data'!$J$315:$J$616,255),0))=0,"",INDEX('Disaggregation Data'!$P$315:$P$616,MATCH(RIGHT(X525,255),RIGHT('Disaggregation Data'!J$315:$J$616,255),0))),"")</f>
        <v/>
      </c>
      <c r="W525" s="497"/>
      <c r="X525" s="497" t="str">
        <f t="shared" si="36"/>
        <v/>
      </c>
      <c r="Y525" s="497">
        <f t="shared" si="37"/>
        <v>188</v>
      </c>
      <c r="Z525" s="497" t="str">
        <f t="shared" si="38"/>
        <v/>
      </c>
      <c r="AA525" s="497" t="b">
        <f t="shared" si="39"/>
        <v>0</v>
      </c>
      <c r="AB525" s="497" t="s">
        <v>2095</v>
      </c>
      <c r="AC525" s="497" t="str">
        <f t="array" ref="AC525">IFERROR(IF(INDEX('Disaggregation Records'!$G$95:$G$183,MATCH(LEFT(Z525,255),LEFT('Disaggregation Records'!$D$95:$D$183,255),0))=0,"",INDEX('Disaggregation Records'!$G$95:$G$183,MATCH(LEFT(Z525,255),LEFT('Disaggregation Records'!$D$95:$D$183,255),0))),"")</f>
        <v/>
      </c>
      <c r="AD525" s="497" t="s">
        <v>835</v>
      </c>
      <c r="AE525" s="216"/>
      <c r="AF525" s="494"/>
      <c r="AG525" s="494"/>
    </row>
    <row r="526" spans="1:33" ht="37.5" customHeight="1" x14ac:dyDescent="0.25">
      <c r="A526" s="375">
        <v>20</v>
      </c>
      <c r="B526" s="394" t="str">
        <f>IFERROR(VLOOKUP(A526,'Coverage Indicators - Section D'!$A$10:$Y$42,25,FALSE),"")</f>
        <v/>
      </c>
      <c r="C526" s="490" t="str">
        <f t="array" ref="C526">IFERROR(IF(INDEX('Disaggregation Records'!$E$95:$E$183,MATCH(RIGHT(Z526,255),RIGHT('Disaggregation Records'!$D$95:$D$183,255),0))=0,"",INDEX('Disaggregation Records'!$E$95:$E$183,MATCH(RIGHT(Z526,255),RIGHT('Disaggregation Records'!$D$95:$D$183,255),0))),"")</f>
        <v/>
      </c>
      <c r="D526" s="490" t="str">
        <f t="array" ref="D526">IFERROR(IF(INDEX('Disaggregation Records'!$F$95:$F$183,MATCH(RIGHT(Z526,255),RIGHT('Disaggregation Records'!$D$95:$D$183,255),0))=0,"",INDEX('Disaggregation Records'!$F$95:$F$183,MATCH(RIGHT(Z526,255),RIGHT('Disaggregation Records'!$D$95:$D$183,255),0))),"")</f>
        <v/>
      </c>
      <c r="E526" s="396" t="str">
        <f t="array" ref="E526">IFERROR(IF(INDEX('Disaggregation Data'!$K$315:$K$616,MATCH(RIGHT(X526,255),RIGHT('Disaggregation Data'!$J$315:$J$616,255),0))=0,"",INDEX('Disaggregation Data'!$K$315:$K$616,MATCH(RIGHT(X526,255),RIGHT('Disaggregation Data'!J$315:$J$616,255),0))),"")</f>
        <v/>
      </c>
      <c r="F526" s="397" t="str">
        <f t="array" ref="F526">IFERROR(IF(INDEX('Disaggregation Data'!$L$315:$L$616,MATCH(RIGHT(X526,255),RIGHT('Disaggregation Data'!$J$315:$J$616,255),0))=0,"",INDEX('Disaggregation Data'!$L$315:$L$616,MATCH(RIGHT(X526,255),RIGHT('Disaggregation Data'!J$315:$J$616,255),0))),"")</f>
        <v/>
      </c>
      <c r="G526" s="459" t="str">
        <f t="array" ref="G526">IFERROR(IF(INDEX('Disaggregation Data'!$M$315:$M$616,MATCH(RIGHT(X526,255),RIGHT('Disaggregation Data'!$J$315:$J$616,255),0))=0,(E526/F526)*100,INDEX('Disaggregation Data'!$M$315:$M$616,MATCH(RIGHT(X526,255),RIGHT('Disaggregation Data'!J$315:$J$616,255),0))),"")</f>
        <v/>
      </c>
      <c r="H526" s="400" t="str">
        <f t="array" ref="H526">IFERROR(IF(INDEX('Disaggregation Data'!$N$315:$N$616,MATCH(RIGHT(X526,255),RIGHT('Disaggregation Data'!$J$315:$J$616,255),0))=0,"",INDEX('Disaggregation Data'!$N$315:$N$616,MATCH(RIGHT(X526,255),RIGHT('Disaggregation Data'!J$315:$J$616,255),0))),"")</f>
        <v/>
      </c>
      <c r="I526" s="496"/>
      <c r="J526" s="496"/>
      <c r="K526" s="496"/>
      <c r="L526" s="496"/>
      <c r="M526" s="496"/>
      <c r="N526" s="496"/>
      <c r="O526" s="496"/>
      <c r="P526" s="496"/>
      <c r="Q526" s="496"/>
      <c r="R526" s="496"/>
      <c r="S526" s="496"/>
      <c r="T526" s="496"/>
      <c r="U526" s="400" t="str">
        <f t="array" ref="U526">IFERROR(IF(INDEX('Disaggregation Data'!$O$315:$O$616,MATCH(RIGHT(X526,255),RIGHT('Disaggregation Data'!$J$315:$J$616,255),0))=0,"",INDEX('Disaggregation Data'!$O$315:$O$616,MATCH(RIGHT(X526,255),RIGHT('Disaggregation Data'!J$315:$J$616,255),0))),"")</f>
        <v/>
      </c>
      <c r="V526" s="413" t="str">
        <f t="array" ref="V526">IFERROR(IF(INDEX('Disaggregation Data'!$P$315:$P$616,MATCH(RIGHT(X526,255),RIGHT('Disaggregation Data'!$J$315:$J$616,255),0))=0,"",INDEX('Disaggregation Data'!$P$315:$P$616,MATCH(RIGHT(X526,255),RIGHT('Disaggregation Data'!J$315:$J$616,255),0))),"")</f>
        <v/>
      </c>
      <c r="W526" s="497"/>
      <c r="X526" s="497" t="str">
        <f t="shared" si="36"/>
        <v/>
      </c>
      <c r="Y526" s="497">
        <f t="shared" si="37"/>
        <v>189</v>
      </c>
      <c r="Z526" s="497" t="str">
        <f t="shared" si="38"/>
        <v/>
      </c>
      <c r="AA526" s="497" t="b">
        <f t="shared" si="39"/>
        <v>0</v>
      </c>
      <c r="AB526" s="497" t="s">
        <v>2096</v>
      </c>
      <c r="AC526" s="497" t="str">
        <f t="array" ref="AC526">IFERROR(IF(INDEX('Disaggregation Records'!$G$95:$G$183,MATCH(LEFT(Z526,255),LEFT('Disaggregation Records'!$D$95:$D$183,255),0))=0,"",INDEX('Disaggregation Records'!$G$95:$G$183,MATCH(LEFT(Z526,255),LEFT('Disaggregation Records'!$D$95:$D$183,255),0))),"")</f>
        <v/>
      </c>
      <c r="AD526" s="497" t="s">
        <v>835</v>
      </c>
      <c r="AE526" s="216"/>
      <c r="AF526" s="494"/>
      <c r="AG526" s="494"/>
    </row>
    <row r="527" spans="1:33" ht="37.5" customHeight="1" x14ac:dyDescent="0.25">
      <c r="A527" s="375">
        <v>21</v>
      </c>
      <c r="B527" s="394" t="str">
        <f>IFERROR(VLOOKUP(A527,'Coverage Indicators - Section D'!$A$10:$Y$42,25,FALSE),"")</f>
        <v/>
      </c>
      <c r="C527" s="490" t="str">
        <f t="array" ref="C527">IFERROR(IF(INDEX('Disaggregation Records'!$E$95:$E$183,MATCH(RIGHT(Z527,255),RIGHT('Disaggregation Records'!$D$95:$D$183,255),0))=0,"",INDEX('Disaggregation Records'!$E$95:$E$183,MATCH(RIGHT(Z527,255),RIGHT('Disaggregation Records'!$D$95:$D$183,255),0))),"")</f>
        <v/>
      </c>
      <c r="D527" s="490" t="str">
        <f t="array" ref="D527">IFERROR(IF(INDEX('Disaggregation Records'!$F$95:$F$183,MATCH(RIGHT(Z527,255),RIGHT('Disaggregation Records'!$D$95:$D$183,255),0))=0,"",INDEX('Disaggregation Records'!$F$95:$F$183,MATCH(RIGHT(Z527,255),RIGHT('Disaggregation Records'!$D$95:$D$183,255),0))),"")</f>
        <v/>
      </c>
      <c r="E527" s="396" t="str">
        <f t="array" ref="E527">IFERROR(IF(INDEX('Disaggregation Data'!$K$315:$K$616,MATCH(RIGHT(X527,255),RIGHT('Disaggregation Data'!$J$315:$J$616,255),0))=0,"",INDEX('Disaggregation Data'!$K$315:$K$616,MATCH(RIGHT(X527,255),RIGHT('Disaggregation Data'!J$315:$J$616,255),0))),"")</f>
        <v/>
      </c>
      <c r="F527" s="397" t="str">
        <f t="array" ref="F527">IFERROR(IF(INDEX('Disaggregation Data'!$L$315:$L$616,MATCH(RIGHT(X527,255),RIGHT('Disaggregation Data'!$J$315:$J$616,255),0))=0,"",INDEX('Disaggregation Data'!$L$315:$L$616,MATCH(RIGHT(X527,255),RIGHT('Disaggregation Data'!J$315:$J$616,255),0))),"")</f>
        <v/>
      </c>
      <c r="G527" s="459" t="str">
        <f t="array" ref="G527">IFERROR(IF(INDEX('Disaggregation Data'!$M$315:$M$616,MATCH(RIGHT(X527,255),RIGHT('Disaggregation Data'!$J$315:$J$616,255),0))=0,(E527/F527)*100,INDEX('Disaggregation Data'!$M$315:$M$616,MATCH(RIGHT(X527,255),RIGHT('Disaggregation Data'!J$315:$J$616,255),0))),"")</f>
        <v/>
      </c>
      <c r="H527" s="400" t="str">
        <f t="array" ref="H527">IFERROR(IF(INDEX('Disaggregation Data'!$N$315:$N$616,MATCH(RIGHT(X527,255),RIGHT('Disaggregation Data'!$J$315:$J$616,255),0))=0,"",INDEX('Disaggregation Data'!$N$315:$N$616,MATCH(RIGHT(X527,255),RIGHT('Disaggregation Data'!J$315:$J$616,255),0))),"")</f>
        <v/>
      </c>
      <c r="I527" s="496"/>
      <c r="J527" s="496"/>
      <c r="K527" s="496"/>
      <c r="L527" s="496"/>
      <c r="M527" s="496"/>
      <c r="N527" s="496"/>
      <c r="O527" s="496"/>
      <c r="P527" s="496"/>
      <c r="Q527" s="496"/>
      <c r="R527" s="496"/>
      <c r="S527" s="496"/>
      <c r="T527" s="496"/>
      <c r="U527" s="400" t="str">
        <f t="array" ref="U527">IFERROR(IF(INDEX('Disaggregation Data'!$O$315:$O$616,MATCH(RIGHT(X527,255),RIGHT('Disaggregation Data'!$J$315:$J$616,255),0))=0,"",INDEX('Disaggregation Data'!$O$315:$O$616,MATCH(RIGHT(X527,255),RIGHT('Disaggregation Data'!J$315:$J$616,255),0))),"")</f>
        <v/>
      </c>
      <c r="V527" s="413" t="str">
        <f t="array" ref="V527">IFERROR(IF(INDEX('Disaggregation Data'!$P$315:$P$616,MATCH(RIGHT(X527,255),RIGHT('Disaggregation Data'!$J$315:$J$616,255),0))=0,"",INDEX('Disaggregation Data'!$P$315:$P$616,MATCH(RIGHT(X527,255),RIGHT('Disaggregation Data'!J$315:$J$616,255),0))),"")</f>
        <v/>
      </c>
      <c r="W527" s="497"/>
      <c r="X527" s="497" t="str">
        <f t="shared" si="36"/>
        <v/>
      </c>
      <c r="Y527" s="497">
        <f t="shared" si="37"/>
        <v>190</v>
      </c>
      <c r="Z527" s="497" t="str">
        <f t="shared" si="38"/>
        <v/>
      </c>
      <c r="AA527" s="497" t="b">
        <f t="shared" si="39"/>
        <v>0</v>
      </c>
      <c r="AB527" s="497" t="s">
        <v>2097</v>
      </c>
      <c r="AC527" s="497" t="str">
        <f t="array" ref="AC527">IFERROR(IF(INDEX('Disaggregation Records'!$G$95:$G$183,MATCH(LEFT(Z527,255),LEFT('Disaggregation Records'!$D$95:$D$183,255),0))=0,"",INDEX('Disaggregation Records'!$G$95:$G$183,MATCH(LEFT(Z527,255),LEFT('Disaggregation Records'!$D$95:$D$183,255),0))),"")</f>
        <v/>
      </c>
      <c r="AD527" s="497" t="s">
        <v>836</v>
      </c>
      <c r="AE527" s="216"/>
      <c r="AF527" s="494"/>
      <c r="AG527" s="494"/>
    </row>
    <row r="528" spans="1:33" ht="37.5" customHeight="1" x14ac:dyDescent="0.25">
      <c r="A528" s="375">
        <v>21</v>
      </c>
      <c r="B528" s="394" t="str">
        <f>IFERROR(VLOOKUP(A528,'Coverage Indicators - Section D'!$A$10:$Y$42,25,FALSE),"")</f>
        <v/>
      </c>
      <c r="C528" s="490" t="str">
        <f t="array" ref="C528">IFERROR(IF(INDEX('Disaggregation Records'!$E$95:$E$183,MATCH(RIGHT(Z528,255),RIGHT('Disaggregation Records'!$D$95:$D$183,255),0))=0,"",INDEX('Disaggregation Records'!$E$95:$E$183,MATCH(RIGHT(Z528,255),RIGHT('Disaggregation Records'!$D$95:$D$183,255),0))),"")</f>
        <v/>
      </c>
      <c r="D528" s="490" t="str">
        <f t="array" ref="D528">IFERROR(IF(INDEX('Disaggregation Records'!$F$95:$F$183,MATCH(RIGHT(Z528,255),RIGHT('Disaggregation Records'!$D$95:$D$183,255),0))=0,"",INDEX('Disaggregation Records'!$F$95:$F$183,MATCH(RIGHT(Z528,255),RIGHT('Disaggregation Records'!$D$95:$D$183,255),0))),"")</f>
        <v/>
      </c>
      <c r="E528" s="396" t="str">
        <f t="array" ref="E528">IFERROR(IF(INDEX('Disaggregation Data'!$K$315:$K$616,MATCH(RIGHT(X528,255),RIGHT('Disaggregation Data'!$J$315:$J$616,255),0))=0,"",INDEX('Disaggregation Data'!$K$315:$K$616,MATCH(RIGHT(X528,255),RIGHT('Disaggregation Data'!J$315:$J$616,255),0))),"")</f>
        <v/>
      </c>
      <c r="F528" s="397" t="str">
        <f t="array" ref="F528">IFERROR(IF(INDEX('Disaggregation Data'!$L$315:$L$616,MATCH(RIGHT(X528,255),RIGHT('Disaggregation Data'!$J$315:$J$616,255),0))=0,"",INDEX('Disaggregation Data'!$L$315:$L$616,MATCH(RIGHT(X528,255),RIGHT('Disaggregation Data'!J$315:$J$616,255),0))),"")</f>
        <v/>
      </c>
      <c r="G528" s="459" t="str">
        <f t="array" ref="G528">IFERROR(IF(INDEX('Disaggregation Data'!$M$315:$M$616,MATCH(RIGHT(X528,255),RIGHT('Disaggregation Data'!$J$315:$J$616,255),0))=0,(E528/F528)*100,INDEX('Disaggregation Data'!$M$315:$M$616,MATCH(RIGHT(X528,255),RIGHT('Disaggregation Data'!J$315:$J$616,255),0))),"")</f>
        <v/>
      </c>
      <c r="H528" s="400" t="str">
        <f t="array" ref="H528">IFERROR(IF(INDEX('Disaggregation Data'!$N$315:$N$616,MATCH(RIGHT(X528,255),RIGHT('Disaggregation Data'!$J$315:$J$616,255),0))=0,"",INDEX('Disaggregation Data'!$N$315:$N$616,MATCH(RIGHT(X528,255),RIGHT('Disaggregation Data'!J$315:$J$616,255),0))),"")</f>
        <v/>
      </c>
      <c r="I528" s="496"/>
      <c r="J528" s="496"/>
      <c r="K528" s="496"/>
      <c r="L528" s="496"/>
      <c r="M528" s="496"/>
      <c r="N528" s="496"/>
      <c r="O528" s="496"/>
      <c r="P528" s="496"/>
      <c r="Q528" s="496"/>
      <c r="R528" s="496"/>
      <c r="S528" s="496"/>
      <c r="T528" s="496"/>
      <c r="U528" s="400" t="str">
        <f t="array" ref="U528">IFERROR(IF(INDEX('Disaggregation Data'!$O$315:$O$616,MATCH(RIGHT(X528,255),RIGHT('Disaggregation Data'!$J$315:$J$616,255),0))=0,"",INDEX('Disaggregation Data'!$O$315:$O$616,MATCH(RIGHT(X528,255),RIGHT('Disaggregation Data'!J$315:$J$616,255),0))),"")</f>
        <v/>
      </c>
      <c r="V528" s="413" t="str">
        <f t="array" ref="V528">IFERROR(IF(INDEX('Disaggregation Data'!$P$315:$P$616,MATCH(RIGHT(X528,255),RIGHT('Disaggregation Data'!$J$315:$J$616,255),0))=0,"",INDEX('Disaggregation Data'!$P$315:$P$616,MATCH(RIGHT(X528,255),RIGHT('Disaggregation Data'!J$315:$J$616,255),0))),"")</f>
        <v/>
      </c>
      <c r="W528" s="497"/>
      <c r="X528" s="497" t="str">
        <f t="shared" si="36"/>
        <v/>
      </c>
      <c r="Y528" s="497">
        <f t="shared" si="37"/>
        <v>191</v>
      </c>
      <c r="Z528" s="497" t="str">
        <f t="shared" si="38"/>
        <v/>
      </c>
      <c r="AA528" s="497" t="b">
        <f t="shared" si="39"/>
        <v>0</v>
      </c>
      <c r="AB528" s="497" t="s">
        <v>2098</v>
      </c>
      <c r="AC528" s="497" t="str">
        <f t="array" ref="AC528">IFERROR(IF(INDEX('Disaggregation Records'!$G$95:$G$183,MATCH(LEFT(Z528,255),LEFT('Disaggregation Records'!$D$95:$D$183,255),0))=0,"",INDEX('Disaggregation Records'!$G$95:$G$183,MATCH(LEFT(Z528,255),LEFT('Disaggregation Records'!$D$95:$D$183,255),0))),"")</f>
        <v/>
      </c>
      <c r="AD528" s="497" t="s">
        <v>836</v>
      </c>
      <c r="AE528" s="216"/>
      <c r="AF528" s="494"/>
      <c r="AG528" s="494"/>
    </row>
    <row r="529" spans="1:33" ht="37.5" customHeight="1" x14ac:dyDescent="0.25">
      <c r="A529" s="375">
        <v>21</v>
      </c>
      <c r="B529" s="394" t="str">
        <f>IFERROR(VLOOKUP(A529,'Coverage Indicators - Section D'!$A$10:$Y$42,25,FALSE),"")</f>
        <v/>
      </c>
      <c r="C529" s="490" t="str">
        <f t="array" ref="C529">IFERROR(IF(INDEX('Disaggregation Records'!$E$95:$E$183,MATCH(RIGHT(Z529,255),RIGHT('Disaggregation Records'!$D$95:$D$183,255),0))=0,"",INDEX('Disaggregation Records'!$E$95:$E$183,MATCH(RIGHT(Z529,255),RIGHT('Disaggregation Records'!$D$95:$D$183,255),0))),"")</f>
        <v/>
      </c>
      <c r="D529" s="490" t="str">
        <f t="array" ref="D529">IFERROR(IF(INDEX('Disaggregation Records'!$F$95:$F$183,MATCH(RIGHT(Z529,255),RIGHT('Disaggregation Records'!$D$95:$D$183,255),0))=0,"",INDEX('Disaggregation Records'!$F$95:$F$183,MATCH(RIGHT(Z529,255),RIGHT('Disaggregation Records'!$D$95:$D$183,255),0))),"")</f>
        <v/>
      </c>
      <c r="E529" s="396" t="str">
        <f t="array" ref="E529">IFERROR(IF(INDEX('Disaggregation Data'!$K$315:$K$616,MATCH(RIGHT(X529,255),RIGHT('Disaggregation Data'!$J$315:$J$616,255),0))=0,"",INDEX('Disaggregation Data'!$K$315:$K$616,MATCH(RIGHT(X529,255),RIGHT('Disaggregation Data'!J$315:$J$616,255),0))),"")</f>
        <v/>
      </c>
      <c r="F529" s="397" t="str">
        <f t="array" ref="F529">IFERROR(IF(INDEX('Disaggregation Data'!$L$315:$L$616,MATCH(RIGHT(X529,255),RIGHT('Disaggregation Data'!$J$315:$J$616,255),0))=0,"",INDEX('Disaggregation Data'!$L$315:$L$616,MATCH(RIGHT(X529,255),RIGHT('Disaggregation Data'!J$315:$J$616,255),0))),"")</f>
        <v/>
      </c>
      <c r="G529" s="459" t="str">
        <f t="array" ref="G529">IFERROR(IF(INDEX('Disaggregation Data'!$M$315:$M$616,MATCH(RIGHT(X529,255),RIGHT('Disaggregation Data'!$J$315:$J$616,255),0))=0,(E529/F529)*100,INDEX('Disaggregation Data'!$M$315:$M$616,MATCH(RIGHT(X529,255),RIGHT('Disaggregation Data'!J$315:$J$616,255),0))),"")</f>
        <v/>
      </c>
      <c r="H529" s="400" t="str">
        <f t="array" ref="H529">IFERROR(IF(INDEX('Disaggregation Data'!$N$315:$N$616,MATCH(RIGHT(X529,255),RIGHT('Disaggregation Data'!$J$315:$J$616,255),0))=0,"",INDEX('Disaggregation Data'!$N$315:$N$616,MATCH(RIGHT(X529,255),RIGHT('Disaggregation Data'!J$315:$J$616,255),0))),"")</f>
        <v/>
      </c>
      <c r="I529" s="496"/>
      <c r="J529" s="496"/>
      <c r="K529" s="496"/>
      <c r="L529" s="496"/>
      <c r="M529" s="496"/>
      <c r="N529" s="496"/>
      <c r="O529" s="496"/>
      <c r="P529" s="496"/>
      <c r="Q529" s="496"/>
      <c r="R529" s="496"/>
      <c r="S529" s="496"/>
      <c r="T529" s="496"/>
      <c r="U529" s="400" t="str">
        <f t="array" ref="U529">IFERROR(IF(INDEX('Disaggregation Data'!$O$315:$O$616,MATCH(RIGHT(X529,255),RIGHT('Disaggregation Data'!$J$315:$J$616,255),0))=0,"",INDEX('Disaggregation Data'!$O$315:$O$616,MATCH(RIGHT(X529,255),RIGHT('Disaggregation Data'!J$315:$J$616,255),0))),"")</f>
        <v/>
      </c>
      <c r="V529" s="413" t="str">
        <f t="array" ref="V529">IFERROR(IF(INDEX('Disaggregation Data'!$P$315:$P$616,MATCH(RIGHT(X529,255),RIGHT('Disaggregation Data'!$J$315:$J$616,255),0))=0,"",INDEX('Disaggregation Data'!$P$315:$P$616,MATCH(RIGHT(X529,255),RIGHT('Disaggregation Data'!J$315:$J$616,255),0))),"")</f>
        <v/>
      </c>
      <c r="W529" s="497"/>
      <c r="X529" s="497" t="str">
        <f t="shared" si="36"/>
        <v/>
      </c>
      <c r="Y529" s="497">
        <f t="shared" si="37"/>
        <v>192</v>
      </c>
      <c r="Z529" s="497" t="str">
        <f t="shared" si="38"/>
        <v/>
      </c>
      <c r="AA529" s="497" t="b">
        <f t="shared" si="39"/>
        <v>0</v>
      </c>
      <c r="AB529" s="497" t="s">
        <v>2099</v>
      </c>
      <c r="AC529" s="497" t="str">
        <f t="array" ref="AC529">IFERROR(IF(INDEX('Disaggregation Records'!$G$95:$G$183,MATCH(LEFT(Z529,255),LEFT('Disaggregation Records'!$D$95:$D$183,255),0))=0,"",INDEX('Disaggregation Records'!$G$95:$G$183,MATCH(LEFT(Z529,255),LEFT('Disaggregation Records'!$D$95:$D$183,255),0))),"")</f>
        <v/>
      </c>
      <c r="AD529" s="497" t="s">
        <v>836</v>
      </c>
      <c r="AE529" s="216"/>
      <c r="AF529" s="494"/>
      <c r="AG529" s="494"/>
    </row>
    <row r="530" spans="1:33" ht="37.5" customHeight="1" x14ac:dyDescent="0.25">
      <c r="A530" s="375">
        <v>21</v>
      </c>
      <c r="B530" s="394" t="str">
        <f>IFERROR(VLOOKUP(A530,'Coverage Indicators - Section D'!$A$10:$Y$42,25,FALSE),"")</f>
        <v/>
      </c>
      <c r="C530" s="490" t="str">
        <f t="array" ref="C530">IFERROR(IF(INDEX('Disaggregation Records'!$E$95:$E$183,MATCH(RIGHT(Z530,255),RIGHT('Disaggregation Records'!$D$95:$D$183,255),0))=0,"",INDEX('Disaggregation Records'!$E$95:$E$183,MATCH(RIGHT(Z530,255),RIGHT('Disaggregation Records'!$D$95:$D$183,255),0))),"")</f>
        <v/>
      </c>
      <c r="D530" s="490" t="str">
        <f t="array" ref="D530">IFERROR(IF(INDEX('Disaggregation Records'!$F$95:$F$183,MATCH(RIGHT(Z530,255),RIGHT('Disaggregation Records'!$D$95:$D$183,255),0))=0,"",INDEX('Disaggregation Records'!$F$95:$F$183,MATCH(RIGHT(Z530,255),RIGHT('Disaggregation Records'!$D$95:$D$183,255),0))),"")</f>
        <v/>
      </c>
      <c r="E530" s="396" t="str">
        <f t="array" ref="E530">IFERROR(IF(INDEX('Disaggregation Data'!$K$315:$K$616,MATCH(RIGHT(X530,255),RIGHT('Disaggregation Data'!$J$315:$J$616,255),0))=0,"",INDEX('Disaggregation Data'!$K$315:$K$616,MATCH(RIGHT(X530,255),RIGHT('Disaggregation Data'!J$315:$J$616,255),0))),"")</f>
        <v/>
      </c>
      <c r="F530" s="397" t="str">
        <f t="array" ref="F530">IFERROR(IF(INDEX('Disaggregation Data'!$L$315:$L$616,MATCH(RIGHT(X530,255),RIGHT('Disaggregation Data'!$J$315:$J$616,255),0))=0,"",INDEX('Disaggregation Data'!$L$315:$L$616,MATCH(RIGHT(X530,255),RIGHT('Disaggregation Data'!J$315:$J$616,255),0))),"")</f>
        <v/>
      </c>
      <c r="G530" s="459" t="str">
        <f t="array" ref="G530">IFERROR(IF(INDEX('Disaggregation Data'!$M$315:$M$616,MATCH(RIGHT(X530,255),RIGHT('Disaggregation Data'!$J$315:$J$616,255),0))=0,(E530/F530)*100,INDEX('Disaggregation Data'!$M$315:$M$616,MATCH(RIGHT(X530,255),RIGHT('Disaggregation Data'!J$315:$J$616,255),0))),"")</f>
        <v/>
      </c>
      <c r="H530" s="400" t="str">
        <f t="array" ref="H530">IFERROR(IF(INDEX('Disaggregation Data'!$N$315:$N$616,MATCH(RIGHT(X530,255),RIGHT('Disaggregation Data'!$J$315:$J$616,255),0))=0,"",INDEX('Disaggregation Data'!$N$315:$N$616,MATCH(RIGHT(X530,255),RIGHT('Disaggregation Data'!J$315:$J$616,255),0))),"")</f>
        <v/>
      </c>
      <c r="I530" s="496"/>
      <c r="J530" s="496"/>
      <c r="K530" s="496"/>
      <c r="L530" s="496"/>
      <c r="M530" s="496"/>
      <c r="N530" s="496"/>
      <c r="O530" s="496"/>
      <c r="P530" s="496"/>
      <c r="Q530" s="496"/>
      <c r="R530" s="496"/>
      <c r="S530" s="496"/>
      <c r="T530" s="496"/>
      <c r="U530" s="400" t="str">
        <f t="array" ref="U530">IFERROR(IF(INDEX('Disaggregation Data'!$O$315:$O$616,MATCH(RIGHT(X530,255),RIGHT('Disaggregation Data'!$J$315:$J$616,255),0))=0,"",INDEX('Disaggregation Data'!$O$315:$O$616,MATCH(RIGHT(X530,255),RIGHT('Disaggregation Data'!J$315:$J$616,255),0))),"")</f>
        <v/>
      </c>
      <c r="V530" s="413" t="str">
        <f t="array" ref="V530">IFERROR(IF(INDEX('Disaggregation Data'!$P$315:$P$616,MATCH(RIGHT(X530,255),RIGHT('Disaggregation Data'!$J$315:$J$616,255),0))=0,"",INDEX('Disaggregation Data'!$P$315:$P$616,MATCH(RIGHT(X530,255),RIGHT('Disaggregation Data'!J$315:$J$616,255),0))),"")</f>
        <v/>
      </c>
      <c r="W530" s="497"/>
      <c r="X530" s="497" t="str">
        <f t="shared" si="36"/>
        <v/>
      </c>
      <c r="Y530" s="497">
        <f t="shared" si="37"/>
        <v>193</v>
      </c>
      <c r="Z530" s="497" t="str">
        <f t="shared" si="38"/>
        <v/>
      </c>
      <c r="AA530" s="497" t="b">
        <f t="shared" si="39"/>
        <v>0</v>
      </c>
      <c r="AB530" s="497" t="s">
        <v>2100</v>
      </c>
      <c r="AC530" s="497" t="str">
        <f t="array" ref="AC530">IFERROR(IF(INDEX('Disaggregation Records'!$G$95:$G$183,MATCH(LEFT(Z530,255),LEFT('Disaggregation Records'!$D$95:$D$183,255),0))=0,"",INDEX('Disaggregation Records'!$G$95:$G$183,MATCH(LEFT(Z530,255),LEFT('Disaggregation Records'!$D$95:$D$183,255),0))),"")</f>
        <v/>
      </c>
      <c r="AD530" s="497" t="s">
        <v>836</v>
      </c>
      <c r="AE530" s="216"/>
      <c r="AF530" s="494"/>
      <c r="AG530" s="494"/>
    </row>
    <row r="531" spans="1:33" ht="37.5" customHeight="1" x14ac:dyDescent="0.25">
      <c r="A531" s="375">
        <v>21</v>
      </c>
      <c r="B531" s="394" t="str">
        <f>IFERROR(VLOOKUP(A531,'Coverage Indicators - Section D'!$A$10:$Y$42,25,FALSE),"")</f>
        <v/>
      </c>
      <c r="C531" s="490" t="str">
        <f t="array" ref="C531">IFERROR(IF(INDEX('Disaggregation Records'!$E$95:$E$183,MATCH(RIGHT(Z531,255),RIGHT('Disaggregation Records'!$D$95:$D$183,255),0))=0,"",INDEX('Disaggregation Records'!$E$95:$E$183,MATCH(RIGHT(Z531,255),RIGHT('Disaggregation Records'!$D$95:$D$183,255),0))),"")</f>
        <v/>
      </c>
      <c r="D531" s="490" t="str">
        <f t="array" ref="D531">IFERROR(IF(INDEX('Disaggregation Records'!$F$95:$F$183,MATCH(RIGHT(Z531,255),RIGHT('Disaggregation Records'!$D$95:$D$183,255),0))=0,"",INDEX('Disaggregation Records'!$F$95:$F$183,MATCH(RIGHT(Z531,255),RIGHT('Disaggregation Records'!$D$95:$D$183,255),0))),"")</f>
        <v/>
      </c>
      <c r="E531" s="396" t="str">
        <f t="array" ref="E531">IFERROR(IF(INDEX('Disaggregation Data'!$K$315:$K$616,MATCH(RIGHT(X531,255),RIGHT('Disaggregation Data'!$J$315:$J$616,255),0))=0,"",INDEX('Disaggregation Data'!$K$315:$K$616,MATCH(RIGHT(X531,255),RIGHT('Disaggregation Data'!J$315:$J$616,255),0))),"")</f>
        <v/>
      </c>
      <c r="F531" s="397" t="str">
        <f t="array" ref="F531">IFERROR(IF(INDEX('Disaggregation Data'!$L$315:$L$616,MATCH(RIGHT(X531,255),RIGHT('Disaggregation Data'!$J$315:$J$616,255),0))=0,"",INDEX('Disaggregation Data'!$L$315:$L$616,MATCH(RIGHT(X531,255),RIGHT('Disaggregation Data'!J$315:$J$616,255),0))),"")</f>
        <v/>
      </c>
      <c r="G531" s="459" t="str">
        <f t="array" ref="G531">IFERROR(IF(INDEX('Disaggregation Data'!$M$315:$M$616,MATCH(RIGHT(X531,255),RIGHT('Disaggregation Data'!$J$315:$J$616,255),0))=0,(E531/F531)*100,INDEX('Disaggregation Data'!$M$315:$M$616,MATCH(RIGHT(X531,255),RIGHT('Disaggregation Data'!J$315:$J$616,255),0))),"")</f>
        <v/>
      </c>
      <c r="H531" s="400" t="str">
        <f t="array" ref="H531">IFERROR(IF(INDEX('Disaggregation Data'!$N$315:$N$616,MATCH(RIGHT(X531,255),RIGHT('Disaggregation Data'!$J$315:$J$616,255),0))=0,"",INDEX('Disaggregation Data'!$N$315:$N$616,MATCH(RIGHT(X531,255),RIGHT('Disaggregation Data'!J$315:$J$616,255),0))),"")</f>
        <v/>
      </c>
      <c r="I531" s="496"/>
      <c r="J531" s="496"/>
      <c r="K531" s="496"/>
      <c r="L531" s="496"/>
      <c r="M531" s="496"/>
      <c r="N531" s="496"/>
      <c r="O531" s="496"/>
      <c r="P531" s="496"/>
      <c r="Q531" s="496"/>
      <c r="R531" s="496"/>
      <c r="S531" s="496"/>
      <c r="T531" s="496"/>
      <c r="U531" s="400" t="str">
        <f t="array" ref="U531">IFERROR(IF(INDEX('Disaggregation Data'!$O$315:$O$616,MATCH(RIGHT(X531,255),RIGHT('Disaggregation Data'!$J$315:$J$616,255),0))=0,"",INDEX('Disaggregation Data'!$O$315:$O$616,MATCH(RIGHT(X531,255),RIGHT('Disaggregation Data'!J$315:$J$616,255),0))),"")</f>
        <v/>
      </c>
      <c r="V531" s="413" t="str">
        <f t="array" ref="V531">IFERROR(IF(INDEX('Disaggregation Data'!$P$315:$P$616,MATCH(RIGHT(X531,255),RIGHT('Disaggregation Data'!$J$315:$J$616,255),0))=0,"",INDEX('Disaggregation Data'!$P$315:$P$616,MATCH(RIGHT(X531,255),RIGHT('Disaggregation Data'!J$315:$J$616,255),0))),"")</f>
        <v/>
      </c>
      <c r="W531" s="497"/>
      <c r="X531" s="497" t="str">
        <f t="shared" si="36"/>
        <v/>
      </c>
      <c r="Y531" s="497">
        <f t="shared" si="37"/>
        <v>194</v>
      </c>
      <c r="Z531" s="497" t="str">
        <f t="shared" si="38"/>
        <v/>
      </c>
      <c r="AA531" s="497" t="b">
        <f t="shared" si="39"/>
        <v>0</v>
      </c>
      <c r="AB531" s="497" t="s">
        <v>2101</v>
      </c>
      <c r="AC531" s="497" t="str">
        <f t="array" ref="AC531">IFERROR(IF(INDEX('Disaggregation Records'!$G$95:$G$183,MATCH(LEFT(Z531,255),LEFT('Disaggregation Records'!$D$95:$D$183,255),0))=0,"",INDEX('Disaggregation Records'!$G$95:$G$183,MATCH(LEFT(Z531,255),LEFT('Disaggregation Records'!$D$95:$D$183,255),0))),"")</f>
        <v/>
      </c>
      <c r="AD531" s="497" t="s">
        <v>836</v>
      </c>
      <c r="AE531" s="216"/>
      <c r="AF531" s="494"/>
      <c r="AG531" s="494"/>
    </row>
    <row r="532" spans="1:33" ht="37.5" customHeight="1" x14ac:dyDescent="0.25">
      <c r="A532" s="375">
        <v>21</v>
      </c>
      <c r="B532" s="394" t="str">
        <f>IFERROR(VLOOKUP(A532,'Coverage Indicators - Section D'!$A$10:$Y$42,25,FALSE),"")</f>
        <v/>
      </c>
      <c r="C532" s="490" t="str">
        <f t="array" ref="C532">IFERROR(IF(INDEX('Disaggregation Records'!$E$95:$E$183,MATCH(RIGHT(Z532,255),RIGHT('Disaggregation Records'!$D$95:$D$183,255),0))=0,"",INDEX('Disaggregation Records'!$E$95:$E$183,MATCH(RIGHT(Z532,255),RIGHT('Disaggregation Records'!$D$95:$D$183,255),0))),"")</f>
        <v/>
      </c>
      <c r="D532" s="490" t="str">
        <f t="array" ref="D532">IFERROR(IF(INDEX('Disaggregation Records'!$F$95:$F$183,MATCH(RIGHT(Z532,255),RIGHT('Disaggregation Records'!$D$95:$D$183,255),0))=0,"",INDEX('Disaggregation Records'!$F$95:$F$183,MATCH(RIGHT(Z532,255),RIGHT('Disaggregation Records'!$D$95:$D$183,255),0))),"")</f>
        <v/>
      </c>
      <c r="E532" s="396" t="str">
        <f t="array" ref="E532">IFERROR(IF(INDEX('Disaggregation Data'!$K$315:$K$616,MATCH(RIGHT(X532,255),RIGHT('Disaggregation Data'!$J$315:$J$616,255),0))=0,"",INDEX('Disaggregation Data'!$K$315:$K$616,MATCH(RIGHT(X532,255),RIGHT('Disaggregation Data'!J$315:$J$616,255),0))),"")</f>
        <v/>
      </c>
      <c r="F532" s="397" t="str">
        <f t="array" ref="F532">IFERROR(IF(INDEX('Disaggregation Data'!$L$315:$L$616,MATCH(RIGHT(X532,255),RIGHT('Disaggregation Data'!$J$315:$J$616,255),0))=0,"",INDEX('Disaggregation Data'!$L$315:$L$616,MATCH(RIGHT(X532,255),RIGHT('Disaggregation Data'!J$315:$J$616,255),0))),"")</f>
        <v/>
      </c>
      <c r="G532" s="459" t="str">
        <f t="array" ref="G532">IFERROR(IF(INDEX('Disaggregation Data'!$M$315:$M$616,MATCH(RIGHT(X532,255),RIGHT('Disaggregation Data'!$J$315:$J$616,255),0))=0,(E532/F532)*100,INDEX('Disaggregation Data'!$M$315:$M$616,MATCH(RIGHT(X532,255),RIGHT('Disaggregation Data'!J$315:$J$616,255),0))),"")</f>
        <v/>
      </c>
      <c r="H532" s="400" t="str">
        <f t="array" ref="H532">IFERROR(IF(INDEX('Disaggregation Data'!$N$315:$N$616,MATCH(RIGHT(X532,255),RIGHT('Disaggregation Data'!$J$315:$J$616,255),0))=0,"",INDEX('Disaggregation Data'!$N$315:$N$616,MATCH(RIGHT(X532,255),RIGHT('Disaggregation Data'!J$315:$J$616,255),0))),"")</f>
        <v/>
      </c>
      <c r="I532" s="496"/>
      <c r="J532" s="496"/>
      <c r="K532" s="496"/>
      <c r="L532" s="496"/>
      <c r="M532" s="496"/>
      <c r="N532" s="496"/>
      <c r="O532" s="496"/>
      <c r="P532" s="496"/>
      <c r="Q532" s="496"/>
      <c r="R532" s="496"/>
      <c r="S532" s="496"/>
      <c r="T532" s="496"/>
      <c r="U532" s="400" t="str">
        <f t="array" ref="U532">IFERROR(IF(INDEX('Disaggregation Data'!$O$315:$O$616,MATCH(RIGHT(X532,255),RIGHT('Disaggregation Data'!$J$315:$J$616,255),0))=0,"",INDEX('Disaggregation Data'!$O$315:$O$616,MATCH(RIGHT(X532,255),RIGHT('Disaggregation Data'!J$315:$J$616,255),0))),"")</f>
        <v/>
      </c>
      <c r="V532" s="413" t="str">
        <f t="array" ref="V532">IFERROR(IF(INDEX('Disaggregation Data'!$P$315:$P$616,MATCH(RIGHT(X532,255),RIGHT('Disaggregation Data'!$J$315:$J$616,255),0))=0,"",INDEX('Disaggregation Data'!$P$315:$P$616,MATCH(RIGHT(X532,255),RIGHT('Disaggregation Data'!J$315:$J$616,255),0))),"")</f>
        <v/>
      </c>
      <c r="W532" s="497"/>
      <c r="X532" s="497" t="str">
        <f t="shared" si="36"/>
        <v/>
      </c>
      <c r="Y532" s="497">
        <f t="shared" si="37"/>
        <v>195</v>
      </c>
      <c r="Z532" s="497" t="str">
        <f t="shared" si="38"/>
        <v/>
      </c>
      <c r="AA532" s="497" t="b">
        <f t="shared" si="39"/>
        <v>0</v>
      </c>
      <c r="AB532" s="497" t="s">
        <v>2102</v>
      </c>
      <c r="AC532" s="497" t="str">
        <f t="array" ref="AC532">IFERROR(IF(INDEX('Disaggregation Records'!$G$95:$G$183,MATCH(LEFT(Z532,255),LEFT('Disaggregation Records'!$D$95:$D$183,255),0))=0,"",INDEX('Disaggregation Records'!$G$95:$G$183,MATCH(LEFT(Z532,255),LEFT('Disaggregation Records'!$D$95:$D$183,255),0))),"")</f>
        <v/>
      </c>
      <c r="AD532" s="497" t="s">
        <v>836</v>
      </c>
      <c r="AE532" s="216"/>
      <c r="AF532" s="494"/>
      <c r="AG532" s="494"/>
    </row>
    <row r="533" spans="1:33" ht="37.5" customHeight="1" x14ac:dyDescent="0.25">
      <c r="A533" s="375">
        <v>21</v>
      </c>
      <c r="B533" s="394" t="str">
        <f>IFERROR(VLOOKUP(A533,'Coverage Indicators - Section D'!$A$10:$Y$42,25,FALSE),"")</f>
        <v/>
      </c>
      <c r="C533" s="490" t="str">
        <f t="array" ref="C533">IFERROR(IF(INDEX('Disaggregation Records'!$E$95:$E$183,MATCH(RIGHT(Z533,255),RIGHT('Disaggregation Records'!$D$95:$D$183,255),0))=0,"",INDEX('Disaggregation Records'!$E$95:$E$183,MATCH(RIGHT(Z533,255),RIGHT('Disaggregation Records'!$D$95:$D$183,255),0))),"")</f>
        <v/>
      </c>
      <c r="D533" s="490" t="str">
        <f t="array" ref="D533">IFERROR(IF(INDEX('Disaggregation Records'!$F$95:$F$183,MATCH(RIGHT(Z533,255),RIGHT('Disaggregation Records'!$D$95:$D$183,255),0))=0,"",INDEX('Disaggregation Records'!$F$95:$F$183,MATCH(RIGHT(Z533,255),RIGHT('Disaggregation Records'!$D$95:$D$183,255),0))),"")</f>
        <v/>
      </c>
      <c r="E533" s="396" t="str">
        <f t="array" ref="E533">IFERROR(IF(INDEX('Disaggregation Data'!$K$315:$K$616,MATCH(RIGHT(X533,255),RIGHT('Disaggregation Data'!$J$315:$J$616,255),0))=0,"",INDEX('Disaggregation Data'!$K$315:$K$616,MATCH(RIGHT(X533,255),RIGHT('Disaggregation Data'!J$315:$J$616,255),0))),"")</f>
        <v/>
      </c>
      <c r="F533" s="397" t="str">
        <f t="array" ref="F533">IFERROR(IF(INDEX('Disaggregation Data'!$L$315:$L$616,MATCH(RIGHT(X533,255),RIGHT('Disaggregation Data'!$J$315:$J$616,255),0))=0,"",INDEX('Disaggregation Data'!$L$315:$L$616,MATCH(RIGHT(X533,255),RIGHT('Disaggregation Data'!J$315:$J$616,255),0))),"")</f>
        <v/>
      </c>
      <c r="G533" s="459" t="str">
        <f t="array" ref="G533">IFERROR(IF(INDEX('Disaggregation Data'!$M$315:$M$616,MATCH(RIGHT(X533,255),RIGHT('Disaggregation Data'!$J$315:$J$616,255),0))=0,(E533/F533)*100,INDEX('Disaggregation Data'!$M$315:$M$616,MATCH(RIGHT(X533,255),RIGHT('Disaggregation Data'!J$315:$J$616,255),0))),"")</f>
        <v/>
      </c>
      <c r="H533" s="400" t="str">
        <f t="array" ref="H533">IFERROR(IF(INDEX('Disaggregation Data'!$N$315:$N$616,MATCH(RIGHT(X533,255),RIGHT('Disaggregation Data'!$J$315:$J$616,255),0))=0,"",INDEX('Disaggregation Data'!$N$315:$N$616,MATCH(RIGHT(X533,255),RIGHT('Disaggregation Data'!J$315:$J$616,255),0))),"")</f>
        <v/>
      </c>
      <c r="I533" s="496"/>
      <c r="J533" s="496"/>
      <c r="K533" s="496"/>
      <c r="L533" s="496"/>
      <c r="M533" s="496"/>
      <c r="N533" s="496"/>
      <c r="O533" s="496"/>
      <c r="P533" s="496"/>
      <c r="Q533" s="496"/>
      <c r="R533" s="496"/>
      <c r="S533" s="496"/>
      <c r="T533" s="496"/>
      <c r="U533" s="400" t="str">
        <f t="array" ref="U533">IFERROR(IF(INDEX('Disaggregation Data'!$O$315:$O$616,MATCH(RIGHT(X533,255),RIGHT('Disaggregation Data'!$J$315:$J$616,255),0))=0,"",INDEX('Disaggregation Data'!$O$315:$O$616,MATCH(RIGHT(X533,255),RIGHT('Disaggregation Data'!J$315:$J$616,255),0))),"")</f>
        <v/>
      </c>
      <c r="V533" s="413" t="str">
        <f t="array" ref="V533">IFERROR(IF(INDEX('Disaggregation Data'!$P$315:$P$616,MATCH(RIGHT(X533,255),RIGHT('Disaggregation Data'!$J$315:$J$616,255),0))=0,"",INDEX('Disaggregation Data'!$P$315:$P$616,MATCH(RIGHT(X533,255),RIGHT('Disaggregation Data'!J$315:$J$616,255),0))),"")</f>
        <v/>
      </c>
      <c r="W533" s="497"/>
      <c r="X533" s="497" t="str">
        <f t="shared" si="36"/>
        <v/>
      </c>
      <c r="Y533" s="497">
        <f t="shared" si="37"/>
        <v>196</v>
      </c>
      <c r="Z533" s="497" t="str">
        <f t="shared" si="38"/>
        <v/>
      </c>
      <c r="AA533" s="497" t="b">
        <f t="shared" si="39"/>
        <v>0</v>
      </c>
      <c r="AB533" s="497" t="s">
        <v>2103</v>
      </c>
      <c r="AC533" s="497" t="str">
        <f t="array" ref="AC533">IFERROR(IF(INDEX('Disaggregation Records'!$G$95:$G$183,MATCH(LEFT(Z533,255),LEFT('Disaggregation Records'!$D$95:$D$183,255),0))=0,"",INDEX('Disaggregation Records'!$G$95:$G$183,MATCH(LEFT(Z533,255),LEFT('Disaggregation Records'!$D$95:$D$183,255),0))),"")</f>
        <v/>
      </c>
      <c r="AD533" s="497" t="s">
        <v>836</v>
      </c>
      <c r="AE533" s="216"/>
      <c r="AF533" s="494"/>
      <c r="AG533" s="494"/>
    </row>
    <row r="534" spans="1:33" ht="37.5" customHeight="1" x14ac:dyDescent="0.25">
      <c r="A534" s="375">
        <v>21</v>
      </c>
      <c r="B534" s="394" t="str">
        <f>IFERROR(VLOOKUP(A534,'Coverage Indicators - Section D'!$A$10:$Y$42,25,FALSE),"")</f>
        <v/>
      </c>
      <c r="C534" s="490" t="str">
        <f t="array" ref="C534">IFERROR(IF(INDEX('Disaggregation Records'!$E$95:$E$183,MATCH(RIGHT(Z534,255),RIGHT('Disaggregation Records'!$D$95:$D$183,255),0))=0,"",INDEX('Disaggregation Records'!$E$95:$E$183,MATCH(RIGHT(Z534,255),RIGHT('Disaggregation Records'!$D$95:$D$183,255),0))),"")</f>
        <v/>
      </c>
      <c r="D534" s="490" t="str">
        <f t="array" ref="D534">IFERROR(IF(INDEX('Disaggregation Records'!$F$95:$F$183,MATCH(RIGHT(Z534,255),RIGHT('Disaggregation Records'!$D$95:$D$183,255),0))=0,"",INDEX('Disaggregation Records'!$F$95:$F$183,MATCH(RIGHT(Z534,255),RIGHT('Disaggregation Records'!$D$95:$D$183,255),0))),"")</f>
        <v/>
      </c>
      <c r="E534" s="396" t="str">
        <f t="array" ref="E534">IFERROR(IF(INDEX('Disaggregation Data'!$K$315:$K$616,MATCH(RIGHT(X534,255),RIGHT('Disaggregation Data'!$J$315:$J$616,255),0))=0,"",INDEX('Disaggregation Data'!$K$315:$K$616,MATCH(RIGHT(X534,255),RIGHT('Disaggregation Data'!J$315:$J$616,255),0))),"")</f>
        <v/>
      </c>
      <c r="F534" s="397" t="str">
        <f t="array" ref="F534">IFERROR(IF(INDEX('Disaggregation Data'!$L$315:$L$616,MATCH(RIGHT(X534,255),RIGHT('Disaggregation Data'!$J$315:$J$616,255),0))=0,"",INDEX('Disaggregation Data'!$L$315:$L$616,MATCH(RIGHT(X534,255),RIGHT('Disaggregation Data'!J$315:$J$616,255),0))),"")</f>
        <v/>
      </c>
      <c r="G534" s="459" t="str">
        <f t="array" ref="G534">IFERROR(IF(INDEX('Disaggregation Data'!$M$315:$M$616,MATCH(RIGHT(X534,255),RIGHT('Disaggregation Data'!$J$315:$J$616,255),0))=0,(E534/F534)*100,INDEX('Disaggregation Data'!$M$315:$M$616,MATCH(RIGHT(X534,255),RIGHT('Disaggregation Data'!J$315:$J$616,255),0))),"")</f>
        <v/>
      </c>
      <c r="H534" s="400" t="str">
        <f t="array" ref="H534">IFERROR(IF(INDEX('Disaggregation Data'!$N$315:$N$616,MATCH(RIGHT(X534,255),RIGHT('Disaggregation Data'!$J$315:$J$616,255),0))=0,"",INDEX('Disaggregation Data'!$N$315:$N$616,MATCH(RIGHT(X534,255),RIGHT('Disaggregation Data'!J$315:$J$616,255),0))),"")</f>
        <v/>
      </c>
      <c r="I534" s="496"/>
      <c r="J534" s="496"/>
      <c r="K534" s="496"/>
      <c r="L534" s="496"/>
      <c r="M534" s="496"/>
      <c r="N534" s="496"/>
      <c r="O534" s="496"/>
      <c r="P534" s="496"/>
      <c r="Q534" s="496"/>
      <c r="R534" s="496"/>
      <c r="S534" s="496"/>
      <c r="T534" s="496"/>
      <c r="U534" s="400" t="str">
        <f t="array" ref="U534">IFERROR(IF(INDEX('Disaggregation Data'!$O$315:$O$616,MATCH(RIGHT(X534,255),RIGHT('Disaggregation Data'!$J$315:$J$616,255),0))=0,"",INDEX('Disaggregation Data'!$O$315:$O$616,MATCH(RIGHT(X534,255),RIGHT('Disaggregation Data'!J$315:$J$616,255),0))),"")</f>
        <v/>
      </c>
      <c r="V534" s="413" t="str">
        <f t="array" ref="V534">IFERROR(IF(INDEX('Disaggregation Data'!$P$315:$P$616,MATCH(RIGHT(X534,255),RIGHT('Disaggregation Data'!$J$315:$J$616,255),0))=0,"",INDEX('Disaggregation Data'!$P$315:$P$616,MATCH(RIGHT(X534,255),RIGHT('Disaggregation Data'!J$315:$J$616,255),0))),"")</f>
        <v/>
      </c>
      <c r="W534" s="497"/>
      <c r="X534" s="497" t="str">
        <f t="shared" si="36"/>
        <v/>
      </c>
      <c r="Y534" s="497">
        <f t="shared" si="37"/>
        <v>197</v>
      </c>
      <c r="Z534" s="497" t="str">
        <f t="shared" si="38"/>
        <v/>
      </c>
      <c r="AA534" s="497" t="b">
        <f t="shared" si="39"/>
        <v>0</v>
      </c>
      <c r="AB534" s="497" t="s">
        <v>2104</v>
      </c>
      <c r="AC534" s="497" t="str">
        <f t="array" ref="AC534">IFERROR(IF(INDEX('Disaggregation Records'!$G$95:$G$183,MATCH(LEFT(Z534,255),LEFT('Disaggregation Records'!$D$95:$D$183,255),0))=0,"",INDEX('Disaggregation Records'!$G$95:$G$183,MATCH(LEFT(Z534,255),LEFT('Disaggregation Records'!$D$95:$D$183,255),0))),"")</f>
        <v/>
      </c>
      <c r="AD534" s="497" t="s">
        <v>836</v>
      </c>
      <c r="AE534" s="216"/>
      <c r="AF534" s="494"/>
      <c r="AG534" s="494"/>
    </row>
    <row r="535" spans="1:33" ht="37.5" customHeight="1" x14ac:dyDescent="0.25">
      <c r="A535" s="375">
        <v>21</v>
      </c>
      <c r="B535" s="394" t="str">
        <f>IFERROR(VLOOKUP(A535,'Coverage Indicators - Section D'!$A$10:$Y$42,25,FALSE),"")</f>
        <v/>
      </c>
      <c r="C535" s="490" t="str">
        <f t="array" ref="C535">IFERROR(IF(INDEX('Disaggregation Records'!$E$95:$E$183,MATCH(RIGHT(Z535,255),RIGHT('Disaggregation Records'!$D$95:$D$183,255),0))=0,"",INDEX('Disaggregation Records'!$E$95:$E$183,MATCH(RIGHT(Z535,255),RIGHT('Disaggregation Records'!$D$95:$D$183,255),0))),"")</f>
        <v/>
      </c>
      <c r="D535" s="490" t="str">
        <f t="array" ref="D535">IFERROR(IF(INDEX('Disaggregation Records'!$F$95:$F$183,MATCH(RIGHT(Z535,255),RIGHT('Disaggregation Records'!$D$95:$D$183,255),0))=0,"",INDEX('Disaggregation Records'!$F$95:$F$183,MATCH(RIGHT(Z535,255),RIGHT('Disaggregation Records'!$D$95:$D$183,255),0))),"")</f>
        <v/>
      </c>
      <c r="E535" s="396" t="str">
        <f t="array" ref="E535">IFERROR(IF(INDEX('Disaggregation Data'!$K$315:$K$616,MATCH(RIGHT(X535,255),RIGHT('Disaggregation Data'!$J$315:$J$616,255),0))=0,"",INDEX('Disaggregation Data'!$K$315:$K$616,MATCH(RIGHT(X535,255),RIGHT('Disaggregation Data'!J$315:$J$616,255),0))),"")</f>
        <v/>
      </c>
      <c r="F535" s="397" t="str">
        <f t="array" ref="F535">IFERROR(IF(INDEX('Disaggregation Data'!$L$315:$L$616,MATCH(RIGHT(X535,255),RIGHT('Disaggregation Data'!$J$315:$J$616,255),0))=0,"",INDEX('Disaggregation Data'!$L$315:$L$616,MATCH(RIGHT(X535,255),RIGHT('Disaggregation Data'!J$315:$J$616,255),0))),"")</f>
        <v/>
      </c>
      <c r="G535" s="459" t="str">
        <f t="array" ref="G535">IFERROR(IF(INDEX('Disaggregation Data'!$M$315:$M$616,MATCH(RIGHT(X535,255),RIGHT('Disaggregation Data'!$J$315:$J$616,255),0))=0,(E535/F535)*100,INDEX('Disaggregation Data'!$M$315:$M$616,MATCH(RIGHT(X535,255),RIGHT('Disaggregation Data'!J$315:$J$616,255),0))),"")</f>
        <v/>
      </c>
      <c r="H535" s="400" t="str">
        <f t="array" ref="H535">IFERROR(IF(INDEX('Disaggregation Data'!$N$315:$N$616,MATCH(RIGHT(X535,255),RIGHT('Disaggregation Data'!$J$315:$J$616,255),0))=0,"",INDEX('Disaggregation Data'!$N$315:$N$616,MATCH(RIGHT(X535,255),RIGHT('Disaggregation Data'!J$315:$J$616,255),0))),"")</f>
        <v/>
      </c>
      <c r="I535" s="496"/>
      <c r="J535" s="496"/>
      <c r="K535" s="496"/>
      <c r="L535" s="496"/>
      <c r="M535" s="496"/>
      <c r="N535" s="496"/>
      <c r="O535" s="496"/>
      <c r="P535" s="496"/>
      <c r="Q535" s="496"/>
      <c r="R535" s="496"/>
      <c r="S535" s="496"/>
      <c r="T535" s="496"/>
      <c r="U535" s="400" t="str">
        <f t="array" ref="U535">IFERROR(IF(INDEX('Disaggregation Data'!$O$315:$O$616,MATCH(RIGHT(X535,255),RIGHT('Disaggregation Data'!$J$315:$J$616,255),0))=0,"",INDEX('Disaggregation Data'!$O$315:$O$616,MATCH(RIGHT(X535,255),RIGHT('Disaggregation Data'!J$315:$J$616,255),0))),"")</f>
        <v/>
      </c>
      <c r="V535" s="413" t="str">
        <f t="array" ref="V535">IFERROR(IF(INDEX('Disaggregation Data'!$P$315:$P$616,MATCH(RIGHT(X535,255),RIGHT('Disaggregation Data'!$J$315:$J$616,255),0))=0,"",INDEX('Disaggregation Data'!$P$315:$P$616,MATCH(RIGHT(X535,255),RIGHT('Disaggregation Data'!J$315:$J$616,255),0))),"")</f>
        <v/>
      </c>
      <c r="W535" s="497"/>
      <c r="X535" s="497" t="str">
        <f t="shared" si="36"/>
        <v/>
      </c>
      <c r="Y535" s="497">
        <f t="shared" si="37"/>
        <v>198</v>
      </c>
      <c r="Z535" s="497" t="str">
        <f t="shared" si="38"/>
        <v/>
      </c>
      <c r="AA535" s="497" t="b">
        <f t="shared" si="39"/>
        <v>0</v>
      </c>
      <c r="AB535" s="497" t="s">
        <v>2105</v>
      </c>
      <c r="AC535" s="497" t="str">
        <f t="array" ref="AC535">IFERROR(IF(INDEX('Disaggregation Records'!$G$95:$G$183,MATCH(LEFT(Z535,255),LEFT('Disaggregation Records'!$D$95:$D$183,255),0))=0,"",INDEX('Disaggregation Records'!$G$95:$G$183,MATCH(LEFT(Z535,255),LEFT('Disaggregation Records'!$D$95:$D$183,255),0))),"")</f>
        <v/>
      </c>
      <c r="AD535" s="497" t="s">
        <v>836</v>
      </c>
      <c r="AE535" s="216"/>
      <c r="AF535" s="494"/>
      <c r="AG535" s="494"/>
    </row>
    <row r="536" spans="1:33" ht="37.5" customHeight="1" x14ac:dyDescent="0.25">
      <c r="A536" s="375">
        <v>21</v>
      </c>
      <c r="B536" s="394" t="str">
        <f>IFERROR(VLOOKUP(A536,'Coverage Indicators - Section D'!$A$10:$Y$42,25,FALSE),"")</f>
        <v/>
      </c>
      <c r="C536" s="490" t="str">
        <f t="array" ref="C536">IFERROR(IF(INDEX('Disaggregation Records'!$E$95:$E$183,MATCH(RIGHT(Z536,255),RIGHT('Disaggregation Records'!$D$95:$D$183,255),0))=0,"",INDEX('Disaggregation Records'!$E$95:$E$183,MATCH(RIGHT(Z536,255),RIGHT('Disaggregation Records'!$D$95:$D$183,255),0))),"")</f>
        <v/>
      </c>
      <c r="D536" s="490" t="str">
        <f t="array" ref="D536">IFERROR(IF(INDEX('Disaggregation Records'!$F$95:$F$183,MATCH(RIGHT(Z536,255),RIGHT('Disaggregation Records'!$D$95:$D$183,255),0))=0,"",INDEX('Disaggregation Records'!$F$95:$F$183,MATCH(RIGHT(Z536,255),RIGHT('Disaggregation Records'!$D$95:$D$183,255),0))),"")</f>
        <v/>
      </c>
      <c r="E536" s="396" t="str">
        <f t="array" ref="E536">IFERROR(IF(INDEX('Disaggregation Data'!$K$315:$K$616,MATCH(RIGHT(X536,255),RIGHT('Disaggregation Data'!$J$315:$J$616,255),0))=0,"",INDEX('Disaggregation Data'!$K$315:$K$616,MATCH(RIGHT(X536,255),RIGHT('Disaggregation Data'!J$315:$J$616,255),0))),"")</f>
        <v/>
      </c>
      <c r="F536" s="397" t="str">
        <f t="array" ref="F536">IFERROR(IF(INDEX('Disaggregation Data'!$L$315:$L$616,MATCH(RIGHT(X536,255),RIGHT('Disaggregation Data'!$J$315:$J$616,255),0))=0,"",INDEX('Disaggregation Data'!$L$315:$L$616,MATCH(RIGHT(X536,255),RIGHT('Disaggregation Data'!J$315:$J$616,255),0))),"")</f>
        <v/>
      </c>
      <c r="G536" s="459" t="str">
        <f t="array" ref="G536">IFERROR(IF(INDEX('Disaggregation Data'!$M$315:$M$616,MATCH(RIGHT(X536,255),RIGHT('Disaggregation Data'!$J$315:$J$616,255),0))=0,(E536/F536)*100,INDEX('Disaggregation Data'!$M$315:$M$616,MATCH(RIGHT(X536,255),RIGHT('Disaggregation Data'!J$315:$J$616,255),0))),"")</f>
        <v/>
      </c>
      <c r="H536" s="400" t="str">
        <f t="array" ref="H536">IFERROR(IF(INDEX('Disaggregation Data'!$N$315:$N$616,MATCH(RIGHT(X536,255),RIGHT('Disaggregation Data'!$J$315:$J$616,255),0))=0,"",INDEX('Disaggregation Data'!$N$315:$N$616,MATCH(RIGHT(X536,255),RIGHT('Disaggregation Data'!J$315:$J$616,255),0))),"")</f>
        <v/>
      </c>
      <c r="I536" s="496"/>
      <c r="J536" s="496"/>
      <c r="K536" s="496"/>
      <c r="L536" s="496"/>
      <c r="M536" s="496"/>
      <c r="N536" s="496"/>
      <c r="O536" s="496"/>
      <c r="P536" s="496"/>
      <c r="Q536" s="496"/>
      <c r="R536" s="496"/>
      <c r="S536" s="496"/>
      <c r="T536" s="496"/>
      <c r="U536" s="400" t="str">
        <f t="array" ref="U536">IFERROR(IF(INDEX('Disaggregation Data'!$O$315:$O$616,MATCH(RIGHT(X536,255),RIGHT('Disaggregation Data'!$J$315:$J$616,255),0))=0,"",INDEX('Disaggregation Data'!$O$315:$O$616,MATCH(RIGHT(X536,255),RIGHT('Disaggregation Data'!J$315:$J$616,255),0))),"")</f>
        <v/>
      </c>
      <c r="V536" s="413" t="str">
        <f t="array" ref="V536">IFERROR(IF(INDEX('Disaggregation Data'!$P$315:$P$616,MATCH(RIGHT(X536,255),RIGHT('Disaggregation Data'!$J$315:$J$616,255),0))=0,"",INDEX('Disaggregation Data'!$P$315:$P$616,MATCH(RIGHT(X536,255),RIGHT('Disaggregation Data'!J$315:$J$616,255),0))),"")</f>
        <v/>
      </c>
      <c r="W536" s="497"/>
      <c r="X536" s="497" t="str">
        <f t="shared" si="36"/>
        <v/>
      </c>
      <c r="Y536" s="497">
        <f t="shared" si="37"/>
        <v>199</v>
      </c>
      <c r="Z536" s="497" t="str">
        <f t="shared" si="38"/>
        <v/>
      </c>
      <c r="AA536" s="497" t="b">
        <f t="shared" si="39"/>
        <v>0</v>
      </c>
      <c r="AB536" s="497" t="s">
        <v>2106</v>
      </c>
      <c r="AC536" s="497" t="str">
        <f t="array" ref="AC536">IFERROR(IF(INDEX('Disaggregation Records'!$G$95:$G$183,MATCH(LEFT(Z536,255),LEFT('Disaggregation Records'!$D$95:$D$183,255),0))=0,"",INDEX('Disaggregation Records'!$G$95:$G$183,MATCH(LEFT(Z536,255),LEFT('Disaggregation Records'!$D$95:$D$183,255),0))),"")</f>
        <v/>
      </c>
      <c r="AD536" s="497" t="s">
        <v>836</v>
      </c>
      <c r="AE536" s="216"/>
      <c r="AF536" s="494"/>
      <c r="AG536" s="494"/>
    </row>
    <row r="537" spans="1:33" ht="37.5" customHeight="1" x14ac:dyDescent="0.25">
      <c r="A537" s="375">
        <v>22</v>
      </c>
      <c r="B537" s="394" t="str">
        <f>IFERROR(VLOOKUP(A537,'Coverage Indicators - Section D'!$A$10:$Y$42,25,FALSE),"")</f>
        <v/>
      </c>
      <c r="C537" s="490" t="str">
        <f t="array" ref="C537">IFERROR(IF(INDEX('Disaggregation Records'!$E$95:$E$183,MATCH(RIGHT(Z537,255),RIGHT('Disaggregation Records'!$D$95:$D$183,255),0))=0,"",INDEX('Disaggregation Records'!$E$95:$E$183,MATCH(RIGHT(Z537,255),RIGHT('Disaggregation Records'!$D$95:$D$183,255),0))),"")</f>
        <v/>
      </c>
      <c r="D537" s="490" t="str">
        <f t="array" ref="D537">IFERROR(IF(INDEX('Disaggregation Records'!$F$95:$F$183,MATCH(RIGHT(Z537,255),RIGHT('Disaggregation Records'!$D$95:$D$183,255),0))=0,"",INDEX('Disaggregation Records'!$F$95:$F$183,MATCH(RIGHT(Z537,255),RIGHT('Disaggregation Records'!$D$95:$D$183,255),0))),"")</f>
        <v/>
      </c>
      <c r="E537" s="396" t="str">
        <f t="array" ref="E537">IFERROR(IF(INDEX('Disaggregation Data'!$K$315:$K$616,MATCH(RIGHT(X537,255),RIGHT('Disaggregation Data'!$J$315:$J$616,255),0))=0,"",INDEX('Disaggregation Data'!$K$315:$K$616,MATCH(RIGHT(X537,255),RIGHT('Disaggregation Data'!J$315:$J$616,255),0))),"")</f>
        <v/>
      </c>
      <c r="F537" s="397" t="str">
        <f t="array" ref="F537">IFERROR(IF(INDEX('Disaggregation Data'!$L$315:$L$616,MATCH(RIGHT(X537,255),RIGHT('Disaggregation Data'!$J$315:$J$616,255),0))=0,"",INDEX('Disaggregation Data'!$L$315:$L$616,MATCH(RIGHT(X537,255),RIGHT('Disaggregation Data'!J$315:$J$616,255),0))),"")</f>
        <v/>
      </c>
      <c r="G537" s="459" t="str">
        <f t="array" ref="G537">IFERROR(IF(INDEX('Disaggregation Data'!$M$315:$M$616,MATCH(RIGHT(X537,255),RIGHT('Disaggregation Data'!$J$315:$J$616,255),0))=0,(E537/F537)*100,INDEX('Disaggregation Data'!$M$315:$M$616,MATCH(RIGHT(X537,255),RIGHT('Disaggregation Data'!J$315:$J$616,255),0))),"")</f>
        <v/>
      </c>
      <c r="H537" s="400" t="str">
        <f t="array" ref="H537">IFERROR(IF(INDEX('Disaggregation Data'!$N$315:$N$616,MATCH(RIGHT(X537,255),RIGHT('Disaggregation Data'!$J$315:$J$616,255),0))=0,"",INDEX('Disaggregation Data'!$N$315:$N$616,MATCH(RIGHT(X537,255),RIGHT('Disaggregation Data'!J$315:$J$616,255),0))),"")</f>
        <v/>
      </c>
      <c r="I537" s="496"/>
      <c r="J537" s="496"/>
      <c r="K537" s="496"/>
      <c r="L537" s="496"/>
      <c r="M537" s="496"/>
      <c r="N537" s="496"/>
      <c r="O537" s="496"/>
      <c r="P537" s="496"/>
      <c r="Q537" s="496"/>
      <c r="R537" s="496"/>
      <c r="S537" s="496"/>
      <c r="T537" s="496"/>
      <c r="U537" s="400" t="str">
        <f t="array" ref="U537">IFERROR(IF(INDEX('Disaggregation Data'!$O$315:$O$616,MATCH(RIGHT(X537,255),RIGHT('Disaggregation Data'!$J$315:$J$616,255),0))=0,"",INDEX('Disaggregation Data'!$O$315:$O$616,MATCH(RIGHT(X537,255),RIGHT('Disaggregation Data'!J$315:$J$616,255),0))),"")</f>
        <v/>
      </c>
      <c r="V537" s="413" t="str">
        <f t="array" ref="V537">IFERROR(IF(INDEX('Disaggregation Data'!$P$315:$P$616,MATCH(RIGHT(X537,255),RIGHT('Disaggregation Data'!$J$315:$J$616,255),0))=0,"",INDEX('Disaggregation Data'!$P$315:$P$616,MATCH(RIGHT(X537,255),RIGHT('Disaggregation Data'!J$315:$J$616,255),0))),"")</f>
        <v/>
      </c>
      <c r="W537" s="497"/>
      <c r="X537" s="497" t="str">
        <f t="shared" si="36"/>
        <v/>
      </c>
      <c r="Y537" s="497">
        <f t="shared" si="37"/>
        <v>200</v>
      </c>
      <c r="Z537" s="497" t="str">
        <f t="shared" si="38"/>
        <v/>
      </c>
      <c r="AA537" s="497" t="b">
        <f t="shared" si="39"/>
        <v>0</v>
      </c>
      <c r="AB537" s="497" t="s">
        <v>2107</v>
      </c>
      <c r="AC537" s="497" t="str">
        <f t="array" ref="AC537">IFERROR(IF(INDEX('Disaggregation Records'!$G$95:$G$183,MATCH(LEFT(Z537,255),LEFT('Disaggregation Records'!$D$95:$D$183,255),0))=0,"",INDEX('Disaggregation Records'!$G$95:$G$183,MATCH(LEFT(Z537,255),LEFT('Disaggregation Records'!$D$95:$D$183,255),0))),"")</f>
        <v/>
      </c>
      <c r="AD537" s="497" t="s">
        <v>837</v>
      </c>
      <c r="AE537" s="216"/>
      <c r="AF537" s="494"/>
      <c r="AG537" s="494"/>
    </row>
    <row r="538" spans="1:33" ht="37.5" customHeight="1" x14ac:dyDescent="0.25">
      <c r="A538" s="375">
        <v>22</v>
      </c>
      <c r="B538" s="394" t="str">
        <f>IFERROR(VLOOKUP(A538,'Coverage Indicators - Section D'!$A$10:$Y$42,25,FALSE),"")</f>
        <v/>
      </c>
      <c r="C538" s="490" t="str">
        <f t="array" ref="C538">IFERROR(IF(INDEX('Disaggregation Records'!$E$95:$E$183,MATCH(RIGHT(Z538,255),RIGHT('Disaggregation Records'!$D$95:$D$183,255),0))=0,"",INDEX('Disaggregation Records'!$E$95:$E$183,MATCH(RIGHT(Z538,255),RIGHT('Disaggregation Records'!$D$95:$D$183,255),0))),"")</f>
        <v/>
      </c>
      <c r="D538" s="490" t="str">
        <f t="array" ref="D538">IFERROR(IF(INDEX('Disaggregation Records'!$F$95:$F$183,MATCH(RIGHT(Z538,255),RIGHT('Disaggregation Records'!$D$95:$D$183,255),0))=0,"",INDEX('Disaggregation Records'!$F$95:$F$183,MATCH(RIGHT(Z538,255),RIGHT('Disaggregation Records'!$D$95:$D$183,255),0))),"")</f>
        <v/>
      </c>
      <c r="E538" s="396" t="str">
        <f t="array" ref="E538">IFERROR(IF(INDEX('Disaggregation Data'!$K$315:$K$616,MATCH(RIGHT(X538,255),RIGHT('Disaggregation Data'!$J$315:$J$616,255),0))=0,"",INDEX('Disaggregation Data'!$K$315:$K$616,MATCH(RIGHT(X538,255),RIGHT('Disaggregation Data'!J$315:$J$616,255),0))),"")</f>
        <v/>
      </c>
      <c r="F538" s="397" t="str">
        <f t="array" ref="F538">IFERROR(IF(INDEX('Disaggregation Data'!$L$315:$L$616,MATCH(RIGHT(X538,255),RIGHT('Disaggregation Data'!$J$315:$J$616,255),0))=0,"",INDEX('Disaggregation Data'!$L$315:$L$616,MATCH(RIGHT(X538,255),RIGHT('Disaggregation Data'!J$315:$J$616,255),0))),"")</f>
        <v/>
      </c>
      <c r="G538" s="459" t="str">
        <f t="array" ref="G538">IFERROR(IF(INDEX('Disaggregation Data'!$M$315:$M$616,MATCH(RIGHT(X538,255),RIGHT('Disaggregation Data'!$J$315:$J$616,255),0))=0,(E538/F538)*100,INDEX('Disaggregation Data'!$M$315:$M$616,MATCH(RIGHT(X538,255),RIGHT('Disaggregation Data'!J$315:$J$616,255),0))),"")</f>
        <v/>
      </c>
      <c r="H538" s="400" t="str">
        <f t="array" ref="H538">IFERROR(IF(INDEX('Disaggregation Data'!$N$315:$N$616,MATCH(RIGHT(X538,255),RIGHT('Disaggregation Data'!$J$315:$J$616,255),0))=0,"",INDEX('Disaggregation Data'!$N$315:$N$616,MATCH(RIGHT(X538,255),RIGHT('Disaggregation Data'!J$315:$J$616,255),0))),"")</f>
        <v/>
      </c>
      <c r="I538" s="496"/>
      <c r="J538" s="496"/>
      <c r="K538" s="496"/>
      <c r="L538" s="496"/>
      <c r="M538" s="496"/>
      <c r="N538" s="496"/>
      <c r="O538" s="496"/>
      <c r="P538" s="496"/>
      <c r="Q538" s="496"/>
      <c r="R538" s="496"/>
      <c r="S538" s="496"/>
      <c r="T538" s="496"/>
      <c r="U538" s="400" t="str">
        <f t="array" ref="U538">IFERROR(IF(INDEX('Disaggregation Data'!$O$315:$O$616,MATCH(RIGHT(X538,255),RIGHT('Disaggregation Data'!$J$315:$J$616,255),0))=0,"",INDEX('Disaggregation Data'!$O$315:$O$616,MATCH(RIGHT(X538,255),RIGHT('Disaggregation Data'!J$315:$J$616,255),0))),"")</f>
        <v/>
      </c>
      <c r="V538" s="413" t="str">
        <f t="array" ref="V538">IFERROR(IF(INDEX('Disaggregation Data'!$P$315:$P$616,MATCH(RIGHT(X538,255),RIGHT('Disaggregation Data'!$J$315:$J$616,255),0))=0,"",INDEX('Disaggregation Data'!$P$315:$P$616,MATCH(RIGHT(X538,255),RIGHT('Disaggregation Data'!J$315:$J$616,255),0))),"")</f>
        <v/>
      </c>
      <c r="W538" s="497"/>
      <c r="X538" s="497" t="str">
        <f t="shared" si="36"/>
        <v/>
      </c>
      <c r="Y538" s="497">
        <f t="shared" si="37"/>
        <v>201</v>
      </c>
      <c r="Z538" s="497" t="str">
        <f t="shared" si="38"/>
        <v/>
      </c>
      <c r="AA538" s="497" t="b">
        <f t="shared" si="39"/>
        <v>0</v>
      </c>
      <c r="AB538" s="497" t="s">
        <v>2108</v>
      </c>
      <c r="AC538" s="497" t="str">
        <f t="array" ref="AC538">IFERROR(IF(INDEX('Disaggregation Records'!$G$95:$G$183,MATCH(LEFT(Z538,255),LEFT('Disaggregation Records'!$D$95:$D$183,255),0))=0,"",INDEX('Disaggregation Records'!$G$95:$G$183,MATCH(LEFT(Z538,255),LEFT('Disaggregation Records'!$D$95:$D$183,255),0))),"")</f>
        <v/>
      </c>
      <c r="AD538" s="497" t="s">
        <v>837</v>
      </c>
      <c r="AE538" s="216"/>
      <c r="AF538" s="494"/>
      <c r="AG538" s="494"/>
    </row>
    <row r="539" spans="1:33" ht="37.5" customHeight="1" x14ac:dyDescent="0.25">
      <c r="A539" s="375">
        <v>22</v>
      </c>
      <c r="B539" s="394" t="str">
        <f>IFERROR(VLOOKUP(A539,'Coverage Indicators - Section D'!$A$10:$Y$42,25,FALSE),"")</f>
        <v/>
      </c>
      <c r="C539" s="490" t="str">
        <f t="array" ref="C539">IFERROR(IF(INDEX('Disaggregation Records'!$E$95:$E$183,MATCH(RIGHT(Z539,255),RIGHT('Disaggregation Records'!$D$95:$D$183,255),0))=0,"",INDEX('Disaggregation Records'!$E$95:$E$183,MATCH(RIGHT(Z539,255),RIGHT('Disaggregation Records'!$D$95:$D$183,255),0))),"")</f>
        <v/>
      </c>
      <c r="D539" s="490" t="str">
        <f t="array" ref="D539">IFERROR(IF(INDEX('Disaggregation Records'!$F$95:$F$183,MATCH(RIGHT(Z539,255),RIGHT('Disaggregation Records'!$D$95:$D$183,255),0))=0,"",INDEX('Disaggregation Records'!$F$95:$F$183,MATCH(RIGHT(Z539,255),RIGHT('Disaggregation Records'!$D$95:$D$183,255),0))),"")</f>
        <v/>
      </c>
      <c r="E539" s="396" t="str">
        <f t="array" ref="E539">IFERROR(IF(INDEX('Disaggregation Data'!$K$315:$K$616,MATCH(RIGHT(X539,255),RIGHT('Disaggregation Data'!$J$315:$J$616,255),0))=0,"",INDEX('Disaggregation Data'!$K$315:$K$616,MATCH(RIGHT(X539,255),RIGHT('Disaggregation Data'!J$315:$J$616,255),0))),"")</f>
        <v/>
      </c>
      <c r="F539" s="397" t="str">
        <f t="array" ref="F539">IFERROR(IF(INDEX('Disaggregation Data'!$L$315:$L$616,MATCH(RIGHT(X539,255),RIGHT('Disaggregation Data'!$J$315:$J$616,255),0))=0,"",INDEX('Disaggregation Data'!$L$315:$L$616,MATCH(RIGHT(X539,255),RIGHT('Disaggregation Data'!J$315:$J$616,255),0))),"")</f>
        <v/>
      </c>
      <c r="G539" s="459" t="str">
        <f t="array" ref="G539">IFERROR(IF(INDEX('Disaggregation Data'!$M$315:$M$616,MATCH(RIGHT(X539,255),RIGHT('Disaggregation Data'!$J$315:$J$616,255),0))=0,(E539/F539)*100,INDEX('Disaggregation Data'!$M$315:$M$616,MATCH(RIGHT(X539,255),RIGHT('Disaggregation Data'!J$315:$J$616,255),0))),"")</f>
        <v/>
      </c>
      <c r="H539" s="400" t="str">
        <f t="array" ref="H539">IFERROR(IF(INDEX('Disaggregation Data'!$N$315:$N$616,MATCH(RIGHT(X539,255),RIGHT('Disaggregation Data'!$J$315:$J$616,255),0))=0,"",INDEX('Disaggregation Data'!$N$315:$N$616,MATCH(RIGHT(X539,255),RIGHT('Disaggregation Data'!J$315:$J$616,255),0))),"")</f>
        <v/>
      </c>
      <c r="I539" s="496"/>
      <c r="J539" s="496"/>
      <c r="K539" s="496"/>
      <c r="L539" s="496"/>
      <c r="M539" s="496"/>
      <c r="N539" s="496"/>
      <c r="O539" s="496"/>
      <c r="P539" s="496"/>
      <c r="Q539" s="496"/>
      <c r="R539" s="496"/>
      <c r="S539" s="496"/>
      <c r="T539" s="496"/>
      <c r="U539" s="400" t="str">
        <f t="array" ref="U539">IFERROR(IF(INDEX('Disaggregation Data'!$O$315:$O$616,MATCH(RIGHT(X539,255),RIGHT('Disaggregation Data'!$J$315:$J$616,255),0))=0,"",INDEX('Disaggregation Data'!$O$315:$O$616,MATCH(RIGHT(X539,255),RIGHT('Disaggregation Data'!J$315:$J$616,255),0))),"")</f>
        <v/>
      </c>
      <c r="V539" s="413" t="str">
        <f t="array" ref="V539">IFERROR(IF(INDEX('Disaggregation Data'!$P$315:$P$616,MATCH(RIGHT(X539,255),RIGHT('Disaggregation Data'!$J$315:$J$616,255),0))=0,"",INDEX('Disaggregation Data'!$P$315:$P$616,MATCH(RIGHT(X539,255),RIGHT('Disaggregation Data'!J$315:$J$616,255),0))),"")</f>
        <v/>
      </c>
      <c r="W539" s="497"/>
      <c r="X539" s="497" t="str">
        <f t="shared" si="36"/>
        <v/>
      </c>
      <c r="Y539" s="497">
        <f t="shared" si="37"/>
        <v>202</v>
      </c>
      <c r="Z539" s="497" t="str">
        <f t="shared" si="38"/>
        <v/>
      </c>
      <c r="AA539" s="497" t="b">
        <f t="shared" si="39"/>
        <v>0</v>
      </c>
      <c r="AB539" s="497" t="s">
        <v>2109</v>
      </c>
      <c r="AC539" s="497" t="str">
        <f t="array" ref="AC539">IFERROR(IF(INDEX('Disaggregation Records'!$G$95:$G$183,MATCH(LEFT(Z539,255),LEFT('Disaggregation Records'!$D$95:$D$183,255),0))=0,"",INDEX('Disaggregation Records'!$G$95:$G$183,MATCH(LEFT(Z539,255),LEFT('Disaggregation Records'!$D$95:$D$183,255),0))),"")</f>
        <v/>
      </c>
      <c r="AD539" s="497" t="s">
        <v>837</v>
      </c>
      <c r="AE539" s="216"/>
      <c r="AF539" s="494"/>
      <c r="AG539" s="494"/>
    </row>
    <row r="540" spans="1:33" ht="37.5" customHeight="1" x14ac:dyDescent="0.25">
      <c r="A540" s="375">
        <v>22</v>
      </c>
      <c r="B540" s="394" t="str">
        <f>IFERROR(VLOOKUP(A540,'Coverage Indicators - Section D'!$A$10:$Y$42,25,FALSE),"")</f>
        <v/>
      </c>
      <c r="C540" s="490" t="str">
        <f t="array" ref="C540">IFERROR(IF(INDEX('Disaggregation Records'!$E$95:$E$183,MATCH(RIGHT(Z540,255),RIGHT('Disaggregation Records'!$D$95:$D$183,255),0))=0,"",INDEX('Disaggregation Records'!$E$95:$E$183,MATCH(RIGHT(Z540,255),RIGHT('Disaggregation Records'!$D$95:$D$183,255),0))),"")</f>
        <v/>
      </c>
      <c r="D540" s="490" t="str">
        <f t="array" ref="D540">IFERROR(IF(INDEX('Disaggregation Records'!$F$95:$F$183,MATCH(RIGHT(Z540,255),RIGHT('Disaggregation Records'!$D$95:$D$183,255),0))=0,"",INDEX('Disaggregation Records'!$F$95:$F$183,MATCH(RIGHT(Z540,255),RIGHT('Disaggregation Records'!$D$95:$D$183,255),0))),"")</f>
        <v/>
      </c>
      <c r="E540" s="396" t="str">
        <f t="array" ref="E540">IFERROR(IF(INDEX('Disaggregation Data'!$K$315:$K$616,MATCH(RIGHT(X540,255),RIGHT('Disaggregation Data'!$J$315:$J$616,255),0))=0,"",INDEX('Disaggregation Data'!$K$315:$K$616,MATCH(RIGHT(X540,255),RIGHT('Disaggregation Data'!J$315:$J$616,255),0))),"")</f>
        <v/>
      </c>
      <c r="F540" s="397" t="str">
        <f t="array" ref="F540">IFERROR(IF(INDEX('Disaggregation Data'!$L$315:$L$616,MATCH(RIGHT(X540,255),RIGHT('Disaggregation Data'!$J$315:$J$616,255),0))=0,"",INDEX('Disaggregation Data'!$L$315:$L$616,MATCH(RIGHT(X540,255),RIGHT('Disaggregation Data'!J$315:$J$616,255),0))),"")</f>
        <v/>
      </c>
      <c r="G540" s="459" t="str">
        <f t="array" ref="G540">IFERROR(IF(INDEX('Disaggregation Data'!$M$315:$M$616,MATCH(RIGHT(X540,255),RIGHT('Disaggregation Data'!$J$315:$J$616,255),0))=0,(E540/F540)*100,INDEX('Disaggregation Data'!$M$315:$M$616,MATCH(RIGHT(X540,255),RIGHT('Disaggregation Data'!J$315:$J$616,255),0))),"")</f>
        <v/>
      </c>
      <c r="H540" s="400" t="str">
        <f t="array" ref="H540">IFERROR(IF(INDEX('Disaggregation Data'!$N$315:$N$616,MATCH(RIGHT(X540,255),RIGHT('Disaggregation Data'!$J$315:$J$616,255),0))=0,"",INDEX('Disaggregation Data'!$N$315:$N$616,MATCH(RIGHT(X540,255),RIGHT('Disaggregation Data'!J$315:$J$616,255),0))),"")</f>
        <v/>
      </c>
      <c r="I540" s="496"/>
      <c r="J540" s="496"/>
      <c r="K540" s="496"/>
      <c r="L540" s="496"/>
      <c r="M540" s="496"/>
      <c r="N540" s="496"/>
      <c r="O540" s="496"/>
      <c r="P540" s="496"/>
      <c r="Q540" s="496"/>
      <c r="R540" s="496"/>
      <c r="S540" s="496"/>
      <c r="T540" s="496"/>
      <c r="U540" s="400" t="str">
        <f t="array" ref="U540">IFERROR(IF(INDEX('Disaggregation Data'!$O$315:$O$616,MATCH(RIGHT(X540,255),RIGHT('Disaggregation Data'!$J$315:$J$616,255),0))=0,"",INDEX('Disaggregation Data'!$O$315:$O$616,MATCH(RIGHT(X540,255),RIGHT('Disaggregation Data'!J$315:$J$616,255),0))),"")</f>
        <v/>
      </c>
      <c r="V540" s="413" t="str">
        <f t="array" ref="V540">IFERROR(IF(INDEX('Disaggregation Data'!$P$315:$P$616,MATCH(RIGHT(X540,255),RIGHT('Disaggregation Data'!$J$315:$J$616,255),0))=0,"",INDEX('Disaggregation Data'!$P$315:$P$616,MATCH(RIGHT(X540,255),RIGHT('Disaggregation Data'!J$315:$J$616,255),0))),"")</f>
        <v/>
      </c>
      <c r="W540" s="497"/>
      <c r="X540" s="497" t="str">
        <f t="shared" si="36"/>
        <v/>
      </c>
      <c r="Y540" s="497">
        <f t="shared" si="37"/>
        <v>203</v>
      </c>
      <c r="Z540" s="497" t="str">
        <f t="shared" si="38"/>
        <v/>
      </c>
      <c r="AA540" s="497" t="b">
        <f t="shared" si="39"/>
        <v>0</v>
      </c>
      <c r="AB540" s="497" t="s">
        <v>2110</v>
      </c>
      <c r="AC540" s="497" t="str">
        <f t="array" ref="AC540">IFERROR(IF(INDEX('Disaggregation Records'!$G$95:$G$183,MATCH(LEFT(Z540,255),LEFT('Disaggregation Records'!$D$95:$D$183,255),0))=0,"",INDEX('Disaggregation Records'!$G$95:$G$183,MATCH(LEFT(Z540,255),LEFT('Disaggregation Records'!$D$95:$D$183,255),0))),"")</f>
        <v/>
      </c>
      <c r="AD540" s="497" t="s">
        <v>837</v>
      </c>
      <c r="AE540" s="216"/>
      <c r="AF540" s="494"/>
      <c r="AG540" s="494"/>
    </row>
    <row r="541" spans="1:33" ht="37.5" customHeight="1" x14ac:dyDescent="0.25">
      <c r="A541" s="375">
        <v>22</v>
      </c>
      <c r="B541" s="394" t="str">
        <f>IFERROR(VLOOKUP(A541,'Coverage Indicators - Section D'!$A$10:$Y$42,25,FALSE),"")</f>
        <v/>
      </c>
      <c r="C541" s="490" t="str">
        <f t="array" ref="C541">IFERROR(IF(INDEX('Disaggregation Records'!$E$95:$E$183,MATCH(RIGHT(Z541,255),RIGHT('Disaggregation Records'!$D$95:$D$183,255),0))=0,"",INDEX('Disaggregation Records'!$E$95:$E$183,MATCH(RIGHT(Z541,255),RIGHT('Disaggregation Records'!$D$95:$D$183,255),0))),"")</f>
        <v/>
      </c>
      <c r="D541" s="490" t="str">
        <f t="array" ref="D541">IFERROR(IF(INDEX('Disaggregation Records'!$F$95:$F$183,MATCH(RIGHT(Z541,255),RIGHT('Disaggregation Records'!$D$95:$D$183,255),0))=0,"",INDEX('Disaggregation Records'!$F$95:$F$183,MATCH(RIGHT(Z541,255),RIGHT('Disaggregation Records'!$D$95:$D$183,255),0))),"")</f>
        <v/>
      </c>
      <c r="E541" s="396" t="str">
        <f t="array" ref="E541">IFERROR(IF(INDEX('Disaggregation Data'!$K$315:$K$616,MATCH(RIGHT(X541,255),RIGHT('Disaggregation Data'!$J$315:$J$616,255),0))=0,"",INDEX('Disaggregation Data'!$K$315:$K$616,MATCH(RIGHT(X541,255),RIGHT('Disaggregation Data'!J$315:$J$616,255),0))),"")</f>
        <v/>
      </c>
      <c r="F541" s="397" t="str">
        <f t="array" ref="F541">IFERROR(IF(INDEX('Disaggregation Data'!$L$315:$L$616,MATCH(RIGHT(X541,255),RIGHT('Disaggregation Data'!$J$315:$J$616,255),0))=0,"",INDEX('Disaggregation Data'!$L$315:$L$616,MATCH(RIGHT(X541,255),RIGHT('Disaggregation Data'!J$315:$J$616,255),0))),"")</f>
        <v/>
      </c>
      <c r="G541" s="459" t="str">
        <f t="array" ref="G541">IFERROR(IF(INDEX('Disaggregation Data'!$M$315:$M$616,MATCH(RIGHT(X541,255),RIGHT('Disaggregation Data'!$J$315:$J$616,255),0))=0,(E541/F541)*100,INDEX('Disaggregation Data'!$M$315:$M$616,MATCH(RIGHT(X541,255),RIGHT('Disaggregation Data'!J$315:$J$616,255),0))),"")</f>
        <v/>
      </c>
      <c r="H541" s="400" t="str">
        <f t="array" ref="H541">IFERROR(IF(INDEX('Disaggregation Data'!$N$315:$N$616,MATCH(RIGHT(X541,255),RIGHT('Disaggregation Data'!$J$315:$J$616,255),0))=0,"",INDEX('Disaggregation Data'!$N$315:$N$616,MATCH(RIGHT(X541,255),RIGHT('Disaggregation Data'!J$315:$J$616,255),0))),"")</f>
        <v/>
      </c>
      <c r="I541" s="496"/>
      <c r="J541" s="496"/>
      <c r="K541" s="496"/>
      <c r="L541" s="496"/>
      <c r="M541" s="496"/>
      <c r="N541" s="496"/>
      <c r="O541" s="496"/>
      <c r="P541" s="496"/>
      <c r="Q541" s="496"/>
      <c r="R541" s="496"/>
      <c r="S541" s="496"/>
      <c r="T541" s="496"/>
      <c r="U541" s="400" t="str">
        <f t="array" ref="U541">IFERROR(IF(INDEX('Disaggregation Data'!$O$315:$O$616,MATCH(RIGHT(X541,255),RIGHT('Disaggregation Data'!$J$315:$J$616,255),0))=0,"",INDEX('Disaggregation Data'!$O$315:$O$616,MATCH(RIGHT(X541,255),RIGHT('Disaggregation Data'!J$315:$J$616,255),0))),"")</f>
        <v/>
      </c>
      <c r="V541" s="413" t="str">
        <f t="array" ref="V541">IFERROR(IF(INDEX('Disaggregation Data'!$P$315:$P$616,MATCH(RIGHT(X541,255),RIGHT('Disaggregation Data'!$J$315:$J$616,255),0))=0,"",INDEX('Disaggregation Data'!$P$315:$P$616,MATCH(RIGHT(X541,255),RIGHT('Disaggregation Data'!J$315:$J$616,255),0))),"")</f>
        <v/>
      </c>
      <c r="W541" s="497"/>
      <c r="X541" s="497" t="str">
        <f t="shared" si="36"/>
        <v/>
      </c>
      <c r="Y541" s="497">
        <f t="shared" si="37"/>
        <v>204</v>
      </c>
      <c r="Z541" s="497" t="str">
        <f t="shared" si="38"/>
        <v/>
      </c>
      <c r="AA541" s="497" t="b">
        <f t="shared" si="39"/>
        <v>0</v>
      </c>
      <c r="AB541" s="497" t="s">
        <v>2111</v>
      </c>
      <c r="AC541" s="497" t="str">
        <f t="array" ref="AC541">IFERROR(IF(INDEX('Disaggregation Records'!$G$95:$G$183,MATCH(LEFT(Z541,255),LEFT('Disaggregation Records'!$D$95:$D$183,255),0))=0,"",INDEX('Disaggregation Records'!$G$95:$G$183,MATCH(LEFT(Z541,255),LEFT('Disaggregation Records'!$D$95:$D$183,255),0))),"")</f>
        <v/>
      </c>
      <c r="AD541" s="497" t="s">
        <v>837</v>
      </c>
      <c r="AE541" s="216"/>
      <c r="AF541" s="494"/>
      <c r="AG541" s="494"/>
    </row>
    <row r="542" spans="1:33" ht="37.5" customHeight="1" x14ac:dyDescent="0.25">
      <c r="A542" s="375">
        <v>22</v>
      </c>
      <c r="B542" s="394" t="str">
        <f>IFERROR(VLOOKUP(A542,'Coverage Indicators - Section D'!$A$10:$Y$42,25,FALSE),"")</f>
        <v/>
      </c>
      <c r="C542" s="490" t="str">
        <f t="array" ref="C542">IFERROR(IF(INDEX('Disaggregation Records'!$E$95:$E$183,MATCH(RIGHT(Z542,255),RIGHT('Disaggregation Records'!$D$95:$D$183,255),0))=0,"",INDEX('Disaggregation Records'!$E$95:$E$183,MATCH(RIGHT(Z542,255),RIGHT('Disaggregation Records'!$D$95:$D$183,255),0))),"")</f>
        <v/>
      </c>
      <c r="D542" s="490" t="str">
        <f t="array" ref="D542">IFERROR(IF(INDEX('Disaggregation Records'!$F$95:$F$183,MATCH(RIGHT(Z542,255),RIGHT('Disaggregation Records'!$D$95:$D$183,255),0))=0,"",INDEX('Disaggregation Records'!$F$95:$F$183,MATCH(RIGHT(Z542,255),RIGHT('Disaggregation Records'!$D$95:$D$183,255),0))),"")</f>
        <v/>
      </c>
      <c r="E542" s="396" t="str">
        <f t="array" ref="E542">IFERROR(IF(INDEX('Disaggregation Data'!$K$315:$K$616,MATCH(RIGHT(X542,255),RIGHT('Disaggregation Data'!$J$315:$J$616,255),0))=0,"",INDEX('Disaggregation Data'!$K$315:$K$616,MATCH(RIGHT(X542,255),RIGHT('Disaggregation Data'!J$315:$J$616,255),0))),"")</f>
        <v/>
      </c>
      <c r="F542" s="397" t="str">
        <f t="array" ref="F542">IFERROR(IF(INDEX('Disaggregation Data'!$L$315:$L$616,MATCH(RIGHT(X542,255),RIGHT('Disaggregation Data'!$J$315:$J$616,255),0))=0,"",INDEX('Disaggregation Data'!$L$315:$L$616,MATCH(RIGHT(X542,255),RIGHT('Disaggregation Data'!J$315:$J$616,255),0))),"")</f>
        <v/>
      </c>
      <c r="G542" s="459" t="str">
        <f t="array" ref="G542">IFERROR(IF(INDEX('Disaggregation Data'!$M$315:$M$616,MATCH(RIGHT(X542,255),RIGHT('Disaggregation Data'!$J$315:$J$616,255),0))=0,(E542/F542)*100,INDEX('Disaggregation Data'!$M$315:$M$616,MATCH(RIGHT(X542,255),RIGHT('Disaggregation Data'!J$315:$J$616,255),0))),"")</f>
        <v/>
      </c>
      <c r="H542" s="400" t="str">
        <f t="array" ref="H542">IFERROR(IF(INDEX('Disaggregation Data'!$N$315:$N$616,MATCH(RIGHT(X542,255),RIGHT('Disaggregation Data'!$J$315:$J$616,255),0))=0,"",INDEX('Disaggregation Data'!$N$315:$N$616,MATCH(RIGHT(X542,255),RIGHT('Disaggregation Data'!J$315:$J$616,255),0))),"")</f>
        <v/>
      </c>
      <c r="I542" s="496"/>
      <c r="J542" s="496"/>
      <c r="K542" s="496"/>
      <c r="L542" s="496"/>
      <c r="M542" s="496"/>
      <c r="N542" s="496"/>
      <c r="O542" s="496"/>
      <c r="P542" s="496"/>
      <c r="Q542" s="496"/>
      <c r="R542" s="496"/>
      <c r="S542" s="496"/>
      <c r="T542" s="496"/>
      <c r="U542" s="400" t="str">
        <f t="array" ref="U542">IFERROR(IF(INDEX('Disaggregation Data'!$O$315:$O$616,MATCH(RIGHT(X542,255),RIGHT('Disaggregation Data'!$J$315:$J$616,255),0))=0,"",INDEX('Disaggregation Data'!$O$315:$O$616,MATCH(RIGHT(X542,255),RIGHT('Disaggregation Data'!J$315:$J$616,255),0))),"")</f>
        <v/>
      </c>
      <c r="V542" s="413" t="str">
        <f t="array" ref="V542">IFERROR(IF(INDEX('Disaggregation Data'!$P$315:$P$616,MATCH(RIGHT(X542,255),RIGHT('Disaggregation Data'!$J$315:$J$616,255),0))=0,"",INDEX('Disaggregation Data'!$P$315:$P$616,MATCH(RIGHT(X542,255),RIGHT('Disaggregation Data'!J$315:$J$616,255),0))),"")</f>
        <v/>
      </c>
      <c r="W542" s="497"/>
      <c r="X542" s="497" t="str">
        <f t="shared" si="36"/>
        <v/>
      </c>
      <c r="Y542" s="497">
        <f t="shared" si="37"/>
        <v>205</v>
      </c>
      <c r="Z542" s="497" t="str">
        <f t="shared" si="38"/>
        <v/>
      </c>
      <c r="AA542" s="497" t="b">
        <f t="shared" si="39"/>
        <v>0</v>
      </c>
      <c r="AB542" s="497" t="s">
        <v>2112</v>
      </c>
      <c r="AC542" s="497" t="str">
        <f t="array" ref="AC542">IFERROR(IF(INDEX('Disaggregation Records'!$G$95:$G$183,MATCH(LEFT(Z542,255),LEFT('Disaggregation Records'!$D$95:$D$183,255),0))=0,"",INDEX('Disaggregation Records'!$G$95:$G$183,MATCH(LEFT(Z542,255),LEFT('Disaggregation Records'!$D$95:$D$183,255),0))),"")</f>
        <v/>
      </c>
      <c r="AD542" s="497" t="s">
        <v>837</v>
      </c>
      <c r="AE542" s="216"/>
      <c r="AF542" s="494"/>
      <c r="AG542" s="494"/>
    </row>
    <row r="543" spans="1:33" ht="37.5" customHeight="1" x14ac:dyDescent="0.25">
      <c r="A543" s="375">
        <v>22</v>
      </c>
      <c r="B543" s="394" t="str">
        <f>IFERROR(VLOOKUP(A543,'Coverage Indicators - Section D'!$A$10:$Y$42,25,FALSE),"")</f>
        <v/>
      </c>
      <c r="C543" s="490" t="str">
        <f t="array" ref="C543">IFERROR(IF(INDEX('Disaggregation Records'!$E$95:$E$183,MATCH(RIGHT(Z543,255),RIGHT('Disaggregation Records'!$D$95:$D$183,255),0))=0,"",INDEX('Disaggregation Records'!$E$95:$E$183,MATCH(RIGHT(Z543,255),RIGHT('Disaggregation Records'!$D$95:$D$183,255),0))),"")</f>
        <v/>
      </c>
      <c r="D543" s="490" t="str">
        <f t="array" ref="D543">IFERROR(IF(INDEX('Disaggregation Records'!$F$95:$F$183,MATCH(RIGHT(Z543,255),RIGHT('Disaggregation Records'!$D$95:$D$183,255),0))=0,"",INDEX('Disaggregation Records'!$F$95:$F$183,MATCH(RIGHT(Z543,255),RIGHT('Disaggregation Records'!$D$95:$D$183,255),0))),"")</f>
        <v/>
      </c>
      <c r="E543" s="396" t="str">
        <f t="array" ref="E543">IFERROR(IF(INDEX('Disaggregation Data'!$K$315:$K$616,MATCH(RIGHT(X543,255),RIGHT('Disaggregation Data'!$J$315:$J$616,255),0))=0,"",INDEX('Disaggregation Data'!$K$315:$K$616,MATCH(RIGHT(X543,255),RIGHT('Disaggregation Data'!J$315:$J$616,255),0))),"")</f>
        <v/>
      </c>
      <c r="F543" s="397" t="str">
        <f t="array" ref="F543">IFERROR(IF(INDEX('Disaggregation Data'!$L$315:$L$616,MATCH(RIGHT(X543,255),RIGHT('Disaggregation Data'!$J$315:$J$616,255),0))=0,"",INDEX('Disaggregation Data'!$L$315:$L$616,MATCH(RIGHT(X543,255),RIGHT('Disaggregation Data'!J$315:$J$616,255),0))),"")</f>
        <v/>
      </c>
      <c r="G543" s="459" t="str">
        <f t="array" ref="G543">IFERROR(IF(INDEX('Disaggregation Data'!$M$315:$M$616,MATCH(RIGHT(X543,255),RIGHT('Disaggregation Data'!$J$315:$J$616,255),0))=0,(E543/F543)*100,INDEX('Disaggregation Data'!$M$315:$M$616,MATCH(RIGHT(X543,255),RIGHT('Disaggregation Data'!J$315:$J$616,255),0))),"")</f>
        <v/>
      </c>
      <c r="H543" s="400" t="str">
        <f t="array" ref="H543">IFERROR(IF(INDEX('Disaggregation Data'!$N$315:$N$616,MATCH(RIGHT(X543,255),RIGHT('Disaggregation Data'!$J$315:$J$616,255),0))=0,"",INDEX('Disaggregation Data'!$N$315:$N$616,MATCH(RIGHT(X543,255),RIGHT('Disaggregation Data'!J$315:$J$616,255),0))),"")</f>
        <v/>
      </c>
      <c r="I543" s="496"/>
      <c r="J543" s="496"/>
      <c r="K543" s="496"/>
      <c r="L543" s="496"/>
      <c r="M543" s="496"/>
      <c r="N543" s="496"/>
      <c r="O543" s="496"/>
      <c r="P543" s="496"/>
      <c r="Q543" s="496"/>
      <c r="R543" s="496"/>
      <c r="S543" s="496"/>
      <c r="T543" s="496"/>
      <c r="U543" s="400" t="str">
        <f t="array" ref="U543">IFERROR(IF(INDEX('Disaggregation Data'!$O$315:$O$616,MATCH(RIGHT(X543,255),RIGHT('Disaggregation Data'!$J$315:$J$616,255),0))=0,"",INDEX('Disaggregation Data'!$O$315:$O$616,MATCH(RIGHT(X543,255),RIGHT('Disaggregation Data'!J$315:$J$616,255),0))),"")</f>
        <v/>
      </c>
      <c r="V543" s="413" t="str">
        <f t="array" ref="V543">IFERROR(IF(INDEX('Disaggregation Data'!$P$315:$P$616,MATCH(RIGHT(X543,255),RIGHT('Disaggregation Data'!$J$315:$J$616,255),0))=0,"",INDEX('Disaggregation Data'!$P$315:$P$616,MATCH(RIGHT(X543,255),RIGHT('Disaggregation Data'!J$315:$J$616,255),0))),"")</f>
        <v/>
      </c>
      <c r="W543" s="497"/>
      <c r="X543" s="497" t="str">
        <f t="shared" si="36"/>
        <v/>
      </c>
      <c r="Y543" s="497">
        <f t="shared" si="37"/>
        <v>206</v>
      </c>
      <c r="Z543" s="497" t="str">
        <f t="shared" si="38"/>
        <v/>
      </c>
      <c r="AA543" s="497" t="b">
        <f t="shared" si="39"/>
        <v>0</v>
      </c>
      <c r="AB543" s="497" t="s">
        <v>2113</v>
      </c>
      <c r="AC543" s="497" t="str">
        <f t="array" ref="AC543">IFERROR(IF(INDEX('Disaggregation Records'!$G$95:$G$183,MATCH(LEFT(Z543,255),LEFT('Disaggregation Records'!$D$95:$D$183,255),0))=0,"",INDEX('Disaggregation Records'!$G$95:$G$183,MATCH(LEFT(Z543,255),LEFT('Disaggregation Records'!$D$95:$D$183,255),0))),"")</f>
        <v/>
      </c>
      <c r="AD543" s="497" t="s">
        <v>837</v>
      </c>
      <c r="AE543" s="216"/>
      <c r="AF543" s="494"/>
      <c r="AG543" s="494"/>
    </row>
    <row r="544" spans="1:33" ht="37.5" customHeight="1" x14ac:dyDescent="0.25">
      <c r="A544" s="375">
        <v>22</v>
      </c>
      <c r="B544" s="394" t="str">
        <f>IFERROR(VLOOKUP(A544,'Coverage Indicators - Section D'!$A$10:$Y$42,25,FALSE),"")</f>
        <v/>
      </c>
      <c r="C544" s="490" t="str">
        <f t="array" ref="C544">IFERROR(IF(INDEX('Disaggregation Records'!$E$95:$E$183,MATCH(RIGHT(Z544,255),RIGHT('Disaggregation Records'!$D$95:$D$183,255),0))=0,"",INDEX('Disaggregation Records'!$E$95:$E$183,MATCH(RIGHT(Z544,255),RIGHT('Disaggregation Records'!$D$95:$D$183,255),0))),"")</f>
        <v/>
      </c>
      <c r="D544" s="490" t="str">
        <f t="array" ref="D544">IFERROR(IF(INDEX('Disaggregation Records'!$F$95:$F$183,MATCH(RIGHT(Z544,255),RIGHT('Disaggregation Records'!$D$95:$D$183,255),0))=0,"",INDEX('Disaggregation Records'!$F$95:$F$183,MATCH(RIGHT(Z544,255),RIGHT('Disaggregation Records'!$D$95:$D$183,255),0))),"")</f>
        <v/>
      </c>
      <c r="E544" s="396" t="str">
        <f t="array" ref="E544">IFERROR(IF(INDEX('Disaggregation Data'!$K$315:$K$616,MATCH(RIGHT(X544,255),RIGHT('Disaggregation Data'!$J$315:$J$616,255),0))=0,"",INDEX('Disaggregation Data'!$K$315:$K$616,MATCH(RIGHT(X544,255),RIGHT('Disaggregation Data'!J$315:$J$616,255),0))),"")</f>
        <v/>
      </c>
      <c r="F544" s="397" t="str">
        <f t="array" ref="F544">IFERROR(IF(INDEX('Disaggregation Data'!$L$315:$L$616,MATCH(RIGHT(X544,255),RIGHT('Disaggregation Data'!$J$315:$J$616,255),0))=0,"",INDEX('Disaggregation Data'!$L$315:$L$616,MATCH(RIGHT(X544,255),RIGHT('Disaggregation Data'!J$315:$J$616,255),0))),"")</f>
        <v/>
      </c>
      <c r="G544" s="459" t="str">
        <f t="array" ref="G544">IFERROR(IF(INDEX('Disaggregation Data'!$M$315:$M$616,MATCH(RIGHT(X544,255),RIGHT('Disaggregation Data'!$J$315:$J$616,255),0))=0,(E544/F544)*100,INDEX('Disaggregation Data'!$M$315:$M$616,MATCH(RIGHT(X544,255),RIGHT('Disaggregation Data'!J$315:$J$616,255),0))),"")</f>
        <v/>
      </c>
      <c r="H544" s="400" t="str">
        <f t="array" ref="H544">IFERROR(IF(INDEX('Disaggregation Data'!$N$315:$N$616,MATCH(RIGHT(X544,255),RIGHT('Disaggregation Data'!$J$315:$J$616,255),0))=0,"",INDEX('Disaggregation Data'!$N$315:$N$616,MATCH(RIGHT(X544,255),RIGHT('Disaggregation Data'!J$315:$J$616,255),0))),"")</f>
        <v/>
      </c>
      <c r="I544" s="496"/>
      <c r="J544" s="496"/>
      <c r="K544" s="496"/>
      <c r="L544" s="496"/>
      <c r="M544" s="496"/>
      <c r="N544" s="496"/>
      <c r="O544" s="496"/>
      <c r="P544" s="496"/>
      <c r="Q544" s="496"/>
      <c r="R544" s="496"/>
      <c r="S544" s="496"/>
      <c r="T544" s="496"/>
      <c r="U544" s="400" t="str">
        <f t="array" ref="U544">IFERROR(IF(INDEX('Disaggregation Data'!$O$315:$O$616,MATCH(RIGHT(X544,255),RIGHT('Disaggregation Data'!$J$315:$J$616,255),0))=0,"",INDEX('Disaggregation Data'!$O$315:$O$616,MATCH(RIGHT(X544,255),RIGHT('Disaggregation Data'!J$315:$J$616,255),0))),"")</f>
        <v/>
      </c>
      <c r="V544" s="413" t="str">
        <f t="array" ref="V544">IFERROR(IF(INDEX('Disaggregation Data'!$P$315:$P$616,MATCH(RIGHT(X544,255),RIGHT('Disaggregation Data'!$J$315:$J$616,255),0))=0,"",INDEX('Disaggregation Data'!$P$315:$P$616,MATCH(RIGHT(X544,255),RIGHT('Disaggregation Data'!J$315:$J$616,255),0))),"")</f>
        <v/>
      </c>
      <c r="W544" s="497"/>
      <c r="X544" s="497" t="str">
        <f t="shared" si="36"/>
        <v/>
      </c>
      <c r="Y544" s="497">
        <f t="shared" si="37"/>
        <v>207</v>
      </c>
      <c r="Z544" s="497" t="str">
        <f t="shared" si="38"/>
        <v/>
      </c>
      <c r="AA544" s="497" t="b">
        <f t="shared" si="39"/>
        <v>0</v>
      </c>
      <c r="AB544" s="497" t="s">
        <v>2114</v>
      </c>
      <c r="AC544" s="497" t="str">
        <f t="array" ref="AC544">IFERROR(IF(INDEX('Disaggregation Records'!$G$95:$G$183,MATCH(LEFT(Z544,255),LEFT('Disaggregation Records'!$D$95:$D$183,255),0))=0,"",INDEX('Disaggregation Records'!$G$95:$G$183,MATCH(LEFT(Z544,255),LEFT('Disaggregation Records'!$D$95:$D$183,255),0))),"")</f>
        <v/>
      </c>
      <c r="AD544" s="497" t="s">
        <v>837</v>
      </c>
      <c r="AE544" s="216"/>
      <c r="AF544" s="494"/>
      <c r="AG544" s="494"/>
    </row>
    <row r="545" spans="1:33" ht="37.5" customHeight="1" x14ac:dyDescent="0.25">
      <c r="A545" s="375">
        <v>22</v>
      </c>
      <c r="B545" s="394" t="str">
        <f>IFERROR(VLOOKUP(A545,'Coverage Indicators - Section D'!$A$10:$Y$42,25,FALSE),"")</f>
        <v/>
      </c>
      <c r="C545" s="490" t="str">
        <f t="array" ref="C545">IFERROR(IF(INDEX('Disaggregation Records'!$E$95:$E$183,MATCH(RIGHT(Z545,255),RIGHT('Disaggregation Records'!$D$95:$D$183,255),0))=0,"",INDEX('Disaggregation Records'!$E$95:$E$183,MATCH(RIGHT(Z545,255),RIGHT('Disaggregation Records'!$D$95:$D$183,255),0))),"")</f>
        <v/>
      </c>
      <c r="D545" s="490" t="str">
        <f t="array" ref="D545">IFERROR(IF(INDEX('Disaggregation Records'!$F$95:$F$183,MATCH(RIGHT(Z545,255),RIGHT('Disaggregation Records'!$D$95:$D$183,255),0))=0,"",INDEX('Disaggregation Records'!$F$95:$F$183,MATCH(RIGHT(Z545,255),RIGHT('Disaggregation Records'!$D$95:$D$183,255),0))),"")</f>
        <v/>
      </c>
      <c r="E545" s="396" t="str">
        <f t="array" ref="E545">IFERROR(IF(INDEX('Disaggregation Data'!$K$315:$K$616,MATCH(RIGHT(X545,255),RIGHT('Disaggregation Data'!$J$315:$J$616,255),0))=0,"",INDEX('Disaggregation Data'!$K$315:$K$616,MATCH(RIGHT(X545,255),RIGHT('Disaggregation Data'!J$315:$J$616,255),0))),"")</f>
        <v/>
      </c>
      <c r="F545" s="397" t="str">
        <f t="array" ref="F545">IFERROR(IF(INDEX('Disaggregation Data'!$L$315:$L$616,MATCH(RIGHT(X545,255),RIGHT('Disaggregation Data'!$J$315:$J$616,255),0))=0,"",INDEX('Disaggregation Data'!$L$315:$L$616,MATCH(RIGHT(X545,255),RIGHT('Disaggregation Data'!J$315:$J$616,255),0))),"")</f>
        <v/>
      </c>
      <c r="G545" s="459" t="str">
        <f t="array" ref="G545">IFERROR(IF(INDEX('Disaggregation Data'!$M$315:$M$616,MATCH(RIGHT(X545,255),RIGHT('Disaggregation Data'!$J$315:$J$616,255),0))=0,(E545/F545)*100,INDEX('Disaggregation Data'!$M$315:$M$616,MATCH(RIGHT(X545,255),RIGHT('Disaggregation Data'!J$315:$J$616,255),0))),"")</f>
        <v/>
      </c>
      <c r="H545" s="400" t="str">
        <f t="array" ref="H545">IFERROR(IF(INDEX('Disaggregation Data'!$N$315:$N$616,MATCH(RIGHT(X545,255),RIGHT('Disaggregation Data'!$J$315:$J$616,255),0))=0,"",INDEX('Disaggregation Data'!$N$315:$N$616,MATCH(RIGHT(X545,255),RIGHT('Disaggregation Data'!J$315:$J$616,255),0))),"")</f>
        <v/>
      </c>
      <c r="I545" s="496"/>
      <c r="J545" s="496"/>
      <c r="K545" s="496"/>
      <c r="L545" s="496"/>
      <c r="M545" s="496"/>
      <c r="N545" s="496"/>
      <c r="O545" s="496"/>
      <c r="P545" s="496"/>
      <c r="Q545" s="496"/>
      <c r="R545" s="496"/>
      <c r="S545" s="496"/>
      <c r="T545" s="496"/>
      <c r="U545" s="400" t="str">
        <f t="array" ref="U545">IFERROR(IF(INDEX('Disaggregation Data'!$O$315:$O$616,MATCH(RIGHT(X545,255),RIGHT('Disaggregation Data'!$J$315:$J$616,255),0))=0,"",INDEX('Disaggregation Data'!$O$315:$O$616,MATCH(RIGHT(X545,255),RIGHT('Disaggregation Data'!J$315:$J$616,255),0))),"")</f>
        <v/>
      </c>
      <c r="V545" s="413" t="str">
        <f t="array" ref="V545">IFERROR(IF(INDEX('Disaggregation Data'!$P$315:$P$616,MATCH(RIGHT(X545,255),RIGHT('Disaggregation Data'!$J$315:$J$616,255),0))=0,"",INDEX('Disaggregation Data'!$P$315:$P$616,MATCH(RIGHT(X545,255),RIGHT('Disaggregation Data'!J$315:$J$616,255),0))),"")</f>
        <v/>
      </c>
      <c r="W545" s="497"/>
      <c r="X545" s="497" t="str">
        <f t="shared" si="36"/>
        <v/>
      </c>
      <c r="Y545" s="497">
        <f t="shared" si="37"/>
        <v>208</v>
      </c>
      <c r="Z545" s="497" t="str">
        <f t="shared" si="38"/>
        <v/>
      </c>
      <c r="AA545" s="497" t="b">
        <f t="shared" si="39"/>
        <v>0</v>
      </c>
      <c r="AB545" s="497" t="s">
        <v>2115</v>
      </c>
      <c r="AC545" s="497" t="str">
        <f t="array" ref="AC545">IFERROR(IF(INDEX('Disaggregation Records'!$G$95:$G$183,MATCH(LEFT(Z545,255),LEFT('Disaggregation Records'!$D$95:$D$183,255),0))=0,"",INDEX('Disaggregation Records'!$G$95:$G$183,MATCH(LEFT(Z545,255),LEFT('Disaggregation Records'!$D$95:$D$183,255),0))),"")</f>
        <v/>
      </c>
      <c r="AD545" s="497" t="s">
        <v>837</v>
      </c>
      <c r="AE545" s="216"/>
      <c r="AF545" s="494"/>
      <c r="AG545" s="494"/>
    </row>
    <row r="546" spans="1:33" ht="37.5" customHeight="1" x14ac:dyDescent="0.25">
      <c r="A546" s="375">
        <v>22</v>
      </c>
      <c r="B546" s="394" t="str">
        <f>IFERROR(VLOOKUP(A546,'Coverage Indicators - Section D'!$A$10:$Y$42,25,FALSE),"")</f>
        <v/>
      </c>
      <c r="C546" s="490" t="str">
        <f t="array" ref="C546">IFERROR(IF(INDEX('Disaggregation Records'!$E$95:$E$183,MATCH(RIGHT(Z546,255),RIGHT('Disaggregation Records'!$D$95:$D$183,255),0))=0,"",INDEX('Disaggregation Records'!$E$95:$E$183,MATCH(RIGHT(Z546,255),RIGHT('Disaggregation Records'!$D$95:$D$183,255),0))),"")</f>
        <v/>
      </c>
      <c r="D546" s="490" t="str">
        <f t="array" ref="D546">IFERROR(IF(INDEX('Disaggregation Records'!$F$95:$F$183,MATCH(RIGHT(Z546,255),RIGHT('Disaggregation Records'!$D$95:$D$183,255),0))=0,"",INDEX('Disaggregation Records'!$F$95:$F$183,MATCH(RIGHT(Z546,255),RIGHT('Disaggregation Records'!$D$95:$D$183,255),0))),"")</f>
        <v/>
      </c>
      <c r="E546" s="396" t="str">
        <f t="array" ref="E546">IFERROR(IF(INDEX('Disaggregation Data'!$K$315:$K$616,MATCH(RIGHT(X546,255),RIGHT('Disaggregation Data'!$J$315:$J$616,255),0))=0,"",INDEX('Disaggregation Data'!$K$315:$K$616,MATCH(RIGHT(X546,255),RIGHT('Disaggregation Data'!J$315:$J$616,255),0))),"")</f>
        <v/>
      </c>
      <c r="F546" s="397" t="str">
        <f t="array" ref="F546">IFERROR(IF(INDEX('Disaggregation Data'!$L$315:$L$616,MATCH(RIGHT(X546,255),RIGHT('Disaggregation Data'!$J$315:$J$616,255),0))=0,"",INDEX('Disaggregation Data'!$L$315:$L$616,MATCH(RIGHT(X546,255),RIGHT('Disaggregation Data'!J$315:$J$616,255),0))),"")</f>
        <v/>
      </c>
      <c r="G546" s="459" t="str">
        <f t="array" ref="G546">IFERROR(IF(INDEX('Disaggregation Data'!$M$315:$M$616,MATCH(RIGHT(X546,255),RIGHT('Disaggregation Data'!$J$315:$J$616,255),0))=0,(E546/F546)*100,INDEX('Disaggregation Data'!$M$315:$M$616,MATCH(RIGHT(X546,255),RIGHT('Disaggregation Data'!J$315:$J$616,255),0))),"")</f>
        <v/>
      </c>
      <c r="H546" s="400" t="str">
        <f t="array" ref="H546">IFERROR(IF(INDEX('Disaggregation Data'!$N$315:$N$616,MATCH(RIGHT(X546,255),RIGHT('Disaggregation Data'!$J$315:$J$616,255),0))=0,"",INDEX('Disaggregation Data'!$N$315:$N$616,MATCH(RIGHT(X546,255),RIGHT('Disaggregation Data'!J$315:$J$616,255),0))),"")</f>
        <v/>
      </c>
      <c r="I546" s="496"/>
      <c r="J546" s="496"/>
      <c r="K546" s="496"/>
      <c r="L546" s="496"/>
      <c r="M546" s="496"/>
      <c r="N546" s="496"/>
      <c r="O546" s="496"/>
      <c r="P546" s="496"/>
      <c r="Q546" s="496"/>
      <c r="R546" s="496"/>
      <c r="S546" s="496"/>
      <c r="T546" s="496"/>
      <c r="U546" s="400" t="str">
        <f t="array" ref="U546">IFERROR(IF(INDEX('Disaggregation Data'!$O$315:$O$616,MATCH(RIGHT(X546,255),RIGHT('Disaggregation Data'!$J$315:$J$616,255),0))=0,"",INDEX('Disaggregation Data'!$O$315:$O$616,MATCH(RIGHT(X546,255),RIGHT('Disaggregation Data'!J$315:$J$616,255),0))),"")</f>
        <v/>
      </c>
      <c r="V546" s="413" t="str">
        <f t="array" ref="V546">IFERROR(IF(INDEX('Disaggregation Data'!$P$315:$P$616,MATCH(RIGHT(X546,255),RIGHT('Disaggregation Data'!$J$315:$J$616,255),0))=0,"",INDEX('Disaggregation Data'!$P$315:$P$616,MATCH(RIGHT(X546,255),RIGHT('Disaggregation Data'!J$315:$J$616,255),0))),"")</f>
        <v/>
      </c>
      <c r="W546" s="497"/>
      <c r="X546" s="497" t="str">
        <f t="shared" si="36"/>
        <v/>
      </c>
      <c r="Y546" s="497">
        <f t="shared" si="37"/>
        <v>209</v>
      </c>
      <c r="Z546" s="497" t="str">
        <f t="shared" si="38"/>
        <v/>
      </c>
      <c r="AA546" s="497" t="b">
        <f t="shared" si="39"/>
        <v>0</v>
      </c>
      <c r="AB546" s="497" t="s">
        <v>2116</v>
      </c>
      <c r="AC546" s="497" t="str">
        <f t="array" ref="AC546">IFERROR(IF(INDEX('Disaggregation Records'!$G$95:$G$183,MATCH(LEFT(Z546,255),LEFT('Disaggregation Records'!$D$95:$D$183,255),0))=0,"",INDEX('Disaggregation Records'!$G$95:$G$183,MATCH(LEFT(Z546,255),LEFT('Disaggregation Records'!$D$95:$D$183,255),0))),"")</f>
        <v/>
      </c>
      <c r="AD546" s="497" t="s">
        <v>837</v>
      </c>
      <c r="AE546" s="216"/>
      <c r="AF546" s="494"/>
      <c r="AG546" s="494"/>
    </row>
    <row r="547" spans="1:33" ht="37.5" customHeight="1" x14ac:dyDescent="0.25">
      <c r="A547" s="375">
        <v>23</v>
      </c>
      <c r="B547" s="394" t="str">
        <f>IFERROR(VLOOKUP(A547,'Coverage Indicators - Section D'!$A$10:$Y$42,25,FALSE),"")</f>
        <v/>
      </c>
      <c r="C547" s="490" t="str">
        <f t="array" ref="C547">IFERROR(IF(INDEX('Disaggregation Records'!$E$95:$E$183,MATCH(RIGHT(Z547,255),RIGHT('Disaggregation Records'!$D$95:$D$183,255),0))=0,"",INDEX('Disaggregation Records'!$E$95:$E$183,MATCH(RIGHT(Z547,255),RIGHT('Disaggregation Records'!$D$95:$D$183,255),0))),"")</f>
        <v/>
      </c>
      <c r="D547" s="490" t="str">
        <f t="array" ref="D547">IFERROR(IF(INDEX('Disaggregation Records'!$F$95:$F$183,MATCH(RIGHT(Z547,255),RIGHT('Disaggregation Records'!$D$95:$D$183,255),0))=0,"",INDEX('Disaggregation Records'!$F$95:$F$183,MATCH(RIGHT(Z547,255),RIGHT('Disaggregation Records'!$D$95:$D$183,255),0))),"")</f>
        <v/>
      </c>
      <c r="E547" s="396" t="str">
        <f t="array" ref="E547">IFERROR(IF(INDEX('Disaggregation Data'!$K$315:$K$616,MATCH(RIGHT(X547,255),RIGHT('Disaggregation Data'!$J$315:$J$616,255),0))=0,"",INDEX('Disaggregation Data'!$K$315:$K$616,MATCH(RIGHT(X547,255),RIGHT('Disaggregation Data'!J$315:$J$616,255),0))),"")</f>
        <v/>
      </c>
      <c r="F547" s="397" t="str">
        <f t="array" ref="F547">IFERROR(IF(INDEX('Disaggregation Data'!$L$315:$L$616,MATCH(RIGHT(X547,255),RIGHT('Disaggregation Data'!$J$315:$J$616,255),0))=0,"",INDEX('Disaggregation Data'!$L$315:$L$616,MATCH(RIGHT(X547,255),RIGHT('Disaggregation Data'!J$315:$J$616,255),0))),"")</f>
        <v/>
      </c>
      <c r="G547" s="459" t="str">
        <f t="array" ref="G547">IFERROR(IF(INDEX('Disaggregation Data'!$M$315:$M$616,MATCH(RIGHT(X547,255),RIGHT('Disaggregation Data'!$J$315:$J$616,255),0))=0,(E547/F547)*100,INDEX('Disaggregation Data'!$M$315:$M$616,MATCH(RIGHT(X547,255),RIGHT('Disaggregation Data'!J$315:$J$616,255),0))),"")</f>
        <v/>
      </c>
      <c r="H547" s="400" t="str">
        <f t="array" ref="H547">IFERROR(IF(INDEX('Disaggregation Data'!$N$315:$N$616,MATCH(RIGHT(X547,255),RIGHT('Disaggregation Data'!$J$315:$J$616,255),0))=0,"",INDEX('Disaggregation Data'!$N$315:$N$616,MATCH(RIGHT(X547,255),RIGHT('Disaggregation Data'!J$315:$J$616,255),0))),"")</f>
        <v/>
      </c>
      <c r="I547" s="496"/>
      <c r="J547" s="496"/>
      <c r="K547" s="496"/>
      <c r="L547" s="496"/>
      <c r="M547" s="496"/>
      <c r="N547" s="496"/>
      <c r="O547" s="496"/>
      <c r="P547" s="496"/>
      <c r="Q547" s="496"/>
      <c r="R547" s="496"/>
      <c r="S547" s="496"/>
      <c r="T547" s="496"/>
      <c r="U547" s="400" t="str">
        <f t="array" ref="U547">IFERROR(IF(INDEX('Disaggregation Data'!$O$315:$O$616,MATCH(RIGHT(X547,255),RIGHT('Disaggregation Data'!$J$315:$J$616,255),0))=0,"",INDEX('Disaggregation Data'!$O$315:$O$616,MATCH(RIGHT(X547,255),RIGHT('Disaggregation Data'!J$315:$J$616,255),0))),"")</f>
        <v/>
      </c>
      <c r="V547" s="413" t="str">
        <f t="array" ref="V547">IFERROR(IF(INDEX('Disaggregation Data'!$P$315:$P$616,MATCH(RIGHT(X547,255),RIGHT('Disaggregation Data'!$J$315:$J$616,255),0))=0,"",INDEX('Disaggregation Data'!$P$315:$P$616,MATCH(RIGHT(X547,255),RIGHT('Disaggregation Data'!J$315:$J$616,255),0))),"")</f>
        <v/>
      </c>
      <c r="W547" s="497"/>
      <c r="X547" s="497" t="str">
        <f t="shared" si="36"/>
        <v/>
      </c>
      <c r="Y547" s="497">
        <f t="shared" si="37"/>
        <v>210</v>
      </c>
      <c r="Z547" s="497" t="str">
        <f t="shared" si="38"/>
        <v/>
      </c>
      <c r="AA547" s="497" t="b">
        <f t="shared" si="39"/>
        <v>0</v>
      </c>
      <c r="AB547" s="497" t="s">
        <v>2117</v>
      </c>
      <c r="AC547" s="497" t="str">
        <f t="array" ref="AC547">IFERROR(IF(INDEX('Disaggregation Records'!$G$95:$G$183,MATCH(LEFT(Z547,255),LEFT('Disaggregation Records'!$D$95:$D$183,255),0))=0,"",INDEX('Disaggregation Records'!$G$95:$G$183,MATCH(LEFT(Z547,255),LEFT('Disaggregation Records'!$D$95:$D$183,255),0))),"")</f>
        <v/>
      </c>
      <c r="AD547" s="497" t="s">
        <v>838</v>
      </c>
      <c r="AE547" s="216"/>
      <c r="AF547" s="494"/>
      <c r="AG547" s="494"/>
    </row>
    <row r="548" spans="1:33" ht="37.5" customHeight="1" x14ac:dyDescent="0.25">
      <c r="A548" s="375">
        <v>23</v>
      </c>
      <c r="B548" s="394" t="str">
        <f>IFERROR(VLOOKUP(A548,'Coverage Indicators - Section D'!$A$10:$Y$42,25,FALSE),"")</f>
        <v/>
      </c>
      <c r="C548" s="490" t="str">
        <f t="array" ref="C548">IFERROR(IF(INDEX('Disaggregation Records'!$E$95:$E$183,MATCH(RIGHT(Z548,255),RIGHT('Disaggregation Records'!$D$95:$D$183,255),0))=0,"",INDEX('Disaggregation Records'!$E$95:$E$183,MATCH(RIGHT(Z548,255),RIGHT('Disaggregation Records'!$D$95:$D$183,255),0))),"")</f>
        <v/>
      </c>
      <c r="D548" s="490" t="str">
        <f t="array" ref="D548">IFERROR(IF(INDEX('Disaggregation Records'!$F$95:$F$183,MATCH(RIGHT(Z548,255),RIGHT('Disaggregation Records'!$D$95:$D$183,255),0))=0,"",INDEX('Disaggregation Records'!$F$95:$F$183,MATCH(RIGHT(Z548,255),RIGHT('Disaggregation Records'!$D$95:$D$183,255),0))),"")</f>
        <v/>
      </c>
      <c r="E548" s="396" t="str">
        <f t="array" ref="E548">IFERROR(IF(INDEX('Disaggregation Data'!$K$315:$K$616,MATCH(RIGHT(X548,255),RIGHT('Disaggregation Data'!$J$315:$J$616,255),0))=0,"",INDEX('Disaggregation Data'!$K$315:$K$616,MATCH(RIGHT(X548,255),RIGHT('Disaggregation Data'!J$315:$J$616,255),0))),"")</f>
        <v/>
      </c>
      <c r="F548" s="397" t="str">
        <f t="array" ref="F548">IFERROR(IF(INDEX('Disaggregation Data'!$L$315:$L$616,MATCH(RIGHT(X548,255),RIGHT('Disaggregation Data'!$J$315:$J$616,255),0))=0,"",INDEX('Disaggregation Data'!$L$315:$L$616,MATCH(RIGHT(X548,255),RIGHT('Disaggregation Data'!J$315:$J$616,255),0))),"")</f>
        <v/>
      </c>
      <c r="G548" s="459" t="str">
        <f t="array" ref="G548">IFERROR(IF(INDEX('Disaggregation Data'!$M$315:$M$616,MATCH(RIGHT(X548,255),RIGHT('Disaggregation Data'!$J$315:$J$616,255),0))=0,(E548/F548)*100,INDEX('Disaggregation Data'!$M$315:$M$616,MATCH(RIGHT(X548,255),RIGHT('Disaggregation Data'!J$315:$J$616,255),0))),"")</f>
        <v/>
      </c>
      <c r="H548" s="400" t="str">
        <f t="array" ref="H548">IFERROR(IF(INDEX('Disaggregation Data'!$N$315:$N$616,MATCH(RIGHT(X548,255),RIGHT('Disaggregation Data'!$J$315:$J$616,255),0))=0,"",INDEX('Disaggregation Data'!$N$315:$N$616,MATCH(RIGHT(X548,255),RIGHT('Disaggregation Data'!J$315:$J$616,255),0))),"")</f>
        <v/>
      </c>
      <c r="I548" s="496"/>
      <c r="J548" s="496"/>
      <c r="K548" s="496"/>
      <c r="L548" s="496"/>
      <c r="M548" s="496"/>
      <c r="N548" s="496"/>
      <c r="O548" s="496"/>
      <c r="P548" s="496"/>
      <c r="Q548" s="496"/>
      <c r="R548" s="496"/>
      <c r="S548" s="496"/>
      <c r="T548" s="496"/>
      <c r="U548" s="400" t="str">
        <f t="array" ref="U548">IFERROR(IF(INDEX('Disaggregation Data'!$O$315:$O$616,MATCH(RIGHT(X548,255),RIGHT('Disaggregation Data'!$J$315:$J$616,255),0))=0,"",INDEX('Disaggregation Data'!$O$315:$O$616,MATCH(RIGHT(X548,255),RIGHT('Disaggregation Data'!J$315:$J$616,255),0))),"")</f>
        <v/>
      </c>
      <c r="V548" s="413" t="str">
        <f t="array" ref="V548">IFERROR(IF(INDEX('Disaggregation Data'!$P$315:$P$616,MATCH(RIGHT(X548,255),RIGHT('Disaggregation Data'!$J$315:$J$616,255),0))=0,"",INDEX('Disaggregation Data'!$P$315:$P$616,MATCH(RIGHT(X548,255),RIGHT('Disaggregation Data'!J$315:$J$616,255),0))),"")</f>
        <v/>
      </c>
      <c r="W548" s="497"/>
      <c r="X548" s="497" t="str">
        <f t="shared" si="36"/>
        <v/>
      </c>
      <c r="Y548" s="497">
        <f t="shared" si="37"/>
        <v>211</v>
      </c>
      <c r="Z548" s="497" t="str">
        <f t="shared" si="38"/>
        <v/>
      </c>
      <c r="AA548" s="497" t="b">
        <f t="shared" si="39"/>
        <v>0</v>
      </c>
      <c r="AB548" s="497" t="s">
        <v>2118</v>
      </c>
      <c r="AC548" s="497" t="str">
        <f t="array" ref="AC548">IFERROR(IF(INDEX('Disaggregation Records'!$G$95:$G$183,MATCH(LEFT(Z548,255),LEFT('Disaggregation Records'!$D$95:$D$183,255),0))=0,"",INDEX('Disaggregation Records'!$G$95:$G$183,MATCH(LEFT(Z548,255),LEFT('Disaggregation Records'!$D$95:$D$183,255),0))),"")</f>
        <v/>
      </c>
      <c r="AD548" s="497" t="s">
        <v>838</v>
      </c>
      <c r="AE548" s="216"/>
      <c r="AF548" s="494"/>
      <c r="AG548" s="494"/>
    </row>
    <row r="549" spans="1:33" ht="37.5" customHeight="1" x14ac:dyDescent="0.25">
      <c r="A549" s="375">
        <v>23</v>
      </c>
      <c r="B549" s="394" t="str">
        <f>IFERROR(VLOOKUP(A549,'Coverage Indicators - Section D'!$A$10:$Y$42,25,FALSE),"")</f>
        <v/>
      </c>
      <c r="C549" s="490" t="str">
        <f t="array" ref="C549">IFERROR(IF(INDEX('Disaggregation Records'!$E$95:$E$183,MATCH(RIGHT(Z549,255),RIGHT('Disaggregation Records'!$D$95:$D$183,255),0))=0,"",INDEX('Disaggregation Records'!$E$95:$E$183,MATCH(RIGHT(Z549,255),RIGHT('Disaggregation Records'!$D$95:$D$183,255),0))),"")</f>
        <v/>
      </c>
      <c r="D549" s="490" t="str">
        <f t="array" ref="D549">IFERROR(IF(INDEX('Disaggregation Records'!$F$95:$F$183,MATCH(RIGHT(Z549,255),RIGHT('Disaggregation Records'!$D$95:$D$183,255),0))=0,"",INDEX('Disaggregation Records'!$F$95:$F$183,MATCH(RIGHT(Z549,255),RIGHT('Disaggregation Records'!$D$95:$D$183,255),0))),"")</f>
        <v/>
      </c>
      <c r="E549" s="396" t="str">
        <f t="array" ref="E549">IFERROR(IF(INDEX('Disaggregation Data'!$K$315:$K$616,MATCH(RIGHT(X549,255),RIGHT('Disaggregation Data'!$J$315:$J$616,255),0))=0,"",INDEX('Disaggregation Data'!$K$315:$K$616,MATCH(RIGHT(X549,255),RIGHT('Disaggregation Data'!J$315:$J$616,255),0))),"")</f>
        <v/>
      </c>
      <c r="F549" s="397" t="str">
        <f t="array" ref="F549">IFERROR(IF(INDEX('Disaggregation Data'!$L$315:$L$616,MATCH(RIGHT(X549,255),RIGHT('Disaggregation Data'!$J$315:$J$616,255),0))=0,"",INDEX('Disaggregation Data'!$L$315:$L$616,MATCH(RIGHT(X549,255),RIGHT('Disaggregation Data'!J$315:$J$616,255),0))),"")</f>
        <v/>
      </c>
      <c r="G549" s="459" t="str">
        <f t="array" ref="G549">IFERROR(IF(INDEX('Disaggregation Data'!$M$315:$M$616,MATCH(RIGHT(X549,255),RIGHT('Disaggregation Data'!$J$315:$J$616,255),0))=0,(E549/F549)*100,INDEX('Disaggregation Data'!$M$315:$M$616,MATCH(RIGHT(X549,255),RIGHT('Disaggregation Data'!J$315:$J$616,255),0))),"")</f>
        <v/>
      </c>
      <c r="H549" s="400" t="str">
        <f t="array" ref="H549">IFERROR(IF(INDEX('Disaggregation Data'!$N$315:$N$616,MATCH(RIGHT(X549,255),RIGHT('Disaggregation Data'!$J$315:$J$616,255),0))=0,"",INDEX('Disaggregation Data'!$N$315:$N$616,MATCH(RIGHT(X549,255),RIGHT('Disaggregation Data'!J$315:$J$616,255),0))),"")</f>
        <v/>
      </c>
      <c r="I549" s="496"/>
      <c r="J549" s="496"/>
      <c r="K549" s="496"/>
      <c r="L549" s="496"/>
      <c r="M549" s="496"/>
      <c r="N549" s="496"/>
      <c r="O549" s="496"/>
      <c r="P549" s="496"/>
      <c r="Q549" s="496"/>
      <c r="R549" s="496"/>
      <c r="S549" s="496"/>
      <c r="T549" s="496"/>
      <c r="U549" s="400" t="str">
        <f t="array" ref="U549">IFERROR(IF(INDEX('Disaggregation Data'!$O$315:$O$616,MATCH(RIGHT(X549,255),RIGHT('Disaggregation Data'!$J$315:$J$616,255),0))=0,"",INDEX('Disaggregation Data'!$O$315:$O$616,MATCH(RIGHT(X549,255),RIGHT('Disaggregation Data'!J$315:$J$616,255),0))),"")</f>
        <v/>
      </c>
      <c r="V549" s="413" t="str">
        <f t="array" ref="V549">IFERROR(IF(INDEX('Disaggregation Data'!$P$315:$P$616,MATCH(RIGHT(X549,255),RIGHT('Disaggregation Data'!$J$315:$J$616,255),0))=0,"",INDEX('Disaggregation Data'!$P$315:$P$616,MATCH(RIGHT(X549,255),RIGHT('Disaggregation Data'!J$315:$J$616,255),0))),"")</f>
        <v/>
      </c>
      <c r="W549" s="497"/>
      <c r="X549" s="497" t="str">
        <f t="shared" si="36"/>
        <v/>
      </c>
      <c r="Y549" s="497">
        <f t="shared" si="37"/>
        <v>212</v>
      </c>
      <c r="Z549" s="497" t="str">
        <f t="shared" si="38"/>
        <v/>
      </c>
      <c r="AA549" s="497" t="b">
        <f t="shared" si="39"/>
        <v>0</v>
      </c>
      <c r="AB549" s="497" t="s">
        <v>2119</v>
      </c>
      <c r="AC549" s="497" t="str">
        <f t="array" ref="AC549">IFERROR(IF(INDEX('Disaggregation Records'!$G$95:$G$183,MATCH(LEFT(Z549,255),LEFT('Disaggregation Records'!$D$95:$D$183,255),0))=0,"",INDEX('Disaggregation Records'!$G$95:$G$183,MATCH(LEFT(Z549,255),LEFT('Disaggregation Records'!$D$95:$D$183,255),0))),"")</f>
        <v/>
      </c>
      <c r="AD549" s="497" t="s">
        <v>838</v>
      </c>
      <c r="AE549" s="216"/>
      <c r="AF549" s="494"/>
      <c r="AG549" s="494"/>
    </row>
    <row r="550" spans="1:33" ht="37.5" customHeight="1" x14ac:dyDescent="0.25">
      <c r="A550" s="375">
        <v>23</v>
      </c>
      <c r="B550" s="394" t="str">
        <f>IFERROR(VLOOKUP(A550,'Coverage Indicators - Section D'!$A$10:$Y$42,25,FALSE),"")</f>
        <v/>
      </c>
      <c r="C550" s="490" t="str">
        <f t="array" ref="C550">IFERROR(IF(INDEX('Disaggregation Records'!$E$95:$E$183,MATCH(RIGHT(Z550,255),RIGHT('Disaggregation Records'!$D$95:$D$183,255),0))=0,"",INDEX('Disaggregation Records'!$E$95:$E$183,MATCH(RIGHT(Z550,255),RIGHT('Disaggregation Records'!$D$95:$D$183,255),0))),"")</f>
        <v/>
      </c>
      <c r="D550" s="490" t="str">
        <f t="array" ref="D550">IFERROR(IF(INDEX('Disaggregation Records'!$F$95:$F$183,MATCH(RIGHT(Z550,255),RIGHT('Disaggregation Records'!$D$95:$D$183,255),0))=0,"",INDEX('Disaggregation Records'!$F$95:$F$183,MATCH(RIGHT(Z550,255),RIGHT('Disaggregation Records'!$D$95:$D$183,255),0))),"")</f>
        <v/>
      </c>
      <c r="E550" s="396" t="str">
        <f t="array" ref="E550">IFERROR(IF(INDEX('Disaggregation Data'!$K$315:$K$616,MATCH(RIGHT(X550,255),RIGHT('Disaggregation Data'!$J$315:$J$616,255),0))=0,"",INDEX('Disaggregation Data'!$K$315:$K$616,MATCH(RIGHT(X550,255),RIGHT('Disaggregation Data'!J$315:$J$616,255),0))),"")</f>
        <v/>
      </c>
      <c r="F550" s="397" t="str">
        <f t="array" ref="F550">IFERROR(IF(INDEX('Disaggregation Data'!$L$315:$L$616,MATCH(RIGHT(X550,255),RIGHT('Disaggregation Data'!$J$315:$J$616,255),0))=0,"",INDEX('Disaggregation Data'!$L$315:$L$616,MATCH(RIGHT(X550,255),RIGHT('Disaggregation Data'!J$315:$J$616,255),0))),"")</f>
        <v/>
      </c>
      <c r="G550" s="459" t="str">
        <f t="array" ref="G550">IFERROR(IF(INDEX('Disaggregation Data'!$M$315:$M$616,MATCH(RIGHT(X550,255),RIGHT('Disaggregation Data'!$J$315:$J$616,255),0))=0,(E550/F550)*100,INDEX('Disaggregation Data'!$M$315:$M$616,MATCH(RIGHT(X550,255),RIGHT('Disaggregation Data'!J$315:$J$616,255),0))),"")</f>
        <v/>
      </c>
      <c r="H550" s="400" t="str">
        <f t="array" ref="H550">IFERROR(IF(INDEX('Disaggregation Data'!$N$315:$N$616,MATCH(RIGHT(X550,255),RIGHT('Disaggregation Data'!$J$315:$J$616,255),0))=0,"",INDEX('Disaggregation Data'!$N$315:$N$616,MATCH(RIGHT(X550,255),RIGHT('Disaggregation Data'!J$315:$J$616,255),0))),"")</f>
        <v/>
      </c>
      <c r="I550" s="496"/>
      <c r="J550" s="496"/>
      <c r="K550" s="496"/>
      <c r="L550" s="496"/>
      <c r="M550" s="496"/>
      <c r="N550" s="496"/>
      <c r="O550" s="496"/>
      <c r="P550" s="496"/>
      <c r="Q550" s="496"/>
      <c r="R550" s="496"/>
      <c r="S550" s="496"/>
      <c r="T550" s="496"/>
      <c r="U550" s="400" t="str">
        <f t="array" ref="U550">IFERROR(IF(INDEX('Disaggregation Data'!$O$315:$O$616,MATCH(RIGHT(X550,255),RIGHT('Disaggregation Data'!$J$315:$J$616,255),0))=0,"",INDEX('Disaggregation Data'!$O$315:$O$616,MATCH(RIGHT(X550,255),RIGHT('Disaggregation Data'!J$315:$J$616,255),0))),"")</f>
        <v/>
      </c>
      <c r="V550" s="413" t="str">
        <f t="array" ref="V550">IFERROR(IF(INDEX('Disaggregation Data'!$P$315:$P$616,MATCH(RIGHT(X550,255),RIGHT('Disaggregation Data'!$J$315:$J$616,255),0))=0,"",INDEX('Disaggregation Data'!$P$315:$P$616,MATCH(RIGHT(X550,255),RIGHT('Disaggregation Data'!J$315:$J$616,255),0))),"")</f>
        <v/>
      </c>
      <c r="W550" s="497"/>
      <c r="X550" s="497" t="str">
        <f t="shared" si="36"/>
        <v/>
      </c>
      <c r="Y550" s="497">
        <f t="shared" si="37"/>
        <v>213</v>
      </c>
      <c r="Z550" s="497" t="str">
        <f t="shared" si="38"/>
        <v/>
      </c>
      <c r="AA550" s="497" t="b">
        <f t="shared" si="39"/>
        <v>0</v>
      </c>
      <c r="AB550" s="497" t="s">
        <v>2120</v>
      </c>
      <c r="AC550" s="497" t="str">
        <f t="array" ref="AC550">IFERROR(IF(INDEX('Disaggregation Records'!$G$95:$G$183,MATCH(LEFT(Z550,255),LEFT('Disaggregation Records'!$D$95:$D$183,255),0))=0,"",INDEX('Disaggregation Records'!$G$95:$G$183,MATCH(LEFT(Z550,255),LEFT('Disaggregation Records'!$D$95:$D$183,255),0))),"")</f>
        <v/>
      </c>
      <c r="AD550" s="497" t="s">
        <v>838</v>
      </c>
      <c r="AE550" s="216"/>
      <c r="AF550" s="494"/>
      <c r="AG550" s="494"/>
    </row>
    <row r="551" spans="1:33" ht="37.5" customHeight="1" x14ac:dyDescent="0.25">
      <c r="A551" s="375">
        <v>23</v>
      </c>
      <c r="B551" s="394" t="str">
        <f>IFERROR(VLOOKUP(A551,'Coverage Indicators - Section D'!$A$10:$Y$42,25,FALSE),"")</f>
        <v/>
      </c>
      <c r="C551" s="490" t="str">
        <f t="array" ref="C551">IFERROR(IF(INDEX('Disaggregation Records'!$E$95:$E$183,MATCH(RIGHT(Z551,255),RIGHT('Disaggregation Records'!$D$95:$D$183,255),0))=0,"",INDEX('Disaggregation Records'!$E$95:$E$183,MATCH(RIGHT(Z551,255),RIGHT('Disaggregation Records'!$D$95:$D$183,255),0))),"")</f>
        <v/>
      </c>
      <c r="D551" s="490" t="str">
        <f t="array" ref="D551">IFERROR(IF(INDEX('Disaggregation Records'!$F$95:$F$183,MATCH(RIGHT(Z551,255),RIGHT('Disaggregation Records'!$D$95:$D$183,255),0))=0,"",INDEX('Disaggregation Records'!$F$95:$F$183,MATCH(RIGHT(Z551,255),RIGHT('Disaggregation Records'!$D$95:$D$183,255),0))),"")</f>
        <v/>
      </c>
      <c r="E551" s="396" t="str">
        <f t="array" ref="E551">IFERROR(IF(INDEX('Disaggregation Data'!$K$315:$K$616,MATCH(RIGHT(X551,255),RIGHT('Disaggregation Data'!$J$315:$J$616,255),0))=0,"",INDEX('Disaggregation Data'!$K$315:$K$616,MATCH(RIGHT(X551,255),RIGHT('Disaggregation Data'!J$315:$J$616,255),0))),"")</f>
        <v/>
      </c>
      <c r="F551" s="397" t="str">
        <f t="array" ref="F551">IFERROR(IF(INDEX('Disaggregation Data'!$L$315:$L$616,MATCH(RIGHT(X551,255),RIGHT('Disaggregation Data'!$J$315:$J$616,255),0))=0,"",INDEX('Disaggregation Data'!$L$315:$L$616,MATCH(RIGHT(X551,255),RIGHT('Disaggregation Data'!J$315:$J$616,255),0))),"")</f>
        <v/>
      </c>
      <c r="G551" s="459" t="str">
        <f t="array" ref="G551">IFERROR(IF(INDEX('Disaggregation Data'!$M$315:$M$616,MATCH(RIGHT(X551,255),RIGHT('Disaggregation Data'!$J$315:$J$616,255),0))=0,(E551/F551)*100,INDEX('Disaggregation Data'!$M$315:$M$616,MATCH(RIGHT(X551,255),RIGHT('Disaggregation Data'!J$315:$J$616,255),0))),"")</f>
        <v/>
      </c>
      <c r="H551" s="400" t="str">
        <f t="array" ref="H551">IFERROR(IF(INDEX('Disaggregation Data'!$N$315:$N$616,MATCH(RIGHT(X551,255),RIGHT('Disaggregation Data'!$J$315:$J$616,255),0))=0,"",INDEX('Disaggregation Data'!$N$315:$N$616,MATCH(RIGHT(X551,255),RIGHT('Disaggregation Data'!J$315:$J$616,255),0))),"")</f>
        <v/>
      </c>
      <c r="I551" s="496"/>
      <c r="J551" s="496"/>
      <c r="K551" s="496"/>
      <c r="L551" s="496"/>
      <c r="M551" s="496"/>
      <c r="N551" s="496"/>
      <c r="O551" s="496"/>
      <c r="P551" s="496"/>
      <c r="Q551" s="496"/>
      <c r="R551" s="496"/>
      <c r="S551" s="496"/>
      <c r="T551" s="496"/>
      <c r="U551" s="400" t="str">
        <f t="array" ref="U551">IFERROR(IF(INDEX('Disaggregation Data'!$O$315:$O$616,MATCH(RIGHT(X551,255),RIGHT('Disaggregation Data'!$J$315:$J$616,255),0))=0,"",INDEX('Disaggregation Data'!$O$315:$O$616,MATCH(RIGHT(X551,255),RIGHT('Disaggregation Data'!J$315:$J$616,255),0))),"")</f>
        <v/>
      </c>
      <c r="V551" s="413" t="str">
        <f t="array" ref="V551">IFERROR(IF(INDEX('Disaggregation Data'!$P$315:$P$616,MATCH(RIGHT(X551,255),RIGHT('Disaggregation Data'!$J$315:$J$616,255),0))=0,"",INDEX('Disaggregation Data'!$P$315:$P$616,MATCH(RIGHT(X551,255),RIGHT('Disaggregation Data'!J$315:$J$616,255),0))),"")</f>
        <v/>
      </c>
      <c r="W551" s="497"/>
      <c r="X551" s="497" t="str">
        <f t="shared" si="36"/>
        <v/>
      </c>
      <c r="Y551" s="497">
        <f t="shared" si="37"/>
        <v>214</v>
      </c>
      <c r="Z551" s="497" t="str">
        <f t="shared" si="38"/>
        <v/>
      </c>
      <c r="AA551" s="497" t="b">
        <f t="shared" si="39"/>
        <v>0</v>
      </c>
      <c r="AB551" s="497" t="s">
        <v>2121</v>
      </c>
      <c r="AC551" s="497" t="str">
        <f t="array" ref="AC551">IFERROR(IF(INDEX('Disaggregation Records'!$G$95:$G$183,MATCH(LEFT(Z551,255),LEFT('Disaggregation Records'!$D$95:$D$183,255),0))=0,"",INDEX('Disaggregation Records'!$G$95:$G$183,MATCH(LEFT(Z551,255),LEFT('Disaggregation Records'!$D$95:$D$183,255),0))),"")</f>
        <v/>
      </c>
      <c r="AD551" s="497" t="s">
        <v>838</v>
      </c>
      <c r="AE551" s="216"/>
      <c r="AF551" s="494"/>
      <c r="AG551" s="494"/>
    </row>
    <row r="552" spans="1:33" ht="37.5" customHeight="1" x14ac:dyDescent="0.25">
      <c r="A552" s="375">
        <v>23</v>
      </c>
      <c r="B552" s="394" t="str">
        <f>IFERROR(VLOOKUP(A552,'Coverage Indicators - Section D'!$A$10:$Y$42,25,FALSE),"")</f>
        <v/>
      </c>
      <c r="C552" s="490" t="str">
        <f t="array" ref="C552">IFERROR(IF(INDEX('Disaggregation Records'!$E$95:$E$183,MATCH(RIGHT(Z552,255),RIGHT('Disaggregation Records'!$D$95:$D$183,255),0))=0,"",INDEX('Disaggregation Records'!$E$95:$E$183,MATCH(RIGHT(Z552,255),RIGHT('Disaggregation Records'!$D$95:$D$183,255),0))),"")</f>
        <v/>
      </c>
      <c r="D552" s="490" t="str">
        <f t="array" ref="D552">IFERROR(IF(INDEX('Disaggregation Records'!$F$95:$F$183,MATCH(RIGHT(Z552,255),RIGHT('Disaggregation Records'!$D$95:$D$183,255),0))=0,"",INDEX('Disaggregation Records'!$F$95:$F$183,MATCH(RIGHT(Z552,255),RIGHT('Disaggregation Records'!$D$95:$D$183,255),0))),"")</f>
        <v/>
      </c>
      <c r="E552" s="396" t="str">
        <f t="array" ref="E552">IFERROR(IF(INDEX('Disaggregation Data'!$K$315:$K$616,MATCH(RIGHT(X552,255),RIGHT('Disaggregation Data'!$J$315:$J$616,255),0))=0,"",INDEX('Disaggregation Data'!$K$315:$K$616,MATCH(RIGHT(X552,255),RIGHT('Disaggregation Data'!J$315:$J$616,255),0))),"")</f>
        <v/>
      </c>
      <c r="F552" s="397" t="str">
        <f t="array" ref="F552">IFERROR(IF(INDEX('Disaggregation Data'!$L$315:$L$616,MATCH(RIGHT(X552,255),RIGHT('Disaggregation Data'!$J$315:$J$616,255),0))=0,"",INDEX('Disaggregation Data'!$L$315:$L$616,MATCH(RIGHT(X552,255),RIGHT('Disaggregation Data'!J$315:$J$616,255),0))),"")</f>
        <v/>
      </c>
      <c r="G552" s="459" t="str">
        <f t="array" ref="G552">IFERROR(IF(INDEX('Disaggregation Data'!$M$315:$M$616,MATCH(RIGHT(X552,255),RIGHT('Disaggregation Data'!$J$315:$J$616,255),0))=0,(E552/F552)*100,INDEX('Disaggregation Data'!$M$315:$M$616,MATCH(RIGHT(X552,255),RIGHT('Disaggregation Data'!J$315:$J$616,255),0))),"")</f>
        <v/>
      </c>
      <c r="H552" s="400" t="str">
        <f t="array" ref="H552">IFERROR(IF(INDEX('Disaggregation Data'!$N$315:$N$616,MATCH(RIGHT(X552,255),RIGHT('Disaggregation Data'!$J$315:$J$616,255),0))=0,"",INDEX('Disaggregation Data'!$N$315:$N$616,MATCH(RIGHT(X552,255),RIGHT('Disaggregation Data'!J$315:$J$616,255),0))),"")</f>
        <v/>
      </c>
      <c r="I552" s="496"/>
      <c r="J552" s="496"/>
      <c r="K552" s="496"/>
      <c r="L552" s="496"/>
      <c r="M552" s="496"/>
      <c r="N552" s="496"/>
      <c r="O552" s="496"/>
      <c r="P552" s="496"/>
      <c r="Q552" s="496"/>
      <c r="R552" s="496"/>
      <c r="S552" s="496"/>
      <c r="T552" s="496"/>
      <c r="U552" s="400" t="str">
        <f t="array" ref="U552">IFERROR(IF(INDEX('Disaggregation Data'!$O$315:$O$616,MATCH(RIGHT(X552,255),RIGHT('Disaggregation Data'!$J$315:$J$616,255),0))=0,"",INDEX('Disaggregation Data'!$O$315:$O$616,MATCH(RIGHT(X552,255),RIGHT('Disaggregation Data'!J$315:$J$616,255),0))),"")</f>
        <v/>
      </c>
      <c r="V552" s="413" t="str">
        <f t="array" ref="V552">IFERROR(IF(INDEX('Disaggregation Data'!$P$315:$P$616,MATCH(RIGHT(X552,255),RIGHT('Disaggregation Data'!$J$315:$J$616,255),0))=0,"",INDEX('Disaggregation Data'!$P$315:$P$616,MATCH(RIGHT(X552,255),RIGHT('Disaggregation Data'!J$315:$J$616,255),0))),"")</f>
        <v/>
      </c>
      <c r="W552" s="497"/>
      <c r="X552" s="497" t="str">
        <f t="shared" si="36"/>
        <v/>
      </c>
      <c r="Y552" s="497">
        <f t="shared" si="37"/>
        <v>215</v>
      </c>
      <c r="Z552" s="497" t="str">
        <f t="shared" si="38"/>
        <v/>
      </c>
      <c r="AA552" s="497" t="b">
        <f t="shared" si="39"/>
        <v>0</v>
      </c>
      <c r="AB552" s="497" t="s">
        <v>2122</v>
      </c>
      <c r="AC552" s="497" t="str">
        <f t="array" ref="AC552">IFERROR(IF(INDEX('Disaggregation Records'!$G$95:$G$183,MATCH(LEFT(Z552,255),LEFT('Disaggregation Records'!$D$95:$D$183,255),0))=0,"",INDEX('Disaggregation Records'!$G$95:$G$183,MATCH(LEFT(Z552,255),LEFT('Disaggregation Records'!$D$95:$D$183,255),0))),"")</f>
        <v/>
      </c>
      <c r="AD552" s="497" t="s">
        <v>838</v>
      </c>
      <c r="AE552" s="216"/>
      <c r="AF552" s="494"/>
      <c r="AG552" s="494"/>
    </row>
    <row r="553" spans="1:33" ht="37.5" customHeight="1" x14ac:dyDescent="0.25">
      <c r="A553" s="375">
        <v>23</v>
      </c>
      <c r="B553" s="394" t="str">
        <f>IFERROR(VLOOKUP(A553,'Coverage Indicators - Section D'!$A$10:$Y$42,25,FALSE),"")</f>
        <v/>
      </c>
      <c r="C553" s="490" t="str">
        <f t="array" ref="C553">IFERROR(IF(INDEX('Disaggregation Records'!$E$95:$E$183,MATCH(RIGHT(Z553,255),RIGHT('Disaggregation Records'!$D$95:$D$183,255),0))=0,"",INDEX('Disaggregation Records'!$E$95:$E$183,MATCH(RIGHT(Z553,255),RIGHT('Disaggregation Records'!$D$95:$D$183,255),0))),"")</f>
        <v/>
      </c>
      <c r="D553" s="490" t="str">
        <f t="array" ref="D553">IFERROR(IF(INDEX('Disaggregation Records'!$F$95:$F$183,MATCH(RIGHT(Z553,255),RIGHT('Disaggregation Records'!$D$95:$D$183,255),0))=0,"",INDEX('Disaggregation Records'!$F$95:$F$183,MATCH(RIGHT(Z553,255),RIGHT('Disaggregation Records'!$D$95:$D$183,255),0))),"")</f>
        <v/>
      </c>
      <c r="E553" s="396" t="str">
        <f t="array" ref="E553">IFERROR(IF(INDEX('Disaggregation Data'!$K$315:$K$616,MATCH(RIGHT(X553,255),RIGHT('Disaggregation Data'!$J$315:$J$616,255),0))=0,"",INDEX('Disaggregation Data'!$K$315:$K$616,MATCH(RIGHT(X553,255),RIGHT('Disaggregation Data'!J$315:$J$616,255),0))),"")</f>
        <v/>
      </c>
      <c r="F553" s="397" t="str">
        <f t="array" ref="F553">IFERROR(IF(INDEX('Disaggregation Data'!$L$315:$L$616,MATCH(RIGHT(X553,255),RIGHT('Disaggregation Data'!$J$315:$J$616,255),0))=0,"",INDEX('Disaggregation Data'!$L$315:$L$616,MATCH(RIGHT(X553,255),RIGHT('Disaggregation Data'!J$315:$J$616,255),0))),"")</f>
        <v/>
      </c>
      <c r="G553" s="459" t="str">
        <f t="array" ref="G553">IFERROR(IF(INDEX('Disaggregation Data'!$M$315:$M$616,MATCH(RIGHT(X553,255),RIGHT('Disaggregation Data'!$J$315:$J$616,255),0))=0,(E553/F553)*100,INDEX('Disaggregation Data'!$M$315:$M$616,MATCH(RIGHT(X553,255),RIGHT('Disaggregation Data'!J$315:$J$616,255),0))),"")</f>
        <v/>
      </c>
      <c r="H553" s="400" t="str">
        <f t="array" ref="H553">IFERROR(IF(INDEX('Disaggregation Data'!$N$315:$N$616,MATCH(RIGHT(X553,255),RIGHT('Disaggregation Data'!$J$315:$J$616,255),0))=0,"",INDEX('Disaggregation Data'!$N$315:$N$616,MATCH(RIGHT(X553,255),RIGHT('Disaggregation Data'!J$315:$J$616,255),0))),"")</f>
        <v/>
      </c>
      <c r="I553" s="496"/>
      <c r="J553" s="496"/>
      <c r="K553" s="496"/>
      <c r="L553" s="496"/>
      <c r="M553" s="496"/>
      <c r="N553" s="496"/>
      <c r="O553" s="496"/>
      <c r="P553" s="496"/>
      <c r="Q553" s="496"/>
      <c r="R553" s="496"/>
      <c r="S553" s="496"/>
      <c r="T553" s="496"/>
      <c r="U553" s="400" t="str">
        <f t="array" ref="U553">IFERROR(IF(INDEX('Disaggregation Data'!$O$315:$O$616,MATCH(RIGHT(X553,255),RIGHT('Disaggregation Data'!$J$315:$J$616,255),0))=0,"",INDEX('Disaggregation Data'!$O$315:$O$616,MATCH(RIGHT(X553,255),RIGHT('Disaggregation Data'!J$315:$J$616,255),0))),"")</f>
        <v/>
      </c>
      <c r="V553" s="413" t="str">
        <f t="array" ref="V553">IFERROR(IF(INDEX('Disaggregation Data'!$P$315:$P$616,MATCH(RIGHT(X553,255),RIGHT('Disaggregation Data'!$J$315:$J$616,255),0))=0,"",INDEX('Disaggregation Data'!$P$315:$P$616,MATCH(RIGHT(X553,255),RIGHT('Disaggregation Data'!J$315:$J$616,255),0))),"")</f>
        <v/>
      </c>
      <c r="W553" s="497"/>
      <c r="X553" s="497" t="str">
        <f t="shared" si="36"/>
        <v/>
      </c>
      <c r="Y553" s="497">
        <f t="shared" si="37"/>
        <v>216</v>
      </c>
      <c r="Z553" s="497" t="str">
        <f t="shared" si="38"/>
        <v/>
      </c>
      <c r="AA553" s="497" t="b">
        <f t="shared" si="39"/>
        <v>0</v>
      </c>
      <c r="AB553" s="497" t="s">
        <v>2123</v>
      </c>
      <c r="AC553" s="497" t="str">
        <f t="array" ref="AC553">IFERROR(IF(INDEX('Disaggregation Records'!$G$95:$G$183,MATCH(LEFT(Z553,255),LEFT('Disaggregation Records'!$D$95:$D$183,255),0))=0,"",INDEX('Disaggregation Records'!$G$95:$G$183,MATCH(LEFT(Z553,255),LEFT('Disaggregation Records'!$D$95:$D$183,255),0))),"")</f>
        <v/>
      </c>
      <c r="AD553" s="497" t="s">
        <v>838</v>
      </c>
      <c r="AE553" s="216"/>
      <c r="AF553" s="494"/>
      <c r="AG553" s="494"/>
    </row>
    <row r="554" spans="1:33" ht="37.5" customHeight="1" x14ac:dyDescent="0.25">
      <c r="A554" s="375">
        <v>23</v>
      </c>
      <c r="B554" s="394" t="str">
        <f>IFERROR(VLOOKUP(A554,'Coverage Indicators - Section D'!$A$10:$Y$42,25,FALSE),"")</f>
        <v/>
      </c>
      <c r="C554" s="490" t="str">
        <f t="array" ref="C554">IFERROR(IF(INDEX('Disaggregation Records'!$E$95:$E$183,MATCH(RIGHT(Z554,255),RIGHT('Disaggregation Records'!$D$95:$D$183,255),0))=0,"",INDEX('Disaggregation Records'!$E$95:$E$183,MATCH(RIGHT(Z554,255),RIGHT('Disaggregation Records'!$D$95:$D$183,255),0))),"")</f>
        <v/>
      </c>
      <c r="D554" s="490" t="str">
        <f t="array" ref="D554">IFERROR(IF(INDEX('Disaggregation Records'!$F$95:$F$183,MATCH(RIGHT(Z554,255),RIGHT('Disaggregation Records'!$D$95:$D$183,255),0))=0,"",INDEX('Disaggregation Records'!$F$95:$F$183,MATCH(RIGHT(Z554,255),RIGHT('Disaggregation Records'!$D$95:$D$183,255),0))),"")</f>
        <v/>
      </c>
      <c r="E554" s="396" t="str">
        <f t="array" ref="E554">IFERROR(IF(INDEX('Disaggregation Data'!$K$315:$K$616,MATCH(RIGHT(X554,255),RIGHT('Disaggregation Data'!$J$315:$J$616,255),0))=0,"",INDEX('Disaggregation Data'!$K$315:$K$616,MATCH(RIGHT(X554,255),RIGHT('Disaggregation Data'!J$315:$J$616,255),0))),"")</f>
        <v/>
      </c>
      <c r="F554" s="397" t="str">
        <f t="array" ref="F554">IFERROR(IF(INDEX('Disaggregation Data'!$L$315:$L$616,MATCH(RIGHT(X554,255),RIGHT('Disaggregation Data'!$J$315:$J$616,255),0))=0,"",INDEX('Disaggregation Data'!$L$315:$L$616,MATCH(RIGHT(X554,255),RIGHT('Disaggregation Data'!J$315:$J$616,255),0))),"")</f>
        <v/>
      </c>
      <c r="G554" s="459" t="str">
        <f t="array" ref="G554">IFERROR(IF(INDEX('Disaggregation Data'!$M$315:$M$616,MATCH(RIGHT(X554,255),RIGHT('Disaggregation Data'!$J$315:$J$616,255),0))=0,(E554/F554)*100,INDEX('Disaggregation Data'!$M$315:$M$616,MATCH(RIGHT(X554,255),RIGHT('Disaggregation Data'!J$315:$J$616,255),0))),"")</f>
        <v/>
      </c>
      <c r="H554" s="400" t="str">
        <f t="array" ref="H554">IFERROR(IF(INDEX('Disaggregation Data'!$N$315:$N$616,MATCH(RIGHT(X554,255),RIGHT('Disaggregation Data'!$J$315:$J$616,255),0))=0,"",INDEX('Disaggregation Data'!$N$315:$N$616,MATCH(RIGHT(X554,255),RIGHT('Disaggregation Data'!J$315:$J$616,255),0))),"")</f>
        <v/>
      </c>
      <c r="I554" s="496"/>
      <c r="J554" s="496"/>
      <c r="K554" s="496"/>
      <c r="L554" s="496"/>
      <c r="M554" s="496"/>
      <c r="N554" s="496"/>
      <c r="O554" s="496"/>
      <c r="P554" s="496"/>
      <c r="Q554" s="496"/>
      <c r="R554" s="496"/>
      <c r="S554" s="496"/>
      <c r="T554" s="496"/>
      <c r="U554" s="400" t="str">
        <f t="array" ref="U554">IFERROR(IF(INDEX('Disaggregation Data'!$O$315:$O$616,MATCH(RIGHT(X554,255),RIGHT('Disaggregation Data'!$J$315:$J$616,255),0))=0,"",INDEX('Disaggregation Data'!$O$315:$O$616,MATCH(RIGHT(X554,255),RIGHT('Disaggregation Data'!J$315:$J$616,255),0))),"")</f>
        <v/>
      </c>
      <c r="V554" s="413" t="str">
        <f t="array" ref="V554">IFERROR(IF(INDEX('Disaggregation Data'!$P$315:$P$616,MATCH(RIGHT(X554,255),RIGHT('Disaggregation Data'!$J$315:$J$616,255),0))=0,"",INDEX('Disaggregation Data'!$P$315:$P$616,MATCH(RIGHT(X554,255),RIGHT('Disaggregation Data'!J$315:$J$616,255),0))),"")</f>
        <v/>
      </c>
      <c r="W554" s="497"/>
      <c r="X554" s="497" t="str">
        <f t="shared" si="36"/>
        <v/>
      </c>
      <c r="Y554" s="497">
        <f t="shared" si="37"/>
        <v>217</v>
      </c>
      <c r="Z554" s="497" t="str">
        <f t="shared" si="38"/>
        <v/>
      </c>
      <c r="AA554" s="497" t="b">
        <f t="shared" si="39"/>
        <v>0</v>
      </c>
      <c r="AB554" s="497" t="s">
        <v>2124</v>
      </c>
      <c r="AC554" s="497" t="str">
        <f t="array" ref="AC554">IFERROR(IF(INDEX('Disaggregation Records'!$G$95:$G$183,MATCH(LEFT(Z554,255),LEFT('Disaggregation Records'!$D$95:$D$183,255),0))=0,"",INDEX('Disaggregation Records'!$G$95:$G$183,MATCH(LEFT(Z554,255),LEFT('Disaggregation Records'!$D$95:$D$183,255),0))),"")</f>
        <v/>
      </c>
      <c r="AD554" s="497" t="s">
        <v>838</v>
      </c>
      <c r="AE554" s="216"/>
      <c r="AF554" s="494"/>
      <c r="AG554" s="494"/>
    </row>
    <row r="555" spans="1:33" ht="37.5" customHeight="1" x14ac:dyDescent="0.25">
      <c r="A555" s="375">
        <v>23</v>
      </c>
      <c r="B555" s="394" t="str">
        <f>IFERROR(VLOOKUP(A555,'Coverage Indicators - Section D'!$A$10:$Y$42,25,FALSE),"")</f>
        <v/>
      </c>
      <c r="C555" s="490" t="str">
        <f t="array" ref="C555">IFERROR(IF(INDEX('Disaggregation Records'!$E$95:$E$183,MATCH(RIGHT(Z555,255),RIGHT('Disaggregation Records'!$D$95:$D$183,255),0))=0,"",INDEX('Disaggregation Records'!$E$95:$E$183,MATCH(RIGHT(Z555,255),RIGHT('Disaggregation Records'!$D$95:$D$183,255),0))),"")</f>
        <v/>
      </c>
      <c r="D555" s="490" t="str">
        <f t="array" ref="D555">IFERROR(IF(INDEX('Disaggregation Records'!$F$95:$F$183,MATCH(RIGHT(Z555,255),RIGHT('Disaggregation Records'!$D$95:$D$183,255),0))=0,"",INDEX('Disaggregation Records'!$F$95:$F$183,MATCH(RIGHT(Z555,255),RIGHT('Disaggregation Records'!$D$95:$D$183,255),0))),"")</f>
        <v/>
      </c>
      <c r="E555" s="396" t="str">
        <f t="array" ref="E555">IFERROR(IF(INDEX('Disaggregation Data'!$K$315:$K$616,MATCH(RIGHT(X555,255),RIGHT('Disaggregation Data'!$J$315:$J$616,255),0))=0,"",INDEX('Disaggregation Data'!$K$315:$K$616,MATCH(RIGHT(X555,255),RIGHT('Disaggregation Data'!J$315:$J$616,255),0))),"")</f>
        <v/>
      </c>
      <c r="F555" s="397" t="str">
        <f t="array" ref="F555">IFERROR(IF(INDEX('Disaggregation Data'!$L$315:$L$616,MATCH(RIGHT(X555,255),RIGHT('Disaggregation Data'!$J$315:$J$616,255),0))=0,"",INDEX('Disaggregation Data'!$L$315:$L$616,MATCH(RIGHT(X555,255),RIGHT('Disaggregation Data'!J$315:$J$616,255),0))),"")</f>
        <v/>
      </c>
      <c r="G555" s="459" t="str">
        <f t="array" ref="G555">IFERROR(IF(INDEX('Disaggregation Data'!$M$315:$M$616,MATCH(RIGHT(X555,255),RIGHT('Disaggregation Data'!$J$315:$J$616,255),0))=0,(E555/F555)*100,INDEX('Disaggregation Data'!$M$315:$M$616,MATCH(RIGHT(X555,255),RIGHT('Disaggregation Data'!J$315:$J$616,255),0))),"")</f>
        <v/>
      </c>
      <c r="H555" s="400" t="str">
        <f t="array" ref="H555">IFERROR(IF(INDEX('Disaggregation Data'!$N$315:$N$616,MATCH(RIGHT(X555,255),RIGHT('Disaggregation Data'!$J$315:$J$616,255),0))=0,"",INDEX('Disaggregation Data'!$N$315:$N$616,MATCH(RIGHT(X555,255),RIGHT('Disaggregation Data'!J$315:$J$616,255),0))),"")</f>
        <v/>
      </c>
      <c r="I555" s="496"/>
      <c r="J555" s="496"/>
      <c r="K555" s="496"/>
      <c r="L555" s="496"/>
      <c r="M555" s="496"/>
      <c r="N555" s="496"/>
      <c r="O555" s="496"/>
      <c r="P555" s="496"/>
      <c r="Q555" s="496"/>
      <c r="R555" s="496"/>
      <c r="S555" s="496"/>
      <c r="T555" s="496"/>
      <c r="U555" s="400" t="str">
        <f t="array" ref="U555">IFERROR(IF(INDEX('Disaggregation Data'!$O$315:$O$616,MATCH(RIGHT(X555,255),RIGHT('Disaggregation Data'!$J$315:$J$616,255),0))=0,"",INDEX('Disaggregation Data'!$O$315:$O$616,MATCH(RIGHT(X555,255),RIGHT('Disaggregation Data'!J$315:$J$616,255),0))),"")</f>
        <v/>
      </c>
      <c r="V555" s="413" t="str">
        <f t="array" ref="V555">IFERROR(IF(INDEX('Disaggregation Data'!$P$315:$P$616,MATCH(RIGHT(X555,255),RIGHT('Disaggregation Data'!$J$315:$J$616,255),0))=0,"",INDEX('Disaggregation Data'!$P$315:$P$616,MATCH(RIGHT(X555,255),RIGHT('Disaggregation Data'!J$315:$J$616,255),0))),"")</f>
        <v/>
      </c>
      <c r="W555" s="497"/>
      <c r="X555" s="497" t="str">
        <f t="shared" si="36"/>
        <v/>
      </c>
      <c r="Y555" s="497">
        <f t="shared" si="37"/>
        <v>218</v>
      </c>
      <c r="Z555" s="497" t="str">
        <f t="shared" si="38"/>
        <v/>
      </c>
      <c r="AA555" s="497" t="b">
        <f t="shared" si="39"/>
        <v>0</v>
      </c>
      <c r="AB555" s="497" t="s">
        <v>2125</v>
      </c>
      <c r="AC555" s="497" t="str">
        <f t="array" ref="AC555">IFERROR(IF(INDEX('Disaggregation Records'!$G$95:$G$183,MATCH(LEFT(Z555,255),LEFT('Disaggregation Records'!$D$95:$D$183,255),0))=0,"",INDEX('Disaggregation Records'!$G$95:$G$183,MATCH(LEFT(Z555,255),LEFT('Disaggregation Records'!$D$95:$D$183,255),0))),"")</f>
        <v/>
      </c>
      <c r="AD555" s="497" t="s">
        <v>838</v>
      </c>
      <c r="AE555" s="216"/>
      <c r="AF555" s="494"/>
      <c r="AG555" s="494"/>
    </row>
    <row r="556" spans="1:33" ht="37.5" customHeight="1" x14ac:dyDescent="0.25">
      <c r="A556" s="375">
        <v>23</v>
      </c>
      <c r="B556" s="394" t="str">
        <f>IFERROR(VLOOKUP(A556,'Coverage Indicators - Section D'!$A$10:$Y$42,25,FALSE),"")</f>
        <v/>
      </c>
      <c r="C556" s="490" t="str">
        <f t="array" ref="C556">IFERROR(IF(INDEX('Disaggregation Records'!$E$95:$E$183,MATCH(RIGHT(Z556,255),RIGHT('Disaggregation Records'!$D$95:$D$183,255),0))=0,"",INDEX('Disaggregation Records'!$E$95:$E$183,MATCH(RIGHT(Z556,255),RIGHT('Disaggregation Records'!$D$95:$D$183,255),0))),"")</f>
        <v/>
      </c>
      <c r="D556" s="490" t="str">
        <f t="array" ref="D556">IFERROR(IF(INDEX('Disaggregation Records'!$F$95:$F$183,MATCH(RIGHT(Z556,255),RIGHT('Disaggregation Records'!$D$95:$D$183,255),0))=0,"",INDEX('Disaggregation Records'!$F$95:$F$183,MATCH(RIGHT(Z556,255),RIGHT('Disaggregation Records'!$D$95:$D$183,255),0))),"")</f>
        <v/>
      </c>
      <c r="E556" s="396" t="str">
        <f t="array" ref="E556">IFERROR(IF(INDEX('Disaggregation Data'!$K$315:$K$616,MATCH(RIGHT(X556,255),RIGHT('Disaggregation Data'!$J$315:$J$616,255),0))=0,"",INDEX('Disaggregation Data'!$K$315:$K$616,MATCH(RIGHT(X556,255),RIGHT('Disaggregation Data'!J$315:$J$616,255),0))),"")</f>
        <v/>
      </c>
      <c r="F556" s="397" t="str">
        <f t="array" ref="F556">IFERROR(IF(INDEX('Disaggregation Data'!$L$315:$L$616,MATCH(RIGHT(X556,255),RIGHT('Disaggregation Data'!$J$315:$J$616,255),0))=0,"",INDEX('Disaggregation Data'!$L$315:$L$616,MATCH(RIGHT(X556,255),RIGHT('Disaggregation Data'!J$315:$J$616,255),0))),"")</f>
        <v/>
      </c>
      <c r="G556" s="459" t="str">
        <f t="array" ref="G556">IFERROR(IF(INDEX('Disaggregation Data'!$M$315:$M$616,MATCH(RIGHT(X556,255),RIGHT('Disaggregation Data'!$J$315:$J$616,255),0))=0,(E556/F556)*100,INDEX('Disaggregation Data'!$M$315:$M$616,MATCH(RIGHT(X556,255),RIGHT('Disaggregation Data'!J$315:$J$616,255),0))),"")</f>
        <v/>
      </c>
      <c r="H556" s="400" t="str">
        <f t="array" ref="H556">IFERROR(IF(INDEX('Disaggregation Data'!$N$315:$N$616,MATCH(RIGHT(X556,255),RIGHT('Disaggregation Data'!$J$315:$J$616,255),0))=0,"",INDEX('Disaggregation Data'!$N$315:$N$616,MATCH(RIGHT(X556,255),RIGHT('Disaggregation Data'!J$315:$J$616,255),0))),"")</f>
        <v/>
      </c>
      <c r="I556" s="496"/>
      <c r="J556" s="496"/>
      <c r="K556" s="496"/>
      <c r="L556" s="496"/>
      <c r="M556" s="496"/>
      <c r="N556" s="496"/>
      <c r="O556" s="496"/>
      <c r="P556" s="496"/>
      <c r="Q556" s="496"/>
      <c r="R556" s="496"/>
      <c r="S556" s="496"/>
      <c r="T556" s="496"/>
      <c r="U556" s="400" t="str">
        <f t="array" ref="U556">IFERROR(IF(INDEX('Disaggregation Data'!$O$315:$O$616,MATCH(RIGHT(X556,255),RIGHT('Disaggregation Data'!$J$315:$J$616,255),0))=0,"",INDEX('Disaggregation Data'!$O$315:$O$616,MATCH(RIGHT(X556,255),RIGHT('Disaggregation Data'!J$315:$J$616,255),0))),"")</f>
        <v/>
      </c>
      <c r="V556" s="413" t="str">
        <f t="array" ref="V556">IFERROR(IF(INDEX('Disaggregation Data'!$P$315:$P$616,MATCH(RIGHT(X556,255),RIGHT('Disaggregation Data'!$J$315:$J$616,255),0))=0,"",INDEX('Disaggregation Data'!$P$315:$P$616,MATCH(RIGHT(X556,255),RIGHT('Disaggregation Data'!J$315:$J$616,255),0))),"")</f>
        <v/>
      </c>
      <c r="W556" s="497"/>
      <c r="X556" s="497" t="str">
        <f t="shared" si="36"/>
        <v/>
      </c>
      <c r="Y556" s="497">
        <f t="shared" si="37"/>
        <v>219</v>
      </c>
      <c r="Z556" s="497" t="str">
        <f t="shared" si="38"/>
        <v/>
      </c>
      <c r="AA556" s="497" t="b">
        <f t="shared" si="39"/>
        <v>0</v>
      </c>
      <c r="AB556" s="497" t="s">
        <v>2126</v>
      </c>
      <c r="AC556" s="497" t="str">
        <f t="array" ref="AC556">IFERROR(IF(INDEX('Disaggregation Records'!$G$95:$G$183,MATCH(LEFT(Z556,255),LEFT('Disaggregation Records'!$D$95:$D$183,255),0))=0,"",INDEX('Disaggregation Records'!$G$95:$G$183,MATCH(LEFT(Z556,255),LEFT('Disaggregation Records'!$D$95:$D$183,255),0))),"")</f>
        <v/>
      </c>
      <c r="AD556" s="497" t="s">
        <v>838</v>
      </c>
      <c r="AE556" s="216"/>
      <c r="AF556" s="494"/>
      <c r="AG556" s="494"/>
    </row>
    <row r="557" spans="1:33" ht="37.5" customHeight="1" x14ac:dyDescent="0.25">
      <c r="A557" s="375">
        <v>24</v>
      </c>
      <c r="B557" s="394" t="str">
        <f>IFERROR(VLOOKUP(A557,'Coverage Indicators - Section D'!$A$10:$Y$42,25,FALSE),"")</f>
        <v/>
      </c>
      <c r="C557" s="490" t="str">
        <f t="array" ref="C557">IFERROR(IF(INDEX('Disaggregation Records'!$E$95:$E$183,MATCH(RIGHT(Z557,255),RIGHT('Disaggregation Records'!$D$95:$D$183,255),0))=0,"",INDEX('Disaggregation Records'!$E$95:$E$183,MATCH(RIGHT(Z557,255),RIGHT('Disaggregation Records'!$D$95:$D$183,255),0))),"")</f>
        <v/>
      </c>
      <c r="D557" s="490" t="str">
        <f t="array" ref="D557">IFERROR(IF(INDEX('Disaggregation Records'!$F$95:$F$183,MATCH(RIGHT(Z557,255),RIGHT('Disaggregation Records'!$D$95:$D$183,255),0))=0,"",INDEX('Disaggregation Records'!$F$95:$F$183,MATCH(RIGHT(Z557,255),RIGHT('Disaggregation Records'!$D$95:$D$183,255),0))),"")</f>
        <v/>
      </c>
      <c r="E557" s="396" t="str">
        <f t="array" ref="E557">IFERROR(IF(INDEX('Disaggregation Data'!$K$315:$K$616,MATCH(RIGHT(X557,255),RIGHT('Disaggregation Data'!$J$315:$J$616,255),0))=0,"",INDEX('Disaggregation Data'!$K$315:$K$616,MATCH(RIGHT(X557,255),RIGHT('Disaggregation Data'!J$315:$J$616,255),0))),"")</f>
        <v/>
      </c>
      <c r="F557" s="397" t="str">
        <f t="array" ref="F557">IFERROR(IF(INDEX('Disaggregation Data'!$L$315:$L$616,MATCH(RIGHT(X557,255),RIGHT('Disaggregation Data'!$J$315:$J$616,255),0))=0,"",INDEX('Disaggregation Data'!$L$315:$L$616,MATCH(RIGHT(X557,255),RIGHT('Disaggregation Data'!J$315:$J$616,255),0))),"")</f>
        <v/>
      </c>
      <c r="G557" s="459" t="str">
        <f t="array" ref="G557">IFERROR(IF(INDEX('Disaggregation Data'!$M$315:$M$616,MATCH(RIGHT(X557,255),RIGHT('Disaggregation Data'!$J$315:$J$616,255),0))=0,(E557/F557)*100,INDEX('Disaggregation Data'!$M$315:$M$616,MATCH(RIGHT(X557,255),RIGHT('Disaggregation Data'!J$315:$J$616,255),0))),"")</f>
        <v/>
      </c>
      <c r="H557" s="400" t="str">
        <f t="array" ref="H557">IFERROR(IF(INDEX('Disaggregation Data'!$N$315:$N$616,MATCH(RIGHT(X557,255),RIGHT('Disaggregation Data'!$J$315:$J$616,255),0))=0,"",INDEX('Disaggregation Data'!$N$315:$N$616,MATCH(RIGHT(X557,255),RIGHT('Disaggregation Data'!J$315:$J$616,255),0))),"")</f>
        <v/>
      </c>
      <c r="I557" s="496"/>
      <c r="J557" s="496"/>
      <c r="K557" s="496"/>
      <c r="L557" s="496"/>
      <c r="M557" s="496"/>
      <c r="N557" s="496"/>
      <c r="O557" s="496"/>
      <c r="P557" s="496"/>
      <c r="Q557" s="496"/>
      <c r="R557" s="496"/>
      <c r="S557" s="496"/>
      <c r="T557" s="496"/>
      <c r="U557" s="400" t="str">
        <f t="array" ref="U557">IFERROR(IF(INDEX('Disaggregation Data'!$O$315:$O$616,MATCH(RIGHT(X557,255),RIGHT('Disaggregation Data'!$J$315:$J$616,255),0))=0,"",INDEX('Disaggregation Data'!$O$315:$O$616,MATCH(RIGHT(X557,255),RIGHT('Disaggregation Data'!J$315:$J$616,255),0))),"")</f>
        <v/>
      </c>
      <c r="V557" s="413" t="str">
        <f t="array" ref="V557">IFERROR(IF(INDEX('Disaggregation Data'!$P$315:$P$616,MATCH(RIGHT(X557,255),RIGHT('Disaggregation Data'!$J$315:$J$616,255),0))=0,"",INDEX('Disaggregation Data'!$P$315:$P$616,MATCH(RIGHT(X557,255),RIGHT('Disaggregation Data'!J$315:$J$616,255),0))),"")</f>
        <v/>
      </c>
      <c r="W557" s="497"/>
      <c r="X557" s="497" t="str">
        <f t="shared" si="36"/>
        <v/>
      </c>
      <c r="Y557" s="497">
        <f t="shared" si="37"/>
        <v>220</v>
      </c>
      <c r="Z557" s="497" t="str">
        <f t="shared" si="38"/>
        <v/>
      </c>
      <c r="AA557" s="497" t="b">
        <f t="shared" si="39"/>
        <v>0</v>
      </c>
      <c r="AB557" s="497" t="s">
        <v>2127</v>
      </c>
      <c r="AC557" s="497" t="str">
        <f t="array" ref="AC557">IFERROR(IF(INDEX('Disaggregation Records'!$G$95:$G$183,MATCH(LEFT(Z557,255),LEFT('Disaggregation Records'!$D$95:$D$183,255),0))=0,"",INDEX('Disaggregation Records'!$G$95:$G$183,MATCH(LEFT(Z557,255),LEFT('Disaggregation Records'!$D$95:$D$183,255),0))),"")</f>
        <v/>
      </c>
      <c r="AD557" s="497" t="s">
        <v>839</v>
      </c>
      <c r="AE557" s="216"/>
      <c r="AF557" s="494"/>
      <c r="AG557" s="494"/>
    </row>
    <row r="558" spans="1:33" ht="37.5" customHeight="1" x14ac:dyDescent="0.25">
      <c r="A558" s="375">
        <v>24</v>
      </c>
      <c r="B558" s="394" t="str">
        <f>IFERROR(VLOOKUP(A558,'Coverage Indicators - Section D'!$A$10:$Y$42,25,FALSE),"")</f>
        <v/>
      </c>
      <c r="C558" s="490" t="str">
        <f t="array" ref="C558">IFERROR(IF(INDEX('Disaggregation Records'!$E$95:$E$183,MATCH(RIGHT(Z558,255),RIGHT('Disaggregation Records'!$D$95:$D$183,255),0))=0,"",INDEX('Disaggregation Records'!$E$95:$E$183,MATCH(RIGHT(Z558,255),RIGHT('Disaggregation Records'!$D$95:$D$183,255),0))),"")</f>
        <v/>
      </c>
      <c r="D558" s="490" t="str">
        <f t="array" ref="D558">IFERROR(IF(INDEX('Disaggregation Records'!$F$95:$F$183,MATCH(RIGHT(Z558,255),RIGHT('Disaggregation Records'!$D$95:$D$183,255),0))=0,"",INDEX('Disaggregation Records'!$F$95:$F$183,MATCH(RIGHT(Z558,255),RIGHT('Disaggregation Records'!$D$95:$D$183,255),0))),"")</f>
        <v/>
      </c>
      <c r="E558" s="396" t="str">
        <f t="array" ref="E558">IFERROR(IF(INDEX('Disaggregation Data'!$K$315:$K$616,MATCH(RIGHT(X558,255),RIGHT('Disaggregation Data'!$J$315:$J$616,255),0))=0,"",INDEX('Disaggregation Data'!$K$315:$K$616,MATCH(RIGHT(X558,255),RIGHT('Disaggregation Data'!J$315:$J$616,255),0))),"")</f>
        <v/>
      </c>
      <c r="F558" s="397" t="str">
        <f t="array" ref="F558">IFERROR(IF(INDEX('Disaggregation Data'!$L$315:$L$616,MATCH(RIGHT(X558,255),RIGHT('Disaggregation Data'!$J$315:$J$616,255),0))=0,"",INDEX('Disaggregation Data'!$L$315:$L$616,MATCH(RIGHT(X558,255),RIGHT('Disaggregation Data'!J$315:$J$616,255),0))),"")</f>
        <v/>
      </c>
      <c r="G558" s="459" t="str">
        <f t="array" ref="G558">IFERROR(IF(INDEX('Disaggregation Data'!$M$315:$M$616,MATCH(RIGHT(X558,255),RIGHT('Disaggregation Data'!$J$315:$J$616,255),0))=0,(E558/F558)*100,INDEX('Disaggregation Data'!$M$315:$M$616,MATCH(RIGHT(X558,255),RIGHT('Disaggregation Data'!J$315:$J$616,255),0))),"")</f>
        <v/>
      </c>
      <c r="H558" s="400" t="str">
        <f t="array" ref="H558">IFERROR(IF(INDEX('Disaggregation Data'!$N$315:$N$616,MATCH(RIGHT(X558,255),RIGHT('Disaggregation Data'!$J$315:$J$616,255),0))=0,"",INDEX('Disaggregation Data'!$N$315:$N$616,MATCH(RIGHT(X558,255),RIGHT('Disaggregation Data'!J$315:$J$616,255),0))),"")</f>
        <v/>
      </c>
      <c r="I558" s="496"/>
      <c r="J558" s="496"/>
      <c r="K558" s="496"/>
      <c r="L558" s="496"/>
      <c r="M558" s="496"/>
      <c r="N558" s="496"/>
      <c r="O558" s="496"/>
      <c r="P558" s="496"/>
      <c r="Q558" s="496"/>
      <c r="R558" s="496"/>
      <c r="S558" s="496"/>
      <c r="T558" s="496"/>
      <c r="U558" s="400" t="str">
        <f t="array" ref="U558">IFERROR(IF(INDEX('Disaggregation Data'!$O$315:$O$616,MATCH(RIGHT(X558,255),RIGHT('Disaggregation Data'!$J$315:$J$616,255),0))=0,"",INDEX('Disaggregation Data'!$O$315:$O$616,MATCH(RIGHT(X558,255),RIGHT('Disaggregation Data'!J$315:$J$616,255),0))),"")</f>
        <v/>
      </c>
      <c r="V558" s="413" t="str">
        <f t="array" ref="V558">IFERROR(IF(INDEX('Disaggregation Data'!$P$315:$P$616,MATCH(RIGHT(X558,255),RIGHT('Disaggregation Data'!$J$315:$J$616,255),0))=0,"",INDEX('Disaggregation Data'!$P$315:$P$616,MATCH(RIGHT(X558,255),RIGHT('Disaggregation Data'!J$315:$J$616,255),0))),"")</f>
        <v/>
      </c>
      <c r="W558" s="497"/>
      <c r="X558" s="497" t="str">
        <f t="shared" si="36"/>
        <v/>
      </c>
      <c r="Y558" s="497">
        <f t="shared" si="37"/>
        <v>221</v>
      </c>
      <c r="Z558" s="497" t="str">
        <f t="shared" si="38"/>
        <v/>
      </c>
      <c r="AA558" s="497" t="b">
        <f t="shared" si="39"/>
        <v>0</v>
      </c>
      <c r="AB558" s="497" t="s">
        <v>2128</v>
      </c>
      <c r="AC558" s="497" t="str">
        <f t="array" ref="AC558">IFERROR(IF(INDEX('Disaggregation Records'!$G$95:$G$183,MATCH(LEFT(Z558,255),LEFT('Disaggregation Records'!$D$95:$D$183,255),0))=0,"",INDEX('Disaggregation Records'!$G$95:$G$183,MATCH(LEFT(Z558,255),LEFT('Disaggregation Records'!$D$95:$D$183,255),0))),"")</f>
        <v/>
      </c>
      <c r="AD558" s="497" t="s">
        <v>839</v>
      </c>
      <c r="AE558" s="216"/>
      <c r="AF558" s="494"/>
      <c r="AG558" s="494"/>
    </row>
    <row r="559" spans="1:33" ht="37.5" customHeight="1" x14ac:dyDescent="0.25">
      <c r="A559" s="375">
        <v>24</v>
      </c>
      <c r="B559" s="394" t="str">
        <f>IFERROR(VLOOKUP(A559,'Coverage Indicators - Section D'!$A$10:$Y$42,25,FALSE),"")</f>
        <v/>
      </c>
      <c r="C559" s="490" t="str">
        <f t="array" ref="C559">IFERROR(IF(INDEX('Disaggregation Records'!$E$95:$E$183,MATCH(RIGHT(Z559,255),RIGHT('Disaggregation Records'!$D$95:$D$183,255),0))=0,"",INDEX('Disaggregation Records'!$E$95:$E$183,MATCH(RIGHT(Z559,255),RIGHT('Disaggregation Records'!$D$95:$D$183,255),0))),"")</f>
        <v/>
      </c>
      <c r="D559" s="490" t="str">
        <f t="array" ref="D559">IFERROR(IF(INDEX('Disaggregation Records'!$F$95:$F$183,MATCH(RIGHT(Z559,255),RIGHT('Disaggregation Records'!$D$95:$D$183,255),0))=0,"",INDEX('Disaggregation Records'!$F$95:$F$183,MATCH(RIGHT(Z559,255),RIGHT('Disaggregation Records'!$D$95:$D$183,255),0))),"")</f>
        <v/>
      </c>
      <c r="E559" s="396" t="str">
        <f t="array" ref="E559">IFERROR(IF(INDEX('Disaggregation Data'!$K$315:$K$616,MATCH(RIGHT(X559,255),RIGHT('Disaggregation Data'!$J$315:$J$616,255),0))=0,"",INDEX('Disaggregation Data'!$K$315:$K$616,MATCH(RIGHT(X559,255),RIGHT('Disaggregation Data'!J$315:$J$616,255),0))),"")</f>
        <v/>
      </c>
      <c r="F559" s="397" t="str">
        <f t="array" ref="F559">IFERROR(IF(INDEX('Disaggregation Data'!$L$315:$L$616,MATCH(RIGHT(X559,255),RIGHT('Disaggregation Data'!$J$315:$J$616,255),0))=0,"",INDEX('Disaggregation Data'!$L$315:$L$616,MATCH(RIGHT(X559,255),RIGHT('Disaggregation Data'!J$315:$J$616,255),0))),"")</f>
        <v/>
      </c>
      <c r="G559" s="459" t="str">
        <f t="array" ref="G559">IFERROR(IF(INDEX('Disaggregation Data'!$M$315:$M$616,MATCH(RIGHT(X559,255),RIGHT('Disaggregation Data'!$J$315:$J$616,255),0))=0,(E559/F559)*100,INDEX('Disaggregation Data'!$M$315:$M$616,MATCH(RIGHT(X559,255),RIGHT('Disaggregation Data'!J$315:$J$616,255),0))),"")</f>
        <v/>
      </c>
      <c r="H559" s="400" t="str">
        <f t="array" ref="H559">IFERROR(IF(INDEX('Disaggregation Data'!$N$315:$N$616,MATCH(RIGHT(X559,255),RIGHT('Disaggregation Data'!$J$315:$J$616,255),0))=0,"",INDEX('Disaggregation Data'!$N$315:$N$616,MATCH(RIGHT(X559,255),RIGHT('Disaggregation Data'!J$315:$J$616,255),0))),"")</f>
        <v/>
      </c>
      <c r="I559" s="496"/>
      <c r="J559" s="496"/>
      <c r="K559" s="496"/>
      <c r="L559" s="496"/>
      <c r="M559" s="496"/>
      <c r="N559" s="496"/>
      <c r="O559" s="496"/>
      <c r="P559" s="496"/>
      <c r="Q559" s="496"/>
      <c r="R559" s="496"/>
      <c r="S559" s="496"/>
      <c r="T559" s="496"/>
      <c r="U559" s="400" t="str">
        <f t="array" ref="U559">IFERROR(IF(INDEX('Disaggregation Data'!$O$315:$O$616,MATCH(RIGHT(X559,255),RIGHT('Disaggregation Data'!$J$315:$J$616,255),0))=0,"",INDEX('Disaggregation Data'!$O$315:$O$616,MATCH(RIGHT(X559,255),RIGHT('Disaggregation Data'!J$315:$J$616,255),0))),"")</f>
        <v/>
      </c>
      <c r="V559" s="413" t="str">
        <f t="array" ref="V559">IFERROR(IF(INDEX('Disaggregation Data'!$P$315:$P$616,MATCH(RIGHT(X559,255),RIGHT('Disaggregation Data'!$J$315:$J$616,255),0))=0,"",INDEX('Disaggregation Data'!$P$315:$P$616,MATCH(RIGHT(X559,255),RIGHT('Disaggregation Data'!J$315:$J$616,255),0))),"")</f>
        <v/>
      </c>
      <c r="W559" s="497"/>
      <c r="X559" s="497" t="str">
        <f t="shared" si="36"/>
        <v/>
      </c>
      <c r="Y559" s="497">
        <f t="shared" si="37"/>
        <v>222</v>
      </c>
      <c r="Z559" s="497" t="str">
        <f t="shared" si="38"/>
        <v/>
      </c>
      <c r="AA559" s="497" t="b">
        <f t="shared" si="39"/>
        <v>0</v>
      </c>
      <c r="AB559" s="497" t="s">
        <v>2129</v>
      </c>
      <c r="AC559" s="497" t="str">
        <f t="array" ref="AC559">IFERROR(IF(INDEX('Disaggregation Records'!$G$95:$G$183,MATCH(LEFT(Z559,255),LEFT('Disaggregation Records'!$D$95:$D$183,255),0))=0,"",INDEX('Disaggregation Records'!$G$95:$G$183,MATCH(LEFT(Z559,255),LEFT('Disaggregation Records'!$D$95:$D$183,255),0))),"")</f>
        <v/>
      </c>
      <c r="AD559" s="497" t="s">
        <v>839</v>
      </c>
      <c r="AE559" s="216"/>
      <c r="AF559" s="494"/>
      <c r="AG559" s="494"/>
    </row>
    <row r="560" spans="1:33" ht="37.5" customHeight="1" x14ac:dyDescent="0.25">
      <c r="A560" s="375">
        <v>24</v>
      </c>
      <c r="B560" s="394" t="str">
        <f>IFERROR(VLOOKUP(A560,'Coverage Indicators - Section D'!$A$10:$Y$42,25,FALSE),"")</f>
        <v/>
      </c>
      <c r="C560" s="490" t="str">
        <f t="array" ref="C560">IFERROR(IF(INDEX('Disaggregation Records'!$E$95:$E$183,MATCH(RIGHT(Z560,255),RIGHT('Disaggregation Records'!$D$95:$D$183,255),0))=0,"",INDEX('Disaggregation Records'!$E$95:$E$183,MATCH(RIGHT(Z560,255),RIGHT('Disaggregation Records'!$D$95:$D$183,255),0))),"")</f>
        <v/>
      </c>
      <c r="D560" s="490" t="str">
        <f t="array" ref="D560">IFERROR(IF(INDEX('Disaggregation Records'!$F$95:$F$183,MATCH(RIGHT(Z560,255),RIGHT('Disaggregation Records'!$D$95:$D$183,255),0))=0,"",INDEX('Disaggregation Records'!$F$95:$F$183,MATCH(RIGHT(Z560,255),RIGHT('Disaggregation Records'!$D$95:$D$183,255),0))),"")</f>
        <v/>
      </c>
      <c r="E560" s="396" t="str">
        <f t="array" ref="E560">IFERROR(IF(INDEX('Disaggregation Data'!$K$315:$K$616,MATCH(RIGHT(X560,255),RIGHT('Disaggregation Data'!$J$315:$J$616,255),0))=0,"",INDEX('Disaggregation Data'!$K$315:$K$616,MATCH(RIGHT(X560,255),RIGHT('Disaggregation Data'!J$315:$J$616,255),0))),"")</f>
        <v/>
      </c>
      <c r="F560" s="397" t="str">
        <f t="array" ref="F560">IFERROR(IF(INDEX('Disaggregation Data'!$L$315:$L$616,MATCH(RIGHT(X560,255),RIGHT('Disaggregation Data'!$J$315:$J$616,255),0))=0,"",INDEX('Disaggregation Data'!$L$315:$L$616,MATCH(RIGHT(X560,255),RIGHT('Disaggregation Data'!J$315:$J$616,255),0))),"")</f>
        <v/>
      </c>
      <c r="G560" s="459" t="str">
        <f t="array" ref="G560">IFERROR(IF(INDEX('Disaggregation Data'!$M$315:$M$616,MATCH(RIGHT(X560,255),RIGHT('Disaggregation Data'!$J$315:$J$616,255),0))=0,(E560/F560)*100,INDEX('Disaggregation Data'!$M$315:$M$616,MATCH(RIGHT(X560,255),RIGHT('Disaggregation Data'!J$315:$J$616,255),0))),"")</f>
        <v/>
      </c>
      <c r="H560" s="400" t="str">
        <f t="array" ref="H560">IFERROR(IF(INDEX('Disaggregation Data'!$N$315:$N$616,MATCH(RIGHT(X560,255),RIGHT('Disaggregation Data'!$J$315:$J$616,255),0))=0,"",INDEX('Disaggregation Data'!$N$315:$N$616,MATCH(RIGHT(X560,255),RIGHT('Disaggregation Data'!J$315:$J$616,255),0))),"")</f>
        <v/>
      </c>
      <c r="I560" s="496"/>
      <c r="J560" s="496"/>
      <c r="K560" s="496"/>
      <c r="L560" s="496"/>
      <c r="M560" s="496"/>
      <c r="N560" s="496"/>
      <c r="O560" s="496"/>
      <c r="P560" s="496"/>
      <c r="Q560" s="496"/>
      <c r="R560" s="496"/>
      <c r="S560" s="496"/>
      <c r="T560" s="496"/>
      <c r="U560" s="400" t="str">
        <f t="array" ref="U560">IFERROR(IF(INDEX('Disaggregation Data'!$O$315:$O$616,MATCH(RIGHT(X560,255),RIGHT('Disaggregation Data'!$J$315:$J$616,255),0))=0,"",INDEX('Disaggregation Data'!$O$315:$O$616,MATCH(RIGHT(X560,255),RIGHT('Disaggregation Data'!J$315:$J$616,255),0))),"")</f>
        <v/>
      </c>
      <c r="V560" s="413" t="str">
        <f t="array" ref="V560">IFERROR(IF(INDEX('Disaggregation Data'!$P$315:$P$616,MATCH(RIGHT(X560,255),RIGHT('Disaggregation Data'!$J$315:$J$616,255),0))=0,"",INDEX('Disaggregation Data'!$P$315:$P$616,MATCH(RIGHT(X560,255),RIGHT('Disaggregation Data'!J$315:$J$616,255),0))),"")</f>
        <v/>
      </c>
      <c r="W560" s="497"/>
      <c r="X560" s="497" t="str">
        <f t="shared" si="36"/>
        <v/>
      </c>
      <c r="Y560" s="497">
        <f t="shared" si="37"/>
        <v>223</v>
      </c>
      <c r="Z560" s="497" t="str">
        <f t="shared" si="38"/>
        <v/>
      </c>
      <c r="AA560" s="497" t="b">
        <f t="shared" si="39"/>
        <v>0</v>
      </c>
      <c r="AB560" s="497" t="s">
        <v>2130</v>
      </c>
      <c r="AC560" s="497" t="str">
        <f t="array" ref="AC560">IFERROR(IF(INDEX('Disaggregation Records'!$G$95:$G$183,MATCH(LEFT(Z560,255),LEFT('Disaggregation Records'!$D$95:$D$183,255),0))=0,"",INDEX('Disaggregation Records'!$G$95:$G$183,MATCH(LEFT(Z560,255),LEFT('Disaggregation Records'!$D$95:$D$183,255),0))),"")</f>
        <v/>
      </c>
      <c r="AD560" s="497" t="s">
        <v>839</v>
      </c>
      <c r="AE560" s="216"/>
      <c r="AF560" s="494"/>
      <c r="AG560" s="494"/>
    </row>
    <row r="561" spans="1:33" ht="37.5" customHeight="1" x14ac:dyDescent="0.25">
      <c r="A561" s="375">
        <v>24</v>
      </c>
      <c r="B561" s="394" t="str">
        <f>IFERROR(VLOOKUP(A561,'Coverage Indicators - Section D'!$A$10:$Y$42,25,FALSE),"")</f>
        <v/>
      </c>
      <c r="C561" s="490" t="str">
        <f t="array" ref="C561">IFERROR(IF(INDEX('Disaggregation Records'!$E$95:$E$183,MATCH(RIGHT(Z561,255),RIGHT('Disaggregation Records'!$D$95:$D$183,255),0))=0,"",INDEX('Disaggregation Records'!$E$95:$E$183,MATCH(RIGHT(Z561,255),RIGHT('Disaggregation Records'!$D$95:$D$183,255),0))),"")</f>
        <v/>
      </c>
      <c r="D561" s="490" t="str">
        <f t="array" ref="D561">IFERROR(IF(INDEX('Disaggregation Records'!$F$95:$F$183,MATCH(RIGHT(Z561,255),RIGHT('Disaggregation Records'!$D$95:$D$183,255),0))=0,"",INDEX('Disaggregation Records'!$F$95:$F$183,MATCH(RIGHT(Z561,255),RIGHT('Disaggregation Records'!$D$95:$D$183,255),0))),"")</f>
        <v/>
      </c>
      <c r="E561" s="396" t="str">
        <f t="array" ref="E561">IFERROR(IF(INDEX('Disaggregation Data'!$K$315:$K$616,MATCH(RIGHT(X561,255),RIGHT('Disaggregation Data'!$J$315:$J$616,255),0))=0,"",INDEX('Disaggregation Data'!$K$315:$K$616,MATCH(RIGHT(X561,255),RIGHT('Disaggregation Data'!J$315:$J$616,255),0))),"")</f>
        <v/>
      </c>
      <c r="F561" s="397" t="str">
        <f t="array" ref="F561">IFERROR(IF(INDEX('Disaggregation Data'!$L$315:$L$616,MATCH(RIGHT(X561,255),RIGHT('Disaggregation Data'!$J$315:$J$616,255),0))=0,"",INDEX('Disaggregation Data'!$L$315:$L$616,MATCH(RIGHT(X561,255),RIGHT('Disaggregation Data'!J$315:$J$616,255),0))),"")</f>
        <v/>
      </c>
      <c r="G561" s="459" t="str">
        <f t="array" ref="G561">IFERROR(IF(INDEX('Disaggregation Data'!$M$315:$M$616,MATCH(RIGHT(X561,255),RIGHT('Disaggregation Data'!$J$315:$J$616,255),0))=0,(E561/F561)*100,INDEX('Disaggregation Data'!$M$315:$M$616,MATCH(RIGHT(X561,255),RIGHT('Disaggregation Data'!J$315:$J$616,255),0))),"")</f>
        <v/>
      </c>
      <c r="H561" s="400" t="str">
        <f t="array" ref="H561">IFERROR(IF(INDEX('Disaggregation Data'!$N$315:$N$616,MATCH(RIGHT(X561,255),RIGHT('Disaggregation Data'!$J$315:$J$616,255),0))=0,"",INDEX('Disaggregation Data'!$N$315:$N$616,MATCH(RIGHT(X561,255),RIGHT('Disaggregation Data'!J$315:$J$616,255),0))),"")</f>
        <v/>
      </c>
      <c r="I561" s="496"/>
      <c r="J561" s="496"/>
      <c r="K561" s="496"/>
      <c r="L561" s="496"/>
      <c r="M561" s="496"/>
      <c r="N561" s="496"/>
      <c r="O561" s="496"/>
      <c r="P561" s="496"/>
      <c r="Q561" s="496"/>
      <c r="R561" s="496"/>
      <c r="S561" s="496"/>
      <c r="T561" s="496"/>
      <c r="U561" s="400" t="str">
        <f t="array" ref="U561">IFERROR(IF(INDEX('Disaggregation Data'!$O$315:$O$616,MATCH(RIGHT(X561,255),RIGHT('Disaggregation Data'!$J$315:$J$616,255),0))=0,"",INDEX('Disaggregation Data'!$O$315:$O$616,MATCH(RIGHT(X561,255),RIGHT('Disaggregation Data'!J$315:$J$616,255),0))),"")</f>
        <v/>
      </c>
      <c r="V561" s="413" t="str">
        <f t="array" ref="V561">IFERROR(IF(INDEX('Disaggregation Data'!$P$315:$P$616,MATCH(RIGHT(X561,255),RIGHT('Disaggregation Data'!$J$315:$J$616,255),0))=0,"",INDEX('Disaggregation Data'!$P$315:$P$616,MATCH(RIGHT(X561,255),RIGHT('Disaggregation Data'!J$315:$J$616,255),0))),"")</f>
        <v/>
      </c>
      <c r="W561" s="497"/>
      <c r="X561" s="497" t="str">
        <f t="shared" si="36"/>
        <v/>
      </c>
      <c r="Y561" s="497">
        <f t="shared" si="37"/>
        <v>224</v>
      </c>
      <c r="Z561" s="497" t="str">
        <f t="shared" si="38"/>
        <v/>
      </c>
      <c r="AA561" s="497" t="b">
        <f t="shared" si="39"/>
        <v>0</v>
      </c>
      <c r="AB561" s="497" t="s">
        <v>2131</v>
      </c>
      <c r="AC561" s="497" t="str">
        <f t="array" ref="AC561">IFERROR(IF(INDEX('Disaggregation Records'!$G$95:$G$183,MATCH(LEFT(Z561,255),LEFT('Disaggregation Records'!$D$95:$D$183,255),0))=0,"",INDEX('Disaggregation Records'!$G$95:$G$183,MATCH(LEFT(Z561,255),LEFT('Disaggregation Records'!$D$95:$D$183,255),0))),"")</f>
        <v/>
      </c>
      <c r="AD561" s="497" t="s">
        <v>839</v>
      </c>
      <c r="AE561" s="216"/>
      <c r="AF561" s="494"/>
      <c r="AG561" s="494"/>
    </row>
    <row r="562" spans="1:33" ht="37.5" customHeight="1" x14ac:dyDescent="0.25">
      <c r="A562" s="375">
        <v>24</v>
      </c>
      <c r="B562" s="394" t="str">
        <f>IFERROR(VLOOKUP(A562,'Coverage Indicators - Section D'!$A$10:$Y$42,25,FALSE),"")</f>
        <v/>
      </c>
      <c r="C562" s="490" t="str">
        <f t="array" ref="C562">IFERROR(IF(INDEX('Disaggregation Records'!$E$95:$E$183,MATCH(RIGHT(Z562,255),RIGHT('Disaggregation Records'!$D$95:$D$183,255),0))=0,"",INDEX('Disaggregation Records'!$E$95:$E$183,MATCH(RIGHT(Z562,255),RIGHT('Disaggregation Records'!$D$95:$D$183,255),0))),"")</f>
        <v/>
      </c>
      <c r="D562" s="490" t="str">
        <f t="array" ref="D562">IFERROR(IF(INDEX('Disaggregation Records'!$F$95:$F$183,MATCH(RIGHT(Z562,255),RIGHT('Disaggregation Records'!$D$95:$D$183,255),0))=0,"",INDEX('Disaggregation Records'!$F$95:$F$183,MATCH(RIGHT(Z562,255),RIGHT('Disaggregation Records'!$D$95:$D$183,255),0))),"")</f>
        <v/>
      </c>
      <c r="E562" s="396" t="str">
        <f t="array" ref="E562">IFERROR(IF(INDEX('Disaggregation Data'!$K$315:$K$616,MATCH(RIGHT(X562,255),RIGHT('Disaggregation Data'!$J$315:$J$616,255),0))=0,"",INDEX('Disaggregation Data'!$K$315:$K$616,MATCH(RIGHT(X562,255),RIGHT('Disaggregation Data'!J$315:$J$616,255),0))),"")</f>
        <v/>
      </c>
      <c r="F562" s="397" t="str">
        <f t="array" ref="F562">IFERROR(IF(INDEX('Disaggregation Data'!$L$315:$L$616,MATCH(RIGHT(X562,255),RIGHT('Disaggregation Data'!$J$315:$J$616,255),0))=0,"",INDEX('Disaggregation Data'!$L$315:$L$616,MATCH(RIGHT(X562,255),RIGHT('Disaggregation Data'!J$315:$J$616,255),0))),"")</f>
        <v/>
      </c>
      <c r="G562" s="459" t="str">
        <f t="array" ref="G562">IFERROR(IF(INDEX('Disaggregation Data'!$M$315:$M$616,MATCH(RIGHT(X562,255),RIGHT('Disaggregation Data'!$J$315:$J$616,255),0))=0,(E562/F562)*100,INDEX('Disaggregation Data'!$M$315:$M$616,MATCH(RIGHT(X562,255),RIGHT('Disaggregation Data'!J$315:$J$616,255),0))),"")</f>
        <v/>
      </c>
      <c r="H562" s="400" t="str">
        <f t="array" ref="H562">IFERROR(IF(INDEX('Disaggregation Data'!$N$315:$N$616,MATCH(RIGHT(X562,255),RIGHT('Disaggregation Data'!$J$315:$J$616,255),0))=0,"",INDEX('Disaggregation Data'!$N$315:$N$616,MATCH(RIGHT(X562,255),RIGHT('Disaggregation Data'!J$315:$J$616,255),0))),"")</f>
        <v/>
      </c>
      <c r="I562" s="496"/>
      <c r="J562" s="496"/>
      <c r="K562" s="496"/>
      <c r="L562" s="496"/>
      <c r="M562" s="496"/>
      <c r="N562" s="496"/>
      <c r="O562" s="496"/>
      <c r="P562" s="496"/>
      <c r="Q562" s="496"/>
      <c r="R562" s="496"/>
      <c r="S562" s="496"/>
      <c r="T562" s="496"/>
      <c r="U562" s="400" t="str">
        <f t="array" ref="U562">IFERROR(IF(INDEX('Disaggregation Data'!$O$315:$O$616,MATCH(RIGHT(X562,255),RIGHT('Disaggregation Data'!$J$315:$J$616,255),0))=0,"",INDEX('Disaggregation Data'!$O$315:$O$616,MATCH(RIGHT(X562,255),RIGHT('Disaggregation Data'!J$315:$J$616,255),0))),"")</f>
        <v/>
      </c>
      <c r="V562" s="413" t="str">
        <f t="array" ref="V562">IFERROR(IF(INDEX('Disaggregation Data'!$P$315:$P$616,MATCH(RIGHT(X562,255),RIGHT('Disaggregation Data'!$J$315:$J$616,255),0))=0,"",INDEX('Disaggregation Data'!$P$315:$P$616,MATCH(RIGHT(X562,255),RIGHT('Disaggregation Data'!J$315:$J$616,255),0))),"")</f>
        <v/>
      </c>
      <c r="W562" s="497"/>
      <c r="X562" s="497" t="str">
        <f t="shared" si="36"/>
        <v/>
      </c>
      <c r="Y562" s="497">
        <f t="shared" si="37"/>
        <v>225</v>
      </c>
      <c r="Z562" s="497" t="str">
        <f t="shared" si="38"/>
        <v/>
      </c>
      <c r="AA562" s="497" t="b">
        <f t="shared" si="39"/>
        <v>0</v>
      </c>
      <c r="AB562" s="497" t="s">
        <v>2132</v>
      </c>
      <c r="AC562" s="497" t="str">
        <f t="array" ref="AC562">IFERROR(IF(INDEX('Disaggregation Records'!$G$95:$G$183,MATCH(LEFT(Z562,255),LEFT('Disaggregation Records'!$D$95:$D$183,255),0))=0,"",INDEX('Disaggregation Records'!$G$95:$G$183,MATCH(LEFT(Z562,255),LEFT('Disaggregation Records'!$D$95:$D$183,255),0))),"")</f>
        <v/>
      </c>
      <c r="AD562" s="497" t="s">
        <v>839</v>
      </c>
      <c r="AE562" s="216"/>
      <c r="AF562" s="494"/>
      <c r="AG562" s="494"/>
    </row>
    <row r="563" spans="1:33" ht="37.5" customHeight="1" x14ac:dyDescent="0.25">
      <c r="A563" s="375">
        <v>24</v>
      </c>
      <c r="B563" s="394" t="str">
        <f>IFERROR(VLOOKUP(A563,'Coverage Indicators - Section D'!$A$10:$Y$42,25,FALSE),"")</f>
        <v/>
      </c>
      <c r="C563" s="490" t="str">
        <f t="array" ref="C563">IFERROR(IF(INDEX('Disaggregation Records'!$E$95:$E$183,MATCH(RIGHT(Z563,255),RIGHT('Disaggregation Records'!$D$95:$D$183,255),0))=0,"",INDEX('Disaggregation Records'!$E$95:$E$183,MATCH(RIGHT(Z563,255),RIGHT('Disaggregation Records'!$D$95:$D$183,255),0))),"")</f>
        <v/>
      </c>
      <c r="D563" s="490" t="str">
        <f t="array" ref="D563">IFERROR(IF(INDEX('Disaggregation Records'!$F$95:$F$183,MATCH(RIGHT(Z563,255),RIGHT('Disaggregation Records'!$D$95:$D$183,255),0))=0,"",INDEX('Disaggregation Records'!$F$95:$F$183,MATCH(RIGHT(Z563,255),RIGHT('Disaggregation Records'!$D$95:$D$183,255),0))),"")</f>
        <v/>
      </c>
      <c r="E563" s="396" t="str">
        <f t="array" ref="E563">IFERROR(IF(INDEX('Disaggregation Data'!$K$315:$K$616,MATCH(RIGHT(X563,255),RIGHT('Disaggregation Data'!$J$315:$J$616,255),0))=0,"",INDEX('Disaggregation Data'!$K$315:$K$616,MATCH(RIGHT(X563,255),RIGHT('Disaggregation Data'!J$315:$J$616,255),0))),"")</f>
        <v/>
      </c>
      <c r="F563" s="397" t="str">
        <f t="array" ref="F563">IFERROR(IF(INDEX('Disaggregation Data'!$L$315:$L$616,MATCH(RIGHT(X563,255),RIGHT('Disaggregation Data'!$J$315:$J$616,255),0))=0,"",INDEX('Disaggregation Data'!$L$315:$L$616,MATCH(RIGHT(X563,255),RIGHT('Disaggregation Data'!J$315:$J$616,255),0))),"")</f>
        <v/>
      </c>
      <c r="G563" s="459" t="str">
        <f t="array" ref="G563">IFERROR(IF(INDEX('Disaggregation Data'!$M$315:$M$616,MATCH(RIGHT(X563,255),RIGHT('Disaggregation Data'!$J$315:$J$616,255),0))=0,(E563/F563)*100,INDEX('Disaggregation Data'!$M$315:$M$616,MATCH(RIGHT(X563,255),RIGHT('Disaggregation Data'!J$315:$J$616,255),0))),"")</f>
        <v/>
      </c>
      <c r="H563" s="400" t="str">
        <f t="array" ref="H563">IFERROR(IF(INDEX('Disaggregation Data'!$N$315:$N$616,MATCH(RIGHT(X563,255),RIGHT('Disaggregation Data'!$J$315:$J$616,255),0))=0,"",INDEX('Disaggregation Data'!$N$315:$N$616,MATCH(RIGHT(X563,255),RIGHT('Disaggregation Data'!J$315:$J$616,255),0))),"")</f>
        <v/>
      </c>
      <c r="I563" s="496"/>
      <c r="J563" s="496"/>
      <c r="K563" s="496"/>
      <c r="L563" s="496"/>
      <c r="M563" s="496"/>
      <c r="N563" s="496"/>
      <c r="O563" s="496"/>
      <c r="P563" s="496"/>
      <c r="Q563" s="496"/>
      <c r="R563" s="496"/>
      <c r="S563" s="496"/>
      <c r="T563" s="496"/>
      <c r="U563" s="400" t="str">
        <f t="array" ref="U563">IFERROR(IF(INDEX('Disaggregation Data'!$O$315:$O$616,MATCH(RIGHT(X563,255),RIGHT('Disaggregation Data'!$J$315:$J$616,255),0))=0,"",INDEX('Disaggregation Data'!$O$315:$O$616,MATCH(RIGHT(X563,255),RIGHT('Disaggregation Data'!J$315:$J$616,255),0))),"")</f>
        <v/>
      </c>
      <c r="V563" s="413" t="str">
        <f t="array" ref="V563">IFERROR(IF(INDEX('Disaggregation Data'!$P$315:$P$616,MATCH(RIGHT(X563,255),RIGHT('Disaggregation Data'!$J$315:$J$616,255),0))=0,"",INDEX('Disaggregation Data'!$P$315:$P$616,MATCH(RIGHT(X563,255),RIGHT('Disaggregation Data'!J$315:$J$616,255),0))),"")</f>
        <v/>
      </c>
      <c r="W563" s="497"/>
      <c r="X563" s="497" t="str">
        <f t="shared" si="36"/>
        <v/>
      </c>
      <c r="Y563" s="497">
        <f t="shared" si="37"/>
        <v>226</v>
      </c>
      <c r="Z563" s="497" t="str">
        <f t="shared" si="38"/>
        <v/>
      </c>
      <c r="AA563" s="497" t="b">
        <f t="shared" si="39"/>
        <v>0</v>
      </c>
      <c r="AB563" s="497" t="s">
        <v>2133</v>
      </c>
      <c r="AC563" s="497" t="str">
        <f t="array" ref="AC563">IFERROR(IF(INDEX('Disaggregation Records'!$G$95:$G$183,MATCH(LEFT(Z563,255),LEFT('Disaggregation Records'!$D$95:$D$183,255),0))=0,"",INDEX('Disaggregation Records'!$G$95:$G$183,MATCH(LEFT(Z563,255),LEFT('Disaggregation Records'!$D$95:$D$183,255),0))),"")</f>
        <v/>
      </c>
      <c r="AD563" s="497" t="s">
        <v>839</v>
      </c>
      <c r="AE563" s="216"/>
      <c r="AF563" s="494"/>
      <c r="AG563" s="494"/>
    </row>
    <row r="564" spans="1:33" ht="37.5" customHeight="1" x14ac:dyDescent="0.25">
      <c r="A564" s="375">
        <v>24</v>
      </c>
      <c r="B564" s="394" t="str">
        <f>IFERROR(VLOOKUP(A564,'Coverage Indicators - Section D'!$A$10:$Y$42,25,FALSE),"")</f>
        <v/>
      </c>
      <c r="C564" s="490" t="str">
        <f t="array" ref="C564">IFERROR(IF(INDEX('Disaggregation Records'!$E$95:$E$183,MATCH(RIGHT(Z564,255),RIGHT('Disaggregation Records'!$D$95:$D$183,255),0))=0,"",INDEX('Disaggregation Records'!$E$95:$E$183,MATCH(RIGHT(Z564,255),RIGHT('Disaggregation Records'!$D$95:$D$183,255),0))),"")</f>
        <v/>
      </c>
      <c r="D564" s="490" t="str">
        <f t="array" ref="D564">IFERROR(IF(INDEX('Disaggregation Records'!$F$95:$F$183,MATCH(RIGHT(Z564,255),RIGHT('Disaggregation Records'!$D$95:$D$183,255),0))=0,"",INDEX('Disaggregation Records'!$F$95:$F$183,MATCH(RIGHT(Z564,255),RIGHT('Disaggregation Records'!$D$95:$D$183,255),0))),"")</f>
        <v/>
      </c>
      <c r="E564" s="396" t="str">
        <f t="array" ref="E564">IFERROR(IF(INDEX('Disaggregation Data'!$K$315:$K$616,MATCH(RIGHT(X564,255),RIGHT('Disaggregation Data'!$J$315:$J$616,255),0))=0,"",INDEX('Disaggregation Data'!$K$315:$K$616,MATCH(RIGHT(X564,255),RIGHT('Disaggregation Data'!J$315:$J$616,255),0))),"")</f>
        <v/>
      </c>
      <c r="F564" s="397" t="str">
        <f t="array" ref="F564">IFERROR(IF(INDEX('Disaggregation Data'!$L$315:$L$616,MATCH(RIGHT(X564,255),RIGHT('Disaggregation Data'!$J$315:$J$616,255),0))=0,"",INDEX('Disaggregation Data'!$L$315:$L$616,MATCH(RIGHT(X564,255),RIGHT('Disaggregation Data'!J$315:$J$616,255),0))),"")</f>
        <v/>
      </c>
      <c r="G564" s="459" t="str">
        <f t="array" ref="G564">IFERROR(IF(INDEX('Disaggregation Data'!$M$315:$M$616,MATCH(RIGHT(X564,255),RIGHT('Disaggregation Data'!$J$315:$J$616,255),0))=0,(E564/F564)*100,INDEX('Disaggregation Data'!$M$315:$M$616,MATCH(RIGHT(X564,255),RIGHT('Disaggregation Data'!J$315:$J$616,255),0))),"")</f>
        <v/>
      </c>
      <c r="H564" s="400" t="str">
        <f t="array" ref="H564">IFERROR(IF(INDEX('Disaggregation Data'!$N$315:$N$616,MATCH(RIGHT(X564,255),RIGHT('Disaggregation Data'!$J$315:$J$616,255),0))=0,"",INDEX('Disaggregation Data'!$N$315:$N$616,MATCH(RIGHT(X564,255),RIGHT('Disaggregation Data'!J$315:$J$616,255),0))),"")</f>
        <v/>
      </c>
      <c r="I564" s="496"/>
      <c r="J564" s="496"/>
      <c r="K564" s="496"/>
      <c r="L564" s="496"/>
      <c r="M564" s="496"/>
      <c r="N564" s="496"/>
      <c r="O564" s="496"/>
      <c r="P564" s="496"/>
      <c r="Q564" s="496"/>
      <c r="R564" s="496"/>
      <c r="S564" s="496"/>
      <c r="T564" s="496"/>
      <c r="U564" s="400" t="str">
        <f t="array" ref="U564">IFERROR(IF(INDEX('Disaggregation Data'!$O$315:$O$616,MATCH(RIGHT(X564,255),RIGHT('Disaggregation Data'!$J$315:$J$616,255),0))=0,"",INDEX('Disaggregation Data'!$O$315:$O$616,MATCH(RIGHT(X564,255),RIGHT('Disaggregation Data'!J$315:$J$616,255),0))),"")</f>
        <v/>
      </c>
      <c r="V564" s="413" t="str">
        <f t="array" ref="V564">IFERROR(IF(INDEX('Disaggregation Data'!$P$315:$P$616,MATCH(RIGHT(X564,255),RIGHT('Disaggregation Data'!$J$315:$J$616,255),0))=0,"",INDEX('Disaggregation Data'!$P$315:$P$616,MATCH(RIGHT(X564,255),RIGHT('Disaggregation Data'!J$315:$J$616,255),0))),"")</f>
        <v/>
      </c>
      <c r="W564" s="497"/>
      <c r="X564" s="497" t="str">
        <f t="shared" si="36"/>
        <v/>
      </c>
      <c r="Y564" s="497">
        <f t="shared" si="37"/>
        <v>227</v>
      </c>
      <c r="Z564" s="497" t="str">
        <f t="shared" si="38"/>
        <v/>
      </c>
      <c r="AA564" s="497" t="b">
        <f t="shared" si="39"/>
        <v>0</v>
      </c>
      <c r="AB564" s="497" t="s">
        <v>2134</v>
      </c>
      <c r="AC564" s="497" t="str">
        <f t="array" ref="AC564">IFERROR(IF(INDEX('Disaggregation Records'!$G$95:$G$183,MATCH(LEFT(Z564,255),LEFT('Disaggregation Records'!$D$95:$D$183,255),0))=0,"",INDEX('Disaggregation Records'!$G$95:$G$183,MATCH(LEFT(Z564,255),LEFT('Disaggregation Records'!$D$95:$D$183,255),0))),"")</f>
        <v/>
      </c>
      <c r="AD564" s="497" t="s">
        <v>839</v>
      </c>
      <c r="AE564" s="216"/>
      <c r="AF564" s="494"/>
      <c r="AG564" s="494"/>
    </row>
    <row r="565" spans="1:33" ht="37.5" customHeight="1" x14ac:dyDescent="0.25">
      <c r="A565" s="375">
        <v>24</v>
      </c>
      <c r="B565" s="394" t="str">
        <f>IFERROR(VLOOKUP(A565,'Coverage Indicators - Section D'!$A$10:$Y$42,25,FALSE),"")</f>
        <v/>
      </c>
      <c r="C565" s="490" t="str">
        <f t="array" ref="C565">IFERROR(IF(INDEX('Disaggregation Records'!$E$95:$E$183,MATCH(RIGHT(Z565,255),RIGHT('Disaggregation Records'!$D$95:$D$183,255),0))=0,"",INDEX('Disaggregation Records'!$E$95:$E$183,MATCH(RIGHT(Z565,255),RIGHT('Disaggregation Records'!$D$95:$D$183,255),0))),"")</f>
        <v/>
      </c>
      <c r="D565" s="490" t="str">
        <f t="array" ref="D565">IFERROR(IF(INDEX('Disaggregation Records'!$F$95:$F$183,MATCH(RIGHT(Z565,255),RIGHT('Disaggregation Records'!$D$95:$D$183,255),0))=0,"",INDEX('Disaggregation Records'!$F$95:$F$183,MATCH(RIGHT(Z565,255),RIGHT('Disaggregation Records'!$D$95:$D$183,255),0))),"")</f>
        <v/>
      </c>
      <c r="E565" s="396" t="str">
        <f t="array" ref="E565">IFERROR(IF(INDEX('Disaggregation Data'!$K$315:$K$616,MATCH(RIGHT(X565,255),RIGHT('Disaggregation Data'!$J$315:$J$616,255),0))=0,"",INDEX('Disaggregation Data'!$K$315:$K$616,MATCH(RIGHT(X565,255),RIGHT('Disaggregation Data'!J$315:$J$616,255),0))),"")</f>
        <v/>
      </c>
      <c r="F565" s="397" t="str">
        <f t="array" ref="F565">IFERROR(IF(INDEX('Disaggregation Data'!$L$315:$L$616,MATCH(RIGHT(X565,255),RIGHT('Disaggregation Data'!$J$315:$J$616,255),0))=0,"",INDEX('Disaggregation Data'!$L$315:$L$616,MATCH(RIGHT(X565,255),RIGHT('Disaggregation Data'!J$315:$J$616,255),0))),"")</f>
        <v/>
      </c>
      <c r="G565" s="459" t="str">
        <f t="array" ref="G565">IFERROR(IF(INDEX('Disaggregation Data'!$M$315:$M$616,MATCH(RIGHT(X565,255),RIGHT('Disaggregation Data'!$J$315:$J$616,255),0))=0,(E565/F565)*100,INDEX('Disaggregation Data'!$M$315:$M$616,MATCH(RIGHT(X565,255),RIGHT('Disaggregation Data'!J$315:$J$616,255),0))),"")</f>
        <v/>
      </c>
      <c r="H565" s="400" t="str">
        <f t="array" ref="H565">IFERROR(IF(INDEX('Disaggregation Data'!$N$315:$N$616,MATCH(RIGHT(X565,255),RIGHT('Disaggregation Data'!$J$315:$J$616,255),0))=0,"",INDEX('Disaggregation Data'!$N$315:$N$616,MATCH(RIGHT(X565,255),RIGHT('Disaggregation Data'!J$315:$J$616,255),0))),"")</f>
        <v/>
      </c>
      <c r="I565" s="496"/>
      <c r="J565" s="496"/>
      <c r="K565" s="496"/>
      <c r="L565" s="496"/>
      <c r="M565" s="496"/>
      <c r="N565" s="496"/>
      <c r="O565" s="496"/>
      <c r="P565" s="496"/>
      <c r="Q565" s="496"/>
      <c r="R565" s="496"/>
      <c r="S565" s="496"/>
      <c r="T565" s="496"/>
      <c r="U565" s="400" t="str">
        <f t="array" ref="U565">IFERROR(IF(INDEX('Disaggregation Data'!$O$315:$O$616,MATCH(RIGHT(X565,255),RIGHT('Disaggregation Data'!$J$315:$J$616,255),0))=0,"",INDEX('Disaggregation Data'!$O$315:$O$616,MATCH(RIGHT(X565,255),RIGHT('Disaggregation Data'!J$315:$J$616,255),0))),"")</f>
        <v/>
      </c>
      <c r="V565" s="413" t="str">
        <f t="array" ref="V565">IFERROR(IF(INDEX('Disaggregation Data'!$P$315:$P$616,MATCH(RIGHT(X565,255),RIGHT('Disaggregation Data'!$J$315:$J$616,255),0))=0,"",INDEX('Disaggregation Data'!$P$315:$P$616,MATCH(RIGHT(X565,255),RIGHT('Disaggregation Data'!J$315:$J$616,255),0))),"")</f>
        <v/>
      </c>
      <c r="W565" s="497"/>
      <c r="X565" s="497" t="str">
        <f t="shared" si="36"/>
        <v/>
      </c>
      <c r="Y565" s="497">
        <f t="shared" si="37"/>
        <v>228</v>
      </c>
      <c r="Z565" s="497" t="str">
        <f t="shared" si="38"/>
        <v/>
      </c>
      <c r="AA565" s="497" t="b">
        <f t="shared" si="39"/>
        <v>0</v>
      </c>
      <c r="AB565" s="497" t="s">
        <v>2135</v>
      </c>
      <c r="AC565" s="497" t="str">
        <f t="array" ref="AC565">IFERROR(IF(INDEX('Disaggregation Records'!$G$95:$G$183,MATCH(LEFT(Z565,255),LEFT('Disaggregation Records'!$D$95:$D$183,255),0))=0,"",INDEX('Disaggregation Records'!$G$95:$G$183,MATCH(LEFT(Z565,255),LEFT('Disaggregation Records'!$D$95:$D$183,255),0))),"")</f>
        <v/>
      </c>
      <c r="AD565" s="497" t="s">
        <v>839</v>
      </c>
      <c r="AE565" s="216"/>
      <c r="AF565" s="494"/>
      <c r="AG565" s="494"/>
    </row>
    <row r="566" spans="1:33" ht="37.5" customHeight="1" x14ac:dyDescent="0.25">
      <c r="A566" s="375">
        <v>24</v>
      </c>
      <c r="B566" s="394" t="str">
        <f>IFERROR(VLOOKUP(A566,'Coverage Indicators - Section D'!$A$10:$Y$42,25,FALSE),"")</f>
        <v/>
      </c>
      <c r="C566" s="490" t="str">
        <f t="array" ref="C566">IFERROR(IF(INDEX('Disaggregation Records'!$E$95:$E$183,MATCH(RIGHT(Z566,255),RIGHT('Disaggregation Records'!$D$95:$D$183,255),0))=0,"",INDEX('Disaggregation Records'!$E$95:$E$183,MATCH(RIGHT(Z566,255),RIGHT('Disaggregation Records'!$D$95:$D$183,255),0))),"")</f>
        <v/>
      </c>
      <c r="D566" s="490" t="str">
        <f t="array" ref="D566">IFERROR(IF(INDEX('Disaggregation Records'!$F$95:$F$183,MATCH(RIGHT(Z566,255),RIGHT('Disaggregation Records'!$D$95:$D$183,255),0))=0,"",INDEX('Disaggregation Records'!$F$95:$F$183,MATCH(RIGHT(Z566,255),RIGHT('Disaggregation Records'!$D$95:$D$183,255),0))),"")</f>
        <v/>
      </c>
      <c r="E566" s="396" t="str">
        <f t="array" ref="E566">IFERROR(IF(INDEX('Disaggregation Data'!$K$315:$K$616,MATCH(RIGHT(X566,255),RIGHT('Disaggregation Data'!$J$315:$J$616,255),0))=0,"",INDEX('Disaggregation Data'!$K$315:$K$616,MATCH(RIGHT(X566,255),RIGHT('Disaggregation Data'!J$315:$J$616,255),0))),"")</f>
        <v/>
      </c>
      <c r="F566" s="397" t="str">
        <f t="array" ref="F566">IFERROR(IF(INDEX('Disaggregation Data'!$L$315:$L$616,MATCH(RIGHT(X566,255),RIGHT('Disaggregation Data'!$J$315:$J$616,255),0))=0,"",INDEX('Disaggregation Data'!$L$315:$L$616,MATCH(RIGHT(X566,255),RIGHT('Disaggregation Data'!J$315:$J$616,255),0))),"")</f>
        <v/>
      </c>
      <c r="G566" s="459" t="str">
        <f t="array" ref="G566">IFERROR(IF(INDEX('Disaggregation Data'!$M$315:$M$616,MATCH(RIGHT(X566,255),RIGHT('Disaggregation Data'!$J$315:$J$616,255),0))=0,(E566/F566)*100,INDEX('Disaggregation Data'!$M$315:$M$616,MATCH(RIGHT(X566,255),RIGHT('Disaggregation Data'!J$315:$J$616,255),0))),"")</f>
        <v/>
      </c>
      <c r="H566" s="400" t="str">
        <f t="array" ref="H566">IFERROR(IF(INDEX('Disaggregation Data'!$N$315:$N$616,MATCH(RIGHT(X566,255),RIGHT('Disaggregation Data'!$J$315:$J$616,255),0))=0,"",INDEX('Disaggregation Data'!$N$315:$N$616,MATCH(RIGHT(X566,255),RIGHT('Disaggregation Data'!J$315:$J$616,255),0))),"")</f>
        <v/>
      </c>
      <c r="I566" s="496"/>
      <c r="J566" s="496"/>
      <c r="K566" s="496"/>
      <c r="L566" s="496"/>
      <c r="M566" s="496"/>
      <c r="N566" s="496"/>
      <c r="O566" s="496"/>
      <c r="P566" s="496"/>
      <c r="Q566" s="496"/>
      <c r="R566" s="496"/>
      <c r="S566" s="496"/>
      <c r="T566" s="496"/>
      <c r="U566" s="400" t="str">
        <f t="array" ref="U566">IFERROR(IF(INDEX('Disaggregation Data'!$O$315:$O$616,MATCH(RIGHT(X566,255),RIGHT('Disaggregation Data'!$J$315:$J$616,255),0))=0,"",INDEX('Disaggregation Data'!$O$315:$O$616,MATCH(RIGHT(X566,255),RIGHT('Disaggregation Data'!J$315:$J$616,255),0))),"")</f>
        <v/>
      </c>
      <c r="V566" s="413" t="str">
        <f t="array" ref="V566">IFERROR(IF(INDEX('Disaggregation Data'!$P$315:$P$616,MATCH(RIGHT(X566,255),RIGHT('Disaggregation Data'!$J$315:$J$616,255),0))=0,"",INDEX('Disaggregation Data'!$P$315:$P$616,MATCH(RIGHT(X566,255),RIGHT('Disaggregation Data'!J$315:$J$616,255),0))),"")</f>
        <v/>
      </c>
      <c r="W566" s="497"/>
      <c r="X566" s="497" t="str">
        <f t="shared" si="36"/>
        <v/>
      </c>
      <c r="Y566" s="497">
        <f t="shared" si="37"/>
        <v>229</v>
      </c>
      <c r="Z566" s="497" t="str">
        <f t="shared" si="38"/>
        <v/>
      </c>
      <c r="AA566" s="497" t="b">
        <f t="shared" si="39"/>
        <v>0</v>
      </c>
      <c r="AB566" s="497" t="s">
        <v>2136</v>
      </c>
      <c r="AC566" s="497" t="str">
        <f t="array" ref="AC566">IFERROR(IF(INDEX('Disaggregation Records'!$G$95:$G$183,MATCH(LEFT(Z566,255),LEFT('Disaggregation Records'!$D$95:$D$183,255),0))=0,"",INDEX('Disaggregation Records'!$G$95:$G$183,MATCH(LEFT(Z566,255),LEFT('Disaggregation Records'!$D$95:$D$183,255),0))),"")</f>
        <v/>
      </c>
      <c r="AD566" s="497" t="s">
        <v>839</v>
      </c>
      <c r="AE566" s="216"/>
      <c r="AF566" s="494"/>
      <c r="AG566" s="494"/>
    </row>
    <row r="567" spans="1:33" ht="37.5" customHeight="1" x14ac:dyDescent="0.25">
      <c r="A567" s="375">
        <v>25</v>
      </c>
      <c r="B567" s="394" t="str">
        <f>IFERROR(VLOOKUP(A567,'Coverage Indicators - Section D'!$A$10:$Y$42,25,FALSE),"")</f>
        <v/>
      </c>
      <c r="C567" s="490" t="str">
        <f t="array" ref="C567">IFERROR(IF(INDEX('Disaggregation Records'!$E$95:$E$183,MATCH(RIGHT(Z567,255),RIGHT('Disaggregation Records'!$D$95:$D$183,255),0))=0,"",INDEX('Disaggregation Records'!$E$95:$E$183,MATCH(RIGHT(Z567,255),RIGHT('Disaggregation Records'!$D$95:$D$183,255),0))),"")</f>
        <v/>
      </c>
      <c r="D567" s="490" t="str">
        <f t="array" ref="D567">IFERROR(IF(INDEX('Disaggregation Records'!$F$95:$F$183,MATCH(RIGHT(Z567,255),RIGHT('Disaggregation Records'!$D$95:$D$183,255),0))=0,"",INDEX('Disaggregation Records'!$F$95:$F$183,MATCH(RIGHT(Z567,255),RIGHT('Disaggregation Records'!$D$95:$D$183,255),0))),"")</f>
        <v/>
      </c>
      <c r="E567" s="396" t="str">
        <f t="array" ref="E567">IFERROR(IF(INDEX('Disaggregation Data'!$K$315:$K$616,MATCH(RIGHT(X567,255),RIGHT('Disaggregation Data'!$J$315:$J$616,255),0))=0,"",INDEX('Disaggregation Data'!$K$315:$K$616,MATCH(RIGHT(X567,255),RIGHT('Disaggregation Data'!J$315:$J$616,255),0))),"")</f>
        <v/>
      </c>
      <c r="F567" s="397" t="str">
        <f t="array" ref="F567">IFERROR(IF(INDEX('Disaggregation Data'!$L$315:$L$616,MATCH(RIGHT(X567,255),RIGHT('Disaggregation Data'!$J$315:$J$616,255),0))=0,"",INDEX('Disaggregation Data'!$L$315:$L$616,MATCH(RIGHT(X567,255),RIGHT('Disaggregation Data'!J$315:$J$616,255),0))),"")</f>
        <v/>
      </c>
      <c r="G567" s="459" t="str">
        <f t="array" ref="G567">IFERROR(IF(INDEX('Disaggregation Data'!$M$315:$M$616,MATCH(RIGHT(X567,255),RIGHT('Disaggregation Data'!$J$315:$J$616,255),0))=0,(E567/F567)*100,INDEX('Disaggregation Data'!$M$315:$M$616,MATCH(RIGHT(X567,255),RIGHT('Disaggregation Data'!J$315:$J$616,255),0))),"")</f>
        <v/>
      </c>
      <c r="H567" s="400" t="str">
        <f t="array" ref="H567">IFERROR(IF(INDEX('Disaggregation Data'!$N$315:$N$616,MATCH(RIGHT(X567,255),RIGHT('Disaggregation Data'!$J$315:$J$616,255),0))=0,"",INDEX('Disaggregation Data'!$N$315:$N$616,MATCH(RIGHT(X567,255),RIGHT('Disaggregation Data'!J$315:$J$616,255),0))),"")</f>
        <v/>
      </c>
      <c r="I567" s="496"/>
      <c r="J567" s="496"/>
      <c r="K567" s="496"/>
      <c r="L567" s="496"/>
      <c r="M567" s="496"/>
      <c r="N567" s="496"/>
      <c r="O567" s="496"/>
      <c r="P567" s="496"/>
      <c r="Q567" s="496"/>
      <c r="R567" s="496"/>
      <c r="S567" s="496"/>
      <c r="T567" s="496"/>
      <c r="U567" s="400" t="str">
        <f t="array" ref="U567">IFERROR(IF(INDEX('Disaggregation Data'!$O$315:$O$616,MATCH(RIGHT(X567,255),RIGHT('Disaggregation Data'!$J$315:$J$616,255),0))=0,"",INDEX('Disaggregation Data'!$O$315:$O$616,MATCH(RIGHT(X567,255),RIGHT('Disaggregation Data'!J$315:$J$616,255),0))),"")</f>
        <v/>
      </c>
      <c r="V567" s="413" t="str">
        <f t="array" ref="V567">IFERROR(IF(INDEX('Disaggregation Data'!$P$315:$P$616,MATCH(RIGHT(X567,255),RIGHT('Disaggregation Data'!$J$315:$J$616,255),0))=0,"",INDEX('Disaggregation Data'!$P$315:$P$616,MATCH(RIGHT(X567,255),RIGHT('Disaggregation Data'!J$315:$J$616,255),0))),"")</f>
        <v/>
      </c>
      <c r="W567" s="497"/>
      <c r="X567" s="497" t="str">
        <f t="shared" si="36"/>
        <v/>
      </c>
      <c r="Y567" s="497">
        <f t="shared" si="37"/>
        <v>230</v>
      </c>
      <c r="Z567" s="497" t="str">
        <f t="shared" si="38"/>
        <v/>
      </c>
      <c r="AA567" s="497" t="b">
        <f t="shared" si="39"/>
        <v>0</v>
      </c>
      <c r="AB567" s="497" t="s">
        <v>2137</v>
      </c>
      <c r="AC567" s="497" t="str">
        <f t="array" ref="AC567">IFERROR(IF(INDEX('Disaggregation Records'!$G$95:$G$183,MATCH(LEFT(Z567,255),LEFT('Disaggregation Records'!$D$95:$D$183,255),0))=0,"",INDEX('Disaggregation Records'!$G$95:$G$183,MATCH(LEFT(Z567,255),LEFT('Disaggregation Records'!$D$95:$D$183,255),0))),"")</f>
        <v/>
      </c>
      <c r="AD567" s="497" t="s">
        <v>840</v>
      </c>
      <c r="AE567" s="216"/>
      <c r="AF567" s="494"/>
      <c r="AG567" s="494"/>
    </row>
    <row r="568" spans="1:33" ht="37.5" customHeight="1" x14ac:dyDescent="0.25">
      <c r="A568" s="375">
        <v>25</v>
      </c>
      <c r="B568" s="394" t="str">
        <f>IFERROR(VLOOKUP(A568,'Coverage Indicators - Section D'!$A$10:$Y$42,25,FALSE),"")</f>
        <v/>
      </c>
      <c r="C568" s="490" t="str">
        <f t="array" ref="C568">IFERROR(IF(INDEX('Disaggregation Records'!$E$95:$E$183,MATCH(RIGHT(Z568,255),RIGHT('Disaggregation Records'!$D$95:$D$183,255),0))=0,"",INDEX('Disaggregation Records'!$E$95:$E$183,MATCH(RIGHT(Z568,255),RIGHT('Disaggregation Records'!$D$95:$D$183,255),0))),"")</f>
        <v/>
      </c>
      <c r="D568" s="490" t="str">
        <f t="array" ref="D568">IFERROR(IF(INDEX('Disaggregation Records'!$F$95:$F$183,MATCH(RIGHT(Z568,255),RIGHT('Disaggregation Records'!$D$95:$D$183,255),0))=0,"",INDEX('Disaggregation Records'!$F$95:$F$183,MATCH(RIGHT(Z568,255),RIGHT('Disaggregation Records'!$D$95:$D$183,255),0))),"")</f>
        <v/>
      </c>
      <c r="E568" s="396" t="str">
        <f t="array" ref="E568">IFERROR(IF(INDEX('Disaggregation Data'!$K$315:$K$616,MATCH(RIGHT(X568,255),RIGHT('Disaggregation Data'!$J$315:$J$616,255),0))=0,"",INDEX('Disaggregation Data'!$K$315:$K$616,MATCH(RIGHT(X568,255),RIGHT('Disaggregation Data'!J$315:$J$616,255),0))),"")</f>
        <v/>
      </c>
      <c r="F568" s="397" t="str">
        <f t="array" ref="F568">IFERROR(IF(INDEX('Disaggregation Data'!$L$315:$L$616,MATCH(RIGHT(X568,255),RIGHT('Disaggregation Data'!$J$315:$J$616,255),0))=0,"",INDEX('Disaggregation Data'!$L$315:$L$616,MATCH(RIGHT(X568,255),RIGHT('Disaggregation Data'!J$315:$J$616,255),0))),"")</f>
        <v/>
      </c>
      <c r="G568" s="459" t="str">
        <f t="array" ref="G568">IFERROR(IF(INDEX('Disaggregation Data'!$M$315:$M$616,MATCH(RIGHT(X568,255),RIGHT('Disaggregation Data'!$J$315:$J$616,255),0))=0,(E568/F568)*100,INDEX('Disaggregation Data'!$M$315:$M$616,MATCH(RIGHT(X568,255),RIGHT('Disaggregation Data'!J$315:$J$616,255),0))),"")</f>
        <v/>
      </c>
      <c r="H568" s="400" t="str">
        <f t="array" ref="H568">IFERROR(IF(INDEX('Disaggregation Data'!$N$315:$N$616,MATCH(RIGHT(X568,255),RIGHT('Disaggregation Data'!$J$315:$J$616,255),0))=0,"",INDEX('Disaggregation Data'!$N$315:$N$616,MATCH(RIGHT(X568,255),RIGHT('Disaggregation Data'!J$315:$J$616,255),0))),"")</f>
        <v/>
      </c>
      <c r="I568" s="496"/>
      <c r="J568" s="496"/>
      <c r="K568" s="496"/>
      <c r="L568" s="496"/>
      <c r="M568" s="496"/>
      <c r="N568" s="496"/>
      <c r="O568" s="496"/>
      <c r="P568" s="496"/>
      <c r="Q568" s="496"/>
      <c r="R568" s="496"/>
      <c r="S568" s="496"/>
      <c r="T568" s="496"/>
      <c r="U568" s="400" t="str">
        <f t="array" ref="U568">IFERROR(IF(INDEX('Disaggregation Data'!$O$315:$O$616,MATCH(RIGHT(X568,255),RIGHT('Disaggregation Data'!$J$315:$J$616,255),0))=0,"",INDEX('Disaggregation Data'!$O$315:$O$616,MATCH(RIGHT(X568,255),RIGHT('Disaggregation Data'!J$315:$J$616,255),0))),"")</f>
        <v/>
      </c>
      <c r="V568" s="413" t="str">
        <f t="array" ref="V568">IFERROR(IF(INDEX('Disaggregation Data'!$P$315:$P$616,MATCH(RIGHT(X568,255),RIGHT('Disaggregation Data'!$J$315:$J$616,255),0))=0,"",INDEX('Disaggregation Data'!$P$315:$P$616,MATCH(RIGHT(X568,255),RIGHT('Disaggregation Data'!J$315:$J$616,255),0))),"")</f>
        <v/>
      </c>
      <c r="W568" s="497"/>
      <c r="X568" s="497" t="str">
        <f t="shared" si="36"/>
        <v/>
      </c>
      <c r="Y568" s="497">
        <f t="shared" si="37"/>
        <v>231</v>
      </c>
      <c r="Z568" s="497" t="str">
        <f t="shared" si="38"/>
        <v/>
      </c>
      <c r="AA568" s="497" t="b">
        <f t="shared" si="39"/>
        <v>0</v>
      </c>
      <c r="AB568" s="497" t="s">
        <v>2138</v>
      </c>
      <c r="AC568" s="497" t="str">
        <f t="array" ref="AC568">IFERROR(IF(INDEX('Disaggregation Records'!$G$95:$G$183,MATCH(LEFT(Z568,255),LEFT('Disaggregation Records'!$D$95:$D$183,255),0))=0,"",INDEX('Disaggregation Records'!$G$95:$G$183,MATCH(LEFT(Z568,255),LEFT('Disaggregation Records'!$D$95:$D$183,255),0))),"")</f>
        <v/>
      </c>
      <c r="AD568" s="497" t="s">
        <v>840</v>
      </c>
      <c r="AE568" s="216"/>
      <c r="AF568" s="494"/>
      <c r="AG568" s="494"/>
    </row>
    <row r="569" spans="1:33" ht="37.5" customHeight="1" x14ac:dyDescent="0.25">
      <c r="A569" s="375">
        <v>25</v>
      </c>
      <c r="B569" s="394" t="str">
        <f>IFERROR(VLOOKUP(A569,'Coverage Indicators - Section D'!$A$10:$Y$42,25,FALSE),"")</f>
        <v/>
      </c>
      <c r="C569" s="490" t="str">
        <f t="array" ref="C569">IFERROR(IF(INDEX('Disaggregation Records'!$E$95:$E$183,MATCH(RIGHT(Z569,255),RIGHT('Disaggregation Records'!$D$95:$D$183,255),0))=0,"",INDEX('Disaggregation Records'!$E$95:$E$183,MATCH(RIGHT(Z569,255),RIGHT('Disaggregation Records'!$D$95:$D$183,255),0))),"")</f>
        <v/>
      </c>
      <c r="D569" s="490" t="str">
        <f t="array" ref="D569">IFERROR(IF(INDEX('Disaggregation Records'!$F$95:$F$183,MATCH(RIGHT(Z569,255),RIGHT('Disaggregation Records'!$D$95:$D$183,255),0))=0,"",INDEX('Disaggregation Records'!$F$95:$F$183,MATCH(RIGHT(Z569,255),RIGHT('Disaggregation Records'!$D$95:$D$183,255),0))),"")</f>
        <v/>
      </c>
      <c r="E569" s="396" t="str">
        <f t="array" ref="E569">IFERROR(IF(INDEX('Disaggregation Data'!$K$315:$K$616,MATCH(RIGHT(X569,255),RIGHT('Disaggregation Data'!$J$315:$J$616,255),0))=0,"",INDEX('Disaggregation Data'!$K$315:$K$616,MATCH(RIGHT(X569,255),RIGHT('Disaggregation Data'!J$315:$J$616,255),0))),"")</f>
        <v/>
      </c>
      <c r="F569" s="397" t="str">
        <f t="array" ref="F569">IFERROR(IF(INDEX('Disaggregation Data'!$L$315:$L$616,MATCH(RIGHT(X569,255),RIGHT('Disaggregation Data'!$J$315:$J$616,255),0))=0,"",INDEX('Disaggregation Data'!$L$315:$L$616,MATCH(RIGHT(X569,255),RIGHT('Disaggregation Data'!J$315:$J$616,255),0))),"")</f>
        <v/>
      </c>
      <c r="G569" s="459" t="str">
        <f t="array" ref="G569">IFERROR(IF(INDEX('Disaggregation Data'!$M$315:$M$616,MATCH(RIGHT(X569,255),RIGHT('Disaggregation Data'!$J$315:$J$616,255),0))=0,(E569/F569)*100,INDEX('Disaggregation Data'!$M$315:$M$616,MATCH(RIGHT(X569,255),RIGHT('Disaggregation Data'!J$315:$J$616,255),0))),"")</f>
        <v/>
      </c>
      <c r="H569" s="400" t="str">
        <f t="array" ref="H569">IFERROR(IF(INDEX('Disaggregation Data'!$N$315:$N$616,MATCH(RIGHT(X569,255),RIGHT('Disaggregation Data'!$J$315:$J$616,255),0))=0,"",INDEX('Disaggregation Data'!$N$315:$N$616,MATCH(RIGHT(X569,255),RIGHT('Disaggregation Data'!J$315:$J$616,255),0))),"")</f>
        <v/>
      </c>
      <c r="I569" s="496"/>
      <c r="J569" s="496"/>
      <c r="K569" s="496"/>
      <c r="L569" s="496"/>
      <c r="M569" s="496"/>
      <c r="N569" s="496"/>
      <c r="O569" s="496"/>
      <c r="P569" s="496"/>
      <c r="Q569" s="496"/>
      <c r="R569" s="496"/>
      <c r="S569" s="496"/>
      <c r="T569" s="496"/>
      <c r="U569" s="400" t="str">
        <f t="array" ref="U569">IFERROR(IF(INDEX('Disaggregation Data'!$O$315:$O$616,MATCH(RIGHT(X569,255),RIGHT('Disaggregation Data'!$J$315:$J$616,255),0))=0,"",INDEX('Disaggregation Data'!$O$315:$O$616,MATCH(RIGHT(X569,255),RIGHT('Disaggregation Data'!J$315:$J$616,255),0))),"")</f>
        <v/>
      </c>
      <c r="V569" s="413" t="str">
        <f t="array" ref="V569">IFERROR(IF(INDEX('Disaggregation Data'!$P$315:$P$616,MATCH(RIGHT(X569,255),RIGHT('Disaggregation Data'!$J$315:$J$616,255),0))=0,"",INDEX('Disaggregation Data'!$P$315:$P$616,MATCH(RIGHT(X569,255),RIGHT('Disaggregation Data'!J$315:$J$616,255),0))),"")</f>
        <v/>
      </c>
      <c r="W569" s="497"/>
      <c r="X569" s="497" t="str">
        <f t="shared" si="36"/>
        <v/>
      </c>
      <c r="Y569" s="497">
        <f t="shared" si="37"/>
        <v>232</v>
      </c>
      <c r="Z569" s="497" t="str">
        <f t="shared" si="38"/>
        <v/>
      </c>
      <c r="AA569" s="497" t="b">
        <f t="shared" si="39"/>
        <v>0</v>
      </c>
      <c r="AB569" s="497" t="s">
        <v>2139</v>
      </c>
      <c r="AC569" s="497" t="str">
        <f t="array" ref="AC569">IFERROR(IF(INDEX('Disaggregation Records'!$G$95:$G$183,MATCH(LEFT(Z569,255),LEFT('Disaggregation Records'!$D$95:$D$183,255),0))=0,"",INDEX('Disaggregation Records'!$G$95:$G$183,MATCH(LEFT(Z569,255),LEFT('Disaggregation Records'!$D$95:$D$183,255),0))),"")</f>
        <v/>
      </c>
      <c r="AD569" s="497" t="s">
        <v>840</v>
      </c>
      <c r="AE569" s="216"/>
      <c r="AF569" s="494"/>
      <c r="AG569" s="494"/>
    </row>
    <row r="570" spans="1:33" ht="37.5" customHeight="1" x14ac:dyDescent="0.25">
      <c r="A570" s="375">
        <v>25</v>
      </c>
      <c r="B570" s="394" t="str">
        <f>IFERROR(VLOOKUP(A570,'Coverage Indicators - Section D'!$A$10:$Y$42,25,FALSE),"")</f>
        <v/>
      </c>
      <c r="C570" s="490" t="str">
        <f t="array" ref="C570">IFERROR(IF(INDEX('Disaggregation Records'!$E$95:$E$183,MATCH(RIGHT(Z570,255),RIGHT('Disaggregation Records'!$D$95:$D$183,255),0))=0,"",INDEX('Disaggregation Records'!$E$95:$E$183,MATCH(RIGHT(Z570,255),RIGHT('Disaggregation Records'!$D$95:$D$183,255),0))),"")</f>
        <v/>
      </c>
      <c r="D570" s="490" t="str">
        <f t="array" ref="D570">IFERROR(IF(INDEX('Disaggregation Records'!$F$95:$F$183,MATCH(RIGHT(Z570,255),RIGHT('Disaggregation Records'!$D$95:$D$183,255),0))=0,"",INDEX('Disaggregation Records'!$F$95:$F$183,MATCH(RIGHT(Z570,255),RIGHT('Disaggregation Records'!$D$95:$D$183,255),0))),"")</f>
        <v/>
      </c>
      <c r="E570" s="396" t="str">
        <f t="array" ref="E570">IFERROR(IF(INDEX('Disaggregation Data'!$K$315:$K$616,MATCH(RIGHT(X570,255),RIGHT('Disaggregation Data'!$J$315:$J$616,255),0))=0,"",INDEX('Disaggregation Data'!$K$315:$K$616,MATCH(RIGHT(X570,255),RIGHT('Disaggregation Data'!J$315:$J$616,255),0))),"")</f>
        <v/>
      </c>
      <c r="F570" s="397" t="str">
        <f t="array" ref="F570">IFERROR(IF(INDEX('Disaggregation Data'!$L$315:$L$616,MATCH(RIGHT(X570,255),RIGHT('Disaggregation Data'!$J$315:$J$616,255),0))=0,"",INDEX('Disaggregation Data'!$L$315:$L$616,MATCH(RIGHT(X570,255),RIGHT('Disaggregation Data'!J$315:$J$616,255),0))),"")</f>
        <v/>
      </c>
      <c r="G570" s="459" t="str">
        <f t="array" ref="G570">IFERROR(IF(INDEX('Disaggregation Data'!$M$315:$M$616,MATCH(RIGHT(X570,255),RIGHT('Disaggregation Data'!$J$315:$J$616,255),0))=0,(E570/F570)*100,INDEX('Disaggregation Data'!$M$315:$M$616,MATCH(RIGHT(X570,255),RIGHT('Disaggregation Data'!J$315:$J$616,255),0))),"")</f>
        <v/>
      </c>
      <c r="H570" s="400" t="str">
        <f t="array" ref="H570">IFERROR(IF(INDEX('Disaggregation Data'!$N$315:$N$616,MATCH(RIGHT(X570,255),RIGHT('Disaggregation Data'!$J$315:$J$616,255),0))=0,"",INDEX('Disaggregation Data'!$N$315:$N$616,MATCH(RIGHT(X570,255),RIGHT('Disaggregation Data'!J$315:$J$616,255),0))),"")</f>
        <v/>
      </c>
      <c r="I570" s="496"/>
      <c r="J570" s="496"/>
      <c r="K570" s="496"/>
      <c r="L570" s="496"/>
      <c r="M570" s="496"/>
      <c r="N570" s="496"/>
      <c r="O570" s="496"/>
      <c r="P570" s="496"/>
      <c r="Q570" s="496"/>
      <c r="R570" s="496"/>
      <c r="S570" s="496"/>
      <c r="T570" s="496"/>
      <c r="U570" s="400" t="str">
        <f t="array" ref="U570">IFERROR(IF(INDEX('Disaggregation Data'!$O$315:$O$616,MATCH(RIGHT(X570,255),RIGHT('Disaggregation Data'!$J$315:$J$616,255),0))=0,"",INDEX('Disaggregation Data'!$O$315:$O$616,MATCH(RIGHT(X570,255),RIGHT('Disaggregation Data'!J$315:$J$616,255),0))),"")</f>
        <v/>
      </c>
      <c r="V570" s="413" t="str">
        <f t="array" ref="V570">IFERROR(IF(INDEX('Disaggregation Data'!$P$315:$P$616,MATCH(RIGHT(X570,255),RIGHT('Disaggregation Data'!$J$315:$J$616,255),0))=0,"",INDEX('Disaggregation Data'!$P$315:$P$616,MATCH(RIGHT(X570,255),RIGHT('Disaggregation Data'!J$315:$J$616,255),0))),"")</f>
        <v/>
      </c>
      <c r="W570" s="497"/>
      <c r="X570" s="497" t="str">
        <f t="shared" si="36"/>
        <v/>
      </c>
      <c r="Y570" s="497">
        <f t="shared" si="37"/>
        <v>233</v>
      </c>
      <c r="Z570" s="497" t="str">
        <f t="shared" si="38"/>
        <v/>
      </c>
      <c r="AA570" s="497" t="b">
        <f t="shared" si="39"/>
        <v>0</v>
      </c>
      <c r="AB570" s="497" t="s">
        <v>2140</v>
      </c>
      <c r="AC570" s="497" t="str">
        <f t="array" ref="AC570">IFERROR(IF(INDEX('Disaggregation Records'!$G$95:$G$183,MATCH(LEFT(Z570,255),LEFT('Disaggregation Records'!$D$95:$D$183,255),0))=0,"",INDEX('Disaggregation Records'!$G$95:$G$183,MATCH(LEFT(Z570,255),LEFT('Disaggregation Records'!$D$95:$D$183,255),0))),"")</f>
        <v/>
      </c>
      <c r="AD570" s="497" t="s">
        <v>840</v>
      </c>
      <c r="AE570" s="216"/>
      <c r="AF570" s="494"/>
      <c r="AG570" s="494"/>
    </row>
    <row r="571" spans="1:33" ht="37.5" customHeight="1" x14ac:dyDescent="0.25">
      <c r="A571" s="375">
        <v>25</v>
      </c>
      <c r="B571" s="394" t="str">
        <f>IFERROR(VLOOKUP(A571,'Coverage Indicators - Section D'!$A$10:$Y$42,25,FALSE),"")</f>
        <v/>
      </c>
      <c r="C571" s="490" t="str">
        <f t="array" ref="C571">IFERROR(IF(INDEX('Disaggregation Records'!$E$95:$E$183,MATCH(RIGHT(Z571,255),RIGHT('Disaggregation Records'!$D$95:$D$183,255),0))=0,"",INDEX('Disaggregation Records'!$E$95:$E$183,MATCH(RIGHT(Z571,255),RIGHT('Disaggregation Records'!$D$95:$D$183,255),0))),"")</f>
        <v/>
      </c>
      <c r="D571" s="490" t="str">
        <f t="array" ref="D571">IFERROR(IF(INDEX('Disaggregation Records'!$F$95:$F$183,MATCH(RIGHT(Z571,255),RIGHT('Disaggregation Records'!$D$95:$D$183,255),0))=0,"",INDEX('Disaggregation Records'!$F$95:$F$183,MATCH(RIGHT(Z571,255),RIGHT('Disaggregation Records'!$D$95:$D$183,255),0))),"")</f>
        <v/>
      </c>
      <c r="E571" s="396" t="str">
        <f t="array" ref="E571">IFERROR(IF(INDEX('Disaggregation Data'!$K$315:$K$616,MATCH(RIGHT(X571,255),RIGHT('Disaggregation Data'!$J$315:$J$616,255),0))=0,"",INDEX('Disaggregation Data'!$K$315:$K$616,MATCH(RIGHT(X571,255),RIGHT('Disaggregation Data'!J$315:$J$616,255),0))),"")</f>
        <v/>
      </c>
      <c r="F571" s="397" t="str">
        <f t="array" ref="F571">IFERROR(IF(INDEX('Disaggregation Data'!$L$315:$L$616,MATCH(RIGHT(X571,255),RIGHT('Disaggregation Data'!$J$315:$J$616,255),0))=0,"",INDEX('Disaggregation Data'!$L$315:$L$616,MATCH(RIGHT(X571,255),RIGHT('Disaggregation Data'!J$315:$J$616,255),0))),"")</f>
        <v/>
      </c>
      <c r="G571" s="459" t="str">
        <f t="array" ref="G571">IFERROR(IF(INDEX('Disaggregation Data'!$M$315:$M$616,MATCH(RIGHT(X571,255),RIGHT('Disaggregation Data'!$J$315:$J$616,255),0))=0,(E571/F571)*100,INDEX('Disaggregation Data'!$M$315:$M$616,MATCH(RIGHT(X571,255),RIGHT('Disaggregation Data'!J$315:$J$616,255),0))),"")</f>
        <v/>
      </c>
      <c r="H571" s="400" t="str">
        <f t="array" ref="H571">IFERROR(IF(INDEX('Disaggregation Data'!$N$315:$N$616,MATCH(RIGHT(X571,255),RIGHT('Disaggregation Data'!$J$315:$J$616,255),0))=0,"",INDEX('Disaggregation Data'!$N$315:$N$616,MATCH(RIGHT(X571,255),RIGHT('Disaggregation Data'!J$315:$J$616,255),0))),"")</f>
        <v/>
      </c>
      <c r="I571" s="496"/>
      <c r="J571" s="496"/>
      <c r="K571" s="496"/>
      <c r="L571" s="496"/>
      <c r="M571" s="496"/>
      <c r="N571" s="496"/>
      <c r="O571" s="496"/>
      <c r="P571" s="496"/>
      <c r="Q571" s="496"/>
      <c r="R571" s="496"/>
      <c r="S571" s="496"/>
      <c r="T571" s="496"/>
      <c r="U571" s="400" t="str">
        <f t="array" ref="U571">IFERROR(IF(INDEX('Disaggregation Data'!$O$315:$O$616,MATCH(RIGHT(X571,255),RIGHT('Disaggregation Data'!$J$315:$J$616,255),0))=0,"",INDEX('Disaggregation Data'!$O$315:$O$616,MATCH(RIGHT(X571,255),RIGHT('Disaggregation Data'!J$315:$J$616,255),0))),"")</f>
        <v/>
      </c>
      <c r="V571" s="413" t="str">
        <f t="array" ref="V571">IFERROR(IF(INDEX('Disaggregation Data'!$P$315:$P$616,MATCH(RIGHT(X571,255),RIGHT('Disaggregation Data'!$J$315:$J$616,255),0))=0,"",INDEX('Disaggregation Data'!$P$315:$P$616,MATCH(RIGHT(X571,255),RIGHT('Disaggregation Data'!J$315:$J$616,255),0))),"")</f>
        <v/>
      </c>
      <c r="W571" s="497"/>
      <c r="X571" s="497" t="str">
        <f t="shared" si="36"/>
        <v/>
      </c>
      <c r="Y571" s="497">
        <f t="shared" si="37"/>
        <v>234</v>
      </c>
      <c r="Z571" s="497" t="str">
        <f t="shared" si="38"/>
        <v/>
      </c>
      <c r="AA571" s="497" t="b">
        <f t="shared" si="39"/>
        <v>0</v>
      </c>
      <c r="AB571" s="497" t="s">
        <v>2141</v>
      </c>
      <c r="AC571" s="497" t="str">
        <f t="array" ref="AC571">IFERROR(IF(INDEX('Disaggregation Records'!$G$95:$G$183,MATCH(LEFT(Z571,255),LEFT('Disaggregation Records'!$D$95:$D$183,255),0))=0,"",INDEX('Disaggregation Records'!$G$95:$G$183,MATCH(LEFT(Z571,255),LEFT('Disaggregation Records'!$D$95:$D$183,255),0))),"")</f>
        <v/>
      </c>
      <c r="AD571" s="497" t="s">
        <v>840</v>
      </c>
      <c r="AE571" s="216"/>
      <c r="AF571" s="494"/>
      <c r="AG571" s="494"/>
    </row>
    <row r="572" spans="1:33" ht="37.5" customHeight="1" x14ac:dyDescent="0.25">
      <c r="A572" s="375">
        <v>25</v>
      </c>
      <c r="B572" s="394" t="str">
        <f>IFERROR(VLOOKUP(A572,'Coverage Indicators - Section D'!$A$10:$Y$42,25,FALSE),"")</f>
        <v/>
      </c>
      <c r="C572" s="490" t="str">
        <f t="array" ref="C572">IFERROR(IF(INDEX('Disaggregation Records'!$E$95:$E$183,MATCH(RIGHT(Z572,255),RIGHT('Disaggregation Records'!$D$95:$D$183,255),0))=0,"",INDEX('Disaggregation Records'!$E$95:$E$183,MATCH(RIGHT(Z572,255),RIGHT('Disaggregation Records'!$D$95:$D$183,255),0))),"")</f>
        <v/>
      </c>
      <c r="D572" s="490" t="str">
        <f t="array" ref="D572">IFERROR(IF(INDEX('Disaggregation Records'!$F$95:$F$183,MATCH(RIGHT(Z572,255),RIGHT('Disaggregation Records'!$D$95:$D$183,255),0))=0,"",INDEX('Disaggregation Records'!$F$95:$F$183,MATCH(RIGHT(Z572,255),RIGHT('Disaggregation Records'!$D$95:$D$183,255),0))),"")</f>
        <v/>
      </c>
      <c r="E572" s="396" t="str">
        <f t="array" ref="E572">IFERROR(IF(INDEX('Disaggregation Data'!$K$315:$K$616,MATCH(RIGHT(X572,255),RIGHT('Disaggregation Data'!$J$315:$J$616,255),0))=0,"",INDEX('Disaggregation Data'!$K$315:$K$616,MATCH(RIGHT(X572,255),RIGHT('Disaggregation Data'!J$315:$J$616,255),0))),"")</f>
        <v/>
      </c>
      <c r="F572" s="397" t="str">
        <f t="array" ref="F572">IFERROR(IF(INDEX('Disaggregation Data'!$L$315:$L$616,MATCH(RIGHT(X572,255),RIGHT('Disaggregation Data'!$J$315:$J$616,255),0))=0,"",INDEX('Disaggregation Data'!$L$315:$L$616,MATCH(RIGHT(X572,255),RIGHT('Disaggregation Data'!J$315:$J$616,255),0))),"")</f>
        <v/>
      </c>
      <c r="G572" s="459" t="str">
        <f t="array" ref="G572">IFERROR(IF(INDEX('Disaggregation Data'!$M$315:$M$616,MATCH(RIGHT(X572,255),RIGHT('Disaggregation Data'!$J$315:$J$616,255),0))=0,(E572/F572)*100,INDEX('Disaggregation Data'!$M$315:$M$616,MATCH(RIGHT(X572,255),RIGHT('Disaggregation Data'!J$315:$J$616,255),0))),"")</f>
        <v/>
      </c>
      <c r="H572" s="400" t="str">
        <f t="array" ref="H572">IFERROR(IF(INDEX('Disaggregation Data'!$N$315:$N$616,MATCH(RIGHT(X572,255),RIGHT('Disaggregation Data'!$J$315:$J$616,255),0))=0,"",INDEX('Disaggregation Data'!$N$315:$N$616,MATCH(RIGHT(X572,255),RIGHT('Disaggregation Data'!J$315:$J$616,255),0))),"")</f>
        <v/>
      </c>
      <c r="I572" s="496"/>
      <c r="J572" s="496"/>
      <c r="K572" s="496"/>
      <c r="L572" s="496"/>
      <c r="M572" s="496"/>
      <c r="N572" s="496"/>
      <c r="O572" s="496"/>
      <c r="P572" s="496"/>
      <c r="Q572" s="496"/>
      <c r="R572" s="496"/>
      <c r="S572" s="496"/>
      <c r="T572" s="496"/>
      <c r="U572" s="400" t="str">
        <f t="array" ref="U572">IFERROR(IF(INDEX('Disaggregation Data'!$O$315:$O$616,MATCH(RIGHT(X572,255),RIGHT('Disaggregation Data'!$J$315:$J$616,255),0))=0,"",INDEX('Disaggregation Data'!$O$315:$O$616,MATCH(RIGHT(X572,255),RIGHT('Disaggregation Data'!J$315:$J$616,255),0))),"")</f>
        <v/>
      </c>
      <c r="V572" s="413" t="str">
        <f t="array" ref="V572">IFERROR(IF(INDEX('Disaggregation Data'!$P$315:$P$616,MATCH(RIGHT(X572,255),RIGHT('Disaggregation Data'!$J$315:$J$616,255),0))=0,"",INDEX('Disaggregation Data'!$P$315:$P$616,MATCH(RIGHT(X572,255),RIGHT('Disaggregation Data'!J$315:$J$616,255),0))),"")</f>
        <v/>
      </c>
      <c r="W572" s="497"/>
      <c r="X572" s="497" t="str">
        <f t="shared" si="36"/>
        <v/>
      </c>
      <c r="Y572" s="497">
        <f t="shared" si="37"/>
        <v>235</v>
      </c>
      <c r="Z572" s="497" t="str">
        <f t="shared" si="38"/>
        <v/>
      </c>
      <c r="AA572" s="497" t="b">
        <f t="shared" si="39"/>
        <v>0</v>
      </c>
      <c r="AB572" s="497" t="s">
        <v>2142</v>
      </c>
      <c r="AC572" s="497" t="str">
        <f t="array" ref="AC572">IFERROR(IF(INDEX('Disaggregation Records'!$G$95:$G$183,MATCH(LEFT(Z572,255),LEFT('Disaggregation Records'!$D$95:$D$183,255),0))=0,"",INDEX('Disaggregation Records'!$G$95:$G$183,MATCH(LEFT(Z572,255),LEFT('Disaggregation Records'!$D$95:$D$183,255),0))),"")</f>
        <v/>
      </c>
      <c r="AD572" s="497" t="s">
        <v>840</v>
      </c>
      <c r="AE572" s="216"/>
      <c r="AF572" s="494"/>
      <c r="AG572" s="494"/>
    </row>
    <row r="573" spans="1:33" ht="37.5" customHeight="1" x14ac:dyDescent="0.25">
      <c r="A573" s="375">
        <v>25</v>
      </c>
      <c r="B573" s="394" t="str">
        <f>IFERROR(VLOOKUP(A573,'Coverage Indicators - Section D'!$A$10:$Y$42,25,FALSE),"")</f>
        <v/>
      </c>
      <c r="C573" s="490" t="str">
        <f t="array" ref="C573">IFERROR(IF(INDEX('Disaggregation Records'!$E$95:$E$183,MATCH(RIGHT(Z573,255),RIGHT('Disaggregation Records'!$D$95:$D$183,255),0))=0,"",INDEX('Disaggregation Records'!$E$95:$E$183,MATCH(RIGHT(Z573,255),RIGHT('Disaggregation Records'!$D$95:$D$183,255),0))),"")</f>
        <v/>
      </c>
      <c r="D573" s="490" t="str">
        <f t="array" ref="D573">IFERROR(IF(INDEX('Disaggregation Records'!$F$95:$F$183,MATCH(RIGHT(Z573,255),RIGHT('Disaggregation Records'!$D$95:$D$183,255),0))=0,"",INDEX('Disaggregation Records'!$F$95:$F$183,MATCH(RIGHT(Z573,255),RIGHT('Disaggregation Records'!$D$95:$D$183,255),0))),"")</f>
        <v/>
      </c>
      <c r="E573" s="396" t="str">
        <f t="array" ref="E573">IFERROR(IF(INDEX('Disaggregation Data'!$K$315:$K$616,MATCH(RIGHT(X573,255),RIGHT('Disaggregation Data'!$J$315:$J$616,255),0))=0,"",INDEX('Disaggregation Data'!$K$315:$K$616,MATCH(RIGHT(X573,255),RIGHT('Disaggregation Data'!J$315:$J$616,255),0))),"")</f>
        <v/>
      </c>
      <c r="F573" s="397" t="str">
        <f t="array" ref="F573">IFERROR(IF(INDEX('Disaggregation Data'!$L$315:$L$616,MATCH(RIGHT(X573,255),RIGHT('Disaggregation Data'!$J$315:$J$616,255),0))=0,"",INDEX('Disaggregation Data'!$L$315:$L$616,MATCH(RIGHT(X573,255),RIGHT('Disaggregation Data'!J$315:$J$616,255),0))),"")</f>
        <v/>
      </c>
      <c r="G573" s="459" t="str">
        <f t="array" ref="G573">IFERROR(IF(INDEX('Disaggregation Data'!$M$315:$M$616,MATCH(RIGHT(X573,255),RIGHT('Disaggregation Data'!$J$315:$J$616,255),0))=0,(E573/F573)*100,INDEX('Disaggregation Data'!$M$315:$M$616,MATCH(RIGHT(X573,255),RIGHT('Disaggregation Data'!J$315:$J$616,255),0))),"")</f>
        <v/>
      </c>
      <c r="H573" s="400" t="str">
        <f t="array" ref="H573">IFERROR(IF(INDEX('Disaggregation Data'!$N$315:$N$616,MATCH(RIGHT(X573,255),RIGHT('Disaggregation Data'!$J$315:$J$616,255),0))=0,"",INDEX('Disaggregation Data'!$N$315:$N$616,MATCH(RIGHT(X573,255),RIGHT('Disaggregation Data'!J$315:$J$616,255),0))),"")</f>
        <v/>
      </c>
      <c r="I573" s="496"/>
      <c r="J573" s="496"/>
      <c r="K573" s="496"/>
      <c r="L573" s="496"/>
      <c r="M573" s="496"/>
      <c r="N573" s="496"/>
      <c r="O573" s="496"/>
      <c r="P573" s="496"/>
      <c r="Q573" s="496"/>
      <c r="R573" s="496"/>
      <c r="S573" s="496"/>
      <c r="T573" s="496"/>
      <c r="U573" s="400" t="str">
        <f t="array" ref="U573">IFERROR(IF(INDEX('Disaggregation Data'!$O$315:$O$616,MATCH(RIGHT(X573,255),RIGHT('Disaggregation Data'!$J$315:$J$616,255),0))=0,"",INDEX('Disaggregation Data'!$O$315:$O$616,MATCH(RIGHT(X573,255),RIGHT('Disaggregation Data'!J$315:$J$616,255),0))),"")</f>
        <v/>
      </c>
      <c r="V573" s="413" t="str">
        <f t="array" ref="V573">IFERROR(IF(INDEX('Disaggregation Data'!$P$315:$P$616,MATCH(RIGHT(X573,255),RIGHT('Disaggregation Data'!$J$315:$J$616,255),0))=0,"",INDEX('Disaggregation Data'!$P$315:$P$616,MATCH(RIGHT(X573,255),RIGHT('Disaggregation Data'!J$315:$J$616,255),0))),"")</f>
        <v/>
      </c>
      <c r="W573" s="497"/>
      <c r="X573" s="497" t="str">
        <f t="shared" si="36"/>
        <v/>
      </c>
      <c r="Y573" s="497">
        <f t="shared" si="37"/>
        <v>236</v>
      </c>
      <c r="Z573" s="497" t="str">
        <f t="shared" si="38"/>
        <v/>
      </c>
      <c r="AA573" s="497" t="b">
        <f t="shared" si="39"/>
        <v>0</v>
      </c>
      <c r="AB573" s="497" t="s">
        <v>2143</v>
      </c>
      <c r="AC573" s="497" t="str">
        <f t="array" ref="AC573">IFERROR(IF(INDEX('Disaggregation Records'!$G$95:$G$183,MATCH(LEFT(Z573,255),LEFT('Disaggregation Records'!$D$95:$D$183,255),0))=0,"",INDEX('Disaggregation Records'!$G$95:$G$183,MATCH(LEFT(Z573,255),LEFT('Disaggregation Records'!$D$95:$D$183,255),0))),"")</f>
        <v/>
      </c>
      <c r="AD573" s="497" t="s">
        <v>840</v>
      </c>
      <c r="AE573" s="216"/>
      <c r="AF573" s="494"/>
      <c r="AG573" s="494"/>
    </row>
    <row r="574" spans="1:33" ht="37.5" customHeight="1" x14ac:dyDescent="0.25">
      <c r="A574" s="375">
        <v>25</v>
      </c>
      <c r="B574" s="394" t="str">
        <f>IFERROR(VLOOKUP(A574,'Coverage Indicators - Section D'!$A$10:$Y$42,25,FALSE),"")</f>
        <v/>
      </c>
      <c r="C574" s="490" t="str">
        <f t="array" ref="C574">IFERROR(IF(INDEX('Disaggregation Records'!$E$95:$E$183,MATCH(RIGHT(Z574,255),RIGHT('Disaggregation Records'!$D$95:$D$183,255),0))=0,"",INDEX('Disaggregation Records'!$E$95:$E$183,MATCH(RIGHT(Z574,255),RIGHT('Disaggregation Records'!$D$95:$D$183,255),0))),"")</f>
        <v/>
      </c>
      <c r="D574" s="490" t="str">
        <f t="array" ref="D574">IFERROR(IF(INDEX('Disaggregation Records'!$F$95:$F$183,MATCH(RIGHT(Z574,255),RIGHT('Disaggregation Records'!$D$95:$D$183,255),0))=0,"",INDEX('Disaggregation Records'!$F$95:$F$183,MATCH(RIGHT(Z574,255),RIGHT('Disaggregation Records'!$D$95:$D$183,255),0))),"")</f>
        <v/>
      </c>
      <c r="E574" s="396" t="str">
        <f t="array" ref="E574">IFERROR(IF(INDEX('Disaggregation Data'!$K$315:$K$616,MATCH(RIGHT(X574,255),RIGHT('Disaggregation Data'!$J$315:$J$616,255),0))=0,"",INDEX('Disaggregation Data'!$K$315:$K$616,MATCH(RIGHT(X574,255),RIGHT('Disaggregation Data'!J$315:$J$616,255),0))),"")</f>
        <v/>
      </c>
      <c r="F574" s="397" t="str">
        <f t="array" ref="F574">IFERROR(IF(INDEX('Disaggregation Data'!$L$315:$L$616,MATCH(RIGHT(X574,255),RIGHT('Disaggregation Data'!$J$315:$J$616,255),0))=0,"",INDEX('Disaggregation Data'!$L$315:$L$616,MATCH(RIGHT(X574,255),RIGHT('Disaggregation Data'!J$315:$J$616,255),0))),"")</f>
        <v/>
      </c>
      <c r="G574" s="459" t="str">
        <f t="array" ref="G574">IFERROR(IF(INDEX('Disaggregation Data'!$M$315:$M$616,MATCH(RIGHT(X574,255),RIGHT('Disaggregation Data'!$J$315:$J$616,255),0))=0,(E574/F574)*100,INDEX('Disaggregation Data'!$M$315:$M$616,MATCH(RIGHT(X574,255),RIGHT('Disaggregation Data'!J$315:$J$616,255),0))),"")</f>
        <v/>
      </c>
      <c r="H574" s="400" t="str">
        <f t="array" ref="H574">IFERROR(IF(INDEX('Disaggregation Data'!$N$315:$N$616,MATCH(RIGHT(X574,255),RIGHT('Disaggregation Data'!$J$315:$J$616,255),0))=0,"",INDEX('Disaggregation Data'!$N$315:$N$616,MATCH(RIGHT(X574,255),RIGHT('Disaggregation Data'!J$315:$J$616,255),0))),"")</f>
        <v/>
      </c>
      <c r="I574" s="496"/>
      <c r="J574" s="496"/>
      <c r="K574" s="496"/>
      <c r="L574" s="496"/>
      <c r="M574" s="496"/>
      <c r="N574" s="496"/>
      <c r="O574" s="496"/>
      <c r="P574" s="496"/>
      <c r="Q574" s="496"/>
      <c r="R574" s="496"/>
      <c r="S574" s="496"/>
      <c r="T574" s="496"/>
      <c r="U574" s="400" t="str">
        <f t="array" ref="U574">IFERROR(IF(INDEX('Disaggregation Data'!$O$315:$O$616,MATCH(RIGHT(X574,255),RIGHT('Disaggregation Data'!$J$315:$J$616,255),0))=0,"",INDEX('Disaggregation Data'!$O$315:$O$616,MATCH(RIGHT(X574,255),RIGHT('Disaggregation Data'!J$315:$J$616,255),0))),"")</f>
        <v/>
      </c>
      <c r="V574" s="413" t="str">
        <f t="array" ref="V574">IFERROR(IF(INDEX('Disaggregation Data'!$P$315:$P$616,MATCH(RIGHT(X574,255),RIGHT('Disaggregation Data'!$J$315:$J$616,255),0))=0,"",INDEX('Disaggregation Data'!$P$315:$P$616,MATCH(RIGHT(X574,255),RIGHT('Disaggregation Data'!J$315:$J$616,255),0))),"")</f>
        <v/>
      </c>
      <c r="W574" s="497"/>
      <c r="X574" s="497" t="str">
        <f t="shared" si="36"/>
        <v/>
      </c>
      <c r="Y574" s="497">
        <f t="shared" si="37"/>
        <v>237</v>
      </c>
      <c r="Z574" s="497" t="str">
        <f t="shared" si="38"/>
        <v/>
      </c>
      <c r="AA574" s="497" t="b">
        <f t="shared" si="39"/>
        <v>0</v>
      </c>
      <c r="AB574" s="497" t="s">
        <v>2144</v>
      </c>
      <c r="AC574" s="497" t="str">
        <f t="array" ref="AC574">IFERROR(IF(INDEX('Disaggregation Records'!$G$95:$G$183,MATCH(LEFT(Z574,255),LEFT('Disaggregation Records'!$D$95:$D$183,255),0))=0,"",INDEX('Disaggregation Records'!$G$95:$G$183,MATCH(LEFT(Z574,255),LEFT('Disaggregation Records'!$D$95:$D$183,255),0))),"")</f>
        <v/>
      </c>
      <c r="AD574" s="497" t="s">
        <v>840</v>
      </c>
      <c r="AE574" s="216"/>
      <c r="AF574" s="494"/>
      <c r="AG574" s="494"/>
    </row>
    <row r="575" spans="1:33" ht="37.5" customHeight="1" x14ac:dyDescent="0.25">
      <c r="A575" s="375">
        <v>25</v>
      </c>
      <c r="B575" s="394" t="str">
        <f>IFERROR(VLOOKUP(A575,'Coverage Indicators - Section D'!$A$10:$Y$42,25,FALSE),"")</f>
        <v/>
      </c>
      <c r="C575" s="490" t="str">
        <f t="array" ref="C575">IFERROR(IF(INDEX('Disaggregation Records'!$E$95:$E$183,MATCH(RIGHT(Z575,255),RIGHT('Disaggregation Records'!$D$95:$D$183,255),0))=0,"",INDEX('Disaggregation Records'!$E$95:$E$183,MATCH(RIGHT(Z575,255),RIGHT('Disaggregation Records'!$D$95:$D$183,255),0))),"")</f>
        <v/>
      </c>
      <c r="D575" s="490" t="str">
        <f t="array" ref="D575">IFERROR(IF(INDEX('Disaggregation Records'!$F$95:$F$183,MATCH(RIGHT(Z575,255),RIGHT('Disaggregation Records'!$D$95:$D$183,255),0))=0,"",INDEX('Disaggregation Records'!$F$95:$F$183,MATCH(RIGHT(Z575,255),RIGHT('Disaggregation Records'!$D$95:$D$183,255),0))),"")</f>
        <v/>
      </c>
      <c r="E575" s="396" t="str">
        <f t="array" ref="E575">IFERROR(IF(INDEX('Disaggregation Data'!$K$315:$K$616,MATCH(RIGHT(X575,255),RIGHT('Disaggregation Data'!$J$315:$J$616,255),0))=0,"",INDEX('Disaggregation Data'!$K$315:$K$616,MATCH(RIGHT(X575,255),RIGHT('Disaggregation Data'!J$315:$J$616,255),0))),"")</f>
        <v/>
      </c>
      <c r="F575" s="397" t="str">
        <f t="array" ref="F575">IFERROR(IF(INDEX('Disaggregation Data'!$L$315:$L$616,MATCH(RIGHT(X575,255),RIGHT('Disaggregation Data'!$J$315:$J$616,255),0))=0,"",INDEX('Disaggregation Data'!$L$315:$L$616,MATCH(RIGHT(X575,255),RIGHT('Disaggregation Data'!J$315:$J$616,255),0))),"")</f>
        <v/>
      </c>
      <c r="G575" s="459" t="str">
        <f t="array" ref="G575">IFERROR(IF(INDEX('Disaggregation Data'!$M$315:$M$616,MATCH(RIGHT(X575,255),RIGHT('Disaggregation Data'!$J$315:$J$616,255),0))=0,(E575/F575)*100,INDEX('Disaggregation Data'!$M$315:$M$616,MATCH(RIGHT(X575,255),RIGHT('Disaggregation Data'!J$315:$J$616,255),0))),"")</f>
        <v/>
      </c>
      <c r="H575" s="400" t="str">
        <f t="array" ref="H575">IFERROR(IF(INDEX('Disaggregation Data'!$N$315:$N$616,MATCH(RIGHT(X575,255),RIGHT('Disaggregation Data'!$J$315:$J$616,255),0))=0,"",INDEX('Disaggregation Data'!$N$315:$N$616,MATCH(RIGHT(X575,255),RIGHT('Disaggregation Data'!J$315:$J$616,255),0))),"")</f>
        <v/>
      </c>
      <c r="I575" s="496"/>
      <c r="J575" s="496"/>
      <c r="K575" s="496"/>
      <c r="L575" s="496"/>
      <c r="M575" s="496"/>
      <c r="N575" s="496"/>
      <c r="O575" s="496"/>
      <c r="P575" s="496"/>
      <c r="Q575" s="496"/>
      <c r="R575" s="496"/>
      <c r="S575" s="496"/>
      <c r="T575" s="496"/>
      <c r="U575" s="400" t="str">
        <f t="array" ref="U575">IFERROR(IF(INDEX('Disaggregation Data'!$O$315:$O$616,MATCH(RIGHT(X575,255),RIGHT('Disaggregation Data'!$J$315:$J$616,255),0))=0,"",INDEX('Disaggregation Data'!$O$315:$O$616,MATCH(RIGHT(X575,255),RIGHT('Disaggregation Data'!J$315:$J$616,255),0))),"")</f>
        <v/>
      </c>
      <c r="V575" s="413" t="str">
        <f t="array" ref="V575">IFERROR(IF(INDEX('Disaggregation Data'!$P$315:$P$616,MATCH(RIGHT(X575,255),RIGHT('Disaggregation Data'!$J$315:$J$616,255),0))=0,"",INDEX('Disaggregation Data'!$P$315:$P$616,MATCH(RIGHT(X575,255),RIGHT('Disaggregation Data'!J$315:$J$616,255),0))),"")</f>
        <v/>
      </c>
      <c r="W575" s="497"/>
      <c r="X575" s="497" t="str">
        <f t="shared" si="36"/>
        <v/>
      </c>
      <c r="Y575" s="497">
        <f t="shared" si="37"/>
        <v>238</v>
      </c>
      <c r="Z575" s="497" t="str">
        <f t="shared" si="38"/>
        <v/>
      </c>
      <c r="AA575" s="497" t="b">
        <f t="shared" si="39"/>
        <v>0</v>
      </c>
      <c r="AB575" s="497" t="s">
        <v>2145</v>
      </c>
      <c r="AC575" s="497" t="str">
        <f t="array" ref="AC575">IFERROR(IF(INDEX('Disaggregation Records'!$G$95:$G$183,MATCH(LEFT(Z575,255),LEFT('Disaggregation Records'!$D$95:$D$183,255),0))=0,"",INDEX('Disaggregation Records'!$G$95:$G$183,MATCH(LEFT(Z575,255),LEFT('Disaggregation Records'!$D$95:$D$183,255),0))),"")</f>
        <v/>
      </c>
      <c r="AD575" s="497" t="s">
        <v>840</v>
      </c>
      <c r="AE575" s="216"/>
      <c r="AF575" s="494"/>
      <c r="AG575" s="494"/>
    </row>
    <row r="576" spans="1:33" ht="37.5" customHeight="1" x14ac:dyDescent="0.25">
      <c r="A576" s="375">
        <v>25</v>
      </c>
      <c r="B576" s="394" t="str">
        <f>IFERROR(VLOOKUP(A576,'Coverage Indicators - Section D'!$A$10:$Y$42,25,FALSE),"")</f>
        <v/>
      </c>
      <c r="C576" s="490" t="str">
        <f t="array" ref="C576">IFERROR(IF(INDEX('Disaggregation Records'!$E$95:$E$183,MATCH(RIGHT(Z576,255),RIGHT('Disaggregation Records'!$D$95:$D$183,255),0))=0,"",INDEX('Disaggregation Records'!$E$95:$E$183,MATCH(RIGHT(Z576,255),RIGHT('Disaggregation Records'!$D$95:$D$183,255),0))),"")</f>
        <v/>
      </c>
      <c r="D576" s="490" t="str">
        <f t="array" ref="D576">IFERROR(IF(INDEX('Disaggregation Records'!$F$95:$F$183,MATCH(RIGHT(Z576,255),RIGHT('Disaggregation Records'!$D$95:$D$183,255),0))=0,"",INDEX('Disaggregation Records'!$F$95:$F$183,MATCH(RIGHT(Z576,255),RIGHT('Disaggregation Records'!$D$95:$D$183,255),0))),"")</f>
        <v/>
      </c>
      <c r="E576" s="396" t="str">
        <f t="array" ref="E576">IFERROR(IF(INDEX('Disaggregation Data'!$K$315:$K$616,MATCH(RIGHT(X576,255),RIGHT('Disaggregation Data'!$J$315:$J$616,255),0))=0,"",INDEX('Disaggregation Data'!$K$315:$K$616,MATCH(RIGHT(X576,255),RIGHT('Disaggregation Data'!J$315:$J$616,255),0))),"")</f>
        <v/>
      </c>
      <c r="F576" s="397" t="str">
        <f t="array" ref="F576">IFERROR(IF(INDEX('Disaggregation Data'!$L$315:$L$616,MATCH(RIGHT(X576,255),RIGHT('Disaggregation Data'!$J$315:$J$616,255),0))=0,"",INDEX('Disaggregation Data'!$L$315:$L$616,MATCH(RIGHT(X576,255),RIGHT('Disaggregation Data'!J$315:$J$616,255),0))),"")</f>
        <v/>
      </c>
      <c r="G576" s="459" t="str">
        <f t="array" ref="G576">IFERROR(IF(INDEX('Disaggregation Data'!$M$315:$M$616,MATCH(RIGHT(X576,255),RIGHT('Disaggregation Data'!$J$315:$J$616,255),0))=0,(E576/F576)*100,INDEX('Disaggregation Data'!$M$315:$M$616,MATCH(RIGHT(X576,255),RIGHT('Disaggregation Data'!J$315:$J$616,255),0))),"")</f>
        <v/>
      </c>
      <c r="H576" s="400" t="str">
        <f t="array" ref="H576">IFERROR(IF(INDEX('Disaggregation Data'!$N$315:$N$616,MATCH(RIGHT(X576,255),RIGHT('Disaggregation Data'!$J$315:$J$616,255),0))=0,"",INDEX('Disaggregation Data'!$N$315:$N$616,MATCH(RIGHT(X576,255),RIGHT('Disaggregation Data'!J$315:$J$616,255),0))),"")</f>
        <v/>
      </c>
      <c r="I576" s="496"/>
      <c r="J576" s="496"/>
      <c r="K576" s="496"/>
      <c r="L576" s="496"/>
      <c r="M576" s="496"/>
      <c r="N576" s="496"/>
      <c r="O576" s="496"/>
      <c r="P576" s="496"/>
      <c r="Q576" s="496"/>
      <c r="R576" s="496"/>
      <c r="S576" s="496"/>
      <c r="T576" s="496"/>
      <c r="U576" s="400" t="str">
        <f t="array" ref="U576">IFERROR(IF(INDEX('Disaggregation Data'!$O$315:$O$616,MATCH(RIGHT(X576,255),RIGHT('Disaggregation Data'!$J$315:$J$616,255),0))=0,"",INDEX('Disaggregation Data'!$O$315:$O$616,MATCH(RIGHT(X576,255),RIGHT('Disaggregation Data'!J$315:$J$616,255),0))),"")</f>
        <v/>
      </c>
      <c r="V576" s="413" t="str">
        <f t="array" ref="V576">IFERROR(IF(INDEX('Disaggregation Data'!$P$315:$P$616,MATCH(RIGHT(X576,255),RIGHT('Disaggregation Data'!$J$315:$J$616,255),0))=0,"",INDEX('Disaggregation Data'!$P$315:$P$616,MATCH(RIGHT(X576,255),RIGHT('Disaggregation Data'!J$315:$J$616,255),0))),"")</f>
        <v/>
      </c>
      <c r="W576" s="497"/>
      <c r="X576" s="497" t="str">
        <f t="shared" si="36"/>
        <v/>
      </c>
      <c r="Y576" s="497">
        <f t="shared" si="37"/>
        <v>239</v>
      </c>
      <c r="Z576" s="497" t="str">
        <f t="shared" si="38"/>
        <v/>
      </c>
      <c r="AA576" s="497" t="b">
        <f t="shared" si="39"/>
        <v>0</v>
      </c>
      <c r="AB576" s="497" t="s">
        <v>2146</v>
      </c>
      <c r="AC576" s="497" t="str">
        <f t="array" ref="AC576">IFERROR(IF(INDEX('Disaggregation Records'!$G$95:$G$183,MATCH(LEFT(Z576,255),LEFT('Disaggregation Records'!$D$95:$D$183,255),0))=0,"",INDEX('Disaggregation Records'!$G$95:$G$183,MATCH(LEFT(Z576,255),LEFT('Disaggregation Records'!$D$95:$D$183,255),0))),"")</f>
        <v/>
      </c>
      <c r="AD576" s="497" t="s">
        <v>840</v>
      </c>
      <c r="AE576" s="216"/>
      <c r="AF576" s="494"/>
      <c r="AG576" s="494"/>
    </row>
    <row r="577" spans="1:33" ht="37.5" customHeight="1" x14ac:dyDescent="0.25">
      <c r="A577" s="375">
        <v>26</v>
      </c>
      <c r="B577" s="394" t="str">
        <f>IFERROR(VLOOKUP(A577,'Coverage Indicators - Section D'!$A$10:$Y$42,25,FALSE),"")</f>
        <v/>
      </c>
      <c r="C577" s="490" t="str">
        <f t="array" ref="C577">IFERROR(IF(INDEX('Disaggregation Records'!$E$95:$E$183,MATCH(RIGHT(Z577,255),RIGHT('Disaggregation Records'!$D$95:$D$183,255),0))=0,"",INDEX('Disaggregation Records'!$E$95:$E$183,MATCH(RIGHT(Z577,255),RIGHT('Disaggregation Records'!$D$95:$D$183,255),0))),"")</f>
        <v/>
      </c>
      <c r="D577" s="490" t="str">
        <f t="array" ref="D577">IFERROR(IF(INDEX('Disaggregation Records'!$F$95:$F$183,MATCH(RIGHT(Z577,255),RIGHT('Disaggregation Records'!$D$95:$D$183,255),0))=0,"",INDEX('Disaggregation Records'!$F$95:$F$183,MATCH(RIGHT(Z577,255),RIGHT('Disaggregation Records'!$D$95:$D$183,255),0))),"")</f>
        <v/>
      </c>
      <c r="E577" s="396" t="str">
        <f t="array" ref="E577">IFERROR(IF(INDEX('Disaggregation Data'!$K$315:$K$616,MATCH(RIGHT(X577,255),RIGHT('Disaggregation Data'!$J$315:$J$616,255),0))=0,"",INDEX('Disaggregation Data'!$K$315:$K$616,MATCH(RIGHT(X577,255),RIGHT('Disaggregation Data'!J$315:$J$616,255),0))),"")</f>
        <v/>
      </c>
      <c r="F577" s="397" t="str">
        <f t="array" ref="F577">IFERROR(IF(INDEX('Disaggregation Data'!$L$315:$L$616,MATCH(RIGHT(X577,255),RIGHT('Disaggregation Data'!$J$315:$J$616,255),0))=0,"",INDEX('Disaggregation Data'!$L$315:$L$616,MATCH(RIGHT(X577,255),RIGHT('Disaggregation Data'!J$315:$J$616,255),0))),"")</f>
        <v/>
      </c>
      <c r="G577" s="459" t="str">
        <f t="array" ref="G577">IFERROR(IF(INDEX('Disaggregation Data'!$M$315:$M$616,MATCH(RIGHT(X577,255),RIGHT('Disaggregation Data'!$J$315:$J$616,255),0))=0,(E577/F577)*100,INDEX('Disaggregation Data'!$M$315:$M$616,MATCH(RIGHT(X577,255),RIGHT('Disaggregation Data'!J$315:$J$616,255),0))),"")</f>
        <v/>
      </c>
      <c r="H577" s="400" t="str">
        <f t="array" ref="H577">IFERROR(IF(INDEX('Disaggregation Data'!$N$315:$N$616,MATCH(RIGHT(X577,255),RIGHT('Disaggregation Data'!$J$315:$J$616,255),0))=0,"",INDEX('Disaggregation Data'!$N$315:$N$616,MATCH(RIGHT(X577,255),RIGHT('Disaggregation Data'!J$315:$J$616,255),0))),"")</f>
        <v/>
      </c>
      <c r="I577" s="496"/>
      <c r="J577" s="496"/>
      <c r="K577" s="496"/>
      <c r="L577" s="496"/>
      <c r="M577" s="496"/>
      <c r="N577" s="496"/>
      <c r="O577" s="496"/>
      <c r="P577" s="496"/>
      <c r="Q577" s="496"/>
      <c r="R577" s="496"/>
      <c r="S577" s="496"/>
      <c r="T577" s="496"/>
      <c r="U577" s="400" t="str">
        <f t="array" ref="U577">IFERROR(IF(INDEX('Disaggregation Data'!$O$315:$O$616,MATCH(RIGHT(X577,255),RIGHT('Disaggregation Data'!$J$315:$J$616,255),0))=0,"",INDEX('Disaggregation Data'!$O$315:$O$616,MATCH(RIGHT(X577,255),RIGHT('Disaggregation Data'!J$315:$J$616,255),0))),"")</f>
        <v/>
      </c>
      <c r="V577" s="413" t="str">
        <f t="array" ref="V577">IFERROR(IF(INDEX('Disaggregation Data'!$P$315:$P$616,MATCH(RIGHT(X577,255),RIGHT('Disaggregation Data'!$J$315:$J$616,255),0))=0,"",INDEX('Disaggregation Data'!$P$315:$P$616,MATCH(RIGHT(X577,255),RIGHT('Disaggregation Data'!J$315:$J$616,255),0))),"")</f>
        <v/>
      </c>
      <c r="W577" s="497"/>
      <c r="X577" s="497" t="str">
        <f t="shared" si="36"/>
        <v/>
      </c>
      <c r="Y577" s="497">
        <f t="shared" si="37"/>
        <v>240</v>
      </c>
      <c r="Z577" s="497" t="str">
        <f t="shared" si="38"/>
        <v/>
      </c>
      <c r="AA577" s="497" t="b">
        <f t="shared" si="39"/>
        <v>0</v>
      </c>
      <c r="AB577" s="497" t="s">
        <v>2147</v>
      </c>
      <c r="AC577" s="497" t="str">
        <f t="array" ref="AC577">IFERROR(IF(INDEX('Disaggregation Records'!$G$95:$G$183,MATCH(LEFT(Z577,255),LEFT('Disaggregation Records'!$D$95:$D$183,255),0))=0,"",INDEX('Disaggregation Records'!$G$95:$G$183,MATCH(LEFT(Z577,255),LEFT('Disaggregation Records'!$D$95:$D$183,255),0))),"")</f>
        <v/>
      </c>
      <c r="AD577" s="497" t="s">
        <v>841</v>
      </c>
      <c r="AE577" s="216"/>
      <c r="AF577" s="494"/>
      <c r="AG577" s="494"/>
    </row>
    <row r="578" spans="1:33" ht="37.5" customHeight="1" x14ac:dyDescent="0.25">
      <c r="A578" s="375">
        <v>26</v>
      </c>
      <c r="B578" s="394" t="str">
        <f>IFERROR(VLOOKUP(A578,'Coverage Indicators - Section D'!$A$10:$Y$42,25,FALSE),"")</f>
        <v/>
      </c>
      <c r="C578" s="490" t="str">
        <f t="array" ref="C578">IFERROR(IF(INDEX('Disaggregation Records'!$E$95:$E$183,MATCH(RIGHT(Z578,255),RIGHT('Disaggregation Records'!$D$95:$D$183,255),0))=0,"",INDEX('Disaggregation Records'!$E$95:$E$183,MATCH(RIGHT(Z578,255),RIGHT('Disaggregation Records'!$D$95:$D$183,255),0))),"")</f>
        <v/>
      </c>
      <c r="D578" s="490" t="str">
        <f t="array" ref="D578">IFERROR(IF(INDEX('Disaggregation Records'!$F$95:$F$183,MATCH(RIGHT(Z578,255),RIGHT('Disaggregation Records'!$D$95:$D$183,255),0))=0,"",INDEX('Disaggregation Records'!$F$95:$F$183,MATCH(RIGHT(Z578,255),RIGHT('Disaggregation Records'!$D$95:$D$183,255),0))),"")</f>
        <v/>
      </c>
      <c r="E578" s="396" t="str">
        <f t="array" ref="E578">IFERROR(IF(INDEX('Disaggregation Data'!$K$315:$K$616,MATCH(RIGHT(X578,255),RIGHT('Disaggregation Data'!$J$315:$J$616,255),0))=0,"",INDEX('Disaggregation Data'!$K$315:$K$616,MATCH(RIGHT(X578,255),RIGHT('Disaggregation Data'!J$315:$J$616,255),0))),"")</f>
        <v/>
      </c>
      <c r="F578" s="397" t="str">
        <f t="array" ref="F578">IFERROR(IF(INDEX('Disaggregation Data'!$L$315:$L$616,MATCH(RIGHT(X578,255),RIGHT('Disaggregation Data'!$J$315:$J$616,255),0))=0,"",INDEX('Disaggregation Data'!$L$315:$L$616,MATCH(RIGHT(X578,255),RIGHT('Disaggregation Data'!J$315:$J$616,255),0))),"")</f>
        <v/>
      </c>
      <c r="G578" s="459" t="str">
        <f t="array" ref="G578">IFERROR(IF(INDEX('Disaggregation Data'!$M$315:$M$616,MATCH(RIGHT(X578,255),RIGHT('Disaggregation Data'!$J$315:$J$616,255),0))=0,(E578/F578)*100,INDEX('Disaggregation Data'!$M$315:$M$616,MATCH(RIGHT(X578,255),RIGHT('Disaggregation Data'!J$315:$J$616,255),0))),"")</f>
        <v/>
      </c>
      <c r="H578" s="400" t="str">
        <f t="array" ref="H578">IFERROR(IF(INDEX('Disaggregation Data'!$N$315:$N$616,MATCH(RIGHT(X578,255),RIGHT('Disaggregation Data'!$J$315:$J$616,255),0))=0,"",INDEX('Disaggregation Data'!$N$315:$N$616,MATCH(RIGHT(X578,255),RIGHT('Disaggregation Data'!J$315:$J$616,255),0))),"")</f>
        <v/>
      </c>
      <c r="I578" s="496"/>
      <c r="J578" s="496"/>
      <c r="K578" s="496"/>
      <c r="L578" s="496"/>
      <c r="M578" s="496"/>
      <c r="N578" s="496"/>
      <c r="O578" s="496"/>
      <c r="P578" s="496"/>
      <c r="Q578" s="496"/>
      <c r="R578" s="496"/>
      <c r="S578" s="496"/>
      <c r="T578" s="496"/>
      <c r="U578" s="400" t="str">
        <f t="array" ref="U578">IFERROR(IF(INDEX('Disaggregation Data'!$O$315:$O$616,MATCH(RIGHT(X578,255),RIGHT('Disaggregation Data'!$J$315:$J$616,255),0))=0,"",INDEX('Disaggregation Data'!$O$315:$O$616,MATCH(RIGHT(X578,255),RIGHT('Disaggregation Data'!J$315:$J$616,255),0))),"")</f>
        <v/>
      </c>
      <c r="V578" s="413" t="str">
        <f t="array" ref="V578">IFERROR(IF(INDEX('Disaggregation Data'!$P$315:$P$616,MATCH(RIGHT(X578,255),RIGHT('Disaggregation Data'!$J$315:$J$616,255),0))=0,"",INDEX('Disaggregation Data'!$P$315:$P$616,MATCH(RIGHT(X578,255),RIGHT('Disaggregation Data'!J$315:$J$616,255),0))),"")</f>
        <v/>
      </c>
      <c r="W578" s="497"/>
      <c r="X578" s="497" t="str">
        <f t="shared" si="36"/>
        <v/>
      </c>
      <c r="Y578" s="497">
        <f t="shared" si="37"/>
        <v>241</v>
      </c>
      <c r="Z578" s="497" t="str">
        <f t="shared" si="38"/>
        <v/>
      </c>
      <c r="AA578" s="497" t="b">
        <f t="shared" si="39"/>
        <v>0</v>
      </c>
      <c r="AB578" s="497" t="s">
        <v>2148</v>
      </c>
      <c r="AC578" s="497" t="str">
        <f t="array" ref="AC578">IFERROR(IF(INDEX('Disaggregation Records'!$G$95:$G$183,MATCH(LEFT(Z578,255),LEFT('Disaggregation Records'!$D$95:$D$183,255),0))=0,"",INDEX('Disaggregation Records'!$G$95:$G$183,MATCH(LEFT(Z578,255),LEFT('Disaggregation Records'!$D$95:$D$183,255),0))),"")</f>
        <v/>
      </c>
      <c r="AD578" s="497" t="s">
        <v>841</v>
      </c>
      <c r="AE578" s="216"/>
      <c r="AF578" s="494"/>
      <c r="AG578" s="494"/>
    </row>
    <row r="579" spans="1:33" ht="37.5" customHeight="1" x14ac:dyDescent="0.25">
      <c r="A579" s="375">
        <v>26</v>
      </c>
      <c r="B579" s="394" t="str">
        <f>IFERROR(VLOOKUP(A579,'Coverage Indicators - Section D'!$A$10:$Y$42,25,FALSE),"")</f>
        <v/>
      </c>
      <c r="C579" s="490" t="str">
        <f t="array" ref="C579">IFERROR(IF(INDEX('Disaggregation Records'!$E$95:$E$183,MATCH(RIGHT(Z579,255),RIGHT('Disaggregation Records'!$D$95:$D$183,255),0))=0,"",INDEX('Disaggregation Records'!$E$95:$E$183,MATCH(RIGHT(Z579,255),RIGHT('Disaggregation Records'!$D$95:$D$183,255),0))),"")</f>
        <v/>
      </c>
      <c r="D579" s="490" t="str">
        <f t="array" ref="D579">IFERROR(IF(INDEX('Disaggregation Records'!$F$95:$F$183,MATCH(RIGHT(Z579,255),RIGHT('Disaggregation Records'!$D$95:$D$183,255),0))=0,"",INDEX('Disaggregation Records'!$F$95:$F$183,MATCH(RIGHT(Z579,255),RIGHT('Disaggregation Records'!$D$95:$D$183,255),0))),"")</f>
        <v/>
      </c>
      <c r="E579" s="396" t="str">
        <f t="array" ref="E579">IFERROR(IF(INDEX('Disaggregation Data'!$K$315:$K$616,MATCH(RIGHT(X579,255),RIGHT('Disaggregation Data'!$J$315:$J$616,255),0))=0,"",INDEX('Disaggregation Data'!$K$315:$K$616,MATCH(RIGHT(X579,255),RIGHT('Disaggregation Data'!J$315:$J$616,255),0))),"")</f>
        <v/>
      </c>
      <c r="F579" s="397" t="str">
        <f t="array" ref="F579">IFERROR(IF(INDEX('Disaggregation Data'!$L$315:$L$616,MATCH(RIGHT(X579,255),RIGHT('Disaggregation Data'!$J$315:$J$616,255),0))=0,"",INDEX('Disaggregation Data'!$L$315:$L$616,MATCH(RIGHT(X579,255),RIGHT('Disaggregation Data'!J$315:$J$616,255),0))),"")</f>
        <v/>
      </c>
      <c r="G579" s="459" t="str">
        <f t="array" ref="G579">IFERROR(IF(INDEX('Disaggregation Data'!$M$315:$M$616,MATCH(RIGHT(X579,255),RIGHT('Disaggregation Data'!$J$315:$J$616,255),0))=0,(E579/F579)*100,INDEX('Disaggregation Data'!$M$315:$M$616,MATCH(RIGHT(X579,255),RIGHT('Disaggregation Data'!J$315:$J$616,255),0))),"")</f>
        <v/>
      </c>
      <c r="H579" s="400" t="str">
        <f t="array" ref="H579">IFERROR(IF(INDEX('Disaggregation Data'!$N$315:$N$616,MATCH(RIGHT(X579,255),RIGHT('Disaggregation Data'!$J$315:$J$616,255),0))=0,"",INDEX('Disaggregation Data'!$N$315:$N$616,MATCH(RIGHT(X579,255),RIGHT('Disaggregation Data'!J$315:$J$616,255),0))),"")</f>
        <v/>
      </c>
      <c r="I579" s="496"/>
      <c r="J579" s="496"/>
      <c r="K579" s="496"/>
      <c r="L579" s="496"/>
      <c r="M579" s="496"/>
      <c r="N579" s="496"/>
      <c r="O579" s="496"/>
      <c r="P579" s="496"/>
      <c r="Q579" s="496"/>
      <c r="R579" s="496"/>
      <c r="S579" s="496"/>
      <c r="T579" s="496"/>
      <c r="U579" s="400" t="str">
        <f t="array" ref="U579">IFERROR(IF(INDEX('Disaggregation Data'!$O$315:$O$616,MATCH(RIGHT(X579,255),RIGHT('Disaggregation Data'!$J$315:$J$616,255),0))=0,"",INDEX('Disaggregation Data'!$O$315:$O$616,MATCH(RIGHT(X579,255),RIGHT('Disaggregation Data'!J$315:$J$616,255),0))),"")</f>
        <v/>
      </c>
      <c r="V579" s="413" t="str">
        <f t="array" ref="V579">IFERROR(IF(INDEX('Disaggregation Data'!$P$315:$P$616,MATCH(RIGHT(X579,255),RIGHT('Disaggregation Data'!$J$315:$J$616,255),0))=0,"",INDEX('Disaggregation Data'!$P$315:$P$616,MATCH(RIGHT(X579,255),RIGHT('Disaggregation Data'!J$315:$J$616,255),0))),"")</f>
        <v/>
      </c>
      <c r="W579" s="497"/>
      <c r="X579" s="497" t="str">
        <f t="shared" si="36"/>
        <v/>
      </c>
      <c r="Y579" s="497">
        <f t="shared" si="37"/>
        <v>242</v>
      </c>
      <c r="Z579" s="497" t="str">
        <f t="shared" si="38"/>
        <v/>
      </c>
      <c r="AA579" s="497" t="b">
        <f t="shared" si="39"/>
        <v>0</v>
      </c>
      <c r="AB579" s="497" t="s">
        <v>2149</v>
      </c>
      <c r="AC579" s="497" t="str">
        <f t="array" ref="AC579">IFERROR(IF(INDEX('Disaggregation Records'!$G$95:$G$183,MATCH(LEFT(Z579,255),LEFT('Disaggregation Records'!$D$95:$D$183,255),0))=0,"",INDEX('Disaggregation Records'!$G$95:$G$183,MATCH(LEFT(Z579,255),LEFT('Disaggregation Records'!$D$95:$D$183,255),0))),"")</f>
        <v/>
      </c>
      <c r="AD579" s="497" t="s">
        <v>841</v>
      </c>
      <c r="AE579" s="216"/>
      <c r="AF579" s="494"/>
      <c r="AG579" s="494"/>
    </row>
    <row r="580" spans="1:33" ht="37.5" customHeight="1" x14ac:dyDescent="0.25">
      <c r="A580" s="375">
        <v>26</v>
      </c>
      <c r="B580" s="394" t="str">
        <f>IFERROR(VLOOKUP(A580,'Coverage Indicators - Section D'!$A$10:$Y$42,25,FALSE),"")</f>
        <v/>
      </c>
      <c r="C580" s="490" t="str">
        <f t="array" ref="C580">IFERROR(IF(INDEX('Disaggregation Records'!$E$95:$E$183,MATCH(RIGHT(Z580,255),RIGHT('Disaggregation Records'!$D$95:$D$183,255),0))=0,"",INDEX('Disaggregation Records'!$E$95:$E$183,MATCH(RIGHT(Z580,255),RIGHT('Disaggregation Records'!$D$95:$D$183,255),0))),"")</f>
        <v/>
      </c>
      <c r="D580" s="490" t="str">
        <f t="array" ref="D580">IFERROR(IF(INDEX('Disaggregation Records'!$F$95:$F$183,MATCH(RIGHT(Z580,255),RIGHT('Disaggregation Records'!$D$95:$D$183,255),0))=0,"",INDEX('Disaggregation Records'!$F$95:$F$183,MATCH(RIGHT(Z580,255),RIGHT('Disaggregation Records'!$D$95:$D$183,255),0))),"")</f>
        <v/>
      </c>
      <c r="E580" s="396" t="str">
        <f t="array" ref="E580">IFERROR(IF(INDEX('Disaggregation Data'!$K$315:$K$616,MATCH(RIGHT(X580,255),RIGHT('Disaggregation Data'!$J$315:$J$616,255),0))=0,"",INDEX('Disaggregation Data'!$K$315:$K$616,MATCH(RIGHT(X580,255),RIGHT('Disaggregation Data'!J$315:$J$616,255),0))),"")</f>
        <v/>
      </c>
      <c r="F580" s="397" t="str">
        <f t="array" ref="F580">IFERROR(IF(INDEX('Disaggregation Data'!$L$315:$L$616,MATCH(RIGHT(X580,255),RIGHT('Disaggregation Data'!$J$315:$J$616,255),0))=0,"",INDEX('Disaggregation Data'!$L$315:$L$616,MATCH(RIGHT(X580,255),RIGHT('Disaggregation Data'!J$315:$J$616,255),0))),"")</f>
        <v/>
      </c>
      <c r="G580" s="459" t="str">
        <f t="array" ref="G580">IFERROR(IF(INDEX('Disaggregation Data'!$M$315:$M$616,MATCH(RIGHT(X580,255),RIGHT('Disaggregation Data'!$J$315:$J$616,255),0))=0,(E580/F580)*100,INDEX('Disaggregation Data'!$M$315:$M$616,MATCH(RIGHT(X580,255),RIGHT('Disaggregation Data'!J$315:$J$616,255),0))),"")</f>
        <v/>
      </c>
      <c r="H580" s="400" t="str">
        <f t="array" ref="H580">IFERROR(IF(INDEX('Disaggregation Data'!$N$315:$N$616,MATCH(RIGHT(X580,255),RIGHT('Disaggregation Data'!$J$315:$J$616,255),0))=0,"",INDEX('Disaggregation Data'!$N$315:$N$616,MATCH(RIGHT(X580,255),RIGHT('Disaggregation Data'!J$315:$J$616,255),0))),"")</f>
        <v/>
      </c>
      <c r="I580" s="496"/>
      <c r="J580" s="496"/>
      <c r="K580" s="496"/>
      <c r="L580" s="496"/>
      <c r="M580" s="496"/>
      <c r="N580" s="496"/>
      <c r="O580" s="496"/>
      <c r="P580" s="496"/>
      <c r="Q580" s="496"/>
      <c r="R580" s="496"/>
      <c r="S580" s="496"/>
      <c r="T580" s="496"/>
      <c r="U580" s="400" t="str">
        <f t="array" ref="U580">IFERROR(IF(INDEX('Disaggregation Data'!$O$315:$O$616,MATCH(RIGHT(X580,255),RIGHT('Disaggregation Data'!$J$315:$J$616,255),0))=0,"",INDEX('Disaggregation Data'!$O$315:$O$616,MATCH(RIGHT(X580,255),RIGHT('Disaggregation Data'!J$315:$J$616,255),0))),"")</f>
        <v/>
      </c>
      <c r="V580" s="413" t="str">
        <f t="array" ref="V580">IFERROR(IF(INDEX('Disaggregation Data'!$P$315:$P$616,MATCH(RIGHT(X580,255),RIGHT('Disaggregation Data'!$J$315:$J$616,255),0))=0,"",INDEX('Disaggregation Data'!$P$315:$P$616,MATCH(RIGHT(X580,255),RIGHT('Disaggregation Data'!J$315:$J$616,255),0))),"")</f>
        <v/>
      </c>
      <c r="W580" s="497"/>
      <c r="X580" s="497" t="str">
        <f t="shared" si="36"/>
        <v/>
      </c>
      <c r="Y580" s="497">
        <f t="shared" si="37"/>
        <v>243</v>
      </c>
      <c r="Z580" s="497" t="str">
        <f t="shared" si="38"/>
        <v/>
      </c>
      <c r="AA580" s="497" t="b">
        <f t="shared" si="39"/>
        <v>0</v>
      </c>
      <c r="AB580" s="497" t="s">
        <v>2150</v>
      </c>
      <c r="AC580" s="497" t="str">
        <f t="array" ref="AC580">IFERROR(IF(INDEX('Disaggregation Records'!$G$95:$G$183,MATCH(LEFT(Z580,255),LEFT('Disaggregation Records'!$D$95:$D$183,255),0))=0,"",INDEX('Disaggregation Records'!$G$95:$G$183,MATCH(LEFT(Z580,255),LEFT('Disaggregation Records'!$D$95:$D$183,255),0))),"")</f>
        <v/>
      </c>
      <c r="AD580" s="497" t="s">
        <v>841</v>
      </c>
      <c r="AE580" s="216"/>
      <c r="AF580" s="494"/>
      <c r="AG580" s="494"/>
    </row>
    <row r="581" spans="1:33" ht="37.5" customHeight="1" x14ac:dyDescent="0.25">
      <c r="A581" s="375">
        <v>26</v>
      </c>
      <c r="B581" s="394" t="str">
        <f>IFERROR(VLOOKUP(A581,'Coverage Indicators - Section D'!$A$10:$Y$42,25,FALSE),"")</f>
        <v/>
      </c>
      <c r="C581" s="490" t="str">
        <f t="array" ref="C581">IFERROR(IF(INDEX('Disaggregation Records'!$E$95:$E$183,MATCH(RIGHT(Z581,255),RIGHT('Disaggregation Records'!$D$95:$D$183,255),0))=0,"",INDEX('Disaggregation Records'!$E$95:$E$183,MATCH(RIGHT(Z581,255),RIGHT('Disaggregation Records'!$D$95:$D$183,255),0))),"")</f>
        <v/>
      </c>
      <c r="D581" s="490" t="str">
        <f t="array" ref="D581">IFERROR(IF(INDEX('Disaggregation Records'!$F$95:$F$183,MATCH(RIGHT(Z581,255),RIGHT('Disaggregation Records'!$D$95:$D$183,255),0))=0,"",INDEX('Disaggregation Records'!$F$95:$F$183,MATCH(RIGHT(Z581,255),RIGHT('Disaggregation Records'!$D$95:$D$183,255),0))),"")</f>
        <v/>
      </c>
      <c r="E581" s="396" t="str">
        <f t="array" ref="E581">IFERROR(IF(INDEX('Disaggregation Data'!$K$315:$K$616,MATCH(RIGHT(X581,255),RIGHT('Disaggregation Data'!$J$315:$J$616,255),0))=0,"",INDEX('Disaggregation Data'!$K$315:$K$616,MATCH(RIGHT(X581,255),RIGHT('Disaggregation Data'!J$315:$J$616,255),0))),"")</f>
        <v/>
      </c>
      <c r="F581" s="397" t="str">
        <f t="array" ref="F581">IFERROR(IF(INDEX('Disaggregation Data'!$L$315:$L$616,MATCH(RIGHT(X581,255),RIGHT('Disaggregation Data'!$J$315:$J$616,255),0))=0,"",INDEX('Disaggregation Data'!$L$315:$L$616,MATCH(RIGHT(X581,255),RIGHT('Disaggregation Data'!J$315:$J$616,255),0))),"")</f>
        <v/>
      </c>
      <c r="G581" s="459" t="str">
        <f t="array" ref="G581">IFERROR(IF(INDEX('Disaggregation Data'!$M$315:$M$616,MATCH(RIGHT(X581,255),RIGHT('Disaggregation Data'!$J$315:$J$616,255),0))=0,(E581/F581)*100,INDEX('Disaggregation Data'!$M$315:$M$616,MATCH(RIGHT(X581,255),RIGHT('Disaggregation Data'!J$315:$J$616,255),0))),"")</f>
        <v/>
      </c>
      <c r="H581" s="400" t="str">
        <f t="array" ref="H581">IFERROR(IF(INDEX('Disaggregation Data'!$N$315:$N$616,MATCH(RIGHT(X581,255),RIGHT('Disaggregation Data'!$J$315:$J$616,255),0))=0,"",INDEX('Disaggregation Data'!$N$315:$N$616,MATCH(RIGHT(X581,255),RIGHT('Disaggregation Data'!J$315:$J$616,255),0))),"")</f>
        <v/>
      </c>
      <c r="I581" s="496"/>
      <c r="J581" s="496"/>
      <c r="K581" s="496"/>
      <c r="L581" s="496"/>
      <c r="M581" s="496"/>
      <c r="N581" s="496"/>
      <c r="O581" s="496"/>
      <c r="P581" s="496"/>
      <c r="Q581" s="496"/>
      <c r="R581" s="496"/>
      <c r="S581" s="496"/>
      <c r="T581" s="496"/>
      <c r="U581" s="400" t="str">
        <f t="array" ref="U581">IFERROR(IF(INDEX('Disaggregation Data'!$O$315:$O$616,MATCH(RIGHT(X581,255),RIGHT('Disaggregation Data'!$J$315:$J$616,255),0))=0,"",INDEX('Disaggregation Data'!$O$315:$O$616,MATCH(RIGHT(X581,255),RIGHT('Disaggregation Data'!J$315:$J$616,255),0))),"")</f>
        <v/>
      </c>
      <c r="V581" s="413" t="str">
        <f t="array" ref="V581">IFERROR(IF(INDEX('Disaggregation Data'!$P$315:$P$616,MATCH(RIGHT(X581,255),RIGHT('Disaggregation Data'!$J$315:$J$616,255),0))=0,"",INDEX('Disaggregation Data'!$P$315:$P$616,MATCH(RIGHT(X581,255),RIGHT('Disaggregation Data'!J$315:$J$616,255),0))),"")</f>
        <v/>
      </c>
      <c r="W581" s="497"/>
      <c r="X581" s="497" t="str">
        <f t="shared" si="36"/>
        <v/>
      </c>
      <c r="Y581" s="497">
        <f t="shared" si="37"/>
        <v>244</v>
      </c>
      <c r="Z581" s="497" t="str">
        <f t="shared" si="38"/>
        <v/>
      </c>
      <c r="AA581" s="497" t="b">
        <f t="shared" si="39"/>
        <v>0</v>
      </c>
      <c r="AB581" s="497" t="s">
        <v>2151</v>
      </c>
      <c r="AC581" s="497" t="str">
        <f t="array" ref="AC581">IFERROR(IF(INDEX('Disaggregation Records'!$G$95:$G$183,MATCH(LEFT(Z581,255),LEFT('Disaggregation Records'!$D$95:$D$183,255),0))=0,"",INDEX('Disaggregation Records'!$G$95:$G$183,MATCH(LEFT(Z581,255),LEFT('Disaggregation Records'!$D$95:$D$183,255),0))),"")</f>
        <v/>
      </c>
      <c r="AD581" s="497" t="s">
        <v>841</v>
      </c>
      <c r="AE581" s="216"/>
      <c r="AF581" s="494"/>
      <c r="AG581" s="494"/>
    </row>
    <row r="582" spans="1:33" ht="37.5" customHeight="1" x14ac:dyDescent="0.25">
      <c r="A582" s="375">
        <v>26</v>
      </c>
      <c r="B582" s="394" t="str">
        <f>IFERROR(VLOOKUP(A582,'Coverage Indicators - Section D'!$A$10:$Y$42,25,FALSE),"")</f>
        <v/>
      </c>
      <c r="C582" s="490" t="str">
        <f t="array" ref="C582">IFERROR(IF(INDEX('Disaggregation Records'!$E$95:$E$183,MATCH(RIGHT(Z582,255),RIGHT('Disaggregation Records'!$D$95:$D$183,255),0))=0,"",INDEX('Disaggregation Records'!$E$95:$E$183,MATCH(RIGHT(Z582,255),RIGHT('Disaggregation Records'!$D$95:$D$183,255),0))),"")</f>
        <v/>
      </c>
      <c r="D582" s="490" t="str">
        <f t="array" ref="D582">IFERROR(IF(INDEX('Disaggregation Records'!$F$95:$F$183,MATCH(RIGHT(Z582,255),RIGHT('Disaggregation Records'!$D$95:$D$183,255),0))=0,"",INDEX('Disaggregation Records'!$F$95:$F$183,MATCH(RIGHT(Z582,255),RIGHT('Disaggregation Records'!$D$95:$D$183,255),0))),"")</f>
        <v/>
      </c>
      <c r="E582" s="396" t="str">
        <f t="array" ref="E582">IFERROR(IF(INDEX('Disaggregation Data'!$K$315:$K$616,MATCH(RIGHT(X582,255),RIGHT('Disaggregation Data'!$J$315:$J$616,255),0))=0,"",INDEX('Disaggregation Data'!$K$315:$K$616,MATCH(RIGHT(X582,255),RIGHT('Disaggregation Data'!J$315:$J$616,255),0))),"")</f>
        <v/>
      </c>
      <c r="F582" s="397" t="str">
        <f t="array" ref="F582">IFERROR(IF(INDEX('Disaggregation Data'!$L$315:$L$616,MATCH(RIGHT(X582,255),RIGHT('Disaggregation Data'!$J$315:$J$616,255),0))=0,"",INDEX('Disaggregation Data'!$L$315:$L$616,MATCH(RIGHT(X582,255),RIGHT('Disaggregation Data'!J$315:$J$616,255),0))),"")</f>
        <v/>
      </c>
      <c r="G582" s="459" t="str">
        <f t="array" ref="G582">IFERROR(IF(INDEX('Disaggregation Data'!$M$315:$M$616,MATCH(RIGHT(X582,255),RIGHT('Disaggregation Data'!$J$315:$J$616,255),0))=0,(E582/F582)*100,INDEX('Disaggregation Data'!$M$315:$M$616,MATCH(RIGHT(X582,255),RIGHT('Disaggregation Data'!J$315:$J$616,255),0))),"")</f>
        <v/>
      </c>
      <c r="H582" s="400" t="str">
        <f t="array" ref="H582">IFERROR(IF(INDEX('Disaggregation Data'!$N$315:$N$616,MATCH(RIGHT(X582,255),RIGHT('Disaggregation Data'!$J$315:$J$616,255),0))=0,"",INDEX('Disaggregation Data'!$N$315:$N$616,MATCH(RIGHT(X582,255),RIGHT('Disaggregation Data'!J$315:$J$616,255),0))),"")</f>
        <v/>
      </c>
      <c r="I582" s="496"/>
      <c r="J582" s="496"/>
      <c r="K582" s="496"/>
      <c r="L582" s="496"/>
      <c r="M582" s="496"/>
      <c r="N582" s="496"/>
      <c r="O582" s="496"/>
      <c r="P582" s="496"/>
      <c r="Q582" s="496"/>
      <c r="R582" s="496"/>
      <c r="S582" s="496"/>
      <c r="T582" s="496"/>
      <c r="U582" s="400" t="str">
        <f t="array" ref="U582">IFERROR(IF(INDEX('Disaggregation Data'!$O$315:$O$616,MATCH(RIGHT(X582,255),RIGHT('Disaggregation Data'!$J$315:$J$616,255),0))=0,"",INDEX('Disaggregation Data'!$O$315:$O$616,MATCH(RIGHT(X582,255),RIGHT('Disaggregation Data'!J$315:$J$616,255),0))),"")</f>
        <v/>
      </c>
      <c r="V582" s="413" t="str">
        <f t="array" ref="V582">IFERROR(IF(INDEX('Disaggregation Data'!$P$315:$P$616,MATCH(RIGHT(X582,255),RIGHT('Disaggregation Data'!$J$315:$J$616,255),0))=0,"",INDEX('Disaggregation Data'!$P$315:$P$616,MATCH(RIGHT(X582,255),RIGHT('Disaggregation Data'!J$315:$J$616,255),0))),"")</f>
        <v/>
      </c>
      <c r="W582" s="497"/>
      <c r="X582" s="497" t="str">
        <f t="shared" si="36"/>
        <v/>
      </c>
      <c r="Y582" s="497">
        <f t="shared" si="37"/>
        <v>245</v>
      </c>
      <c r="Z582" s="497" t="str">
        <f t="shared" si="38"/>
        <v/>
      </c>
      <c r="AA582" s="497" t="b">
        <f t="shared" si="39"/>
        <v>0</v>
      </c>
      <c r="AB582" s="497" t="s">
        <v>2152</v>
      </c>
      <c r="AC582" s="497" t="str">
        <f t="array" ref="AC582">IFERROR(IF(INDEX('Disaggregation Records'!$G$95:$G$183,MATCH(LEFT(Z582,255),LEFT('Disaggregation Records'!$D$95:$D$183,255),0))=0,"",INDEX('Disaggregation Records'!$G$95:$G$183,MATCH(LEFT(Z582,255),LEFT('Disaggregation Records'!$D$95:$D$183,255),0))),"")</f>
        <v/>
      </c>
      <c r="AD582" s="497" t="s">
        <v>841</v>
      </c>
      <c r="AE582" s="216"/>
      <c r="AF582" s="494"/>
      <c r="AG582" s="494"/>
    </row>
    <row r="583" spans="1:33" ht="37.5" customHeight="1" x14ac:dyDescent="0.25">
      <c r="A583" s="375">
        <v>26</v>
      </c>
      <c r="B583" s="394" t="str">
        <f>IFERROR(VLOOKUP(A583,'Coverage Indicators - Section D'!$A$10:$Y$42,25,FALSE),"")</f>
        <v/>
      </c>
      <c r="C583" s="490" t="str">
        <f t="array" ref="C583">IFERROR(IF(INDEX('Disaggregation Records'!$E$95:$E$183,MATCH(RIGHT(Z583,255),RIGHT('Disaggregation Records'!$D$95:$D$183,255),0))=0,"",INDEX('Disaggregation Records'!$E$95:$E$183,MATCH(RIGHT(Z583,255),RIGHT('Disaggregation Records'!$D$95:$D$183,255),0))),"")</f>
        <v/>
      </c>
      <c r="D583" s="490" t="str">
        <f t="array" ref="D583">IFERROR(IF(INDEX('Disaggregation Records'!$F$95:$F$183,MATCH(RIGHT(Z583,255),RIGHT('Disaggregation Records'!$D$95:$D$183,255),0))=0,"",INDEX('Disaggregation Records'!$F$95:$F$183,MATCH(RIGHT(Z583,255),RIGHT('Disaggregation Records'!$D$95:$D$183,255),0))),"")</f>
        <v/>
      </c>
      <c r="E583" s="396" t="str">
        <f t="array" ref="E583">IFERROR(IF(INDEX('Disaggregation Data'!$K$315:$K$616,MATCH(RIGHT(X583,255),RIGHT('Disaggregation Data'!$J$315:$J$616,255),0))=0,"",INDEX('Disaggregation Data'!$K$315:$K$616,MATCH(RIGHT(X583,255),RIGHT('Disaggregation Data'!J$315:$J$616,255),0))),"")</f>
        <v/>
      </c>
      <c r="F583" s="397" t="str">
        <f t="array" ref="F583">IFERROR(IF(INDEX('Disaggregation Data'!$L$315:$L$616,MATCH(RIGHT(X583,255),RIGHT('Disaggregation Data'!$J$315:$J$616,255),0))=0,"",INDEX('Disaggregation Data'!$L$315:$L$616,MATCH(RIGHT(X583,255),RIGHT('Disaggregation Data'!J$315:$J$616,255),0))),"")</f>
        <v/>
      </c>
      <c r="G583" s="459" t="str">
        <f t="array" ref="G583">IFERROR(IF(INDEX('Disaggregation Data'!$M$315:$M$616,MATCH(RIGHT(X583,255),RIGHT('Disaggregation Data'!$J$315:$J$616,255),0))=0,(E583/F583)*100,INDEX('Disaggregation Data'!$M$315:$M$616,MATCH(RIGHT(X583,255),RIGHT('Disaggregation Data'!J$315:$J$616,255),0))),"")</f>
        <v/>
      </c>
      <c r="H583" s="400" t="str">
        <f t="array" ref="H583">IFERROR(IF(INDEX('Disaggregation Data'!$N$315:$N$616,MATCH(RIGHT(X583,255),RIGHT('Disaggregation Data'!$J$315:$J$616,255),0))=0,"",INDEX('Disaggregation Data'!$N$315:$N$616,MATCH(RIGHT(X583,255),RIGHT('Disaggregation Data'!J$315:$J$616,255),0))),"")</f>
        <v/>
      </c>
      <c r="I583" s="496"/>
      <c r="J583" s="496"/>
      <c r="K583" s="496"/>
      <c r="L583" s="496"/>
      <c r="M583" s="496"/>
      <c r="N583" s="496"/>
      <c r="O583" s="496"/>
      <c r="P583" s="496"/>
      <c r="Q583" s="496"/>
      <c r="R583" s="496"/>
      <c r="S583" s="496"/>
      <c r="T583" s="496"/>
      <c r="U583" s="400" t="str">
        <f t="array" ref="U583">IFERROR(IF(INDEX('Disaggregation Data'!$O$315:$O$616,MATCH(RIGHT(X583,255),RIGHT('Disaggregation Data'!$J$315:$J$616,255),0))=0,"",INDEX('Disaggregation Data'!$O$315:$O$616,MATCH(RIGHT(X583,255),RIGHT('Disaggregation Data'!J$315:$J$616,255),0))),"")</f>
        <v/>
      </c>
      <c r="V583" s="413" t="str">
        <f t="array" ref="V583">IFERROR(IF(INDEX('Disaggregation Data'!$P$315:$P$616,MATCH(RIGHT(X583,255),RIGHT('Disaggregation Data'!$J$315:$J$616,255),0))=0,"",INDEX('Disaggregation Data'!$P$315:$P$616,MATCH(RIGHT(X583,255),RIGHT('Disaggregation Data'!J$315:$J$616,255),0))),"")</f>
        <v/>
      </c>
      <c r="W583" s="497"/>
      <c r="X583" s="497" t="str">
        <f t="shared" ref="X583:X626" si="40">IF(B583&lt;&gt;"",B583&amp;C583&amp;D583,"")</f>
        <v/>
      </c>
      <c r="Y583" s="497">
        <f t="shared" ref="Y583:Y626" si="41">IF(B583=B582,Y582+1,0)</f>
        <v>246</v>
      </c>
      <c r="Z583" s="497" t="str">
        <f t="shared" ref="Z583:Z626" si="42">IF(B583&lt;&gt;"",B583&amp;"-"&amp;Y583,"")</f>
        <v/>
      </c>
      <c r="AA583" s="497" t="b">
        <f t="shared" ref="AA583:AA626" si="43">IFERROR(IF(B583&lt;&gt;"",TRUE,FALSE),"")</f>
        <v>0</v>
      </c>
      <c r="AB583" s="497" t="s">
        <v>2153</v>
      </c>
      <c r="AC583" s="497" t="str">
        <f t="array" ref="AC583">IFERROR(IF(INDEX('Disaggregation Records'!$G$95:$G$183,MATCH(LEFT(Z583,255),LEFT('Disaggregation Records'!$D$95:$D$183,255),0))=0,"",INDEX('Disaggregation Records'!$G$95:$G$183,MATCH(LEFT(Z583,255),LEFT('Disaggregation Records'!$D$95:$D$183,255),0))),"")</f>
        <v/>
      </c>
      <c r="AD583" s="497" t="s">
        <v>841</v>
      </c>
      <c r="AE583" s="216"/>
      <c r="AF583" s="494"/>
      <c r="AG583" s="494"/>
    </row>
    <row r="584" spans="1:33" ht="37.5" customHeight="1" x14ac:dyDescent="0.25">
      <c r="A584" s="375">
        <v>26</v>
      </c>
      <c r="B584" s="394" t="str">
        <f>IFERROR(VLOOKUP(A584,'Coverage Indicators - Section D'!$A$10:$Y$42,25,FALSE),"")</f>
        <v/>
      </c>
      <c r="C584" s="490" t="str">
        <f t="array" ref="C584">IFERROR(IF(INDEX('Disaggregation Records'!$E$95:$E$183,MATCH(RIGHT(Z584,255),RIGHT('Disaggregation Records'!$D$95:$D$183,255),0))=0,"",INDEX('Disaggregation Records'!$E$95:$E$183,MATCH(RIGHT(Z584,255),RIGHT('Disaggregation Records'!$D$95:$D$183,255),0))),"")</f>
        <v/>
      </c>
      <c r="D584" s="490" t="str">
        <f t="array" ref="D584">IFERROR(IF(INDEX('Disaggregation Records'!$F$95:$F$183,MATCH(RIGHT(Z584,255),RIGHT('Disaggregation Records'!$D$95:$D$183,255),0))=0,"",INDEX('Disaggregation Records'!$F$95:$F$183,MATCH(RIGHT(Z584,255),RIGHT('Disaggregation Records'!$D$95:$D$183,255),0))),"")</f>
        <v/>
      </c>
      <c r="E584" s="396" t="str">
        <f t="array" ref="E584">IFERROR(IF(INDEX('Disaggregation Data'!$K$315:$K$616,MATCH(RIGHT(X584,255),RIGHT('Disaggregation Data'!$J$315:$J$616,255),0))=0,"",INDEX('Disaggregation Data'!$K$315:$K$616,MATCH(RIGHT(X584,255),RIGHT('Disaggregation Data'!J$315:$J$616,255),0))),"")</f>
        <v/>
      </c>
      <c r="F584" s="397" t="str">
        <f t="array" ref="F584">IFERROR(IF(INDEX('Disaggregation Data'!$L$315:$L$616,MATCH(RIGHT(X584,255),RIGHT('Disaggregation Data'!$J$315:$J$616,255),0))=0,"",INDEX('Disaggregation Data'!$L$315:$L$616,MATCH(RIGHT(X584,255),RIGHT('Disaggregation Data'!J$315:$J$616,255),0))),"")</f>
        <v/>
      </c>
      <c r="G584" s="459" t="str">
        <f t="array" ref="G584">IFERROR(IF(INDEX('Disaggregation Data'!$M$315:$M$616,MATCH(RIGHT(X584,255),RIGHT('Disaggregation Data'!$J$315:$J$616,255),0))=0,(E584/F584)*100,INDEX('Disaggregation Data'!$M$315:$M$616,MATCH(RIGHT(X584,255),RIGHT('Disaggregation Data'!J$315:$J$616,255),0))),"")</f>
        <v/>
      </c>
      <c r="H584" s="400" t="str">
        <f t="array" ref="H584">IFERROR(IF(INDEX('Disaggregation Data'!$N$315:$N$616,MATCH(RIGHT(X584,255),RIGHT('Disaggregation Data'!$J$315:$J$616,255),0))=0,"",INDEX('Disaggregation Data'!$N$315:$N$616,MATCH(RIGHT(X584,255),RIGHT('Disaggregation Data'!J$315:$J$616,255),0))),"")</f>
        <v/>
      </c>
      <c r="I584" s="496"/>
      <c r="J584" s="496"/>
      <c r="K584" s="496"/>
      <c r="L584" s="496"/>
      <c r="M584" s="496"/>
      <c r="N584" s="496"/>
      <c r="O584" s="496"/>
      <c r="P584" s="496"/>
      <c r="Q584" s="496"/>
      <c r="R584" s="496"/>
      <c r="S584" s="496"/>
      <c r="T584" s="496"/>
      <c r="U584" s="400" t="str">
        <f t="array" ref="U584">IFERROR(IF(INDEX('Disaggregation Data'!$O$315:$O$616,MATCH(RIGHT(X584,255),RIGHT('Disaggregation Data'!$J$315:$J$616,255),0))=0,"",INDEX('Disaggregation Data'!$O$315:$O$616,MATCH(RIGHT(X584,255),RIGHT('Disaggregation Data'!J$315:$J$616,255),0))),"")</f>
        <v/>
      </c>
      <c r="V584" s="413" t="str">
        <f t="array" ref="V584">IFERROR(IF(INDEX('Disaggregation Data'!$P$315:$P$616,MATCH(RIGHT(X584,255),RIGHT('Disaggregation Data'!$J$315:$J$616,255),0))=0,"",INDEX('Disaggregation Data'!$P$315:$P$616,MATCH(RIGHT(X584,255),RIGHT('Disaggregation Data'!J$315:$J$616,255),0))),"")</f>
        <v/>
      </c>
      <c r="W584" s="497"/>
      <c r="X584" s="497" t="str">
        <f t="shared" si="40"/>
        <v/>
      </c>
      <c r="Y584" s="497">
        <f t="shared" si="41"/>
        <v>247</v>
      </c>
      <c r="Z584" s="497" t="str">
        <f t="shared" si="42"/>
        <v/>
      </c>
      <c r="AA584" s="497" t="b">
        <f t="shared" si="43"/>
        <v>0</v>
      </c>
      <c r="AB584" s="497" t="s">
        <v>2154</v>
      </c>
      <c r="AC584" s="497" t="str">
        <f t="array" ref="AC584">IFERROR(IF(INDEX('Disaggregation Records'!$G$95:$G$183,MATCH(LEFT(Z584,255),LEFT('Disaggregation Records'!$D$95:$D$183,255),0))=0,"",INDEX('Disaggregation Records'!$G$95:$G$183,MATCH(LEFT(Z584,255),LEFT('Disaggregation Records'!$D$95:$D$183,255),0))),"")</f>
        <v/>
      </c>
      <c r="AD584" s="497" t="s">
        <v>841</v>
      </c>
      <c r="AE584" s="216"/>
      <c r="AF584" s="494"/>
      <c r="AG584" s="494"/>
    </row>
    <row r="585" spans="1:33" ht="37.5" customHeight="1" x14ac:dyDescent="0.25">
      <c r="A585" s="375">
        <v>26</v>
      </c>
      <c r="B585" s="394" t="str">
        <f>IFERROR(VLOOKUP(A585,'Coverage Indicators - Section D'!$A$10:$Y$42,25,FALSE),"")</f>
        <v/>
      </c>
      <c r="C585" s="490" t="str">
        <f t="array" ref="C585">IFERROR(IF(INDEX('Disaggregation Records'!$E$95:$E$183,MATCH(RIGHT(Z585,255),RIGHT('Disaggregation Records'!$D$95:$D$183,255),0))=0,"",INDEX('Disaggregation Records'!$E$95:$E$183,MATCH(RIGHT(Z585,255),RIGHT('Disaggregation Records'!$D$95:$D$183,255),0))),"")</f>
        <v/>
      </c>
      <c r="D585" s="490" t="str">
        <f t="array" ref="D585">IFERROR(IF(INDEX('Disaggregation Records'!$F$95:$F$183,MATCH(RIGHT(Z585,255),RIGHT('Disaggregation Records'!$D$95:$D$183,255),0))=0,"",INDEX('Disaggregation Records'!$F$95:$F$183,MATCH(RIGHT(Z585,255),RIGHT('Disaggregation Records'!$D$95:$D$183,255),0))),"")</f>
        <v/>
      </c>
      <c r="E585" s="396" t="str">
        <f t="array" ref="E585">IFERROR(IF(INDEX('Disaggregation Data'!$K$315:$K$616,MATCH(RIGHT(X585,255),RIGHT('Disaggregation Data'!$J$315:$J$616,255),0))=0,"",INDEX('Disaggregation Data'!$K$315:$K$616,MATCH(RIGHT(X585,255),RIGHT('Disaggregation Data'!J$315:$J$616,255),0))),"")</f>
        <v/>
      </c>
      <c r="F585" s="397" t="str">
        <f t="array" ref="F585">IFERROR(IF(INDEX('Disaggregation Data'!$L$315:$L$616,MATCH(RIGHT(X585,255),RIGHT('Disaggregation Data'!$J$315:$J$616,255),0))=0,"",INDEX('Disaggregation Data'!$L$315:$L$616,MATCH(RIGHT(X585,255),RIGHT('Disaggregation Data'!J$315:$J$616,255),0))),"")</f>
        <v/>
      </c>
      <c r="G585" s="459" t="str">
        <f t="array" ref="G585">IFERROR(IF(INDEX('Disaggregation Data'!$M$315:$M$616,MATCH(RIGHT(X585,255),RIGHT('Disaggregation Data'!$J$315:$J$616,255),0))=0,(E585/F585)*100,INDEX('Disaggregation Data'!$M$315:$M$616,MATCH(RIGHT(X585,255),RIGHT('Disaggregation Data'!J$315:$J$616,255),0))),"")</f>
        <v/>
      </c>
      <c r="H585" s="400" t="str">
        <f t="array" ref="H585">IFERROR(IF(INDEX('Disaggregation Data'!$N$315:$N$616,MATCH(RIGHT(X585,255),RIGHT('Disaggregation Data'!$J$315:$J$616,255),0))=0,"",INDEX('Disaggregation Data'!$N$315:$N$616,MATCH(RIGHT(X585,255),RIGHT('Disaggregation Data'!J$315:$J$616,255),0))),"")</f>
        <v/>
      </c>
      <c r="I585" s="496"/>
      <c r="J585" s="496"/>
      <c r="K585" s="496"/>
      <c r="L585" s="496"/>
      <c r="M585" s="496"/>
      <c r="N585" s="496"/>
      <c r="O585" s="496"/>
      <c r="P585" s="496"/>
      <c r="Q585" s="496"/>
      <c r="R585" s="496"/>
      <c r="S585" s="496"/>
      <c r="T585" s="496"/>
      <c r="U585" s="400" t="str">
        <f t="array" ref="U585">IFERROR(IF(INDEX('Disaggregation Data'!$O$315:$O$616,MATCH(RIGHT(X585,255),RIGHT('Disaggregation Data'!$J$315:$J$616,255),0))=0,"",INDEX('Disaggregation Data'!$O$315:$O$616,MATCH(RIGHT(X585,255),RIGHT('Disaggregation Data'!J$315:$J$616,255),0))),"")</f>
        <v/>
      </c>
      <c r="V585" s="413" t="str">
        <f t="array" ref="V585">IFERROR(IF(INDEX('Disaggregation Data'!$P$315:$P$616,MATCH(RIGHT(X585,255),RIGHT('Disaggregation Data'!$J$315:$J$616,255),0))=0,"",INDEX('Disaggregation Data'!$P$315:$P$616,MATCH(RIGHT(X585,255),RIGHT('Disaggregation Data'!J$315:$J$616,255),0))),"")</f>
        <v/>
      </c>
      <c r="W585" s="497"/>
      <c r="X585" s="497" t="str">
        <f t="shared" si="40"/>
        <v/>
      </c>
      <c r="Y585" s="497">
        <f t="shared" si="41"/>
        <v>248</v>
      </c>
      <c r="Z585" s="497" t="str">
        <f t="shared" si="42"/>
        <v/>
      </c>
      <c r="AA585" s="497" t="b">
        <f t="shared" si="43"/>
        <v>0</v>
      </c>
      <c r="AB585" s="497" t="s">
        <v>2155</v>
      </c>
      <c r="AC585" s="497" t="str">
        <f t="array" ref="AC585">IFERROR(IF(INDEX('Disaggregation Records'!$G$95:$G$183,MATCH(LEFT(Z585,255),LEFT('Disaggregation Records'!$D$95:$D$183,255),0))=0,"",INDEX('Disaggregation Records'!$G$95:$G$183,MATCH(LEFT(Z585,255),LEFT('Disaggregation Records'!$D$95:$D$183,255),0))),"")</f>
        <v/>
      </c>
      <c r="AD585" s="497" t="s">
        <v>841</v>
      </c>
      <c r="AE585" s="216"/>
      <c r="AF585" s="494"/>
      <c r="AG585" s="494"/>
    </row>
    <row r="586" spans="1:33" ht="37.5" customHeight="1" x14ac:dyDescent="0.25">
      <c r="A586" s="375">
        <v>26</v>
      </c>
      <c r="B586" s="394" t="str">
        <f>IFERROR(VLOOKUP(A586,'Coverage Indicators - Section D'!$A$10:$Y$42,25,FALSE),"")</f>
        <v/>
      </c>
      <c r="C586" s="490" t="str">
        <f t="array" ref="C586">IFERROR(IF(INDEX('Disaggregation Records'!$E$95:$E$183,MATCH(RIGHT(Z586,255),RIGHT('Disaggregation Records'!$D$95:$D$183,255),0))=0,"",INDEX('Disaggregation Records'!$E$95:$E$183,MATCH(RIGHT(Z586,255),RIGHT('Disaggregation Records'!$D$95:$D$183,255),0))),"")</f>
        <v/>
      </c>
      <c r="D586" s="490" t="str">
        <f t="array" ref="D586">IFERROR(IF(INDEX('Disaggregation Records'!$F$95:$F$183,MATCH(RIGHT(Z586,255),RIGHT('Disaggregation Records'!$D$95:$D$183,255),0))=0,"",INDEX('Disaggregation Records'!$F$95:$F$183,MATCH(RIGHT(Z586,255),RIGHT('Disaggregation Records'!$D$95:$D$183,255),0))),"")</f>
        <v/>
      </c>
      <c r="E586" s="396" t="str">
        <f t="array" ref="E586">IFERROR(IF(INDEX('Disaggregation Data'!$K$315:$K$616,MATCH(RIGHT(X586,255),RIGHT('Disaggregation Data'!$J$315:$J$616,255),0))=0,"",INDEX('Disaggregation Data'!$K$315:$K$616,MATCH(RIGHT(X586,255),RIGHT('Disaggregation Data'!J$315:$J$616,255),0))),"")</f>
        <v/>
      </c>
      <c r="F586" s="397" t="str">
        <f t="array" ref="F586">IFERROR(IF(INDEX('Disaggregation Data'!$L$315:$L$616,MATCH(RIGHT(X586,255),RIGHT('Disaggregation Data'!$J$315:$J$616,255),0))=0,"",INDEX('Disaggregation Data'!$L$315:$L$616,MATCH(RIGHT(X586,255),RIGHT('Disaggregation Data'!J$315:$J$616,255),0))),"")</f>
        <v/>
      </c>
      <c r="G586" s="459" t="str">
        <f t="array" ref="G586">IFERROR(IF(INDEX('Disaggregation Data'!$M$315:$M$616,MATCH(RIGHT(X586,255),RIGHT('Disaggregation Data'!$J$315:$J$616,255),0))=0,(E586/F586)*100,INDEX('Disaggregation Data'!$M$315:$M$616,MATCH(RIGHT(X586,255),RIGHT('Disaggregation Data'!J$315:$J$616,255),0))),"")</f>
        <v/>
      </c>
      <c r="H586" s="400" t="str">
        <f t="array" ref="H586">IFERROR(IF(INDEX('Disaggregation Data'!$N$315:$N$616,MATCH(RIGHT(X586,255),RIGHT('Disaggregation Data'!$J$315:$J$616,255),0))=0,"",INDEX('Disaggregation Data'!$N$315:$N$616,MATCH(RIGHT(X586,255),RIGHT('Disaggregation Data'!J$315:$J$616,255),0))),"")</f>
        <v/>
      </c>
      <c r="I586" s="496"/>
      <c r="J586" s="496"/>
      <c r="K586" s="496"/>
      <c r="L586" s="496"/>
      <c r="M586" s="496"/>
      <c r="N586" s="496"/>
      <c r="O586" s="496"/>
      <c r="P586" s="496"/>
      <c r="Q586" s="496"/>
      <c r="R586" s="496"/>
      <c r="S586" s="496"/>
      <c r="T586" s="496"/>
      <c r="U586" s="400" t="str">
        <f t="array" ref="U586">IFERROR(IF(INDEX('Disaggregation Data'!$O$315:$O$616,MATCH(RIGHT(X586,255),RIGHT('Disaggregation Data'!$J$315:$J$616,255),0))=0,"",INDEX('Disaggregation Data'!$O$315:$O$616,MATCH(RIGHT(X586,255),RIGHT('Disaggregation Data'!J$315:$J$616,255),0))),"")</f>
        <v/>
      </c>
      <c r="V586" s="413" t="str">
        <f t="array" ref="V586">IFERROR(IF(INDEX('Disaggregation Data'!$P$315:$P$616,MATCH(RIGHT(X586,255),RIGHT('Disaggregation Data'!$J$315:$J$616,255),0))=0,"",INDEX('Disaggregation Data'!$P$315:$P$616,MATCH(RIGHT(X586,255),RIGHT('Disaggregation Data'!J$315:$J$616,255),0))),"")</f>
        <v/>
      </c>
      <c r="W586" s="497"/>
      <c r="X586" s="497" t="str">
        <f t="shared" si="40"/>
        <v/>
      </c>
      <c r="Y586" s="497">
        <f t="shared" si="41"/>
        <v>249</v>
      </c>
      <c r="Z586" s="497" t="str">
        <f t="shared" si="42"/>
        <v/>
      </c>
      <c r="AA586" s="497" t="b">
        <f t="shared" si="43"/>
        <v>0</v>
      </c>
      <c r="AB586" s="497" t="s">
        <v>2156</v>
      </c>
      <c r="AC586" s="497" t="str">
        <f t="array" ref="AC586">IFERROR(IF(INDEX('Disaggregation Records'!$G$95:$G$183,MATCH(LEFT(Z586,255),LEFT('Disaggregation Records'!$D$95:$D$183,255),0))=0,"",INDEX('Disaggregation Records'!$G$95:$G$183,MATCH(LEFT(Z586,255),LEFT('Disaggregation Records'!$D$95:$D$183,255),0))),"")</f>
        <v/>
      </c>
      <c r="AD586" s="497" t="s">
        <v>841</v>
      </c>
      <c r="AE586" s="216"/>
      <c r="AF586" s="494"/>
      <c r="AG586" s="494"/>
    </row>
    <row r="587" spans="1:33" ht="37.5" customHeight="1" x14ac:dyDescent="0.25">
      <c r="A587" s="375">
        <v>27</v>
      </c>
      <c r="B587" s="394" t="str">
        <f>IFERROR(VLOOKUP(A587,'Coverage Indicators - Section D'!$A$10:$Y$42,25,FALSE),"")</f>
        <v/>
      </c>
      <c r="C587" s="490" t="str">
        <f t="array" ref="C587">IFERROR(IF(INDEX('Disaggregation Records'!$E$95:$E$183,MATCH(RIGHT(Z587,255),RIGHT('Disaggregation Records'!$D$95:$D$183,255),0))=0,"",INDEX('Disaggregation Records'!$E$95:$E$183,MATCH(RIGHT(Z587,255),RIGHT('Disaggregation Records'!$D$95:$D$183,255),0))),"")</f>
        <v/>
      </c>
      <c r="D587" s="490" t="str">
        <f t="array" ref="D587">IFERROR(IF(INDEX('Disaggregation Records'!$F$95:$F$183,MATCH(RIGHT(Z587,255),RIGHT('Disaggregation Records'!$D$95:$D$183,255),0))=0,"",INDEX('Disaggregation Records'!$F$95:$F$183,MATCH(RIGHT(Z587,255),RIGHT('Disaggregation Records'!$D$95:$D$183,255),0))),"")</f>
        <v/>
      </c>
      <c r="E587" s="396" t="str">
        <f t="array" ref="E587">IFERROR(IF(INDEX('Disaggregation Data'!$K$315:$K$616,MATCH(RIGHT(X587,255),RIGHT('Disaggregation Data'!$J$315:$J$616,255),0))=0,"",INDEX('Disaggregation Data'!$K$315:$K$616,MATCH(RIGHT(X587,255),RIGHT('Disaggregation Data'!J$315:$J$616,255),0))),"")</f>
        <v/>
      </c>
      <c r="F587" s="397" t="str">
        <f t="array" ref="F587">IFERROR(IF(INDEX('Disaggregation Data'!$L$315:$L$616,MATCH(RIGHT(X587,255),RIGHT('Disaggregation Data'!$J$315:$J$616,255),0))=0,"",INDEX('Disaggregation Data'!$L$315:$L$616,MATCH(RIGHT(X587,255),RIGHT('Disaggregation Data'!J$315:$J$616,255),0))),"")</f>
        <v/>
      </c>
      <c r="G587" s="459" t="str">
        <f t="array" ref="G587">IFERROR(IF(INDEX('Disaggregation Data'!$M$315:$M$616,MATCH(RIGHT(X587,255),RIGHT('Disaggregation Data'!$J$315:$J$616,255),0))=0,(E587/F587)*100,INDEX('Disaggregation Data'!$M$315:$M$616,MATCH(RIGHT(X587,255),RIGHT('Disaggregation Data'!J$315:$J$616,255),0))),"")</f>
        <v/>
      </c>
      <c r="H587" s="400" t="str">
        <f t="array" ref="H587">IFERROR(IF(INDEX('Disaggregation Data'!$N$315:$N$616,MATCH(RIGHT(X587,255),RIGHT('Disaggregation Data'!$J$315:$J$616,255),0))=0,"",INDEX('Disaggregation Data'!$N$315:$N$616,MATCH(RIGHT(X587,255),RIGHT('Disaggregation Data'!J$315:$J$616,255),0))),"")</f>
        <v/>
      </c>
      <c r="I587" s="496"/>
      <c r="J587" s="496"/>
      <c r="K587" s="496"/>
      <c r="L587" s="496"/>
      <c r="M587" s="496"/>
      <c r="N587" s="496"/>
      <c r="O587" s="496"/>
      <c r="P587" s="496"/>
      <c r="Q587" s="496"/>
      <c r="R587" s="496"/>
      <c r="S587" s="496"/>
      <c r="T587" s="496"/>
      <c r="U587" s="400" t="str">
        <f t="array" ref="U587">IFERROR(IF(INDEX('Disaggregation Data'!$O$315:$O$616,MATCH(RIGHT(X587,255),RIGHT('Disaggregation Data'!$J$315:$J$616,255),0))=0,"",INDEX('Disaggregation Data'!$O$315:$O$616,MATCH(RIGHT(X587,255),RIGHT('Disaggregation Data'!J$315:$J$616,255),0))),"")</f>
        <v/>
      </c>
      <c r="V587" s="413" t="str">
        <f t="array" ref="V587">IFERROR(IF(INDEX('Disaggregation Data'!$P$315:$P$616,MATCH(RIGHT(X587,255),RIGHT('Disaggregation Data'!$J$315:$J$616,255),0))=0,"",INDEX('Disaggregation Data'!$P$315:$P$616,MATCH(RIGHT(X587,255),RIGHT('Disaggregation Data'!J$315:$J$616,255),0))),"")</f>
        <v/>
      </c>
      <c r="W587" s="497"/>
      <c r="X587" s="497" t="str">
        <f t="shared" si="40"/>
        <v/>
      </c>
      <c r="Y587" s="497">
        <f t="shared" si="41"/>
        <v>250</v>
      </c>
      <c r="Z587" s="497" t="str">
        <f t="shared" si="42"/>
        <v/>
      </c>
      <c r="AA587" s="497" t="b">
        <f t="shared" si="43"/>
        <v>0</v>
      </c>
      <c r="AB587" s="497" t="s">
        <v>2157</v>
      </c>
      <c r="AC587" s="497" t="str">
        <f t="array" ref="AC587">IFERROR(IF(INDEX('Disaggregation Records'!$G$95:$G$183,MATCH(LEFT(Z587,255),LEFT('Disaggregation Records'!$D$95:$D$183,255),0))=0,"",INDEX('Disaggregation Records'!$G$95:$G$183,MATCH(LEFT(Z587,255),LEFT('Disaggregation Records'!$D$95:$D$183,255),0))),"")</f>
        <v/>
      </c>
      <c r="AD587" s="497" t="s">
        <v>842</v>
      </c>
      <c r="AE587" s="216"/>
      <c r="AF587" s="494"/>
      <c r="AG587" s="494"/>
    </row>
    <row r="588" spans="1:33" ht="37.5" customHeight="1" x14ac:dyDescent="0.25">
      <c r="A588" s="375">
        <v>27</v>
      </c>
      <c r="B588" s="394" t="str">
        <f>IFERROR(VLOOKUP(A588,'Coverage Indicators - Section D'!$A$10:$Y$42,25,FALSE),"")</f>
        <v/>
      </c>
      <c r="C588" s="490" t="str">
        <f t="array" ref="C588">IFERROR(IF(INDEX('Disaggregation Records'!$E$95:$E$183,MATCH(RIGHT(Z588,255),RIGHT('Disaggregation Records'!$D$95:$D$183,255),0))=0,"",INDEX('Disaggregation Records'!$E$95:$E$183,MATCH(RIGHT(Z588,255),RIGHT('Disaggregation Records'!$D$95:$D$183,255),0))),"")</f>
        <v/>
      </c>
      <c r="D588" s="490" t="str">
        <f t="array" ref="D588">IFERROR(IF(INDEX('Disaggregation Records'!$F$95:$F$183,MATCH(RIGHT(Z588,255),RIGHT('Disaggregation Records'!$D$95:$D$183,255),0))=0,"",INDEX('Disaggregation Records'!$F$95:$F$183,MATCH(RIGHT(Z588,255),RIGHT('Disaggregation Records'!$D$95:$D$183,255),0))),"")</f>
        <v/>
      </c>
      <c r="E588" s="396" t="str">
        <f t="array" ref="E588">IFERROR(IF(INDEX('Disaggregation Data'!$K$315:$K$616,MATCH(RIGHT(X588,255),RIGHT('Disaggregation Data'!$J$315:$J$616,255),0))=0,"",INDEX('Disaggregation Data'!$K$315:$K$616,MATCH(RIGHT(X588,255),RIGHT('Disaggregation Data'!J$315:$J$616,255),0))),"")</f>
        <v/>
      </c>
      <c r="F588" s="397" t="str">
        <f t="array" ref="F588">IFERROR(IF(INDEX('Disaggregation Data'!$L$315:$L$616,MATCH(RIGHT(X588,255),RIGHT('Disaggregation Data'!$J$315:$J$616,255),0))=0,"",INDEX('Disaggregation Data'!$L$315:$L$616,MATCH(RIGHT(X588,255),RIGHT('Disaggregation Data'!J$315:$J$616,255),0))),"")</f>
        <v/>
      </c>
      <c r="G588" s="459" t="str">
        <f t="array" ref="G588">IFERROR(IF(INDEX('Disaggregation Data'!$M$315:$M$616,MATCH(RIGHT(X588,255),RIGHT('Disaggregation Data'!$J$315:$J$616,255),0))=0,(E588/F588)*100,INDEX('Disaggregation Data'!$M$315:$M$616,MATCH(RIGHT(X588,255),RIGHT('Disaggregation Data'!J$315:$J$616,255),0))),"")</f>
        <v/>
      </c>
      <c r="H588" s="400" t="str">
        <f t="array" ref="H588">IFERROR(IF(INDEX('Disaggregation Data'!$N$315:$N$616,MATCH(RIGHT(X588,255),RIGHT('Disaggregation Data'!$J$315:$J$616,255),0))=0,"",INDEX('Disaggregation Data'!$N$315:$N$616,MATCH(RIGHT(X588,255),RIGHT('Disaggregation Data'!J$315:$J$616,255),0))),"")</f>
        <v/>
      </c>
      <c r="I588" s="496"/>
      <c r="J588" s="496"/>
      <c r="K588" s="496"/>
      <c r="L588" s="496"/>
      <c r="M588" s="496"/>
      <c r="N588" s="496"/>
      <c r="O588" s="496"/>
      <c r="P588" s="496"/>
      <c r="Q588" s="496"/>
      <c r="R588" s="496"/>
      <c r="S588" s="496"/>
      <c r="T588" s="496"/>
      <c r="U588" s="400" t="str">
        <f t="array" ref="U588">IFERROR(IF(INDEX('Disaggregation Data'!$O$315:$O$616,MATCH(RIGHT(X588,255),RIGHT('Disaggregation Data'!$J$315:$J$616,255),0))=0,"",INDEX('Disaggregation Data'!$O$315:$O$616,MATCH(RIGHT(X588,255),RIGHT('Disaggregation Data'!J$315:$J$616,255),0))),"")</f>
        <v/>
      </c>
      <c r="V588" s="413" t="str">
        <f t="array" ref="V588">IFERROR(IF(INDEX('Disaggregation Data'!$P$315:$P$616,MATCH(RIGHT(X588,255),RIGHT('Disaggregation Data'!$J$315:$J$616,255),0))=0,"",INDEX('Disaggregation Data'!$P$315:$P$616,MATCH(RIGHT(X588,255),RIGHT('Disaggregation Data'!J$315:$J$616,255),0))),"")</f>
        <v/>
      </c>
      <c r="W588" s="497"/>
      <c r="X588" s="497" t="str">
        <f t="shared" si="40"/>
        <v/>
      </c>
      <c r="Y588" s="497">
        <f t="shared" si="41"/>
        <v>251</v>
      </c>
      <c r="Z588" s="497" t="str">
        <f t="shared" si="42"/>
        <v/>
      </c>
      <c r="AA588" s="497" t="b">
        <f t="shared" si="43"/>
        <v>0</v>
      </c>
      <c r="AB588" s="497" t="s">
        <v>2158</v>
      </c>
      <c r="AC588" s="497" t="str">
        <f t="array" ref="AC588">IFERROR(IF(INDEX('Disaggregation Records'!$G$95:$G$183,MATCH(LEFT(Z588,255),LEFT('Disaggregation Records'!$D$95:$D$183,255),0))=0,"",INDEX('Disaggregation Records'!$G$95:$G$183,MATCH(LEFT(Z588,255),LEFT('Disaggregation Records'!$D$95:$D$183,255),0))),"")</f>
        <v/>
      </c>
      <c r="AD588" s="497" t="s">
        <v>842</v>
      </c>
      <c r="AE588" s="216"/>
      <c r="AF588" s="494"/>
      <c r="AG588" s="494"/>
    </row>
    <row r="589" spans="1:33" ht="37.5" customHeight="1" x14ac:dyDescent="0.25">
      <c r="A589" s="375">
        <v>27</v>
      </c>
      <c r="B589" s="394" t="str">
        <f>IFERROR(VLOOKUP(A589,'Coverage Indicators - Section D'!$A$10:$Y$42,25,FALSE),"")</f>
        <v/>
      </c>
      <c r="C589" s="490" t="str">
        <f t="array" ref="C589">IFERROR(IF(INDEX('Disaggregation Records'!$E$95:$E$183,MATCH(RIGHT(Z589,255),RIGHT('Disaggregation Records'!$D$95:$D$183,255),0))=0,"",INDEX('Disaggregation Records'!$E$95:$E$183,MATCH(RIGHT(Z589,255),RIGHT('Disaggregation Records'!$D$95:$D$183,255),0))),"")</f>
        <v/>
      </c>
      <c r="D589" s="490" t="str">
        <f t="array" ref="D589">IFERROR(IF(INDEX('Disaggregation Records'!$F$95:$F$183,MATCH(RIGHT(Z589,255),RIGHT('Disaggregation Records'!$D$95:$D$183,255),0))=0,"",INDEX('Disaggregation Records'!$F$95:$F$183,MATCH(RIGHT(Z589,255),RIGHT('Disaggregation Records'!$D$95:$D$183,255),0))),"")</f>
        <v/>
      </c>
      <c r="E589" s="396" t="str">
        <f t="array" ref="E589">IFERROR(IF(INDEX('Disaggregation Data'!$K$315:$K$616,MATCH(RIGHT(X589,255),RIGHT('Disaggregation Data'!$J$315:$J$616,255),0))=0,"",INDEX('Disaggregation Data'!$K$315:$K$616,MATCH(RIGHT(X589,255),RIGHT('Disaggregation Data'!J$315:$J$616,255),0))),"")</f>
        <v/>
      </c>
      <c r="F589" s="397" t="str">
        <f t="array" ref="F589">IFERROR(IF(INDEX('Disaggregation Data'!$L$315:$L$616,MATCH(RIGHT(X589,255),RIGHT('Disaggregation Data'!$J$315:$J$616,255),0))=0,"",INDEX('Disaggregation Data'!$L$315:$L$616,MATCH(RIGHT(X589,255),RIGHT('Disaggregation Data'!J$315:$J$616,255),0))),"")</f>
        <v/>
      </c>
      <c r="G589" s="459" t="str">
        <f t="array" ref="G589">IFERROR(IF(INDEX('Disaggregation Data'!$M$315:$M$616,MATCH(RIGHT(X589,255),RIGHT('Disaggregation Data'!$J$315:$J$616,255),0))=0,(E589/F589)*100,INDEX('Disaggregation Data'!$M$315:$M$616,MATCH(RIGHT(X589,255),RIGHT('Disaggregation Data'!J$315:$J$616,255),0))),"")</f>
        <v/>
      </c>
      <c r="H589" s="400" t="str">
        <f t="array" ref="H589">IFERROR(IF(INDEX('Disaggregation Data'!$N$315:$N$616,MATCH(RIGHT(X589,255),RIGHT('Disaggregation Data'!$J$315:$J$616,255),0))=0,"",INDEX('Disaggregation Data'!$N$315:$N$616,MATCH(RIGHT(X589,255),RIGHT('Disaggregation Data'!J$315:$J$616,255),0))),"")</f>
        <v/>
      </c>
      <c r="I589" s="496"/>
      <c r="J589" s="496"/>
      <c r="K589" s="496"/>
      <c r="L589" s="496"/>
      <c r="M589" s="496"/>
      <c r="N589" s="496"/>
      <c r="O589" s="496"/>
      <c r="P589" s="496"/>
      <c r="Q589" s="496"/>
      <c r="R589" s="496"/>
      <c r="S589" s="496"/>
      <c r="T589" s="496"/>
      <c r="U589" s="400" t="str">
        <f t="array" ref="U589">IFERROR(IF(INDEX('Disaggregation Data'!$O$315:$O$616,MATCH(RIGHT(X589,255),RIGHT('Disaggregation Data'!$J$315:$J$616,255),0))=0,"",INDEX('Disaggregation Data'!$O$315:$O$616,MATCH(RIGHT(X589,255),RIGHT('Disaggregation Data'!J$315:$J$616,255),0))),"")</f>
        <v/>
      </c>
      <c r="V589" s="413" t="str">
        <f t="array" ref="V589">IFERROR(IF(INDEX('Disaggregation Data'!$P$315:$P$616,MATCH(RIGHT(X589,255),RIGHT('Disaggregation Data'!$J$315:$J$616,255),0))=0,"",INDEX('Disaggregation Data'!$P$315:$P$616,MATCH(RIGHT(X589,255),RIGHT('Disaggregation Data'!J$315:$J$616,255),0))),"")</f>
        <v/>
      </c>
      <c r="W589" s="497"/>
      <c r="X589" s="497" t="str">
        <f t="shared" si="40"/>
        <v/>
      </c>
      <c r="Y589" s="497">
        <f t="shared" si="41"/>
        <v>252</v>
      </c>
      <c r="Z589" s="497" t="str">
        <f t="shared" si="42"/>
        <v/>
      </c>
      <c r="AA589" s="497" t="b">
        <f t="shared" si="43"/>
        <v>0</v>
      </c>
      <c r="AB589" s="497" t="s">
        <v>2159</v>
      </c>
      <c r="AC589" s="497" t="str">
        <f t="array" ref="AC589">IFERROR(IF(INDEX('Disaggregation Records'!$G$95:$G$183,MATCH(LEFT(Z589,255),LEFT('Disaggregation Records'!$D$95:$D$183,255),0))=0,"",INDEX('Disaggregation Records'!$G$95:$G$183,MATCH(LEFT(Z589,255),LEFT('Disaggregation Records'!$D$95:$D$183,255),0))),"")</f>
        <v/>
      </c>
      <c r="AD589" s="497" t="s">
        <v>842</v>
      </c>
      <c r="AE589" s="216"/>
      <c r="AF589" s="494"/>
      <c r="AG589" s="494"/>
    </row>
    <row r="590" spans="1:33" ht="37.5" customHeight="1" x14ac:dyDescent="0.25">
      <c r="A590" s="375">
        <v>27</v>
      </c>
      <c r="B590" s="394" t="str">
        <f>IFERROR(VLOOKUP(A590,'Coverage Indicators - Section D'!$A$10:$Y$42,25,FALSE),"")</f>
        <v/>
      </c>
      <c r="C590" s="490" t="str">
        <f t="array" ref="C590">IFERROR(IF(INDEX('Disaggregation Records'!$E$95:$E$183,MATCH(RIGHT(Z590,255),RIGHT('Disaggregation Records'!$D$95:$D$183,255),0))=0,"",INDEX('Disaggregation Records'!$E$95:$E$183,MATCH(RIGHT(Z590,255),RIGHT('Disaggregation Records'!$D$95:$D$183,255),0))),"")</f>
        <v/>
      </c>
      <c r="D590" s="490" t="str">
        <f t="array" ref="D590">IFERROR(IF(INDEX('Disaggregation Records'!$F$95:$F$183,MATCH(RIGHT(Z590,255),RIGHT('Disaggregation Records'!$D$95:$D$183,255),0))=0,"",INDEX('Disaggregation Records'!$F$95:$F$183,MATCH(RIGHT(Z590,255),RIGHT('Disaggregation Records'!$D$95:$D$183,255),0))),"")</f>
        <v/>
      </c>
      <c r="E590" s="396" t="str">
        <f t="array" ref="E590">IFERROR(IF(INDEX('Disaggregation Data'!$K$315:$K$616,MATCH(RIGHT(X590,255),RIGHT('Disaggregation Data'!$J$315:$J$616,255),0))=0,"",INDEX('Disaggregation Data'!$K$315:$K$616,MATCH(RIGHT(X590,255),RIGHT('Disaggregation Data'!J$315:$J$616,255),0))),"")</f>
        <v/>
      </c>
      <c r="F590" s="397" t="str">
        <f t="array" ref="F590">IFERROR(IF(INDEX('Disaggregation Data'!$L$315:$L$616,MATCH(RIGHT(X590,255),RIGHT('Disaggregation Data'!$J$315:$J$616,255),0))=0,"",INDEX('Disaggregation Data'!$L$315:$L$616,MATCH(RIGHT(X590,255),RIGHT('Disaggregation Data'!J$315:$J$616,255),0))),"")</f>
        <v/>
      </c>
      <c r="G590" s="459" t="str">
        <f t="array" ref="G590">IFERROR(IF(INDEX('Disaggregation Data'!$M$315:$M$616,MATCH(RIGHT(X590,255),RIGHT('Disaggregation Data'!$J$315:$J$616,255),0))=0,(E590/F590)*100,INDEX('Disaggregation Data'!$M$315:$M$616,MATCH(RIGHT(X590,255),RIGHT('Disaggregation Data'!J$315:$J$616,255),0))),"")</f>
        <v/>
      </c>
      <c r="H590" s="400" t="str">
        <f t="array" ref="H590">IFERROR(IF(INDEX('Disaggregation Data'!$N$315:$N$616,MATCH(RIGHT(X590,255),RIGHT('Disaggregation Data'!$J$315:$J$616,255),0))=0,"",INDEX('Disaggregation Data'!$N$315:$N$616,MATCH(RIGHT(X590,255),RIGHT('Disaggregation Data'!J$315:$J$616,255),0))),"")</f>
        <v/>
      </c>
      <c r="I590" s="496"/>
      <c r="J590" s="496"/>
      <c r="K590" s="496"/>
      <c r="L590" s="496"/>
      <c r="M590" s="496"/>
      <c r="N590" s="496"/>
      <c r="O590" s="496"/>
      <c r="P590" s="496"/>
      <c r="Q590" s="496"/>
      <c r="R590" s="496"/>
      <c r="S590" s="496"/>
      <c r="T590" s="496"/>
      <c r="U590" s="400" t="str">
        <f t="array" ref="U590">IFERROR(IF(INDEX('Disaggregation Data'!$O$315:$O$616,MATCH(RIGHT(X590,255),RIGHT('Disaggregation Data'!$J$315:$J$616,255),0))=0,"",INDEX('Disaggregation Data'!$O$315:$O$616,MATCH(RIGHT(X590,255),RIGHT('Disaggregation Data'!J$315:$J$616,255),0))),"")</f>
        <v/>
      </c>
      <c r="V590" s="413" t="str">
        <f t="array" ref="V590">IFERROR(IF(INDEX('Disaggregation Data'!$P$315:$P$616,MATCH(RIGHT(X590,255),RIGHT('Disaggregation Data'!$J$315:$J$616,255),0))=0,"",INDEX('Disaggregation Data'!$P$315:$P$616,MATCH(RIGHT(X590,255),RIGHT('Disaggregation Data'!J$315:$J$616,255),0))),"")</f>
        <v/>
      </c>
      <c r="W590" s="497"/>
      <c r="X590" s="497" t="str">
        <f t="shared" si="40"/>
        <v/>
      </c>
      <c r="Y590" s="497">
        <f t="shared" si="41"/>
        <v>253</v>
      </c>
      <c r="Z590" s="497" t="str">
        <f t="shared" si="42"/>
        <v/>
      </c>
      <c r="AA590" s="497" t="b">
        <f t="shared" si="43"/>
        <v>0</v>
      </c>
      <c r="AB590" s="497" t="s">
        <v>2160</v>
      </c>
      <c r="AC590" s="497" t="str">
        <f t="array" ref="AC590">IFERROR(IF(INDEX('Disaggregation Records'!$G$95:$G$183,MATCH(LEFT(Z590,255),LEFT('Disaggregation Records'!$D$95:$D$183,255),0))=0,"",INDEX('Disaggregation Records'!$G$95:$G$183,MATCH(LEFT(Z590,255),LEFT('Disaggregation Records'!$D$95:$D$183,255),0))),"")</f>
        <v/>
      </c>
      <c r="AD590" s="497" t="s">
        <v>842</v>
      </c>
      <c r="AE590" s="216"/>
      <c r="AF590" s="494"/>
      <c r="AG590" s="494"/>
    </row>
    <row r="591" spans="1:33" ht="37.5" customHeight="1" x14ac:dyDescent="0.25">
      <c r="A591" s="375">
        <v>27</v>
      </c>
      <c r="B591" s="394" t="str">
        <f>IFERROR(VLOOKUP(A591,'Coverage Indicators - Section D'!$A$10:$Y$42,25,FALSE),"")</f>
        <v/>
      </c>
      <c r="C591" s="490" t="str">
        <f t="array" ref="C591">IFERROR(IF(INDEX('Disaggregation Records'!$E$95:$E$183,MATCH(RIGHT(Z591,255),RIGHT('Disaggregation Records'!$D$95:$D$183,255),0))=0,"",INDEX('Disaggregation Records'!$E$95:$E$183,MATCH(RIGHT(Z591,255),RIGHT('Disaggregation Records'!$D$95:$D$183,255),0))),"")</f>
        <v/>
      </c>
      <c r="D591" s="490" t="str">
        <f t="array" ref="D591">IFERROR(IF(INDEX('Disaggregation Records'!$F$95:$F$183,MATCH(RIGHT(Z591,255),RIGHT('Disaggregation Records'!$D$95:$D$183,255),0))=0,"",INDEX('Disaggregation Records'!$F$95:$F$183,MATCH(RIGHT(Z591,255),RIGHT('Disaggregation Records'!$D$95:$D$183,255),0))),"")</f>
        <v/>
      </c>
      <c r="E591" s="396" t="str">
        <f t="array" ref="E591">IFERROR(IF(INDEX('Disaggregation Data'!$K$315:$K$616,MATCH(RIGHT(X591,255),RIGHT('Disaggregation Data'!$J$315:$J$616,255),0))=0,"",INDEX('Disaggregation Data'!$K$315:$K$616,MATCH(RIGHT(X591,255),RIGHT('Disaggregation Data'!J$315:$J$616,255),0))),"")</f>
        <v/>
      </c>
      <c r="F591" s="397" t="str">
        <f t="array" ref="F591">IFERROR(IF(INDEX('Disaggregation Data'!$L$315:$L$616,MATCH(RIGHT(X591,255),RIGHT('Disaggregation Data'!$J$315:$J$616,255),0))=0,"",INDEX('Disaggregation Data'!$L$315:$L$616,MATCH(RIGHT(X591,255),RIGHT('Disaggregation Data'!J$315:$J$616,255),0))),"")</f>
        <v/>
      </c>
      <c r="G591" s="459" t="str">
        <f t="array" ref="G591">IFERROR(IF(INDEX('Disaggregation Data'!$M$315:$M$616,MATCH(RIGHT(X591,255),RIGHT('Disaggregation Data'!$J$315:$J$616,255),0))=0,(E591/F591)*100,INDEX('Disaggregation Data'!$M$315:$M$616,MATCH(RIGHT(X591,255),RIGHT('Disaggregation Data'!J$315:$J$616,255),0))),"")</f>
        <v/>
      </c>
      <c r="H591" s="400" t="str">
        <f t="array" ref="H591">IFERROR(IF(INDEX('Disaggregation Data'!$N$315:$N$616,MATCH(RIGHT(X591,255),RIGHT('Disaggregation Data'!$J$315:$J$616,255),0))=0,"",INDEX('Disaggregation Data'!$N$315:$N$616,MATCH(RIGHT(X591,255),RIGHT('Disaggregation Data'!J$315:$J$616,255),0))),"")</f>
        <v/>
      </c>
      <c r="I591" s="496"/>
      <c r="J591" s="496"/>
      <c r="K591" s="496"/>
      <c r="L591" s="496"/>
      <c r="M591" s="496"/>
      <c r="N591" s="496"/>
      <c r="O591" s="496"/>
      <c r="P591" s="496"/>
      <c r="Q591" s="496"/>
      <c r="R591" s="496"/>
      <c r="S591" s="496"/>
      <c r="T591" s="496"/>
      <c r="U591" s="400" t="str">
        <f t="array" ref="U591">IFERROR(IF(INDEX('Disaggregation Data'!$O$315:$O$616,MATCH(RIGHT(X591,255),RIGHT('Disaggregation Data'!$J$315:$J$616,255),0))=0,"",INDEX('Disaggregation Data'!$O$315:$O$616,MATCH(RIGHT(X591,255),RIGHT('Disaggregation Data'!J$315:$J$616,255),0))),"")</f>
        <v/>
      </c>
      <c r="V591" s="413" t="str">
        <f t="array" ref="V591">IFERROR(IF(INDEX('Disaggregation Data'!$P$315:$P$616,MATCH(RIGHT(X591,255),RIGHT('Disaggregation Data'!$J$315:$J$616,255),0))=0,"",INDEX('Disaggregation Data'!$P$315:$P$616,MATCH(RIGHT(X591,255),RIGHT('Disaggregation Data'!J$315:$J$616,255),0))),"")</f>
        <v/>
      </c>
      <c r="W591" s="497"/>
      <c r="X591" s="497" t="str">
        <f t="shared" si="40"/>
        <v/>
      </c>
      <c r="Y591" s="497">
        <f t="shared" si="41"/>
        <v>254</v>
      </c>
      <c r="Z591" s="497" t="str">
        <f t="shared" si="42"/>
        <v/>
      </c>
      <c r="AA591" s="497" t="b">
        <f t="shared" si="43"/>
        <v>0</v>
      </c>
      <c r="AB591" s="497" t="s">
        <v>2161</v>
      </c>
      <c r="AC591" s="497" t="str">
        <f t="array" ref="AC591">IFERROR(IF(INDEX('Disaggregation Records'!$G$95:$G$183,MATCH(LEFT(Z591,255),LEFT('Disaggregation Records'!$D$95:$D$183,255),0))=0,"",INDEX('Disaggregation Records'!$G$95:$G$183,MATCH(LEFT(Z591,255),LEFT('Disaggregation Records'!$D$95:$D$183,255),0))),"")</f>
        <v/>
      </c>
      <c r="AD591" s="497" t="s">
        <v>842</v>
      </c>
      <c r="AE591" s="216"/>
      <c r="AF591" s="494"/>
      <c r="AG591" s="494"/>
    </row>
    <row r="592" spans="1:33" ht="37.5" customHeight="1" x14ac:dyDescent="0.25">
      <c r="A592" s="375">
        <v>27</v>
      </c>
      <c r="B592" s="394" t="str">
        <f>IFERROR(VLOOKUP(A592,'Coverage Indicators - Section D'!$A$10:$Y$42,25,FALSE),"")</f>
        <v/>
      </c>
      <c r="C592" s="490" t="str">
        <f t="array" ref="C592">IFERROR(IF(INDEX('Disaggregation Records'!$E$95:$E$183,MATCH(RIGHT(Z592,255),RIGHT('Disaggregation Records'!$D$95:$D$183,255),0))=0,"",INDEX('Disaggregation Records'!$E$95:$E$183,MATCH(RIGHT(Z592,255),RIGHT('Disaggregation Records'!$D$95:$D$183,255),0))),"")</f>
        <v/>
      </c>
      <c r="D592" s="490" t="str">
        <f t="array" ref="D592">IFERROR(IF(INDEX('Disaggregation Records'!$F$95:$F$183,MATCH(RIGHT(Z592,255),RIGHT('Disaggregation Records'!$D$95:$D$183,255),0))=0,"",INDEX('Disaggregation Records'!$F$95:$F$183,MATCH(RIGHT(Z592,255),RIGHT('Disaggregation Records'!$D$95:$D$183,255),0))),"")</f>
        <v/>
      </c>
      <c r="E592" s="396" t="str">
        <f t="array" ref="E592">IFERROR(IF(INDEX('Disaggregation Data'!$K$315:$K$616,MATCH(RIGHT(X592,255),RIGHT('Disaggregation Data'!$J$315:$J$616,255),0))=0,"",INDEX('Disaggregation Data'!$K$315:$K$616,MATCH(RIGHT(X592,255),RIGHT('Disaggregation Data'!J$315:$J$616,255),0))),"")</f>
        <v/>
      </c>
      <c r="F592" s="397" t="str">
        <f t="array" ref="F592">IFERROR(IF(INDEX('Disaggregation Data'!$L$315:$L$616,MATCH(RIGHT(X592,255),RIGHT('Disaggregation Data'!$J$315:$J$616,255),0))=0,"",INDEX('Disaggregation Data'!$L$315:$L$616,MATCH(RIGHT(X592,255),RIGHT('Disaggregation Data'!J$315:$J$616,255),0))),"")</f>
        <v/>
      </c>
      <c r="G592" s="459" t="str">
        <f t="array" ref="G592">IFERROR(IF(INDEX('Disaggregation Data'!$M$315:$M$616,MATCH(RIGHT(X592,255),RIGHT('Disaggregation Data'!$J$315:$J$616,255),0))=0,(E592/F592)*100,INDEX('Disaggregation Data'!$M$315:$M$616,MATCH(RIGHT(X592,255),RIGHT('Disaggregation Data'!J$315:$J$616,255),0))),"")</f>
        <v/>
      </c>
      <c r="H592" s="400" t="str">
        <f t="array" ref="H592">IFERROR(IF(INDEX('Disaggregation Data'!$N$315:$N$616,MATCH(RIGHT(X592,255),RIGHT('Disaggregation Data'!$J$315:$J$616,255),0))=0,"",INDEX('Disaggregation Data'!$N$315:$N$616,MATCH(RIGHT(X592,255),RIGHT('Disaggregation Data'!J$315:$J$616,255),0))),"")</f>
        <v/>
      </c>
      <c r="I592" s="496"/>
      <c r="J592" s="496"/>
      <c r="K592" s="496"/>
      <c r="L592" s="496"/>
      <c r="M592" s="496"/>
      <c r="N592" s="496"/>
      <c r="O592" s="496"/>
      <c r="P592" s="496"/>
      <c r="Q592" s="496"/>
      <c r="R592" s="496"/>
      <c r="S592" s="496"/>
      <c r="T592" s="496"/>
      <c r="U592" s="400" t="str">
        <f t="array" ref="U592">IFERROR(IF(INDEX('Disaggregation Data'!$O$315:$O$616,MATCH(RIGHT(X592,255),RIGHT('Disaggregation Data'!$J$315:$J$616,255),0))=0,"",INDEX('Disaggregation Data'!$O$315:$O$616,MATCH(RIGHT(X592,255),RIGHT('Disaggregation Data'!J$315:$J$616,255),0))),"")</f>
        <v/>
      </c>
      <c r="V592" s="413" t="str">
        <f t="array" ref="V592">IFERROR(IF(INDEX('Disaggregation Data'!$P$315:$P$616,MATCH(RIGHT(X592,255),RIGHT('Disaggregation Data'!$J$315:$J$616,255),0))=0,"",INDEX('Disaggregation Data'!$P$315:$P$616,MATCH(RIGHT(X592,255),RIGHT('Disaggregation Data'!J$315:$J$616,255),0))),"")</f>
        <v/>
      </c>
      <c r="W592" s="497"/>
      <c r="X592" s="497" t="str">
        <f t="shared" si="40"/>
        <v/>
      </c>
      <c r="Y592" s="497">
        <f t="shared" si="41"/>
        <v>255</v>
      </c>
      <c r="Z592" s="497" t="str">
        <f t="shared" si="42"/>
        <v/>
      </c>
      <c r="AA592" s="497" t="b">
        <f t="shared" si="43"/>
        <v>0</v>
      </c>
      <c r="AB592" s="497" t="s">
        <v>2162</v>
      </c>
      <c r="AC592" s="497" t="str">
        <f t="array" ref="AC592">IFERROR(IF(INDEX('Disaggregation Records'!$G$95:$G$183,MATCH(LEFT(Z592,255),LEFT('Disaggregation Records'!$D$95:$D$183,255),0))=0,"",INDEX('Disaggregation Records'!$G$95:$G$183,MATCH(LEFT(Z592,255),LEFT('Disaggregation Records'!$D$95:$D$183,255),0))),"")</f>
        <v/>
      </c>
      <c r="AD592" s="497" t="s">
        <v>842</v>
      </c>
      <c r="AE592" s="216"/>
      <c r="AF592" s="494"/>
      <c r="AG592" s="494"/>
    </row>
    <row r="593" spans="1:33" ht="37.5" customHeight="1" x14ac:dyDescent="0.25">
      <c r="A593" s="375">
        <v>27</v>
      </c>
      <c r="B593" s="394" t="str">
        <f>IFERROR(VLOOKUP(A593,'Coverage Indicators - Section D'!$A$10:$Y$42,25,FALSE),"")</f>
        <v/>
      </c>
      <c r="C593" s="490" t="str">
        <f t="array" ref="C593">IFERROR(IF(INDEX('Disaggregation Records'!$E$95:$E$183,MATCH(RIGHT(Z593,255),RIGHT('Disaggregation Records'!$D$95:$D$183,255),0))=0,"",INDEX('Disaggregation Records'!$E$95:$E$183,MATCH(RIGHT(Z593,255),RIGHT('Disaggregation Records'!$D$95:$D$183,255),0))),"")</f>
        <v/>
      </c>
      <c r="D593" s="490" t="str">
        <f t="array" ref="D593">IFERROR(IF(INDEX('Disaggregation Records'!$F$95:$F$183,MATCH(RIGHT(Z593,255),RIGHT('Disaggregation Records'!$D$95:$D$183,255),0))=0,"",INDEX('Disaggregation Records'!$F$95:$F$183,MATCH(RIGHT(Z593,255),RIGHT('Disaggregation Records'!$D$95:$D$183,255),0))),"")</f>
        <v/>
      </c>
      <c r="E593" s="396" t="str">
        <f t="array" ref="E593">IFERROR(IF(INDEX('Disaggregation Data'!$K$315:$K$616,MATCH(RIGHT(X593,255),RIGHT('Disaggregation Data'!$J$315:$J$616,255),0))=0,"",INDEX('Disaggregation Data'!$K$315:$K$616,MATCH(RIGHT(X593,255),RIGHT('Disaggregation Data'!J$315:$J$616,255),0))),"")</f>
        <v/>
      </c>
      <c r="F593" s="397" t="str">
        <f t="array" ref="F593">IFERROR(IF(INDEX('Disaggregation Data'!$L$315:$L$616,MATCH(RIGHT(X593,255),RIGHT('Disaggregation Data'!$J$315:$J$616,255),0))=0,"",INDEX('Disaggregation Data'!$L$315:$L$616,MATCH(RIGHT(X593,255),RIGHT('Disaggregation Data'!J$315:$J$616,255),0))),"")</f>
        <v/>
      </c>
      <c r="G593" s="459" t="str">
        <f t="array" ref="G593">IFERROR(IF(INDEX('Disaggregation Data'!$M$315:$M$616,MATCH(RIGHT(X593,255),RIGHT('Disaggregation Data'!$J$315:$J$616,255),0))=0,(E593/F593)*100,INDEX('Disaggregation Data'!$M$315:$M$616,MATCH(RIGHT(X593,255),RIGHT('Disaggregation Data'!J$315:$J$616,255),0))),"")</f>
        <v/>
      </c>
      <c r="H593" s="400" t="str">
        <f t="array" ref="H593">IFERROR(IF(INDEX('Disaggregation Data'!$N$315:$N$616,MATCH(RIGHT(X593,255),RIGHT('Disaggregation Data'!$J$315:$J$616,255),0))=0,"",INDEX('Disaggregation Data'!$N$315:$N$616,MATCH(RIGHT(X593,255),RIGHT('Disaggregation Data'!J$315:$J$616,255),0))),"")</f>
        <v/>
      </c>
      <c r="I593" s="496"/>
      <c r="J593" s="496"/>
      <c r="K593" s="496"/>
      <c r="L593" s="496"/>
      <c r="M593" s="496"/>
      <c r="N593" s="496"/>
      <c r="O593" s="496"/>
      <c r="P593" s="496"/>
      <c r="Q593" s="496"/>
      <c r="R593" s="496"/>
      <c r="S593" s="496"/>
      <c r="T593" s="496"/>
      <c r="U593" s="400" t="str">
        <f t="array" ref="U593">IFERROR(IF(INDEX('Disaggregation Data'!$O$315:$O$616,MATCH(RIGHT(X593,255),RIGHT('Disaggregation Data'!$J$315:$J$616,255),0))=0,"",INDEX('Disaggregation Data'!$O$315:$O$616,MATCH(RIGHT(X593,255),RIGHT('Disaggregation Data'!J$315:$J$616,255),0))),"")</f>
        <v/>
      </c>
      <c r="V593" s="413" t="str">
        <f t="array" ref="V593">IFERROR(IF(INDEX('Disaggregation Data'!$P$315:$P$616,MATCH(RIGHT(X593,255),RIGHT('Disaggregation Data'!$J$315:$J$616,255),0))=0,"",INDEX('Disaggregation Data'!$P$315:$P$616,MATCH(RIGHT(X593,255),RIGHT('Disaggregation Data'!J$315:$J$616,255),0))),"")</f>
        <v/>
      </c>
      <c r="W593" s="497"/>
      <c r="X593" s="497" t="str">
        <f t="shared" si="40"/>
        <v/>
      </c>
      <c r="Y593" s="497">
        <f t="shared" si="41"/>
        <v>256</v>
      </c>
      <c r="Z593" s="497" t="str">
        <f t="shared" si="42"/>
        <v/>
      </c>
      <c r="AA593" s="497" t="b">
        <f t="shared" si="43"/>
        <v>0</v>
      </c>
      <c r="AB593" s="497" t="s">
        <v>2163</v>
      </c>
      <c r="AC593" s="497" t="str">
        <f t="array" ref="AC593">IFERROR(IF(INDEX('Disaggregation Records'!$G$95:$G$183,MATCH(LEFT(Z593,255),LEFT('Disaggregation Records'!$D$95:$D$183,255),0))=0,"",INDEX('Disaggregation Records'!$G$95:$G$183,MATCH(LEFT(Z593,255),LEFT('Disaggregation Records'!$D$95:$D$183,255),0))),"")</f>
        <v/>
      </c>
      <c r="AD593" s="497" t="s">
        <v>842</v>
      </c>
      <c r="AE593" s="216"/>
      <c r="AF593" s="494"/>
      <c r="AG593" s="494"/>
    </row>
    <row r="594" spans="1:33" ht="37.5" customHeight="1" x14ac:dyDescent="0.25">
      <c r="A594" s="375">
        <v>27</v>
      </c>
      <c r="B594" s="394" t="str">
        <f>IFERROR(VLOOKUP(A594,'Coverage Indicators - Section D'!$A$10:$Y$42,25,FALSE),"")</f>
        <v/>
      </c>
      <c r="C594" s="490" t="str">
        <f t="array" ref="C594">IFERROR(IF(INDEX('Disaggregation Records'!$E$95:$E$183,MATCH(RIGHT(Z594,255),RIGHT('Disaggregation Records'!$D$95:$D$183,255),0))=0,"",INDEX('Disaggregation Records'!$E$95:$E$183,MATCH(RIGHT(Z594,255),RIGHT('Disaggregation Records'!$D$95:$D$183,255),0))),"")</f>
        <v/>
      </c>
      <c r="D594" s="490" t="str">
        <f t="array" ref="D594">IFERROR(IF(INDEX('Disaggregation Records'!$F$95:$F$183,MATCH(RIGHT(Z594,255),RIGHT('Disaggregation Records'!$D$95:$D$183,255),0))=0,"",INDEX('Disaggregation Records'!$F$95:$F$183,MATCH(RIGHT(Z594,255),RIGHT('Disaggregation Records'!$D$95:$D$183,255),0))),"")</f>
        <v/>
      </c>
      <c r="E594" s="396" t="str">
        <f t="array" ref="E594">IFERROR(IF(INDEX('Disaggregation Data'!$K$315:$K$616,MATCH(RIGHT(X594,255),RIGHT('Disaggregation Data'!$J$315:$J$616,255),0))=0,"",INDEX('Disaggregation Data'!$K$315:$K$616,MATCH(RIGHT(X594,255),RIGHT('Disaggregation Data'!J$315:$J$616,255),0))),"")</f>
        <v/>
      </c>
      <c r="F594" s="397" t="str">
        <f t="array" ref="F594">IFERROR(IF(INDEX('Disaggregation Data'!$L$315:$L$616,MATCH(RIGHT(X594,255),RIGHT('Disaggregation Data'!$J$315:$J$616,255),0))=0,"",INDEX('Disaggregation Data'!$L$315:$L$616,MATCH(RIGHT(X594,255),RIGHT('Disaggregation Data'!J$315:$J$616,255),0))),"")</f>
        <v/>
      </c>
      <c r="G594" s="459" t="str">
        <f t="array" ref="G594">IFERROR(IF(INDEX('Disaggregation Data'!$M$315:$M$616,MATCH(RIGHT(X594,255),RIGHT('Disaggregation Data'!$J$315:$J$616,255),0))=0,(E594/F594)*100,INDEX('Disaggregation Data'!$M$315:$M$616,MATCH(RIGHT(X594,255),RIGHT('Disaggregation Data'!J$315:$J$616,255),0))),"")</f>
        <v/>
      </c>
      <c r="H594" s="400" t="str">
        <f t="array" ref="H594">IFERROR(IF(INDEX('Disaggregation Data'!$N$315:$N$616,MATCH(RIGHT(X594,255),RIGHT('Disaggregation Data'!$J$315:$J$616,255),0))=0,"",INDEX('Disaggregation Data'!$N$315:$N$616,MATCH(RIGHT(X594,255),RIGHT('Disaggregation Data'!J$315:$J$616,255),0))),"")</f>
        <v/>
      </c>
      <c r="I594" s="496"/>
      <c r="J594" s="496"/>
      <c r="K594" s="496"/>
      <c r="L594" s="496"/>
      <c r="M594" s="496"/>
      <c r="N594" s="496"/>
      <c r="O594" s="496"/>
      <c r="P594" s="496"/>
      <c r="Q594" s="496"/>
      <c r="R594" s="496"/>
      <c r="S594" s="496"/>
      <c r="T594" s="496"/>
      <c r="U594" s="400" t="str">
        <f t="array" ref="U594">IFERROR(IF(INDEX('Disaggregation Data'!$O$315:$O$616,MATCH(RIGHT(X594,255),RIGHT('Disaggregation Data'!$J$315:$J$616,255),0))=0,"",INDEX('Disaggregation Data'!$O$315:$O$616,MATCH(RIGHT(X594,255),RIGHT('Disaggregation Data'!J$315:$J$616,255),0))),"")</f>
        <v/>
      </c>
      <c r="V594" s="413" t="str">
        <f t="array" ref="V594">IFERROR(IF(INDEX('Disaggregation Data'!$P$315:$P$616,MATCH(RIGHT(X594,255),RIGHT('Disaggregation Data'!$J$315:$J$616,255),0))=0,"",INDEX('Disaggregation Data'!$P$315:$P$616,MATCH(RIGHT(X594,255),RIGHT('Disaggregation Data'!J$315:$J$616,255),0))),"")</f>
        <v/>
      </c>
      <c r="W594" s="497"/>
      <c r="X594" s="497" t="str">
        <f t="shared" si="40"/>
        <v/>
      </c>
      <c r="Y594" s="497">
        <f t="shared" si="41"/>
        <v>257</v>
      </c>
      <c r="Z594" s="497" t="str">
        <f t="shared" si="42"/>
        <v/>
      </c>
      <c r="AA594" s="497" t="b">
        <f t="shared" si="43"/>
        <v>0</v>
      </c>
      <c r="AB594" s="497" t="s">
        <v>2164</v>
      </c>
      <c r="AC594" s="497" t="str">
        <f t="array" ref="AC594">IFERROR(IF(INDEX('Disaggregation Records'!$G$95:$G$183,MATCH(LEFT(Z594,255),LEFT('Disaggregation Records'!$D$95:$D$183,255),0))=0,"",INDEX('Disaggregation Records'!$G$95:$G$183,MATCH(LEFT(Z594,255),LEFT('Disaggregation Records'!$D$95:$D$183,255),0))),"")</f>
        <v/>
      </c>
      <c r="AD594" s="497" t="s">
        <v>842</v>
      </c>
      <c r="AE594" s="216"/>
      <c r="AF594" s="494"/>
      <c r="AG594" s="494"/>
    </row>
    <row r="595" spans="1:33" ht="37.5" customHeight="1" x14ac:dyDescent="0.25">
      <c r="A595" s="375">
        <v>27</v>
      </c>
      <c r="B595" s="394" t="str">
        <f>IFERROR(VLOOKUP(A595,'Coverage Indicators - Section D'!$A$10:$Y$42,25,FALSE),"")</f>
        <v/>
      </c>
      <c r="C595" s="490" t="str">
        <f t="array" ref="C595">IFERROR(IF(INDEX('Disaggregation Records'!$E$95:$E$183,MATCH(RIGHT(Z595,255),RIGHT('Disaggregation Records'!$D$95:$D$183,255),0))=0,"",INDEX('Disaggregation Records'!$E$95:$E$183,MATCH(RIGHT(Z595,255),RIGHT('Disaggregation Records'!$D$95:$D$183,255),0))),"")</f>
        <v/>
      </c>
      <c r="D595" s="490" t="str">
        <f t="array" ref="D595">IFERROR(IF(INDEX('Disaggregation Records'!$F$95:$F$183,MATCH(RIGHT(Z595,255),RIGHT('Disaggregation Records'!$D$95:$D$183,255),0))=0,"",INDEX('Disaggregation Records'!$F$95:$F$183,MATCH(RIGHT(Z595,255),RIGHT('Disaggregation Records'!$D$95:$D$183,255),0))),"")</f>
        <v/>
      </c>
      <c r="E595" s="396" t="str">
        <f t="array" ref="E595">IFERROR(IF(INDEX('Disaggregation Data'!$K$315:$K$616,MATCH(RIGHT(X595,255),RIGHT('Disaggregation Data'!$J$315:$J$616,255),0))=0,"",INDEX('Disaggregation Data'!$K$315:$K$616,MATCH(RIGHT(X595,255),RIGHT('Disaggregation Data'!J$315:$J$616,255),0))),"")</f>
        <v/>
      </c>
      <c r="F595" s="397" t="str">
        <f t="array" ref="F595">IFERROR(IF(INDEX('Disaggregation Data'!$L$315:$L$616,MATCH(RIGHT(X595,255),RIGHT('Disaggregation Data'!$J$315:$J$616,255),0))=0,"",INDEX('Disaggregation Data'!$L$315:$L$616,MATCH(RIGHT(X595,255),RIGHT('Disaggregation Data'!J$315:$J$616,255),0))),"")</f>
        <v/>
      </c>
      <c r="G595" s="459" t="str">
        <f t="array" ref="G595">IFERROR(IF(INDEX('Disaggregation Data'!$M$315:$M$616,MATCH(RIGHT(X595,255),RIGHT('Disaggregation Data'!$J$315:$J$616,255),0))=0,(E595/F595)*100,INDEX('Disaggregation Data'!$M$315:$M$616,MATCH(RIGHT(X595,255),RIGHT('Disaggregation Data'!J$315:$J$616,255),0))),"")</f>
        <v/>
      </c>
      <c r="H595" s="400" t="str">
        <f t="array" ref="H595">IFERROR(IF(INDEX('Disaggregation Data'!$N$315:$N$616,MATCH(RIGHT(X595,255),RIGHT('Disaggregation Data'!$J$315:$J$616,255),0))=0,"",INDEX('Disaggregation Data'!$N$315:$N$616,MATCH(RIGHT(X595,255),RIGHT('Disaggregation Data'!J$315:$J$616,255),0))),"")</f>
        <v/>
      </c>
      <c r="I595" s="496"/>
      <c r="J595" s="496"/>
      <c r="K595" s="496"/>
      <c r="L595" s="496"/>
      <c r="M595" s="496"/>
      <c r="N595" s="496"/>
      <c r="O595" s="496"/>
      <c r="P595" s="496"/>
      <c r="Q595" s="496"/>
      <c r="R595" s="496"/>
      <c r="S595" s="496"/>
      <c r="T595" s="496"/>
      <c r="U595" s="400" t="str">
        <f t="array" ref="U595">IFERROR(IF(INDEX('Disaggregation Data'!$O$315:$O$616,MATCH(RIGHT(X595,255),RIGHT('Disaggregation Data'!$J$315:$J$616,255),0))=0,"",INDEX('Disaggregation Data'!$O$315:$O$616,MATCH(RIGHT(X595,255),RIGHT('Disaggregation Data'!J$315:$J$616,255),0))),"")</f>
        <v/>
      </c>
      <c r="V595" s="413" t="str">
        <f t="array" ref="V595">IFERROR(IF(INDEX('Disaggregation Data'!$P$315:$P$616,MATCH(RIGHT(X595,255),RIGHT('Disaggregation Data'!$J$315:$J$616,255),0))=0,"",INDEX('Disaggregation Data'!$P$315:$P$616,MATCH(RIGHT(X595,255),RIGHT('Disaggregation Data'!J$315:$J$616,255),0))),"")</f>
        <v/>
      </c>
      <c r="W595" s="497"/>
      <c r="X595" s="497" t="str">
        <f t="shared" si="40"/>
        <v/>
      </c>
      <c r="Y595" s="497">
        <f t="shared" si="41"/>
        <v>258</v>
      </c>
      <c r="Z595" s="497" t="str">
        <f t="shared" si="42"/>
        <v/>
      </c>
      <c r="AA595" s="497" t="b">
        <f t="shared" si="43"/>
        <v>0</v>
      </c>
      <c r="AB595" s="497" t="s">
        <v>2165</v>
      </c>
      <c r="AC595" s="497" t="str">
        <f t="array" ref="AC595">IFERROR(IF(INDEX('Disaggregation Records'!$G$95:$G$183,MATCH(LEFT(Z595,255),LEFT('Disaggregation Records'!$D$95:$D$183,255),0))=0,"",INDEX('Disaggregation Records'!$G$95:$G$183,MATCH(LEFT(Z595,255),LEFT('Disaggregation Records'!$D$95:$D$183,255),0))),"")</f>
        <v/>
      </c>
      <c r="AD595" s="497" t="s">
        <v>842</v>
      </c>
      <c r="AE595" s="216"/>
      <c r="AF595" s="494"/>
      <c r="AG595" s="494"/>
    </row>
    <row r="596" spans="1:33" ht="37.5" customHeight="1" x14ac:dyDescent="0.25">
      <c r="A596" s="375">
        <v>27</v>
      </c>
      <c r="B596" s="394" t="str">
        <f>IFERROR(VLOOKUP(A596,'Coverage Indicators - Section D'!$A$10:$Y$42,25,FALSE),"")</f>
        <v/>
      </c>
      <c r="C596" s="490" t="str">
        <f t="array" ref="C596">IFERROR(IF(INDEX('Disaggregation Records'!$E$95:$E$183,MATCH(RIGHT(Z596,255),RIGHT('Disaggregation Records'!$D$95:$D$183,255),0))=0,"",INDEX('Disaggregation Records'!$E$95:$E$183,MATCH(RIGHT(Z596,255),RIGHT('Disaggregation Records'!$D$95:$D$183,255),0))),"")</f>
        <v/>
      </c>
      <c r="D596" s="490" t="str">
        <f t="array" ref="D596">IFERROR(IF(INDEX('Disaggregation Records'!$F$95:$F$183,MATCH(RIGHT(Z596,255),RIGHT('Disaggregation Records'!$D$95:$D$183,255),0))=0,"",INDEX('Disaggregation Records'!$F$95:$F$183,MATCH(RIGHT(Z596,255),RIGHT('Disaggregation Records'!$D$95:$D$183,255),0))),"")</f>
        <v/>
      </c>
      <c r="E596" s="396" t="str">
        <f t="array" ref="E596">IFERROR(IF(INDEX('Disaggregation Data'!$K$315:$K$616,MATCH(RIGHT(X596,255),RIGHT('Disaggregation Data'!$J$315:$J$616,255),0))=0,"",INDEX('Disaggregation Data'!$K$315:$K$616,MATCH(RIGHT(X596,255),RIGHT('Disaggregation Data'!J$315:$J$616,255),0))),"")</f>
        <v/>
      </c>
      <c r="F596" s="397" t="str">
        <f t="array" ref="F596">IFERROR(IF(INDEX('Disaggregation Data'!$L$315:$L$616,MATCH(RIGHT(X596,255),RIGHT('Disaggregation Data'!$J$315:$J$616,255),0))=0,"",INDEX('Disaggregation Data'!$L$315:$L$616,MATCH(RIGHT(X596,255),RIGHT('Disaggregation Data'!J$315:$J$616,255),0))),"")</f>
        <v/>
      </c>
      <c r="G596" s="459" t="str">
        <f t="array" ref="G596">IFERROR(IF(INDEX('Disaggregation Data'!$M$315:$M$616,MATCH(RIGHT(X596,255),RIGHT('Disaggregation Data'!$J$315:$J$616,255),0))=0,(E596/F596)*100,INDEX('Disaggregation Data'!$M$315:$M$616,MATCH(RIGHT(X596,255),RIGHT('Disaggregation Data'!J$315:$J$616,255),0))),"")</f>
        <v/>
      </c>
      <c r="H596" s="400" t="str">
        <f t="array" ref="H596">IFERROR(IF(INDEX('Disaggregation Data'!$N$315:$N$616,MATCH(RIGHT(X596,255),RIGHT('Disaggregation Data'!$J$315:$J$616,255),0))=0,"",INDEX('Disaggregation Data'!$N$315:$N$616,MATCH(RIGHT(X596,255),RIGHT('Disaggregation Data'!J$315:$J$616,255),0))),"")</f>
        <v/>
      </c>
      <c r="I596" s="496"/>
      <c r="J596" s="496"/>
      <c r="K596" s="496"/>
      <c r="L596" s="496"/>
      <c r="M596" s="496"/>
      <c r="N596" s="496"/>
      <c r="O596" s="496"/>
      <c r="P596" s="496"/>
      <c r="Q596" s="496"/>
      <c r="R596" s="496"/>
      <c r="S596" s="496"/>
      <c r="T596" s="496"/>
      <c r="U596" s="400" t="str">
        <f t="array" ref="U596">IFERROR(IF(INDEX('Disaggregation Data'!$O$315:$O$616,MATCH(RIGHT(X596,255),RIGHT('Disaggregation Data'!$J$315:$J$616,255),0))=0,"",INDEX('Disaggregation Data'!$O$315:$O$616,MATCH(RIGHT(X596,255),RIGHT('Disaggregation Data'!J$315:$J$616,255),0))),"")</f>
        <v/>
      </c>
      <c r="V596" s="413" t="str">
        <f t="array" ref="V596">IFERROR(IF(INDEX('Disaggregation Data'!$P$315:$P$616,MATCH(RIGHT(X596,255),RIGHT('Disaggregation Data'!$J$315:$J$616,255),0))=0,"",INDEX('Disaggregation Data'!$P$315:$P$616,MATCH(RIGHT(X596,255),RIGHT('Disaggregation Data'!J$315:$J$616,255),0))),"")</f>
        <v/>
      </c>
      <c r="W596" s="497"/>
      <c r="X596" s="497" t="str">
        <f t="shared" si="40"/>
        <v/>
      </c>
      <c r="Y596" s="497">
        <f t="shared" si="41"/>
        <v>259</v>
      </c>
      <c r="Z596" s="497" t="str">
        <f t="shared" si="42"/>
        <v/>
      </c>
      <c r="AA596" s="497" t="b">
        <f t="shared" si="43"/>
        <v>0</v>
      </c>
      <c r="AB596" s="497" t="s">
        <v>2166</v>
      </c>
      <c r="AC596" s="497" t="str">
        <f t="array" ref="AC596">IFERROR(IF(INDEX('Disaggregation Records'!$G$95:$G$183,MATCH(LEFT(Z596,255),LEFT('Disaggregation Records'!$D$95:$D$183,255),0))=0,"",INDEX('Disaggregation Records'!$G$95:$G$183,MATCH(LEFT(Z596,255),LEFT('Disaggregation Records'!$D$95:$D$183,255),0))),"")</f>
        <v/>
      </c>
      <c r="AD596" s="497" t="s">
        <v>842</v>
      </c>
      <c r="AE596" s="216"/>
      <c r="AF596" s="494"/>
      <c r="AG596" s="494"/>
    </row>
    <row r="597" spans="1:33" ht="37.5" customHeight="1" x14ac:dyDescent="0.25">
      <c r="A597" s="375">
        <v>28</v>
      </c>
      <c r="B597" s="394" t="str">
        <f>IFERROR(VLOOKUP(A597,'Coverage Indicators - Section D'!$A$10:$Y$42,25,FALSE),"")</f>
        <v/>
      </c>
      <c r="C597" s="490" t="str">
        <f t="array" ref="C597">IFERROR(IF(INDEX('Disaggregation Records'!$E$95:$E$183,MATCH(RIGHT(Z597,255),RIGHT('Disaggregation Records'!$D$95:$D$183,255),0))=0,"",INDEX('Disaggregation Records'!$E$95:$E$183,MATCH(RIGHT(Z597,255),RIGHT('Disaggregation Records'!$D$95:$D$183,255),0))),"")</f>
        <v/>
      </c>
      <c r="D597" s="490" t="str">
        <f t="array" ref="D597">IFERROR(IF(INDEX('Disaggregation Records'!$F$95:$F$183,MATCH(RIGHT(Z597,255),RIGHT('Disaggregation Records'!$D$95:$D$183,255),0))=0,"",INDEX('Disaggregation Records'!$F$95:$F$183,MATCH(RIGHT(Z597,255),RIGHT('Disaggregation Records'!$D$95:$D$183,255),0))),"")</f>
        <v/>
      </c>
      <c r="E597" s="396" t="str">
        <f t="array" ref="E597">IFERROR(IF(INDEX('Disaggregation Data'!$K$315:$K$616,MATCH(RIGHT(X597,255),RIGHT('Disaggregation Data'!$J$315:$J$616,255),0))=0,"",INDEX('Disaggregation Data'!$K$315:$K$616,MATCH(RIGHT(X597,255),RIGHT('Disaggregation Data'!J$315:$J$616,255),0))),"")</f>
        <v/>
      </c>
      <c r="F597" s="397" t="str">
        <f t="array" ref="F597">IFERROR(IF(INDEX('Disaggregation Data'!$L$315:$L$616,MATCH(RIGHT(X597,255),RIGHT('Disaggregation Data'!$J$315:$J$616,255),0))=0,"",INDEX('Disaggregation Data'!$L$315:$L$616,MATCH(RIGHT(X597,255),RIGHT('Disaggregation Data'!J$315:$J$616,255),0))),"")</f>
        <v/>
      </c>
      <c r="G597" s="459" t="str">
        <f t="array" ref="G597">IFERROR(IF(INDEX('Disaggregation Data'!$M$315:$M$616,MATCH(RIGHT(X597,255),RIGHT('Disaggregation Data'!$J$315:$J$616,255),0))=0,(E597/F597)*100,INDEX('Disaggregation Data'!$M$315:$M$616,MATCH(RIGHT(X597,255),RIGHT('Disaggregation Data'!J$315:$J$616,255),0))),"")</f>
        <v/>
      </c>
      <c r="H597" s="400" t="str">
        <f t="array" ref="H597">IFERROR(IF(INDEX('Disaggregation Data'!$N$315:$N$616,MATCH(RIGHT(X597,255),RIGHT('Disaggregation Data'!$J$315:$J$616,255),0))=0,"",INDEX('Disaggregation Data'!$N$315:$N$616,MATCH(RIGHT(X597,255),RIGHT('Disaggregation Data'!J$315:$J$616,255),0))),"")</f>
        <v/>
      </c>
      <c r="I597" s="496"/>
      <c r="J597" s="496"/>
      <c r="K597" s="496"/>
      <c r="L597" s="496"/>
      <c r="M597" s="496"/>
      <c r="N597" s="496"/>
      <c r="O597" s="496"/>
      <c r="P597" s="496"/>
      <c r="Q597" s="496"/>
      <c r="R597" s="496"/>
      <c r="S597" s="496"/>
      <c r="T597" s="496"/>
      <c r="U597" s="400" t="str">
        <f t="array" ref="U597">IFERROR(IF(INDEX('Disaggregation Data'!$O$315:$O$616,MATCH(RIGHT(X597,255),RIGHT('Disaggregation Data'!$J$315:$J$616,255),0))=0,"",INDEX('Disaggregation Data'!$O$315:$O$616,MATCH(RIGHT(X597,255),RIGHT('Disaggregation Data'!J$315:$J$616,255),0))),"")</f>
        <v/>
      </c>
      <c r="V597" s="413" t="str">
        <f t="array" ref="V597">IFERROR(IF(INDEX('Disaggregation Data'!$P$315:$P$616,MATCH(RIGHT(X597,255),RIGHT('Disaggregation Data'!$J$315:$J$616,255),0))=0,"",INDEX('Disaggregation Data'!$P$315:$P$616,MATCH(RIGHT(X597,255),RIGHT('Disaggregation Data'!J$315:$J$616,255),0))),"")</f>
        <v/>
      </c>
      <c r="W597" s="497"/>
      <c r="X597" s="497" t="str">
        <f t="shared" si="40"/>
        <v/>
      </c>
      <c r="Y597" s="497">
        <f t="shared" si="41"/>
        <v>260</v>
      </c>
      <c r="Z597" s="497" t="str">
        <f t="shared" si="42"/>
        <v/>
      </c>
      <c r="AA597" s="497" t="b">
        <f t="shared" si="43"/>
        <v>0</v>
      </c>
      <c r="AB597" s="497" t="s">
        <v>2167</v>
      </c>
      <c r="AC597" s="497" t="str">
        <f t="array" ref="AC597">IFERROR(IF(INDEX('Disaggregation Records'!$G$95:$G$183,MATCH(LEFT(Z597,255),LEFT('Disaggregation Records'!$D$95:$D$183,255),0))=0,"",INDEX('Disaggregation Records'!$G$95:$G$183,MATCH(LEFT(Z597,255),LEFT('Disaggregation Records'!$D$95:$D$183,255),0))),"")</f>
        <v/>
      </c>
      <c r="AD597" s="497" t="s">
        <v>843</v>
      </c>
      <c r="AE597" s="216"/>
      <c r="AF597" s="494"/>
      <c r="AG597" s="494"/>
    </row>
    <row r="598" spans="1:33" ht="37.5" customHeight="1" x14ac:dyDescent="0.25">
      <c r="A598" s="375">
        <v>28</v>
      </c>
      <c r="B598" s="394" t="str">
        <f>IFERROR(VLOOKUP(A598,'Coverage Indicators - Section D'!$A$10:$Y$42,25,FALSE),"")</f>
        <v/>
      </c>
      <c r="C598" s="490" t="str">
        <f t="array" ref="C598">IFERROR(IF(INDEX('Disaggregation Records'!$E$95:$E$183,MATCH(RIGHT(Z598,255),RIGHT('Disaggregation Records'!$D$95:$D$183,255),0))=0,"",INDEX('Disaggregation Records'!$E$95:$E$183,MATCH(RIGHT(Z598,255),RIGHT('Disaggregation Records'!$D$95:$D$183,255),0))),"")</f>
        <v/>
      </c>
      <c r="D598" s="490" t="str">
        <f t="array" ref="D598">IFERROR(IF(INDEX('Disaggregation Records'!$F$95:$F$183,MATCH(RIGHT(Z598,255),RIGHT('Disaggregation Records'!$D$95:$D$183,255),0))=0,"",INDEX('Disaggregation Records'!$F$95:$F$183,MATCH(RIGHT(Z598,255),RIGHT('Disaggregation Records'!$D$95:$D$183,255),0))),"")</f>
        <v/>
      </c>
      <c r="E598" s="396" t="str">
        <f t="array" ref="E598">IFERROR(IF(INDEX('Disaggregation Data'!$K$315:$K$616,MATCH(RIGHT(X598,255),RIGHT('Disaggregation Data'!$J$315:$J$616,255),0))=0,"",INDEX('Disaggregation Data'!$K$315:$K$616,MATCH(RIGHT(X598,255),RIGHT('Disaggregation Data'!J$315:$J$616,255),0))),"")</f>
        <v/>
      </c>
      <c r="F598" s="397" t="str">
        <f t="array" ref="F598">IFERROR(IF(INDEX('Disaggregation Data'!$L$315:$L$616,MATCH(RIGHT(X598,255),RIGHT('Disaggregation Data'!$J$315:$J$616,255),0))=0,"",INDEX('Disaggregation Data'!$L$315:$L$616,MATCH(RIGHT(X598,255),RIGHT('Disaggregation Data'!J$315:$J$616,255),0))),"")</f>
        <v/>
      </c>
      <c r="G598" s="459" t="str">
        <f t="array" ref="G598">IFERROR(IF(INDEX('Disaggregation Data'!$M$315:$M$616,MATCH(RIGHT(X598,255),RIGHT('Disaggregation Data'!$J$315:$J$616,255),0))=0,(E598/F598)*100,INDEX('Disaggregation Data'!$M$315:$M$616,MATCH(RIGHT(X598,255),RIGHT('Disaggregation Data'!J$315:$J$616,255),0))),"")</f>
        <v/>
      </c>
      <c r="H598" s="400" t="str">
        <f t="array" ref="H598">IFERROR(IF(INDEX('Disaggregation Data'!$N$315:$N$616,MATCH(RIGHT(X598,255),RIGHT('Disaggregation Data'!$J$315:$J$616,255),0))=0,"",INDEX('Disaggregation Data'!$N$315:$N$616,MATCH(RIGHT(X598,255),RIGHT('Disaggregation Data'!J$315:$J$616,255),0))),"")</f>
        <v/>
      </c>
      <c r="I598" s="496"/>
      <c r="J598" s="496"/>
      <c r="K598" s="496"/>
      <c r="L598" s="496"/>
      <c r="M598" s="496"/>
      <c r="N598" s="496"/>
      <c r="O598" s="496"/>
      <c r="P598" s="496"/>
      <c r="Q598" s="496"/>
      <c r="R598" s="496"/>
      <c r="S598" s="496"/>
      <c r="T598" s="496"/>
      <c r="U598" s="400" t="str">
        <f t="array" ref="U598">IFERROR(IF(INDEX('Disaggregation Data'!$O$315:$O$616,MATCH(RIGHT(X598,255),RIGHT('Disaggregation Data'!$J$315:$J$616,255),0))=0,"",INDEX('Disaggregation Data'!$O$315:$O$616,MATCH(RIGHT(X598,255),RIGHT('Disaggregation Data'!J$315:$J$616,255),0))),"")</f>
        <v/>
      </c>
      <c r="V598" s="413" t="str">
        <f t="array" ref="V598">IFERROR(IF(INDEX('Disaggregation Data'!$P$315:$P$616,MATCH(RIGHT(X598,255),RIGHT('Disaggregation Data'!$J$315:$J$616,255),0))=0,"",INDEX('Disaggregation Data'!$P$315:$P$616,MATCH(RIGHT(X598,255),RIGHT('Disaggregation Data'!J$315:$J$616,255),0))),"")</f>
        <v/>
      </c>
      <c r="W598" s="497"/>
      <c r="X598" s="497" t="str">
        <f t="shared" si="40"/>
        <v/>
      </c>
      <c r="Y598" s="497">
        <f t="shared" si="41"/>
        <v>261</v>
      </c>
      <c r="Z598" s="497" t="str">
        <f t="shared" si="42"/>
        <v/>
      </c>
      <c r="AA598" s="497" t="b">
        <f t="shared" si="43"/>
        <v>0</v>
      </c>
      <c r="AB598" s="497" t="s">
        <v>2168</v>
      </c>
      <c r="AC598" s="497" t="str">
        <f t="array" ref="AC598">IFERROR(IF(INDEX('Disaggregation Records'!$G$95:$G$183,MATCH(LEFT(Z598,255),LEFT('Disaggregation Records'!$D$95:$D$183,255),0))=0,"",INDEX('Disaggregation Records'!$G$95:$G$183,MATCH(LEFT(Z598,255),LEFT('Disaggregation Records'!$D$95:$D$183,255),0))),"")</f>
        <v/>
      </c>
      <c r="AD598" s="497" t="s">
        <v>843</v>
      </c>
      <c r="AE598" s="216"/>
      <c r="AF598" s="494"/>
      <c r="AG598" s="494"/>
    </row>
    <row r="599" spans="1:33" ht="37.5" customHeight="1" x14ac:dyDescent="0.25">
      <c r="A599" s="375">
        <v>28</v>
      </c>
      <c r="B599" s="394" t="str">
        <f>IFERROR(VLOOKUP(A599,'Coverage Indicators - Section D'!$A$10:$Y$42,25,FALSE),"")</f>
        <v/>
      </c>
      <c r="C599" s="490" t="str">
        <f t="array" ref="C599">IFERROR(IF(INDEX('Disaggregation Records'!$E$95:$E$183,MATCH(RIGHT(Z599,255),RIGHT('Disaggregation Records'!$D$95:$D$183,255),0))=0,"",INDEX('Disaggregation Records'!$E$95:$E$183,MATCH(RIGHT(Z599,255),RIGHT('Disaggregation Records'!$D$95:$D$183,255),0))),"")</f>
        <v/>
      </c>
      <c r="D599" s="490" t="str">
        <f t="array" ref="D599">IFERROR(IF(INDEX('Disaggregation Records'!$F$95:$F$183,MATCH(RIGHT(Z599,255),RIGHT('Disaggregation Records'!$D$95:$D$183,255),0))=0,"",INDEX('Disaggregation Records'!$F$95:$F$183,MATCH(RIGHT(Z599,255),RIGHT('Disaggregation Records'!$D$95:$D$183,255),0))),"")</f>
        <v/>
      </c>
      <c r="E599" s="396" t="str">
        <f t="array" ref="E599">IFERROR(IF(INDEX('Disaggregation Data'!$K$315:$K$616,MATCH(RIGHT(X599,255),RIGHT('Disaggregation Data'!$J$315:$J$616,255),0))=0,"",INDEX('Disaggregation Data'!$K$315:$K$616,MATCH(RIGHT(X599,255),RIGHT('Disaggregation Data'!J$315:$J$616,255),0))),"")</f>
        <v/>
      </c>
      <c r="F599" s="397" t="str">
        <f t="array" ref="F599">IFERROR(IF(INDEX('Disaggregation Data'!$L$315:$L$616,MATCH(RIGHT(X599,255),RIGHT('Disaggregation Data'!$J$315:$J$616,255),0))=0,"",INDEX('Disaggregation Data'!$L$315:$L$616,MATCH(RIGHT(X599,255),RIGHT('Disaggregation Data'!J$315:$J$616,255),0))),"")</f>
        <v/>
      </c>
      <c r="G599" s="459" t="str">
        <f t="array" ref="G599">IFERROR(IF(INDEX('Disaggregation Data'!$M$315:$M$616,MATCH(RIGHT(X599,255),RIGHT('Disaggregation Data'!$J$315:$J$616,255),0))=0,(E599/F599)*100,INDEX('Disaggregation Data'!$M$315:$M$616,MATCH(RIGHT(X599,255),RIGHT('Disaggregation Data'!J$315:$J$616,255),0))),"")</f>
        <v/>
      </c>
      <c r="H599" s="400" t="str">
        <f t="array" ref="H599">IFERROR(IF(INDEX('Disaggregation Data'!$N$315:$N$616,MATCH(RIGHT(X599,255),RIGHT('Disaggregation Data'!$J$315:$J$616,255),0))=0,"",INDEX('Disaggregation Data'!$N$315:$N$616,MATCH(RIGHT(X599,255),RIGHT('Disaggregation Data'!J$315:$J$616,255),0))),"")</f>
        <v/>
      </c>
      <c r="I599" s="496"/>
      <c r="J599" s="496"/>
      <c r="K599" s="496"/>
      <c r="L599" s="496"/>
      <c r="M599" s="496"/>
      <c r="N599" s="496"/>
      <c r="O599" s="496"/>
      <c r="P599" s="496"/>
      <c r="Q599" s="496"/>
      <c r="R599" s="496"/>
      <c r="S599" s="496"/>
      <c r="T599" s="496"/>
      <c r="U599" s="400" t="str">
        <f t="array" ref="U599">IFERROR(IF(INDEX('Disaggregation Data'!$O$315:$O$616,MATCH(RIGHT(X599,255),RIGHT('Disaggregation Data'!$J$315:$J$616,255),0))=0,"",INDEX('Disaggregation Data'!$O$315:$O$616,MATCH(RIGHT(X599,255),RIGHT('Disaggregation Data'!J$315:$J$616,255),0))),"")</f>
        <v/>
      </c>
      <c r="V599" s="413" t="str">
        <f t="array" ref="V599">IFERROR(IF(INDEX('Disaggregation Data'!$P$315:$P$616,MATCH(RIGHT(X599,255),RIGHT('Disaggregation Data'!$J$315:$J$616,255),0))=0,"",INDEX('Disaggregation Data'!$P$315:$P$616,MATCH(RIGHT(X599,255),RIGHT('Disaggregation Data'!J$315:$J$616,255),0))),"")</f>
        <v/>
      </c>
      <c r="W599" s="497"/>
      <c r="X599" s="497" t="str">
        <f t="shared" si="40"/>
        <v/>
      </c>
      <c r="Y599" s="497">
        <f t="shared" si="41"/>
        <v>262</v>
      </c>
      <c r="Z599" s="497" t="str">
        <f t="shared" si="42"/>
        <v/>
      </c>
      <c r="AA599" s="497" t="b">
        <f t="shared" si="43"/>
        <v>0</v>
      </c>
      <c r="AB599" s="497" t="s">
        <v>2169</v>
      </c>
      <c r="AC599" s="497" t="str">
        <f t="array" ref="AC599">IFERROR(IF(INDEX('Disaggregation Records'!$G$95:$G$183,MATCH(LEFT(Z599,255),LEFT('Disaggregation Records'!$D$95:$D$183,255),0))=0,"",INDEX('Disaggregation Records'!$G$95:$G$183,MATCH(LEFT(Z599,255),LEFT('Disaggregation Records'!$D$95:$D$183,255),0))),"")</f>
        <v/>
      </c>
      <c r="AD599" s="497" t="s">
        <v>843</v>
      </c>
      <c r="AE599" s="216"/>
      <c r="AF599" s="494"/>
      <c r="AG599" s="494"/>
    </row>
    <row r="600" spans="1:33" ht="37.5" customHeight="1" x14ac:dyDescent="0.25">
      <c r="A600" s="375">
        <v>28</v>
      </c>
      <c r="B600" s="394" t="str">
        <f>IFERROR(VLOOKUP(A600,'Coverage Indicators - Section D'!$A$10:$Y$42,25,FALSE),"")</f>
        <v/>
      </c>
      <c r="C600" s="490" t="str">
        <f t="array" ref="C600">IFERROR(IF(INDEX('Disaggregation Records'!$E$95:$E$183,MATCH(RIGHT(Z600,255),RIGHT('Disaggregation Records'!$D$95:$D$183,255),0))=0,"",INDEX('Disaggregation Records'!$E$95:$E$183,MATCH(RIGHT(Z600,255),RIGHT('Disaggregation Records'!$D$95:$D$183,255),0))),"")</f>
        <v/>
      </c>
      <c r="D600" s="490" t="str">
        <f t="array" ref="D600">IFERROR(IF(INDEX('Disaggregation Records'!$F$95:$F$183,MATCH(RIGHT(Z600,255),RIGHT('Disaggregation Records'!$D$95:$D$183,255),0))=0,"",INDEX('Disaggregation Records'!$F$95:$F$183,MATCH(RIGHT(Z600,255),RIGHT('Disaggregation Records'!$D$95:$D$183,255),0))),"")</f>
        <v/>
      </c>
      <c r="E600" s="396" t="str">
        <f t="array" ref="E600">IFERROR(IF(INDEX('Disaggregation Data'!$K$315:$K$616,MATCH(RIGHT(X600,255),RIGHT('Disaggregation Data'!$J$315:$J$616,255),0))=0,"",INDEX('Disaggregation Data'!$K$315:$K$616,MATCH(RIGHT(X600,255),RIGHT('Disaggregation Data'!J$315:$J$616,255),0))),"")</f>
        <v/>
      </c>
      <c r="F600" s="397" t="str">
        <f t="array" ref="F600">IFERROR(IF(INDEX('Disaggregation Data'!$L$315:$L$616,MATCH(RIGHT(X600,255),RIGHT('Disaggregation Data'!$J$315:$J$616,255),0))=0,"",INDEX('Disaggregation Data'!$L$315:$L$616,MATCH(RIGHT(X600,255),RIGHT('Disaggregation Data'!J$315:$J$616,255),0))),"")</f>
        <v/>
      </c>
      <c r="G600" s="459" t="str">
        <f t="array" ref="G600">IFERROR(IF(INDEX('Disaggregation Data'!$M$315:$M$616,MATCH(RIGHT(X600,255),RIGHT('Disaggregation Data'!$J$315:$J$616,255),0))=0,(E600/F600)*100,INDEX('Disaggregation Data'!$M$315:$M$616,MATCH(RIGHT(X600,255),RIGHT('Disaggregation Data'!J$315:$J$616,255),0))),"")</f>
        <v/>
      </c>
      <c r="H600" s="400" t="str">
        <f t="array" ref="H600">IFERROR(IF(INDEX('Disaggregation Data'!$N$315:$N$616,MATCH(RIGHT(X600,255),RIGHT('Disaggregation Data'!$J$315:$J$616,255),0))=0,"",INDEX('Disaggregation Data'!$N$315:$N$616,MATCH(RIGHT(X600,255),RIGHT('Disaggregation Data'!J$315:$J$616,255),0))),"")</f>
        <v/>
      </c>
      <c r="I600" s="496"/>
      <c r="J600" s="496"/>
      <c r="K600" s="496"/>
      <c r="L600" s="496"/>
      <c r="M600" s="496"/>
      <c r="N600" s="496"/>
      <c r="O600" s="496"/>
      <c r="P600" s="496"/>
      <c r="Q600" s="496"/>
      <c r="R600" s="496"/>
      <c r="S600" s="496"/>
      <c r="T600" s="496"/>
      <c r="U600" s="400" t="str">
        <f t="array" ref="U600">IFERROR(IF(INDEX('Disaggregation Data'!$O$315:$O$616,MATCH(RIGHT(X600,255),RIGHT('Disaggregation Data'!$J$315:$J$616,255),0))=0,"",INDEX('Disaggregation Data'!$O$315:$O$616,MATCH(RIGHT(X600,255),RIGHT('Disaggregation Data'!J$315:$J$616,255),0))),"")</f>
        <v/>
      </c>
      <c r="V600" s="413" t="str">
        <f t="array" ref="V600">IFERROR(IF(INDEX('Disaggregation Data'!$P$315:$P$616,MATCH(RIGHT(X600,255),RIGHT('Disaggregation Data'!$J$315:$J$616,255),0))=0,"",INDEX('Disaggregation Data'!$P$315:$P$616,MATCH(RIGHT(X600,255),RIGHT('Disaggregation Data'!J$315:$J$616,255),0))),"")</f>
        <v/>
      </c>
      <c r="W600" s="497"/>
      <c r="X600" s="497" t="str">
        <f t="shared" si="40"/>
        <v/>
      </c>
      <c r="Y600" s="497">
        <f t="shared" si="41"/>
        <v>263</v>
      </c>
      <c r="Z600" s="497" t="str">
        <f t="shared" si="42"/>
        <v/>
      </c>
      <c r="AA600" s="497" t="b">
        <f t="shared" si="43"/>
        <v>0</v>
      </c>
      <c r="AB600" s="497" t="s">
        <v>2170</v>
      </c>
      <c r="AC600" s="497" t="str">
        <f t="array" ref="AC600">IFERROR(IF(INDEX('Disaggregation Records'!$G$95:$G$183,MATCH(LEFT(Z600,255),LEFT('Disaggregation Records'!$D$95:$D$183,255),0))=0,"",INDEX('Disaggregation Records'!$G$95:$G$183,MATCH(LEFT(Z600,255),LEFT('Disaggregation Records'!$D$95:$D$183,255),0))),"")</f>
        <v/>
      </c>
      <c r="AD600" s="497" t="s">
        <v>843</v>
      </c>
      <c r="AE600" s="216"/>
      <c r="AF600" s="494"/>
      <c r="AG600" s="494"/>
    </row>
    <row r="601" spans="1:33" ht="37.5" customHeight="1" x14ac:dyDescent="0.25">
      <c r="A601" s="375">
        <v>28</v>
      </c>
      <c r="B601" s="394" t="str">
        <f>IFERROR(VLOOKUP(A601,'Coverage Indicators - Section D'!$A$10:$Y$42,25,FALSE),"")</f>
        <v/>
      </c>
      <c r="C601" s="490" t="str">
        <f t="array" ref="C601">IFERROR(IF(INDEX('Disaggregation Records'!$E$95:$E$183,MATCH(RIGHT(Z601,255),RIGHT('Disaggregation Records'!$D$95:$D$183,255),0))=0,"",INDEX('Disaggregation Records'!$E$95:$E$183,MATCH(RIGHT(Z601,255),RIGHT('Disaggregation Records'!$D$95:$D$183,255),0))),"")</f>
        <v/>
      </c>
      <c r="D601" s="490" t="str">
        <f t="array" ref="D601">IFERROR(IF(INDEX('Disaggregation Records'!$F$95:$F$183,MATCH(RIGHT(Z601,255),RIGHT('Disaggregation Records'!$D$95:$D$183,255),0))=0,"",INDEX('Disaggregation Records'!$F$95:$F$183,MATCH(RIGHT(Z601,255),RIGHT('Disaggregation Records'!$D$95:$D$183,255),0))),"")</f>
        <v/>
      </c>
      <c r="E601" s="396" t="str">
        <f t="array" ref="E601">IFERROR(IF(INDEX('Disaggregation Data'!$K$315:$K$616,MATCH(RIGHT(X601,255),RIGHT('Disaggregation Data'!$J$315:$J$616,255),0))=0,"",INDEX('Disaggregation Data'!$K$315:$K$616,MATCH(RIGHT(X601,255),RIGHT('Disaggregation Data'!J$315:$J$616,255),0))),"")</f>
        <v/>
      </c>
      <c r="F601" s="397" t="str">
        <f t="array" ref="F601">IFERROR(IF(INDEX('Disaggregation Data'!$L$315:$L$616,MATCH(RIGHT(X601,255),RIGHT('Disaggregation Data'!$J$315:$J$616,255),0))=0,"",INDEX('Disaggregation Data'!$L$315:$L$616,MATCH(RIGHT(X601,255),RIGHT('Disaggregation Data'!J$315:$J$616,255),0))),"")</f>
        <v/>
      </c>
      <c r="G601" s="459" t="str">
        <f t="array" ref="G601">IFERROR(IF(INDEX('Disaggregation Data'!$M$315:$M$616,MATCH(RIGHT(X601,255),RIGHT('Disaggregation Data'!$J$315:$J$616,255),0))=0,(E601/F601)*100,INDEX('Disaggregation Data'!$M$315:$M$616,MATCH(RIGHT(X601,255),RIGHT('Disaggregation Data'!J$315:$J$616,255),0))),"")</f>
        <v/>
      </c>
      <c r="H601" s="400" t="str">
        <f t="array" ref="H601">IFERROR(IF(INDEX('Disaggregation Data'!$N$315:$N$616,MATCH(RIGHT(X601,255),RIGHT('Disaggregation Data'!$J$315:$J$616,255),0))=0,"",INDEX('Disaggregation Data'!$N$315:$N$616,MATCH(RIGHT(X601,255),RIGHT('Disaggregation Data'!J$315:$J$616,255),0))),"")</f>
        <v/>
      </c>
      <c r="I601" s="496"/>
      <c r="J601" s="496"/>
      <c r="K601" s="496"/>
      <c r="L601" s="496"/>
      <c r="M601" s="496"/>
      <c r="N601" s="496"/>
      <c r="O601" s="496"/>
      <c r="P601" s="496"/>
      <c r="Q601" s="496"/>
      <c r="R601" s="496"/>
      <c r="S601" s="496"/>
      <c r="T601" s="496"/>
      <c r="U601" s="400" t="str">
        <f t="array" ref="U601">IFERROR(IF(INDEX('Disaggregation Data'!$O$315:$O$616,MATCH(RIGHT(X601,255),RIGHT('Disaggregation Data'!$J$315:$J$616,255),0))=0,"",INDEX('Disaggregation Data'!$O$315:$O$616,MATCH(RIGHT(X601,255),RIGHT('Disaggregation Data'!J$315:$J$616,255),0))),"")</f>
        <v/>
      </c>
      <c r="V601" s="413" t="str">
        <f t="array" ref="V601">IFERROR(IF(INDEX('Disaggregation Data'!$P$315:$P$616,MATCH(RIGHT(X601,255),RIGHT('Disaggregation Data'!$J$315:$J$616,255),0))=0,"",INDEX('Disaggregation Data'!$P$315:$P$616,MATCH(RIGHT(X601,255),RIGHT('Disaggregation Data'!J$315:$J$616,255),0))),"")</f>
        <v/>
      </c>
      <c r="W601" s="497"/>
      <c r="X601" s="497" t="str">
        <f t="shared" si="40"/>
        <v/>
      </c>
      <c r="Y601" s="497">
        <f t="shared" si="41"/>
        <v>264</v>
      </c>
      <c r="Z601" s="497" t="str">
        <f t="shared" si="42"/>
        <v/>
      </c>
      <c r="AA601" s="497" t="b">
        <f t="shared" si="43"/>
        <v>0</v>
      </c>
      <c r="AB601" s="497" t="s">
        <v>2171</v>
      </c>
      <c r="AC601" s="497" t="str">
        <f t="array" ref="AC601">IFERROR(IF(INDEX('Disaggregation Records'!$G$95:$G$183,MATCH(LEFT(Z601,255),LEFT('Disaggregation Records'!$D$95:$D$183,255),0))=0,"",INDEX('Disaggregation Records'!$G$95:$G$183,MATCH(LEFT(Z601,255),LEFT('Disaggregation Records'!$D$95:$D$183,255),0))),"")</f>
        <v/>
      </c>
      <c r="AD601" s="497" t="s">
        <v>843</v>
      </c>
      <c r="AE601" s="216"/>
      <c r="AF601" s="494"/>
      <c r="AG601" s="494"/>
    </row>
    <row r="602" spans="1:33" ht="37.5" customHeight="1" x14ac:dyDescent="0.25">
      <c r="A602" s="375">
        <v>28</v>
      </c>
      <c r="B602" s="394" t="str">
        <f>IFERROR(VLOOKUP(A602,'Coverage Indicators - Section D'!$A$10:$Y$42,25,FALSE),"")</f>
        <v/>
      </c>
      <c r="C602" s="490" t="str">
        <f t="array" ref="C602">IFERROR(IF(INDEX('Disaggregation Records'!$E$95:$E$183,MATCH(RIGHT(Z602,255),RIGHT('Disaggregation Records'!$D$95:$D$183,255),0))=0,"",INDEX('Disaggregation Records'!$E$95:$E$183,MATCH(RIGHT(Z602,255),RIGHT('Disaggregation Records'!$D$95:$D$183,255),0))),"")</f>
        <v/>
      </c>
      <c r="D602" s="490" t="str">
        <f t="array" ref="D602">IFERROR(IF(INDEX('Disaggregation Records'!$F$95:$F$183,MATCH(RIGHT(Z602,255),RIGHT('Disaggregation Records'!$D$95:$D$183,255),0))=0,"",INDEX('Disaggregation Records'!$F$95:$F$183,MATCH(RIGHT(Z602,255),RIGHT('Disaggregation Records'!$D$95:$D$183,255),0))),"")</f>
        <v/>
      </c>
      <c r="E602" s="396" t="str">
        <f t="array" ref="E602">IFERROR(IF(INDEX('Disaggregation Data'!$K$315:$K$616,MATCH(RIGHT(X602,255),RIGHT('Disaggregation Data'!$J$315:$J$616,255),0))=0,"",INDEX('Disaggregation Data'!$K$315:$K$616,MATCH(RIGHT(X602,255),RIGHT('Disaggregation Data'!J$315:$J$616,255),0))),"")</f>
        <v/>
      </c>
      <c r="F602" s="397" t="str">
        <f t="array" ref="F602">IFERROR(IF(INDEX('Disaggregation Data'!$L$315:$L$616,MATCH(RIGHT(X602,255),RIGHT('Disaggregation Data'!$J$315:$J$616,255),0))=0,"",INDEX('Disaggregation Data'!$L$315:$L$616,MATCH(RIGHT(X602,255),RIGHT('Disaggregation Data'!J$315:$J$616,255),0))),"")</f>
        <v/>
      </c>
      <c r="G602" s="459" t="str">
        <f t="array" ref="G602">IFERROR(IF(INDEX('Disaggregation Data'!$M$315:$M$616,MATCH(RIGHT(X602,255),RIGHT('Disaggregation Data'!$J$315:$J$616,255),0))=0,(E602/F602)*100,INDEX('Disaggregation Data'!$M$315:$M$616,MATCH(RIGHT(X602,255),RIGHT('Disaggregation Data'!J$315:$J$616,255),0))),"")</f>
        <v/>
      </c>
      <c r="H602" s="400" t="str">
        <f t="array" ref="H602">IFERROR(IF(INDEX('Disaggregation Data'!$N$315:$N$616,MATCH(RIGHT(X602,255),RIGHT('Disaggregation Data'!$J$315:$J$616,255),0))=0,"",INDEX('Disaggregation Data'!$N$315:$N$616,MATCH(RIGHT(X602,255),RIGHT('Disaggregation Data'!J$315:$J$616,255),0))),"")</f>
        <v/>
      </c>
      <c r="I602" s="496"/>
      <c r="J602" s="496"/>
      <c r="K602" s="496"/>
      <c r="L602" s="496"/>
      <c r="M602" s="496"/>
      <c r="N602" s="496"/>
      <c r="O602" s="496"/>
      <c r="P602" s="496"/>
      <c r="Q602" s="496"/>
      <c r="R602" s="496"/>
      <c r="S602" s="496"/>
      <c r="T602" s="496"/>
      <c r="U602" s="400" t="str">
        <f t="array" ref="U602">IFERROR(IF(INDEX('Disaggregation Data'!$O$315:$O$616,MATCH(RIGHT(X602,255),RIGHT('Disaggregation Data'!$J$315:$J$616,255),0))=0,"",INDEX('Disaggregation Data'!$O$315:$O$616,MATCH(RIGHT(X602,255),RIGHT('Disaggregation Data'!J$315:$J$616,255),0))),"")</f>
        <v/>
      </c>
      <c r="V602" s="413" t="str">
        <f t="array" ref="V602">IFERROR(IF(INDEX('Disaggregation Data'!$P$315:$P$616,MATCH(RIGHT(X602,255),RIGHT('Disaggregation Data'!$J$315:$J$616,255),0))=0,"",INDEX('Disaggregation Data'!$P$315:$P$616,MATCH(RIGHT(X602,255),RIGHT('Disaggregation Data'!J$315:$J$616,255),0))),"")</f>
        <v/>
      </c>
      <c r="W602" s="497"/>
      <c r="X602" s="497" t="str">
        <f t="shared" si="40"/>
        <v/>
      </c>
      <c r="Y602" s="497">
        <f t="shared" si="41"/>
        <v>265</v>
      </c>
      <c r="Z602" s="497" t="str">
        <f t="shared" si="42"/>
        <v/>
      </c>
      <c r="AA602" s="497" t="b">
        <f t="shared" si="43"/>
        <v>0</v>
      </c>
      <c r="AB602" s="497" t="s">
        <v>2172</v>
      </c>
      <c r="AC602" s="497" t="str">
        <f t="array" ref="AC602">IFERROR(IF(INDEX('Disaggregation Records'!$G$95:$G$183,MATCH(LEFT(Z602,255),LEFT('Disaggregation Records'!$D$95:$D$183,255),0))=0,"",INDEX('Disaggregation Records'!$G$95:$G$183,MATCH(LEFT(Z602,255),LEFT('Disaggregation Records'!$D$95:$D$183,255),0))),"")</f>
        <v/>
      </c>
      <c r="AD602" s="497" t="s">
        <v>843</v>
      </c>
      <c r="AE602" s="216"/>
      <c r="AF602" s="494"/>
      <c r="AG602" s="494"/>
    </row>
    <row r="603" spans="1:33" ht="37.5" customHeight="1" x14ac:dyDescent="0.25">
      <c r="A603" s="375">
        <v>28</v>
      </c>
      <c r="B603" s="394" t="str">
        <f>IFERROR(VLOOKUP(A603,'Coverage Indicators - Section D'!$A$10:$Y$42,25,FALSE),"")</f>
        <v/>
      </c>
      <c r="C603" s="490" t="str">
        <f t="array" ref="C603">IFERROR(IF(INDEX('Disaggregation Records'!$E$95:$E$183,MATCH(RIGHT(Z603,255),RIGHT('Disaggregation Records'!$D$95:$D$183,255),0))=0,"",INDEX('Disaggregation Records'!$E$95:$E$183,MATCH(RIGHT(Z603,255),RIGHT('Disaggregation Records'!$D$95:$D$183,255),0))),"")</f>
        <v/>
      </c>
      <c r="D603" s="490" t="str">
        <f t="array" ref="D603">IFERROR(IF(INDEX('Disaggregation Records'!$F$95:$F$183,MATCH(RIGHT(Z603,255),RIGHT('Disaggregation Records'!$D$95:$D$183,255),0))=0,"",INDEX('Disaggregation Records'!$F$95:$F$183,MATCH(RIGHT(Z603,255),RIGHT('Disaggregation Records'!$D$95:$D$183,255),0))),"")</f>
        <v/>
      </c>
      <c r="E603" s="396" t="str">
        <f t="array" ref="E603">IFERROR(IF(INDEX('Disaggregation Data'!$K$315:$K$616,MATCH(RIGHT(X603,255),RIGHT('Disaggregation Data'!$J$315:$J$616,255),0))=0,"",INDEX('Disaggregation Data'!$K$315:$K$616,MATCH(RIGHT(X603,255),RIGHT('Disaggregation Data'!J$315:$J$616,255),0))),"")</f>
        <v/>
      </c>
      <c r="F603" s="397" t="str">
        <f t="array" ref="F603">IFERROR(IF(INDEX('Disaggregation Data'!$L$315:$L$616,MATCH(RIGHT(X603,255),RIGHT('Disaggregation Data'!$J$315:$J$616,255),0))=0,"",INDEX('Disaggregation Data'!$L$315:$L$616,MATCH(RIGHT(X603,255),RIGHT('Disaggregation Data'!J$315:$J$616,255),0))),"")</f>
        <v/>
      </c>
      <c r="G603" s="459" t="str">
        <f t="array" ref="G603">IFERROR(IF(INDEX('Disaggregation Data'!$M$315:$M$616,MATCH(RIGHT(X603,255),RIGHT('Disaggregation Data'!$J$315:$J$616,255),0))=0,(E603/F603)*100,INDEX('Disaggregation Data'!$M$315:$M$616,MATCH(RIGHT(X603,255),RIGHT('Disaggregation Data'!J$315:$J$616,255),0))),"")</f>
        <v/>
      </c>
      <c r="H603" s="400" t="str">
        <f t="array" ref="H603">IFERROR(IF(INDEX('Disaggregation Data'!$N$315:$N$616,MATCH(RIGHT(X603,255),RIGHT('Disaggregation Data'!$J$315:$J$616,255),0))=0,"",INDEX('Disaggregation Data'!$N$315:$N$616,MATCH(RIGHT(X603,255),RIGHT('Disaggregation Data'!J$315:$J$616,255),0))),"")</f>
        <v/>
      </c>
      <c r="I603" s="496"/>
      <c r="J603" s="496"/>
      <c r="K603" s="496"/>
      <c r="L603" s="496"/>
      <c r="M603" s="496"/>
      <c r="N603" s="496"/>
      <c r="O603" s="496"/>
      <c r="P603" s="496"/>
      <c r="Q603" s="496"/>
      <c r="R603" s="496"/>
      <c r="S603" s="496"/>
      <c r="T603" s="496"/>
      <c r="U603" s="400" t="str">
        <f t="array" ref="U603">IFERROR(IF(INDEX('Disaggregation Data'!$O$315:$O$616,MATCH(RIGHT(X603,255),RIGHT('Disaggregation Data'!$J$315:$J$616,255),0))=0,"",INDEX('Disaggregation Data'!$O$315:$O$616,MATCH(RIGHT(X603,255),RIGHT('Disaggregation Data'!J$315:$J$616,255),0))),"")</f>
        <v/>
      </c>
      <c r="V603" s="413" t="str">
        <f t="array" ref="V603">IFERROR(IF(INDEX('Disaggregation Data'!$P$315:$P$616,MATCH(RIGHT(X603,255),RIGHT('Disaggregation Data'!$J$315:$J$616,255),0))=0,"",INDEX('Disaggregation Data'!$P$315:$P$616,MATCH(RIGHT(X603,255),RIGHT('Disaggregation Data'!J$315:$J$616,255),0))),"")</f>
        <v/>
      </c>
      <c r="W603" s="497"/>
      <c r="X603" s="497" t="str">
        <f t="shared" si="40"/>
        <v/>
      </c>
      <c r="Y603" s="497">
        <f t="shared" si="41"/>
        <v>266</v>
      </c>
      <c r="Z603" s="497" t="str">
        <f t="shared" si="42"/>
        <v/>
      </c>
      <c r="AA603" s="497" t="b">
        <f t="shared" si="43"/>
        <v>0</v>
      </c>
      <c r="AB603" s="497" t="s">
        <v>2173</v>
      </c>
      <c r="AC603" s="497" t="str">
        <f t="array" ref="AC603">IFERROR(IF(INDEX('Disaggregation Records'!$G$95:$G$183,MATCH(LEFT(Z603,255),LEFT('Disaggregation Records'!$D$95:$D$183,255),0))=0,"",INDEX('Disaggregation Records'!$G$95:$G$183,MATCH(LEFT(Z603,255),LEFT('Disaggregation Records'!$D$95:$D$183,255),0))),"")</f>
        <v/>
      </c>
      <c r="AD603" s="497" t="s">
        <v>843</v>
      </c>
      <c r="AE603" s="216"/>
      <c r="AF603" s="494"/>
      <c r="AG603" s="494"/>
    </row>
    <row r="604" spans="1:33" ht="37.5" customHeight="1" x14ac:dyDescent="0.25">
      <c r="A604" s="375">
        <v>28</v>
      </c>
      <c r="B604" s="394" t="str">
        <f>IFERROR(VLOOKUP(A604,'Coverage Indicators - Section D'!$A$10:$Y$42,25,FALSE),"")</f>
        <v/>
      </c>
      <c r="C604" s="490" t="str">
        <f t="array" ref="C604">IFERROR(IF(INDEX('Disaggregation Records'!$E$95:$E$183,MATCH(RIGHT(Z604,255),RIGHT('Disaggregation Records'!$D$95:$D$183,255),0))=0,"",INDEX('Disaggregation Records'!$E$95:$E$183,MATCH(RIGHT(Z604,255),RIGHT('Disaggregation Records'!$D$95:$D$183,255),0))),"")</f>
        <v/>
      </c>
      <c r="D604" s="490" t="str">
        <f t="array" ref="D604">IFERROR(IF(INDEX('Disaggregation Records'!$F$95:$F$183,MATCH(RIGHT(Z604,255),RIGHT('Disaggregation Records'!$D$95:$D$183,255),0))=0,"",INDEX('Disaggregation Records'!$F$95:$F$183,MATCH(RIGHT(Z604,255),RIGHT('Disaggregation Records'!$D$95:$D$183,255),0))),"")</f>
        <v/>
      </c>
      <c r="E604" s="396" t="str">
        <f t="array" ref="E604">IFERROR(IF(INDEX('Disaggregation Data'!$K$315:$K$616,MATCH(RIGHT(X604,255),RIGHT('Disaggregation Data'!$J$315:$J$616,255),0))=0,"",INDEX('Disaggregation Data'!$K$315:$K$616,MATCH(RIGHT(X604,255),RIGHT('Disaggregation Data'!J$315:$J$616,255),0))),"")</f>
        <v/>
      </c>
      <c r="F604" s="397" t="str">
        <f t="array" ref="F604">IFERROR(IF(INDEX('Disaggregation Data'!$L$315:$L$616,MATCH(RIGHT(X604,255),RIGHT('Disaggregation Data'!$J$315:$J$616,255),0))=0,"",INDEX('Disaggregation Data'!$L$315:$L$616,MATCH(RIGHT(X604,255),RIGHT('Disaggregation Data'!J$315:$J$616,255),0))),"")</f>
        <v/>
      </c>
      <c r="G604" s="459" t="str">
        <f t="array" ref="G604">IFERROR(IF(INDEX('Disaggregation Data'!$M$315:$M$616,MATCH(RIGHT(X604,255),RIGHT('Disaggregation Data'!$J$315:$J$616,255),0))=0,(E604/F604)*100,INDEX('Disaggregation Data'!$M$315:$M$616,MATCH(RIGHT(X604,255),RIGHT('Disaggregation Data'!J$315:$J$616,255),0))),"")</f>
        <v/>
      </c>
      <c r="H604" s="400" t="str">
        <f t="array" ref="H604">IFERROR(IF(INDEX('Disaggregation Data'!$N$315:$N$616,MATCH(RIGHT(X604,255),RIGHT('Disaggregation Data'!$J$315:$J$616,255),0))=0,"",INDEX('Disaggregation Data'!$N$315:$N$616,MATCH(RIGHT(X604,255),RIGHT('Disaggregation Data'!J$315:$J$616,255),0))),"")</f>
        <v/>
      </c>
      <c r="I604" s="496"/>
      <c r="J604" s="496"/>
      <c r="K604" s="496"/>
      <c r="L604" s="496"/>
      <c r="M604" s="496"/>
      <c r="N604" s="496"/>
      <c r="O604" s="496"/>
      <c r="P604" s="496"/>
      <c r="Q604" s="496"/>
      <c r="R604" s="496"/>
      <c r="S604" s="496"/>
      <c r="T604" s="496"/>
      <c r="U604" s="400" t="str">
        <f t="array" ref="U604">IFERROR(IF(INDEX('Disaggregation Data'!$O$315:$O$616,MATCH(RIGHT(X604,255),RIGHT('Disaggregation Data'!$J$315:$J$616,255),0))=0,"",INDEX('Disaggregation Data'!$O$315:$O$616,MATCH(RIGHT(X604,255),RIGHT('Disaggregation Data'!J$315:$J$616,255),0))),"")</f>
        <v/>
      </c>
      <c r="V604" s="413" t="str">
        <f t="array" ref="V604">IFERROR(IF(INDEX('Disaggregation Data'!$P$315:$P$616,MATCH(RIGHT(X604,255),RIGHT('Disaggregation Data'!$J$315:$J$616,255),0))=0,"",INDEX('Disaggregation Data'!$P$315:$P$616,MATCH(RIGHT(X604,255),RIGHT('Disaggregation Data'!J$315:$J$616,255),0))),"")</f>
        <v/>
      </c>
      <c r="W604" s="497"/>
      <c r="X604" s="497" t="str">
        <f t="shared" si="40"/>
        <v/>
      </c>
      <c r="Y604" s="497">
        <f t="shared" si="41"/>
        <v>267</v>
      </c>
      <c r="Z604" s="497" t="str">
        <f t="shared" si="42"/>
        <v/>
      </c>
      <c r="AA604" s="497" t="b">
        <f t="shared" si="43"/>
        <v>0</v>
      </c>
      <c r="AB604" s="497" t="s">
        <v>2174</v>
      </c>
      <c r="AC604" s="497" t="str">
        <f t="array" ref="AC604">IFERROR(IF(INDEX('Disaggregation Records'!$G$95:$G$183,MATCH(LEFT(Z604,255),LEFT('Disaggregation Records'!$D$95:$D$183,255),0))=0,"",INDEX('Disaggregation Records'!$G$95:$G$183,MATCH(LEFT(Z604,255),LEFT('Disaggregation Records'!$D$95:$D$183,255),0))),"")</f>
        <v/>
      </c>
      <c r="AD604" s="497" t="s">
        <v>843</v>
      </c>
      <c r="AE604" s="216"/>
      <c r="AF604" s="494"/>
      <c r="AG604" s="494"/>
    </row>
    <row r="605" spans="1:33" ht="37.5" customHeight="1" x14ac:dyDescent="0.25">
      <c r="A605" s="375">
        <v>28</v>
      </c>
      <c r="B605" s="394" t="str">
        <f>IFERROR(VLOOKUP(A605,'Coverage Indicators - Section D'!$A$10:$Y$42,25,FALSE),"")</f>
        <v/>
      </c>
      <c r="C605" s="490" t="str">
        <f t="array" ref="C605">IFERROR(IF(INDEX('Disaggregation Records'!$E$95:$E$183,MATCH(RIGHT(Z605,255),RIGHT('Disaggregation Records'!$D$95:$D$183,255),0))=0,"",INDEX('Disaggregation Records'!$E$95:$E$183,MATCH(RIGHT(Z605,255),RIGHT('Disaggregation Records'!$D$95:$D$183,255),0))),"")</f>
        <v/>
      </c>
      <c r="D605" s="490" t="str">
        <f t="array" ref="D605">IFERROR(IF(INDEX('Disaggregation Records'!$F$95:$F$183,MATCH(RIGHT(Z605,255),RIGHT('Disaggregation Records'!$D$95:$D$183,255),0))=0,"",INDEX('Disaggregation Records'!$F$95:$F$183,MATCH(RIGHT(Z605,255),RIGHT('Disaggregation Records'!$D$95:$D$183,255),0))),"")</f>
        <v/>
      </c>
      <c r="E605" s="396" t="str">
        <f t="array" ref="E605">IFERROR(IF(INDEX('Disaggregation Data'!$K$315:$K$616,MATCH(RIGHT(X605,255),RIGHT('Disaggregation Data'!$J$315:$J$616,255),0))=0,"",INDEX('Disaggregation Data'!$K$315:$K$616,MATCH(RIGHT(X605,255),RIGHT('Disaggregation Data'!J$315:$J$616,255),0))),"")</f>
        <v/>
      </c>
      <c r="F605" s="397" t="str">
        <f t="array" ref="F605">IFERROR(IF(INDEX('Disaggregation Data'!$L$315:$L$616,MATCH(RIGHT(X605,255),RIGHT('Disaggregation Data'!$J$315:$J$616,255),0))=0,"",INDEX('Disaggregation Data'!$L$315:$L$616,MATCH(RIGHT(X605,255),RIGHT('Disaggregation Data'!J$315:$J$616,255),0))),"")</f>
        <v/>
      </c>
      <c r="G605" s="459" t="str">
        <f t="array" ref="G605">IFERROR(IF(INDEX('Disaggregation Data'!$M$315:$M$616,MATCH(RIGHT(X605,255),RIGHT('Disaggregation Data'!$J$315:$J$616,255),0))=0,(E605/F605)*100,INDEX('Disaggregation Data'!$M$315:$M$616,MATCH(RIGHT(X605,255),RIGHT('Disaggregation Data'!J$315:$J$616,255),0))),"")</f>
        <v/>
      </c>
      <c r="H605" s="400" t="str">
        <f t="array" ref="H605">IFERROR(IF(INDEX('Disaggregation Data'!$N$315:$N$616,MATCH(RIGHT(X605,255),RIGHT('Disaggregation Data'!$J$315:$J$616,255),0))=0,"",INDEX('Disaggregation Data'!$N$315:$N$616,MATCH(RIGHT(X605,255),RIGHT('Disaggregation Data'!J$315:$J$616,255),0))),"")</f>
        <v/>
      </c>
      <c r="I605" s="496"/>
      <c r="J605" s="496"/>
      <c r="K605" s="496"/>
      <c r="L605" s="496"/>
      <c r="M605" s="496"/>
      <c r="N605" s="496"/>
      <c r="O605" s="496"/>
      <c r="P605" s="496"/>
      <c r="Q605" s="496"/>
      <c r="R605" s="496"/>
      <c r="S605" s="496"/>
      <c r="T605" s="496"/>
      <c r="U605" s="400" t="str">
        <f t="array" ref="U605">IFERROR(IF(INDEX('Disaggregation Data'!$O$315:$O$616,MATCH(RIGHT(X605,255),RIGHT('Disaggregation Data'!$J$315:$J$616,255),0))=0,"",INDEX('Disaggregation Data'!$O$315:$O$616,MATCH(RIGHT(X605,255),RIGHT('Disaggregation Data'!J$315:$J$616,255),0))),"")</f>
        <v/>
      </c>
      <c r="V605" s="413" t="str">
        <f t="array" ref="V605">IFERROR(IF(INDEX('Disaggregation Data'!$P$315:$P$616,MATCH(RIGHT(X605,255),RIGHT('Disaggregation Data'!$J$315:$J$616,255),0))=0,"",INDEX('Disaggregation Data'!$P$315:$P$616,MATCH(RIGHT(X605,255),RIGHT('Disaggregation Data'!J$315:$J$616,255),0))),"")</f>
        <v/>
      </c>
      <c r="W605" s="497"/>
      <c r="X605" s="497" t="str">
        <f t="shared" si="40"/>
        <v/>
      </c>
      <c r="Y605" s="497">
        <f t="shared" si="41"/>
        <v>268</v>
      </c>
      <c r="Z605" s="497" t="str">
        <f t="shared" si="42"/>
        <v/>
      </c>
      <c r="AA605" s="497" t="b">
        <f t="shared" si="43"/>
        <v>0</v>
      </c>
      <c r="AB605" s="497" t="s">
        <v>2175</v>
      </c>
      <c r="AC605" s="497" t="str">
        <f t="array" ref="AC605">IFERROR(IF(INDEX('Disaggregation Records'!$G$95:$G$183,MATCH(LEFT(Z605,255),LEFT('Disaggregation Records'!$D$95:$D$183,255),0))=0,"",INDEX('Disaggregation Records'!$G$95:$G$183,MATCH(LEFT(Z605,255),LEFT('Disaggregation Records'!$D$95:$D$183,255),0))),"")</f>
        <v/>
      </c>
      <c r="AD605" s="497" t="s">
        <v>843</v>
      </c>
      <c r="AE605" s="216"/>
      <c r="AF605" s="494"/>
      <c r="AG605" s="494"/>
    </row>
    <row r="606" spans="1:33" ht="37.5" customHeight="1" x14ac:dyDescent="0.25">
      <c r="A606" s="375">
        <v>28</v>
      </c>
      <c r="B606" s="394" t="str">
        <f>IFERROR(VLOOKUP(A606,'Coverage Indicators - Section D'!$A$10:$Y$42,25,FALSE),"")</f>
        <v/>
      </c>
      <c r="C606" s="490" t="str">
        <f t="array" ref="C606">IFERROR(IF(INDEX('Disaggregation Records'!$E$95:$E$183,MATCH(RIGHT(Z606,255),RIGHT('Disaggregation Records'!$D$95:$D$183,255),0))=0,"",INDEX('Disaggregation Records'!$E$95:$E$183,MATCH(RIGHT(Z606,255),RIGHT('Disaggregation Records'!$D$95:$D$183,255),0))),"")</f>
        <v/>
      </c>
      <c r="D606" s="490" t="str">
        <f t="array" ref="D606">IFERROR(IF(INDEX('Disaggregation Records'!$F$95:$F$183,MATCH(RIGHT(Z606,255),RIGHT('Disaggregation Records'!$D$95:$D$183,255),0))=0,"",INDEX('Disaggregation Records'!$F$95:$F$183,MATCH(RIGHT(Z606,255),RIGHT('Disaggregation Records'!$D$95:$D$183,255),0))),"")</f>
        <v/>
      </c>
      <c r="E606" s="396" t="str">
        <f t="array" ref="E606">IFERROR(IF(INDEX('Disaggregation Data'!$K$315:$K$616,MATCH(RIGHT(X606,255),RIGHT('Disaggregation Data'!$J$315:$J$616,255),0))=0,"",INDEX('Disaggregation Data'!$K$315:$K$616,MATCH(RIGHT(X606,255),RIGHT('Disaggregation Data'!J$315:$J$616,255),0))),"")</f>
        <v/>
      </c>
      <c r="F606" s="397" t="str">
        <f t="array" ref="F606">IFERROR(IF(INDEX('Disaggregation Data'!$L$315:$L$616,MATCH(RIGHT(X606,255),RIGHT('Disaggregation Data'!$J$315:$J$616,255),0))=0,"",INDEX('Disaggregation Data'!$L$315:$L$616,MATCH(RIGHT(X606,255),RIGHT('Disaggregation Data'!J$315:$J$616,255),0))),"")</f>
        <v/>
      </c>
      <c r="G606" s="459" t="str">
        <f t="array" ref="G606">IFERROR(IF(INDEX('Disaggregation Data'!$M$315:$M$616,MATCH(RIGHT(X606,255),RIGHT('Disaggregation Data'!$J$315:$J$616,255),0))=0,(E606/F606)*100,INDEX('Disaggregation Data'!$M$315:$M$616,MATCH(RIGHT(X606,255),RIGHT('Disaggregation Data'!J$315:$J$616,255),0))),"")</f>
        <v/>
      </c>
      <c r="H606" s="400" t="str">
        <f t="array" ref="H606">IFERROR(IF(INDEX('Disaggregation Data'!$N$315:$N$616,MATCH(RIGHT(X606,255),RIGHT('Disaggregation Data'!$J$315:$J$616,255),0))=0,"",INDEX('Disaggregation Data'!$N$315:$N$616,MATCH(RIGHT(X606,255),RIGHT('Disaggregation Data'!J$315:$J$616,255),0))),"")</f>
        <v/>
      </c>
      <c r="I606" s="496"/>
      <c r="J606" s="496"/>
      <c r="K606" s="496"/>
      <c r="L606" s="496"/>
      <c r="M606" s="496"/>
      <c r="N606" s="496"/>
      <c r="O606" s="496"/>
      <c r="P606" s="496"/>
      <c r="Q606" s="496"/>
      <c r="R606" s="496"/>
      <c r="S606" s="496"/>
      <c r="T606" s="496"/>
      <c r="U606" s="400" t="str">
        <f t="array" ref="U606">IFERROR(IF(INDEX('Disaggregation Data'!$O$315:$O$616,MATCH(RIGHT(X606,255),RIGHT('Disaggregation Data'!$J$315:$J$616,255),0))=0,"",INDEX('Disaggregation Data'!$O$315:$O$616,MATCH(RIGHT(X606,255),RIGHT('Disaggregation Data'!J$315:$J$616,255),0))),"")</f>
        <v/>
      </c>
      <c r="V606" s="413" t="str">
        <f t="array" ref="V606">IFERROR(IF(INDEX('Disaggregation Data'!$P$315:$P$616,MATCH(RIGHT(X606,255),RIGHT('Disaggregation Data'!$J$315:$J$616,255),0))=0,"",INDEX('Disaggregation Data'!$P$315:$P$616,MATCH(RIGHT(X606,255),RIGHT('Disaggregation Data'!J$315:$J$616,255),0))),"")</f>
        <v/>
      </c>
      <c r="W606" s="497"/>
      <c r="X606" s="497" t="str">
        <f t="shared" si="40"/>
        <v/>
      </c>
      <c r="Y606" s="497">
        <f t="shared" si="41"/>
        <v>269</v>
      </c>
      <c r="Z606" s="497" t="str">
        <f t="shared" si="42"/>
        <v/>
      </c>
      <c r="AA606" s="497" t="b">
        <f t="shared" si="43"/>
        <v>0</v>
      </c>
      <c r="AB606" s="497" t="s">
        <v>2176</v>
      </c>
      <c r="AC606" s="497" t="str">
        <f t="array" ref="AC606">IFERROR(IF(INDEX('Disaggregation Records'!$G$95:$G$183,MATCH(LEFT(Z606,255),LEFT('Disaggregation Records'!$D$95:$D$183,255),0))=0,"",INDEX('Disaggregation Records'!$G$95:$G$183,MATCH(LEFT(Z606,255),LEFT('Disaggregation Records'!$D$95:$D$183,255),0))),"")</f>
        <v/>
      </c>
      <c r="AD606" s="497" t="s">
        <v>843</v>
      </c>
      <c r="AE606" s="216"/>
      <c r="AF606" s="494"/>
      <c r="AG606" s="494"/>
    </row>
    <row r="607" spans="1:33" ht="37.5" customHeight="1" x14ac:dyDescent="0.25">
      <c r="A607" s="375">
        <v>29</v>
      </c>
      <c r="B607" s="394" t="str">
        <f>IFERROR(VLOOKUP(A607,'Coverage Indicators - Section D'!$A$10:$Y$42,25,FALSE),"")</f>
        <v/>
      </c>
      <c r="C607" s="490" t="str">
        <f t="array" ref="C607">IFERROR(IF(INDEX('Disaggregation Records'!$E$95:$E$183,MATCH(RIGHT(Z607,255),RIGHT('Disaggregation Records'!$D$95:$D$183,255),0))=0,"",INDEX('Disaggregation Records'!$E$95:$E$183,MATCH(RIGHT(Z607,255),RIGHT('Disaggregation Records'!$D$95:$D$183,255),0))),"")</f>
        <v/>
      </c>
      <c r="D607" s="490" t="str">
        <f t="array" ref="D607">IFERROR(IF(INDEX('Disaggregation Records'!$F$95:$F$183,MATCH(RIGHT(Z607,255),RIGHT('Disaggregation Records'!$D$95:$D$183,255),0))=0,"",INDEX('Disaggregation Records'!$F$95:$F$183,MATCH(RIGHT(Z607,255),RIGHT('Disaggregation Records'!$D$95:$D$183,255),0))),"")</f>
        <v/>
      </c>
      <c r="E607" s="396" t="str">
        <f t="array" ref="E607">IFERROR(IF(INDEX('Disaggregation Data'!$K$315:$K$616,MATCH(RIGHT(X607,255),RIGHT('Disaggregation Data'!$J$315:$J$616,255),0))=0,"",INDEX('Disaggregation Data'!$K$315:$K$616,MATCH(RIGHT(X607,255),RIGHT('Disaggregation Data'!J$315:$J$616,255),0))),"")</f>
        <v/>
      </c>
      <c r="F607" s="397" t="str">
        <f t="array" ref="F607">IFERROR(IF(INDEX('Disaggregation Data'!$L$315:$L$616,MATCH(RIGHT(X607,255),RIGHT('Disaggregation Data'!$J$315:$J$616,255),0))=0,"",INDEX('Disaggregation Data'!$L$315:$L$616,MATCH(RIGHT(X607,255),RIGHT('Disaggregation Data'!J$315:$J$616,255),0))),"")</f>
        <v/>
      </c>
      <c r="G607" s="459" t="str">
        <f t="array" ref="G607">IFERROR(IF(INDEX('Disaggregation Data'!$M$315:$M$616,MATCH(RIGHT(X607,255),RIGHT('Disaggregation Data'!$J$315:$J$616,255),0))=0,(E607/F607)*100,INDEX('Disaggregation Data'!$M$315:$M$616,MATCH(RIGHT(X607,255),RIGHT('Disaggregation Data'!J$315:$J$616,255),0))),"")</f>
        <v/>
      </c>
      <c r="H607" s="400" t="str">
        <f t="array" ref="H607">IFERROR(IF(INDEX('Disaggregation Data'!$N$315:$N$616,MATCH(RIGHT(X607,255),RIGHT('Disaggregation Data'!$J$315:$J$616,255),0))=0,"",INDEX('Disaggregation Data'!$N$315:$N$616,MATCH(RIGHT(X607,255),RIGHT('Disaggregation Data'!J$315:$J$616,255),0))),"")</f>
        <v/>
      </c>
      <c r="I607" s="496"/>
      <c r="J607" s="496"/>
      <c r="K607" s="496"/>
      <c r="L607" s="496"/>
      <c r="M607" s="496"/>
      <c r="N607" s="496"/>
      <c r="O607" s="496"/>
      <c r="P607" s="496"/>
      <c r="Q607" s="496"/>
      <c r="R607" s="496"/>
      <c r="S607" s="496"/>
      <c r="T607" s="496"/>
      <c r="U607" s="400" t="str">
        <f t="array" ref="U607">IFERROR(IF(INDEX('Disaggregation Data'!$O$315:$O$616,MATCH(RIGHT(X607,255),RIGHT('Disaggregation Data'!$J$315:$J$616,255),0))=0,"",INDEX('Disaggregation Data'!$O$315:$O$616,MATCH(RIGHT(X607,255),RIGHT('Disaggregation Data'!J$315:$J$616,255),0))),"")</f>
        <v/>
      </c>
      <c r="V607" s="413" t="str">
        <f t="array" ref="V607">IFERROR(IF(INDEX('Disaggregation Data'!$P$315:$P$616,MATCH(RIGHT(X607,255),RIGHT('Disaggregation Data'!$J$315:$J$616,255),0))=0,"",INDEX('Disaggregation Data'!$P$315:$P$616,MATCH(RIGHT(X607,255),RIGHT('Disaggregation Data'!J$315:$J$616,255),0))),"")</f>
        <v/>
      </c>
      <c r="W607" s="497"/>
      <c r="X607" s="497" t="str">
        <f t="shared" si="40"/>
        <v/>
      </c>
      <c r="Y607" s="497">
        <f t="shared" si="41"/>
        <v>270</v>
      </c>
      <c r="Z607" s="497" t="str">
        <f t="shared" si="42"/>
        <v/>
      </c>
      <c r="AA607" s="497" t="b">
        <f t="shared" si="43"/>
        <v>0</v>
      </c>
      <c r="AB607" s="497" t="s">
        <v>2177</v>
      </c>
      <c r="AC607" s="497" t="str">
        <f t="array" ref="AC607">IFERROR(IF(INDEX('Disaggregation Records'!$G$95:$G$183,MATCH(LEFT(Z607,255),LEFT('Disaggregation Records'!$D$95:$D$183,255),0))=0,"",INDEX('Disaggregation Records'!$G$95:$G$183,MATCH(LEFT(Z607,255),LEFT('Disaggregation Records'!$D$95:$D$183,255),0))),"")</f>
        <v/>
      </c>
      <c r="AD607" s="497" t="s">
        <v>844</v>
      </c>
      <c r="AE607" s="216"/>
      <c r="AF607" s="494"/>
      <c r="AG607" s="494"/>
    </row>
    <row r="608" spans="1:33" ht="37.5" customHeight="1" x14ac:dyDescent="0.25">
      <c r="A608" s="375">
        <v>29</v>
      </c>
      <c r="B608" s="394" t="str">
        <f>IFERROR(VLOOKUP(A608,'Coverage Indicators - Section D'!$A$10:$Y$42,25,FALSE),"")</f>
        <v/>
      </c>
      <c r="C608" s="490" t="str">
        <f t="array" ref="C608">IFERROR(IF(INDEX('Disaggregation Records'!$E$95:$E$183,MATCH(RIGHT(Z608,255),RIGHT('Disaggregation Records'!$D$95:$D$183,255),0))=0,"",INDEX('Disaggregation Records'!$E$95:$E$183,MATCH(RIGHT(Z608,255),RIGHT('Disaggregation Records'!$D$95:$D$183,255),0))),"")</f>
        <v/>
      </c>
      <c r="D608" s="490" t="str">
        <f t="array" ref="D608">IFERROR(IF(INDEX('Disaggregation Records'!$F$95:$F$183,MATCH(RIGHT(Z608,255),RIGHT('Disaggregation Records'!$D$95:$D$183,255),0))=0,"",INDEX('Disaggregation Records'!$F$95:$F$183,MATCH(RIGHT(Z608,255),RIGHT('Disaggregation Records'!$D$95:$D$183,255),0))),"")</f>
        <v/>
      </c>
      <c r="E608" s="396" t="str">
        <f t="array" ref="E608">IFERROR(IF(INDEX('Disaggregation Data'!$K$315:$K$616,MATCH(RIGHT(X608,255),RIGHT('Disaggregation Data'!$J$315:$J$616,255),0))=0,"",INDEX('Disaggregation Data'!$K$315:$K$616,MATCH(RIGHT(X608,255),RIGHT('Disaggregation Data'!J$315:$J$616,255),0))),"")</f>
        <v/>
      </c>
      <c r="F608" s="397" t="str">
        <f t="array" ref="F608">IFERROR(IF(INDEX('Disaggregation Data'!$L$315:$L$616,MATCH(RIGHT(X608,255),RIGHT('Disaggregation Data'!$J$315:$J$616,255),0))=0,"",INDEX('Disaggregation Data'!$L$315:$L$616,MATCH(RIGHT(X608,255),RIGHT('Disaggregation Data'!J$315:$J$616,255),0))),"")</f>
        <v/>
      </c>
      <c r="G608" s="459" t="str">
        <f t="array" ref="G608">IFERROR(IF(INDEX('Disaggregation Data'!$M$315:$M$616,MATCH(RIGHT(X608,255),RIGHT('Disaggregation Data'!$J$315:$J$616,255),0))=0,(E608/F608)*100,INDEX('Disaggregation Data'!$M$315:$M$616,MATCH(RIGHT(X608,255),RIGHT('Disaggregation Data'!J$315:$J$616,255),0))),"")</f>
        <v/>
      </c>
      <c r="H608" s="400" t="str">
        <f t="array" ref="H608">IFERROR(IF(INDEX('Disaggregation Data'!$N$315:$N$616,MATCH(RIGHT(X608,255),RIGHT('Disaggregation Data'!$J$315:$J$616,255),0))=0,"",INDEX('Disaggregation Data'!$N$315:$N$616,MATCH(RIGHT(X608,255),RIGHT('Disaggregation Data'!J$315:$J$616,255),0))),"")</f>
        <v/>
      </c>
      <c r="I608" s="496"/>
      <c r="J608" s="496"/>
      <c r="K608" s="496"/>
      <c r="L608" s="496"/>
      <c r="M608" s="496"/>
      <c r="N608" s="496"/>
      <c r="O608" s="496"/>
      <c r="P608" s="496"/>
      <c r="Q608" s="496"/>
      <c r="R608" s="496"/>
      <c r="S608" s="496"/>
      <c r="T608" s="496"/>
      <c r="U608" s="400" t="str">
        <f t="array" ref="U608">IFERROR(IF(INDEX('Disaggregation Data'!$O$315:$O$616,MATCH(RIGHT(X608,255),RIGHT('Disaggregation Data'!$J$315:$J$616,255),0))=0,"",INDEX('Disaggregation Data'!$O$315:$O$616,MATCH(RIGHT(X608,255),RIGHT('Disaggregation Data'!J$315:$J$616,255),0))),"")</f>
        <v/>
      </c>
      <c r="V608" s="413" t="str">
        <f t="array" ref="V608">IFERROR(IF(INDEX('Disaggregation Data'!$P$315:$P$616,MATCH(RIGHT(X608,255),RIGHT('Disaggregation Data'!$J$315:$J$616,255),0))=0,"",INDEX('Disaggregation Data'!$P$315:$P$616,MATCH(RIGHT(X608,255),RIGHT('Disaggregation Data'!J$315:$J$616,255),0))),"")</f>
        <v/>
      </c>
      <c r="W608" s="497"/>
      <c r="X608" s="497" t="str">
        <f t="shared" si="40"/>
        <v/>
      </c>
      <c r="Y608" s="497">
        <f t="shared" si="41"/>
        <v>271</v>
      </c>
      <c r="Z608" s="497" t="str">
        <f t="shared" si="42"/>
        <v/>
      </c>
      <c r="AA608" s="497" t="b">
        <f t="shared" si="43"/>
        <v>0</v>
      </c>
      <c r="AB608" s="497" t="s">
        <v>2178</v>
      </c>
      <c r="AC608" s="497" t="str">
        <f t="array" ref="AC608">IFERROR(IF(INDEX('Disaggregation Records'!$G$95:$G$183,MATCH(LEFT(Z608,255),LEFT('Disaggregation Records'!$D$95:$D$183,255),0))=0,"",INDEX('Disaggregation Records'!$G$95:$G$183,MATCH(LEFT(Z608,255),LEFT('Disaggregation Records'!$D$95:$D$183,255),0))),"")</f>
        <v/>
      </c>
      <c r="AD608" s="497" t="s">
        <v>844</v>
      </c>
      <c r="AE608" s="216"/>
      <c r="AF608" s="494"/>
      <c r="AG608" s="494"/>
    </row>
    <row r="609" spans="1:33" ht="37.5" customHeight="1" x14ac:dyDescent="0.25">
      <c r="A609" s="375">
        <v>29</v>
      </c>
      <c r="B609" s="394" t="str">
        <f>IFERROR(VLOOKUP(A609,'Coverage Indicators - Section D'!$A$10:$Y$42,25,FALSE),"")</f>
        <v/>
      </c>
      <c r="C609" s="490" t="str">
        <f t="array" ref="C609">IFERROR(IF(INDEX('Disaggregation Records'!$E$95:$E$183,MATCH(RIGHT(Z609,255),RIGHT('Disaggregation Records'!$D$95:$D$183,255),0))=0,"",INDEX('Disaggregation Records'!$E$95:$E$183,MATCH(RIGHT(Z609,255),RIGHT('Disaggregation Records'!$D$95:$D$183,255),0))),"")</f>
        <v/>
      </c>
      <c r="D609" s="490" t="str">
        <f t="array" ref="D609">IFERROR(IF(INDEX('Disaggregation Records'!$F$95:$F$183,MATCH(RIGHT(Z609,255),RIGHT('Disaggregation Records'!$D$95:$D$183,255),0))=0,"",INDEX('Disaggregation Records'!$F$95:$F$183,MATCH(RIGHT(Z609,255),RIGHT('Disaggregation Records'!$D$95:$D$183,255),0))),"")</f>
        <v/>
      </c>
      <c r="E609" s="396" t="str">
        <f t="array" ref="E609">IFERROR(IF(INDEX('Disaggregation Data'!$K$315:$K$616,MATCH(RIGHT(X609,255),RIGHT('Disaggregation Data'!$J$315:$J$616,255),0))=0,"",INDEX('Disaggregation Data'!$K$315:$K$616,MATCH(RIGHT(X609,255),RIGHT('Disaggregation Data'!J$315:$J$616,255),0))),"")</f>
        <v/>
      </c>
      <c r="F609" s="397" t="str">
        <f t="array" ref="F609">IFERROR(IF(INDEX('Disaggregation Data'!$L$315:$L$616,MATCH(RIGHT(X609,255),RIGHT('Disaggregation Data'!$J$315:$J$616,255),0))=0,"",INDEX('Disaggregation Data'!$L$315:$L$616,MATCH(RIGHT(X609,255),RIGHT('Disaggregation Data'!J$315:$J$616,255),0))),"")</f>
        <v/>
      </c>
      <c r="G609" s="459" t="str">
        <f t="array" ref="G609">IFERROR(IF(INDEX('Disaggregation Data'!$M$315:$M$616,MATCH(RIGHT(X609,255),RIGHT('Disaggregation Data'!$J$315:$J$616,255),0))=0,(E609/F609)*100,INDEX('Disaggregation Data'!$M$315:$M$616,MATCH(RIGHT(X609,255),RIGHT('Disaggregation Data'!J$315:$J$616,255),0))),"")</f>
        <v/>
      </c>
      <c r="H609" s="400" t="str">
        <f t="array" ref="H609">IFERROR(IF(INDEX('Disaggregation Data'!$N$315:$N$616,MATCH(RIGHT(X609,255),RIGHT('Disaggregation Data'!$J$315:$J$616,255),0))=0,"",INDEX('Disaggregation Data'!$N$315:$N$616,MATCH(RIGHT(X609,255),RIGHT('Disaggregation Data'!J$315:$J$616,255),0))),"")</f>
        <v/>
      </c>
      <c r="I609" s="496"/>
      <c r="J609" s="496"/>
      <c r="K609" s="496"/>
      <c r="L609" s="496"/>
      <c r="M609" s="496"/>
      <c r="N609" s="496"/>
      <c r="O609" s="496"/>
      <c r="P609" s="496"/>
      <c r="Q609" s="496"/>
      <c r="R609" s="496"/>
      <c r="S609" s="496"/>
      <c r="T609" s="496"/>
      <c r="U609" s="400" t="str">
        <f t="array" ref="U609">IFERROR(IF(INDEX('Disaggregation Data'!$O$315:$O$616,MATCH(RIGHT(X609,255),RIGHT('Disaggregation Data'!$J$315:$J$616,255),0))=0,"",INDEX('Disaggregation Data'!$O$315:$O$616,MATCH(RIGHT(X609,255),RIGHT('Disaggregation Data'!J$315:$J$616,255),0))),"")</f>
        <v/>
      </c>
      <c r="V609" s="413" t="str">
        <f t="array" ref="V609">IFERROR(IF(INDEX('Disaggregation Data'!$P$315:$P$616,MATCH(RIGHT(X609,255),RIGHT('Disaggregation Data'!$J$315:$J$616,255),0))=0,"",INDEX('Disaggregation Data'!$P$315:$P$616,MATCH(RIGHT(X609,255),RIGHT('Disaggregation Data'!J$315:$J$616,255),0))),"")</f>
        <v/>
      </c>
      <c r="W609" s="497"/>
      <c r="X609" s="497" t="str">
        <f t="shared" si="40"/>
        <v/>
      </c>
      <c r="Y609" s="497">
        <f t="shared" si="41"/>
        <v>272</v>
      </c>
      <c r="Z609" s="497" t="str">
        <f t="shared" si="42"/>
        <v/>
      </c>
      <c r="AA609" s="497" t="b">
        <f t="shared" si="43"/>
        <v>0</v>
      </c>
      <c r="AB609" s="497" t="s">
        <v>2179</v>
      </c>
      <c r="AC609" s="497" t="str">
        <f t="array" ref="AC609">IFERROR(IF(INDEX('Disaggregation Records'!$G$95:$G$183,MATCH(LEFT(Z609,255),LEFT('Disaggregation Records'!$D$95:$D$183,255),0))=0,"",INDEX('Disaggregation Records'!$G$95:$G$183,MATCH(LEFT(Z609,255),LEFT('Disaggregation Records'!$D$95:$D$183,255),0))),"")</f>
        <v/>
      </c>
      <c r="AD609" s="497" t="s">
        <v>844</v>
      </c>
      <c r="AE609" s="216"/>
      <c r="AF609" s="494"/>
      <c r="AG609" s="494"/>
    </row>
    <row r="610" spans="1:33" ht="37.5" customHeight="1" x14ac:dyDescent="0.25">
      <c r="A610" s="375">
        <v>29</v>
      </c>
      <c r="B610" s="394" t="str">
        <f>IFERROR(VLOOKUP(A610,'Coverage Indicators - Section D'!$A$10:$Y$42,25,FALSE),"")</f>
        <v/>
      </c>
      <c r="C610" s="490" t="str">
        <f t="array" ref="C610">IFERROR(IF(INDEX('Disaggregation Records'!$E$95:$E$183,MATCH(RIGHT(Z610,255),RIGHT('Disaggregation Records'!$D$95:$D$183,255),0))=0,"",INDEX('Disaggregation Records'!$E$95:$E$183,MATCH(RIGHT(Z610,255),RIGHT('Disaggregation Records'!$D$95:$D$183,255),0))),"")</f>
        <v/>
      </c>
      <c r="D610" s="490" t="str">
        <f t="array" ref="D610">IFERROR(IF(INDEX('Disaggregation Records'!$F$95:$F$183,MATCH(RIGHT(Z610,255),RIGHT('Disaggregation Records'!$D$95:$D$183,255),0))=0,"",INDEX('Disaggregation Records'!$F$95:$F$183,MATCH(RIGHT(Z610,255),RIGHT('Disaggregation Records'!$D$95:$D$183,255),0))),"")</f>
        <v/>
      </c>
      <c r="E610" s="396" t="str">
        <f t="array" ref="E610">IFERROR(IF(INDEX('Disaggregation Data'!$K$315:$K$616,MATCH(RIGHT(X610,255),RIGHT('Disaggregation Data'!$J$315:$J$616,255),0))=0,"",INDEX('Disaggregation Data'!$K$315:$K$616,MATCH(RIGHT(X610,255),RIGHT('Disaggregation Data'!J$315:$J$616,255),0))),"")</f>
        <v/>
      </c>
      <c r="F610" s="397" t="str">
        <f t="array" ref="F610">IFERROR(IF(INDEX('Disaggregation Data'!$L$315:$L$616,MATCH(RIGHT(X610,255),RIGHT('Disaggregation Data'!$J$315:$J$616,255),0))=0,"",INDEX('Disaggregation Data'!$L$315:$L$616,MATCH(RIGHT(X610,255),RIGHT('Disaggregation Data'!J$315:$J$616,255),0))),"")</f>
        <v/>
      </c>
      <c r="G610" s="459" t="str">
        <f t="array" ref="G610">IFERROR(IF(INDEX('Disaggregation Data'!$M$315:$M$616,MATCH(RIGHT(X610,255),RIGHT('Disaggregation Data'!$J$315:$J$616,255),0))=0,(E610/F610)*100,INDEX('Disaggregation Data'!$M$315:$M$616,MATCH(RIGHT(X610,255),RIGHT('Disaggregation Data'!J$315:$J$616,255),0))),"")</f>
        <v/>
      </c>
      <c r="H610" s="400" t="str">
        <f t="array" ref="H610">IFERROR(IF(INDEX('Disaggregation Data'!$N$315:$N$616,MATCH(RIGHT(X610,255),RIGHT('Disaggregation Data'!$J$315:$J$616,255),0))=0,"",INDEX('Disaggregation Data'!$N$315:$N$616,MATCH(RIGHT(X610,255),RIGHT('Disaggregation Data'!J$315:$J$616,255),0))),"")</f>
        <v/>
      </c>
      <c r="I610" s="496"/>
      <c r="J610" s="496"/>
      <c r="K610" s="496"/>
      <c r="L610" s="496"/>
      <c r="M610" s="496"/>
      <c r="N610" s="496"/>
      <c r="O610" s="496"/>
      <c r="P610" s="496"/>
      <c r="Q610" s="496"/>
      <c r="R610" s="496"/>
      <c r="S610" s="496"/>
      <c r="T610" s="496"/>
      <c r="U610" s="400" t="str">
        <f t="array" ref="U610">IFERROR(IF(INDEX('Disaggregation Data'!$O$315:$O$616,MATCH(RIGHT(X610,255),RIGHT('Disaggregation Data'!$J$315:$J$616,255),0))=0,"",INDEX('Disaggregation Data'!$O$315:$O$616,MATCH(RIGHT(X610,255),RIGHT('Disaggregation Data'!J$315:$J$616,255),0))),"")</f>
        <v/>
      </c>
      <c r="V610" s="413" t="str">
        <f t="array" ref="V610">IFERROR(IF(INDEX('Disaggregation Data'!$P$315:$P$616,MATCH(RIGHT(X610,255),RIGHT('Disaggregation Data'!$J$315:$J$616,255),0))=0,"",INDEX('Disaggregation Data'!$P$315:$P$616,MATCH(RIGHT(X610,255),RIGHT('Disaggregation Data'!J$315:$J$616,255),0))),"")</f>
        <v/>
      </c>
      <c r="W610" s="497"/>
      <c r="X610" s="497" t="str">
        <f t="shared" si="40"/>
        <v/>
      </c>
      <c r="Y610" s="497">
        <f t="shared" si="41"/>
        <v>273</v>
      </c>
      <c r="Z610" s="497" t="str">
        <f t="shared" si="42"/>
        <v/>
      </c>
      <c r="AA610" s="497" t="b">
        <f t="shared" si="43"/>
        <v>0</v>
      </c>
      <c r="AB610" s="497" t="s">
        <v>2180</v>
      </c>
      <c r="AC610" s="497" t="str">
        <f t="array" ref="AC610">IFERROR(IF(INDEX('Disaggregation Records'!$G$95:$G$183,MATCH(LEFT(Z610,255),LEFT('Disaggregation Records'!$D$95:$D$183,255),0))=0,"",INDEX('Disaggregation Records'!$G$95:$G$183,MATCH(LEFT(Z610,255),LEFT('Disaggregation Records'!$D$95:$D$183,255),0))),"")</f>
        <v/>
      </c>
      <c r="AD610" s="497" t="s">
        <v>844</v>
      </c>
      <c r="AE610" s="216"/>
      <c r="AF610" s="494"/>
      <c r="AG610" s="494"/>
    </row>
    <row r="611" spans="1:33" ht="37.5" customHeight="1" x14ac:dyDescent="0.25">
      <c r="A611" s="375">
        <v>29</v>
      </c>
      <c r="B611" s="394" t="str">
        <f>IFERROR(VLOOKUP(A611,'Coverage Indicators - Section D'!$A$10:$Y$42,25,FALSE),"")</f>
        <v/>
      </c>
      <c r="C611" s="490" t="str">
        <f t="array" ref="C611">IFERROR(IF(INDEX('Disaggregation Records'!$E$95:$E$183,MATCH(RIGHT(Z611,255),RIGHT('Disaggregation Records'!$D$95:$D$183,255),0))=0,"",INDEX('Disaggregation Records'!$E$95:$E$183,MATCH(RIGHT(Z611,255),RIGHT('Disaggregation Records'!$D$95:$D$183,255),0))),"")</f>
        <v/>
      </c>
      <c r="D611" s="490" t="str">
        <f t="array" ref="D611">IFERROR(IF(INDEX('Disaggregation Records'!$F$95:$F$183,MATCH(RIGHT(Z611,255),RIGHT('Disaggregation Records'!$D$95:$D$183,255),0))=0,"",INDEX('Disaggregation Records'!$F$95:$F$183,MATCH(RIGHT(Z611,255),RIGHT('Disaggregation Records'!$D$95:$D$183,255),0))),"")</f>
        <v/>
      </c>
      <c r="E611" s="396" t="str">
        <f t="array" ref="E611">IFERROR(IF(INDEX('Disaggregation Data'!$K$315:$K$616,MATCH(RIGHT(X611,255),RIGHT('Disaggregation Data'!$J$315:$J$616,255),0))=0,"",INDEX('Disaggregation Data'!$K$315:$K$616,MATCH(RIGHT(X611,255),RIGHT('Disaggregation Data'!J$315:$J$616,255),0))),"")</f>
        <v/>
      </c>
      <c r="F611" s="397" t="str">
        <f t="array" ref="F611">IFERROR(IF(INDEX('Disaggregation Data'!$L$315:$L$616,MATCH(RIGHT(X611,255),RIGHT('Disaggregation Data'!$J$315:$J$616,255),0))=0,"",INDEX('Disaggregation Data'!$L$315:$L$616,MATCH(RIGHT(X611,255),RIGHT('Disaggregation Data'!J$315:$J$616,255),0))),"")</f>
        <v/>
      </c>
      <c r="G611" s="459" t="str">
        <f t="array" ref="G611">IFERROR(IF(INDEX('Disaggregation Data'!$M$315:$M$616,MATCH(RIGHT(X611,255),RIGHT('Disaggregation Data'!$J$315:$J$616,255),0))=0,(E611/F611)*100,INDEX('Disaggregation Data'!$M$315:$M$616,MATCH(RIGHT(X611,255),RIGHT('Disaggregation Data'!J$315:$J$616,255),0))),"")</f>
        <v/>
      </c>
      <c r="H611" s="400" t="str">
        <f t="array" ref="H611">IFERROR(IF(INDEX('Disaggregation Data'!$N$315:$N$616,MATCH(RIGHT(X611,255),RIGHT('Disaggregation Data'!$J$315:$J$616,255),0))=0,"",INDEX('Disaggregation Data'!$N$315:$N$616,MATCH(RIGHT(X611,255),RIGHT('Disaggregation Data'!J$315:$J$616,255),0))),"")</f>
        <v/>
      </c>
      <c r="I611" s="496"/>
      <c r="J611" s="496"/>
      <c r="K611" s="496"/>
      <c r="L611" s="496"/>
      <c r="M611" s="496"/>
      <c r="N611" s="496"/>
      <c r="O611" s="496"/>
      <c r="P611" s="496"/>
      <c r="Q611" s="496"/>
      <c r="R611" s="496"/>
      <c r="S611" s="496"/>
      <c r="T611" s="496"/>
      <c r="U611" s="400" t="str">
        <f t="array" ref="U611">IFERROR(IF(INDEX('Disaggregation Data'!$O$315:$O$616,MATCH(RIGHT(X611,255),RIGHT('Disaggregation Data'!$J$315:$J$616,255),0))=0,"",INDEX('Disaggregation Data'!$O$315:$O$616,MATCH(RIGHT(X611,255),RIGHT('Disaggregation Data'!J$315:$J$616,255),0))),"")</f>
        <v/>
      </c>
      <c r="V611" s="413" t="str">
        <f t="array" ref="V611">IFERROR(IF(INDEX('Disaggregation Data'!$P$315:$P$616,MATCH(RIGHT(X611,255),RIGHT('Disaggregation Data'!$J$315:$J$616,255),0))=0,"",INDEX('Disaggregation Data'!$P$315:$P$616,MATCH(RIGHT(X611,255),RIGHT('Disaggregation Data'!J$315:$J$616,255),0))),"")</f>
        <v/>
      </c>
      <c r="W611" s="497"/>
      <c r="X611" s="497" t="str">
        <f t="shared" si="40"/>
        <v/>
      </c>
      <c r="Y611" s="497">
        <f t="shared" si="41"/>
        <v>274</v>
      </c>
      <c r="Z611" s="497" t="str">
        <f t="shared" si="42"/>
        <v/>
      </c>
      <c r="AA611" s="497" t="b">
        <f t="shared" si="43"/>
        <v>0</v>
      </c>
      <c r="AB611" s="497" t="s">
        <v>2181</v>
      </c>
      <c r="AC611" s="497" t="str">
        <f t="array" ref="AC611">IFERROR(IF(INDEX('Disaggregation Records'!$G$95:$G$183,MATCH(LEFT(Z611,255),LEFT('Disaggregation Records'!$D$95:$D$183,255),0))=0,"",INDEX('Disaggregation Records'!$G$95:$G$183,MATCH(LEFT(Z611,255),LEFT('Disaggregation Records'!$D$95:$D$183,255),0))),"")</f>
        <v/>
      </c>
      <c r="AD611" s="497" t="s">
        <v>844</v>
      </c>
      <c r="AE611" s="216"/>
      <c r="AF611" s="494"/>
      <c r="AG611" s="494"/>
    </row>
    <row r="612" spans="1:33" ht="37.5" customHeight="1" x14ac:dyDescent="0.25">
      <c r="A612" s="375">
        <v>29</v>
      </c>
      <c r="B612" s="394" t="str">
        <f>IFERROR(VLOOKUP(A612,'Coverage Indicators - Section D'!$A$10:$Y$42,25,FALSE),"")</f>
        <v/>
      </c>
      <c r="C612" s="490" t="str">
        <f t="array" ref="C612">IFERROR(IF(INDEX('Disaggregation Records'!$E$95:$E$183,MATCH(RIGHT(Z612,255),RIGHT('Disaggregation Records'!$D$95:$D$183,255),0))=0,"",INDEX('Disaggregation Records'!$E$95:$E$183,MATCH(RIGHT(Z612,255),RIGHT('Disaggregation Records'!$D$95:$D$183,255),0))),"")</f>
        <v/>
      </c>
      <c r="D612" s="490" t="str">
        <f t="array" ref="D612">IFERROR(IF(INDEX('Disaggregation Records'!$F$95:$F$183,MATCH(RIGHT(Z612,255),RIGHT('Disaggregation Records'!$D$95:$D$183,255),0))=0,"",INDEX('Disaggregation Records'!$F$95:$F$183,MATCH(RIGHT(Z612,255),RIGHT('Disaggregation Records'!$D$95:$D$183,255),0))),"")</f>
        <v/>
      </c>
      <c r="E612" s="396" t="str">
        <f t="array" ref="E612">IFERROR(IF(INDEX('Disaggregation Data'!$K$315:$K$616,MATCH(RIGHT(X612,255),RIGHT('Disaggregation Data'!$J$315:$J$616,255),0))=0,"",INDEX('Disaggregation Data'!$K$315:$K$616,MATCH(RIGHT(X612,255),RIGHT('Disaggregation Data'!J$315:$J$616,255),0))),"")</f>
        <v/>
      </c>
      <c r="F612" s="397" t="str">
        <f t="array" ref="F612">IFERROR(IF(INDEX('Disaggregation Data'!$L$315:$L$616,MATCH(RIGHT(X612,255),RIGHT('Disaggregation Data'!$J$315:$J$616,255),0))=0,"",INDEX('Disaggregation Data'!$L$315:$L$616,MATCH(RIGHT(X612,255),RIGHT('Disaggregation Data'!J$315:$J$616,255),0))),"")</f>
        <v/>
      </c>
      <c r="G612" s="459" t="str">
        <f t="array" ref="G612">IFERROR(IF(INDEX('Disaggregation Data'!$M$315:$M$616,MATCH(RIGHT(X612,255),RIGHT('Disaggregation Data'!$J$315:$J$616,255),0))=0,(E612/F612)*100,INDEX('Disaggregation Data'!$M$315:$M$616,MATCH(RIGHT(X612,255),RIGHT('Disaggregation Data'!J$315:$J$616,255),0))),"")</f>
        <v/>
      </c>
      <c r="H612" s="400" t="str">
        <f t="array" ref="H612">IFERROR(IF(INDEX('Disaggregation Data'!$N$315:$N$616,MATCH(RIGHT(X612,255),RIGHT('Disaggregation Data'!$J$315:$J$616,255),0))=0,"",INDEX('Disaggregation Data'!$N$315:$N$616,MATCH(RIGHT(X612,255),RIGHT('Disaggregation Data'!J$315:$J$616,255),0))),"")</f>
        <v/>
      </c>
      <c r="I612" s="496"/>
      <c r="J612" s="496"/>
      <c r="K612" s="496"/>
      <c r="L612" s="496"/>
      <c r="M612" s="496"/>
      <c r="N612" s="496"/>
      <c r="O612" s="496"/>
      <c r="P612" s="496"/>
      <c r="Q612" s="496"/>
      <c r="R612" s="496"/>
      <c r="S612" s="496"/>
      <c r="T612" s="496"/>
      <c r="U612" s="400" t="str">
        <f t="array" ref="U612">IFERROR(IF(INDEX('Disaggregation Data'!$O$315:$O$616,MATCH(RIGHT(X612,255),RIGHT('Disaggregation Data'!$J$315:$J$616,255),0))=0,"",INDEX('Disaggregation Data'!$O$315:$O$616,MATCH(RIGHT(X612,255),RIGHT('Disaggregation Data'!J$315:$J$616,255),0))),"")</f>
        <v/>
      </c>
      <c r="V612" s="413" t="str">
        <f t="array" ref="V612">IFERROR(IF(INDEX('Disaggregation Data'!$P$315:$P$616,MATCH(RIGHT(X612,255),RIGHT('Disaggregation Data'!$J$315:$J$616,255),0))=0,"",INDEX('Disaggregation Data'!$P$315:$P$616,MATCH(RIGHT(X612,255),RIGHT('Disaggregation Data'!J$315:$J$616,255),0))),"")</f>
        <v/>
      </c>
      <c r="W612" s="497"/>
      <c r="X612" s="497" t="str">
        <f t="shared" si="40"/>
        <v/>
      </c>
      <c r="Y612" s="497">
        <f t="shared" si="41"/>
        <v>275</v>
      </c>
      <c r="Z612" s="497" t="str">
        <f t="shared" si="42"/>
        <v/>
      </c>
      <c r="AA612" s="497" t="b">
        <f t="shared" si="43"/>
        <v>0</v>
      </c>
      <c r="AB612" s="497" t="s">
        <v>2182</v>
      </c>
      <c r="AC612" s="497" t="str">
        <f t="array" ref="AC612">IFERROR(IF(INDEX('Disaggregation Records'!$G$95:$G$183,MATCH(LEFT(Z612,255),LEFT('Disaggregation Records'!$D$95:$D$183,255),0))=0,"",INDEX('Disaggregation Records'!$G$95:$G$183,MATCH(LEFT(Z612,255),LEFT('Disaggregation Records'!$D$95:$D$183,255),0))),"")</f>
        <v/>
      </c>
      <c r="AD612" s="497" t="s">
        <v>844</v>
      </c>
      <c r="AE612" s="216"/>
      <c r="AF612" s="494"/>
      <c r="AG612" s="494"/>
    </row>
    <row r="613" spans="1:33" ht="37.5" customHeight="1" x14ac:dyDescent="0.25">
      <c r="A613" s="375">
        <v>29</v>
      </c>
      <c r="B613" s="394" t="str">
        <f>IFERROR(VLOOKUP(A613,'Coverage Indicators - Section D'!$A$10:$Y$42,25,FALSE),"")</f>
        <v/>
      </c>
      <c r="C613" s="490" t="str">
        <f t="array" ref="C613">IFERROR(IF(INDEX('Disaggregation Records'!$E$95:$E$183,MATCH(RIGHT(Z613,255),RIGHT('Disaggregation Records'!$D$95:$D$183,255),0))=0,"",INDEX('Disaggregation Records'!$E$95:$E$183,MATCH(RIGHT(Z613,255),RIGHT('Disaggregation Records'!$D$95:$D$183,255),0))),"")</f>
        <v/>
      </c>
      <c r="D613" s="490" t="str">
        <f t="array" ref="D613">IFERROR(IF(INDEX('Disaggregation Records'!$F$95:$F$183,MATCH(RIGHT(Z613,255),RIGHT('Disaggregation Records'!$D$95:$D$183,255),0))=0,"",INDEX('Disaggregation Records'!$F$95:$F$183,MATCH(RIGHT(Z613,255),RIGHT('Disaggregation Records'!$D$95:$D$183,255),0))),"")</f>
        <v/>
      </c>
      <c r="E613" s="396" t="str">
        <f t="array" ref="E613">IFERROR(IF(INDEX('Disaggregation Data'!$K$315:$K$616,MATCH(RIGHT(X613,255),RIGHT('Disaggregation Data'!$J$315:$J$616,255),0))=0,"",INDEX('Disaggregation Data'!$K$315:$K$616,MATCH(RIGHT(X613,255),RIGHT('Disaggregation Data'!J$315:$J$616,255),0))),"")</f>
        <v/>
      </c>
      <c r="F613" s="397" t="str">
        <f t="array" ref="F613">IFERROR(IF(INDEX('Disaggregation Data'!$L$315:$L$616,MATCH(RIGHT(X613,255),RIGHT('Disaggregation Data'!$J$315:$J$616,255),0))=0,"",INDEX('Disaggregation Data'!$L$315:$L$616,MATCH(RIGHT(X613,255),RIGHT('Disaggregation Data'!J$315:$J$616,255),0))),"")</f>
        <v/>
      </c>
      <c r="G613" s="459" t="str">
        <f t="array" ref="G613">IFERROR(IF(INDEX('Disaggregation Data'!$M$315:$M$616,MATCH(RIGHT(X613,255),RIGHT('Disaggregation Data'!$J$315:$J$616,255),0))=0,(E613/F613)*100,INDEX('Disaggregation Data'!$M$315:$M$616,MATCH(RIGHT(X613,255),RIGHT('Disaggregation Data'!J$315:$J$616,255),0))),"")</f>
        <v/>
      </c>
      <c r="H613" s="400" t="str">
        <f t="array" ref="H613">IFERROR(IF(INDEX('Disaggregation Data'!$N$315:$N$616,MATCH(RIGHT(X613,255),RIGHT('Disaggregation Data'!$J$315:$J$616,255),0))=0,"",INDEX('Disaggregation Data'!$N$315:$N$616,MATCH(RIGHT(X613,255),RIGHT('Disaggregation Data'!J$315:$J$616,255),0))),"")</f>
        <v/>
      </c>
      <c r="I613" s="496"/>
      <c r="J613" s="496"/>
      <c r="K613" s="496"/>
      <c r="L613" s="496"/>
      <c r="M613" s="496"/>
      <c r="N613" s="496"/>
      <c r="O613" s="496"/>
      <c r="P613" s="496"/>
      <c r="Q613" s="496"/>
      <c r="R613" s="496"/>
      <c r="S613" s="496"/>
      <c r="T613" s="496"/>
      <c r="U613" s="400" t="str">
        <f t="array" ref="U613">IFERROR(IF(INDEX('Disaggregation Data'!$O$315:$O$616,MATCH(RIGHT(X613,255),RIGHT('Disaggregation Data'!$J$315:$J$616,255),0))=0,"",INDEX('Disaggregation Data'!$O$315:$O$616,MATCH(RIGHT(X613,255),RIGHT('Disaggregation Data'!J$315:$J$616,255),0))),"")</f>
        <v/>
      </c>
      <c r="V613" s="413" t="str">
        <f t="array" ref="V613">IFERROR(IF(INDEX('Disaggregation Data'!$P$315:$P$616,MATCH(RIGHT(X613,255),RIGHT('Disaggregation Data'!$J$315:$J$616,255),0))=0,"",INDEX('Disaggregation Data'!$P$315:$P$616,MATCH(RIGHT(X613,255),RIGHT('Disaggregation Data'!J$315:$J$616,255),0))),"")</f>
        <v/>
      </c>
      <c r="W613" s="497"/>
      <c r="X613" s="497" t="str">
        <f t="shared" si="40"/>
        <v/>
      </c>
      <c r="Y613" s="497">
        <f t="shared" si="41"/>
        <v>276</v>
      </c>
      <c r="Z613" s="497" t="str">
        <f t="shared" si="42"/>
        <v/>
      </c>
      <c r="AA613" s="497" t="b">
        <f t="shared" si="43"/>
        <v>0</v>
      </c>
      <c r="AB613" s="497" t="s">
        <v>2183</v>
      </c>
      <c r="AC613" s="497" t="str">
        <f t="array" ref="AC613">IFERROR(IF(INDEX('Disaggregation Records'!$G$95:$G$183,MATCH(LEFT(Z613,255),LEFT('Disaggregation Records'!$D$95:$D$183,255),0))=0,"",INDEX('Disaggregation Records'!$G$95:$G$183,MATCH(LEFT(Z613,255),LEFT('Disaggregation Records'!$D$95:$D$183,255),0))),"")</f>
        <v/>
      </c>
      <c r="AD613" s="497" t="s">
        <v>844</v>
      </c>
      <c r="AE613" s="216"/>
      <c r="AF613" s="494"/>
      <c r="AG613" s="494"/>
    </row>
    <row r="614" spans="1:33" ht="37.5" customHeight="1" x14ac:dyDescent="0.25">
      <c r="A614" s="375">
        <v>29</v>
      </c>
      <c r="B614" s="394" t="str">
        <f>IFERROR(VLOOKUP(A614,'Coverage Indicators - Section D'!$A$10:$Y$42,25,FALSE),"")</f>
        <v/>
      </c>
      <c r="C614" s="490" t="str">
        <f t="array" ref="C614">IFERROR(IF(INDEX('Disaggregation Records'!$E$95:$E$183,MATCH(RIGHT(Z614,255),RIGHT('Disaggregation Records'!$D$95:$D$183,255),0))=0,"",INDEX('Disaggregation Records'!$E$95:$E$183,MATCH(RIGHT(Z614,255),RIGHT('Disaggregation Records'!$D$95:$D$183,255),0))),"")</f>
        <v/>
      </c>
      <c r="D614" s="490" t="str">
        <f t="array" ref="D614">IFERROR(IF(INDEX('Disaggregation Records'!$F$95:$F$183,MATCH(RIGHT(Z614,255),RIGHT('Disaggregation Records'!$D$95:$D$183,255),0))=0,"",INDEX('Disaggregation Records'!$F$95:$F$183,MATCH(RIGHT(Z614,255),RIGHT('Disaggregation Records'!$D$95:$D$183,255),0))),"")</f>
        <v/>
      </c>
      <c r="E614" s="396" t="str">
        <f t="array" ref="E614">IFERROR(IF(INDEX('Disaggregation Data'!$K$315:$K$616,MATCH(RIGHT(X614,255),RIGHT('Disaggregation Data'!$J$315:$J$616,255),0))=0,"",INDEX('Disaggregation Data'!$K$315:$K$616,MATCH(RIGHT(X614,255),RIGHT('Disaggregation Data'!J$315:$J$616,255),0))),"")</f>
        <v/>
      </c>
      <c r="F614" s="397" t="str">
        <f t="array" ref="F614">IFERROR(IF(INDEX('Disaggregation Data'!$L$315:$L$616,MATCH(RIGHT(X614,255),RIGHT('Disaggregation Data'!$J$315:$J$616,255),0))=0,"",INDEX('Disaggregation Data'!$L$315:$L$616,MATCH(RIGHT(X614,255),RIGHT('Disaggregation Data'!J$315:$J$616,255),0))),"")</f>
        <v/>
      </c>
      <c r="G614" s="459" t="str">
        <f t="array" ref="G614">IFERROR(IF(INDEX('Disaggregation Data'!$M$315:$M$616,MATCH(RIGHT(X614,255),RIGHT('Disaggregation Data'!$J$315:$J$616,255),0))=0,(E614/F614)*100,INDEX('Disaggregation Data'!$M$315:$M$616,MATCH(RIGHT(X614,255),RIGHT('Disaggregation Data'!J$315:$J$616,255),0))),"")</f>
        <v/>
      </c>
      <c r="H614" s="400" t="str">
        <f t="array" ref="H614">IFERROR(IF(INDEX('Disaggregation Data'!$N$315:$N$616,MATCH(RIGHT(X614,255),RIGHT('Disaggregation Data'!$J$315:$J$616,255),0))=0,"",INDEX('Disaggregation Data'!$N$315:$N$616,MATCH(RIGHT(X614,255),RIGHT('Disaggregation Data'!J$315:$J$616,255),0))),"")</f>
        <v/>
      </c>
      <c r="I614" s="496"/>
      <c r="J614" s="496"/>
      <c r="K614" s="496"/>
      <c r="L614" s="496"/>
      <c r="M614" s="496"/>
      <c r="N614" s="496"/>
      <c r="O614" s="496"/>
      <c r="P614" s="496"/>
      <c r="Q614" s="496"/>
      <c r="R614" s="496"/>
      <c r="S614" s="496"/>
      <c r="T614" s="496"/>
      <c r="U614" s="400" t="str">
        <f t="array" ref="U614">IFERROR(IF(INDEX('Disaggregation Data'!$O$315:$O$616,MATCH(RIGHT(X614,255),RIGHT('Disaggregation Data'!$J$315:$J$616,255),0))=0,"",INDEX('Disaggregation Data'!$O$315:$O$616,MATCH(RIGHT(X614,255),RIGHT('Disaggregation Data'!J$315:$J$616,255),0))),"")</f>
        <v/>
      </c>
      <c r="V614" s="413" t="str">
        <f t="array" ref="V614">IFERROR(IF(INDEX('Disaggregation Data'!$P$315:$P$616,MATCH(RIGHT(X614,255),RIGHT('Disaggregation Data'!$J$315:$J$616,255),0))=0,"",INDEX('Disaggregation Data'!$P$315:$P$616,MATCH(RIGHT(X614,255),RIGHT('Disaggregation Data'!J$315:$J$616,255),0))),"")</f>
        <v/>
      </c>
      <c r="W614" s="497"/>
      <c r="X614" s="497" t="str">
        <f t="shared" si="40"/>
        <v/>
      </c>
      <c r="Y614" s="497">
        <f t="shared" si="41"/>
        <v>277</v>
      </c>
      <c r="Z614" s="497" t="str">
        <f t="shared" si="42"/>
        <v/>
      </c>
      <c r="AA614" s="497" t="b">
        <f t="shared" si="43"/>
        <v>0</v>
      </c>
      <c r="AB614" s="497" t="s">
        <v>2184</v>
      </c>
      <c r="AC614" s="497" t="str">
        <f t="array" ref="AC614">IFERROR(IF(INDEX('Disaggregation Records'!$G$95:$G$183,MATCH(LEFT(Z614,255),LEFT('Disaggregation Records'!$D$95:$D$183,255),0))=0,"",INDEX('Disaggregation Records'!$G$95:$G$183,MATCH(LEFT(Z614,255),LEFT('Disaggregation Records'!$D$95:$D$183,255),0))),"")</f>
        <v/>
      </c>
      <c r="AD614" s="497" t="s">
        <v>844</v>
      </c>
      <c r="AE614" s="216"/>
      <c r="AF614" s="494"/>
      <c r="AG614" s="494"/>
    </row>
    <row r="615" spans="1:33" ht="37.5" customHeight="1" x14ac:dyDescent="0.25">
      <c r="A615" s="375">
        <v>29</v>
      </c>
      <c r="B615" s="394" t="str">
        <f>IFERROR(VLOOKUP(A615,'Coverage Indicators - Section D'!$A$10:$Y$42,25,FALSE),"")</f>
        <v/>
      </c>
      <c r="C615" s="490" t="str">
        <f t="array" ref="C615">IFERROR(IF(INDEX('Disaggregation Records'!$E$95:$E$183,MATCH(RIGHT(Z615,255),RIGHT('Disaggregation Records'!$D$95:$D$183,255),0))=0,"",INDEX('Disaggregation Records'!$E$95:$E$183,MATCH(RIGHT(Z615,255),RIGHT('Disaggregation Records'!$D$95:$D$183,255),0))),"")</f>
        <v/>
      </c>
      <c r="D615" s="490" t="str">
        <f t="array" ref="D615">IFERROR(IF(INDEX('Disaggregation Records'!$F$95:$F$183,MATCH(RIGHT(Z615,255),RIGHT('Disaggregation Records'!$D$95:$D$183,255),0))=0,"",INDEX('Disaggregation Records'!$F$95:$F$183,MATCH(RIGHT(Z615,255),RIGHT('Disaggregation Records'!$D$95:$D$183,255),0))),"")</f>
        <v/>
      </c>
      <c r="E615" s="396" t="str">
        <f t="array" ref="E615">IFERROR(IF(INDEX('Disaggregation Data'!$K$315:$K$616,MATCH(RIGHT(X615,255),RIGHT('Disaggregation Data'!$J$315:$J$616,255),0))=0,"",INDEX('Disaggregation Data'!$K$315:$K$616,MATCH(RIGHT(X615,255),RIGHT('Disaggregation Data'!J$315:$J$616,255),0))),"")</f>
        <v/>
      </c>
      <c r="F615" s="397" t="str">
        <f t="array" ref="F615">IFERROR(IF(INDEX('Disaggregation Data'!$L$315:$L$616,MATCH(RIGHT(X615,255),RIGHT('Disaggregation Data'!$J$315:$J$616,255),0))=0,"",INDEX('Disaggregation Data'!$L$315:$L$616,MATCH(RIGHT(X615,255),RIGHT('Disaggregation Data'!J$315:$J$616,255),0))),"")</f>
        <v/>
      </c>
      <c r="G615" s="459" t="str">
        <f t="array" ref="G615">IFERROR(IF(INDEX('Disaggregation Data'!$M$315:$M$616,MATCH(RIGHT(X615,255),RIGHT('Disaggregation Data'!$J$315:$J$616,255),0))=0,(E615/F615)*100,INDEX('Disaggregation Data'!$M$315:$M$616,MATCH(RIGHT(X615,255),RIGHT('Disaggregation Data'!J$315:$J$616,255),0))),"")</f>
        <v/>
      </c>
      <c r="H615" s="400" t="str">
        <f t="array" ref="H615">IFERROR(IF(INDEX('Disaggregation Data'!$N$315:$N$616,MATCH(RIGHT(X615,255),RIGHT('Disaggregation Data'!$J$315:$J$616,255),0))=0,"",INDEX('Disaggregation Data'!$N$315:$N$616,MATCH(RIGHT(X615,255),RIGHT('Disaggregation Data'!J$315:$J$616,255),0))),"")</f>
        <v/>
      </c>
      <c r="I615" s="496"/>
      <c r="J615" s="496"/>
      <c r="K615" s="496"/>
      <c r="L615" s="496"/>
      <c r="M615" s="496"/>
      <c r="N615" s="496"/>
      <c r="O615" s="496"/>
      <c r="P615" s="496"/>
      <c r="Q615" s="496"/>
      <c r="R615" s="496"/>
      <c r="S615" s="496"/>
      <c r="T615" s="496"/>
      <c r="U615" s="400" t="str">
        <f t="array" ref="U615">IFERROR(IF(INDEX('Disaggregation Data'!$O$315:$O$616,MATCH(RIGHT(X615,255),RIGHT('Disaggregation Data'!$J$315:$J$616,255),0))=0,"",INDEX('Disaggregation Data'!$O$315:$O$616,MATCH(RIGHT(X615,255),RIGHT('Disaggregation Data'!J$315:$J$616,255),0))),"")</f>
        <v/>
      </c>
      <c r="V615" s="413" t="str">
        <f t="array" ref="V615">IFERROR(IF(INDEX('Disaggregation Data'!$P$315:$P$616,MATCH(RIGHT(X615,255),RIGHT('Disaggregation Data'!$J$315:$J$616,255),0))=0,"",INDEX('Disaggregation Data'!$P$315:$P$616,MATCH(RIGHT(X615,255),RIGHT('Disaggregation Data'!J$315:$J$616,255),0))),"")</f>
        <v/>
      </c>
      <c r="W615" s="497"/>
      <c r="X615" s="497" t="str">
        <f t="shared" si="40"/>
        <v/>
      </c>
      <c r="Y615" s="497">
        <f t="shared" si="41"/>
        <v>278</v>
      </c>
      <c r="Z615" s="497" t="str">
        <f t="shared" si="42"/>
        <v/>
      </c>
      <c r="AA615" s="497" t="b">
        <f t="shared" si="43"/>
        <v>0</v>
      </c>
      <c r="AB615" s="497" t="s">
        <v>2185</v>
      </c>
      <c r="AC615" s="497" t="str">
        <f t="array" ref="AC615">IFERROR(IF(INDEX('Disaggregation Records'!$G$95:$G$183,MATCH(LEFT(Z615,255),LEFT('Disaggregation Records'!$D$95:$D$183,255),0))=0,"",INDEX('Disaggregation Records'!$G$95:$G$183,MATCH(LEFT(Z615,255),LEFT('Disaggregation Records'!$D$95:$D$183,255),0))),"")</f>
        <v/>
      </c>
      <c r="AD615" s="497" t="s">
        <v>844</v>
      </c>
      <c r="AE615" s="216"/>
      <c r="AF615" s="494"/>
      <c r="AG615" s="494"/>
    </row>
    <row r="616" spans="1:33" ht="37.5" customHeight="1" x14ac:dyDescent="0.25">
      <c r="A616" s="375">
        <v>29</v>
      </c>
      <c r="B616" s="394" t="str">
        <f>IFERROR(VLOOKUP(A616,'Coverage Indicators - Section D'!$A$10:$Y$42,25,FALSE),"")</f>
        <v/>
      </c>
      <c r="C616" s="490" t="str">
        <f t="array" ref="C616">IFERROR(IF(INDEX('Disaggregation Records'!$E$95:$E$183,MATCH(RIGHT(Z616,255),RIGHT('Disaggregation Records'!$D$95:$D$183,255),0))=0,"",INDEX('Disaggregation Records'!$E$95:$E$183,MATCH(RIGHT(Z616,255),RIGHT('Disaggregation Records'!$D$95:$D$183,255),0))),"")</f>
        <v/>
      </c>
      <c r="D616" s="490" t="str">
        <f t="array" ref="D616">IFERROR(IF(INDEX('Disaggregation Records'!$F$95:$F$183,MATCH(RIGHT(Z616,255),RIGHT('Disaggregation Records'!$D$95:$D$183,255),0))=0,"",INDEX('Disaggregation Records'!$F$95:$F$183,MATCH(RIGHT(Z616,255),RIGHT('Disaggregation Records'!$D$95:$D$183,255),0))),"")</f>
        <v/>
      </c>
      <c r="E616" s="396" t="str">
        <f t="array" ref="E616">IFERROR(IF(INDEX('Disaggregation Data'!$K$315:$K$616,MATCH(RIGHT(X616,255),RIGHT('Disaggregation Data'!$J$315:$J$616,255),0))=0,"",INDEX('Disaggregation Data'!$K$315:$K$616,MATCH(RIGHT(X616,255),RIGHT('Disaggregation Data'!J$315:$J$616,255),0))),"")</f>
        <v/>
      </c>
      <c r="F616" s="397" t="str">
        <f t="array" ref="F616">IFERROR(IF(INDEX('Disaggregation Data'!$L$315:$L$616,MATCH(RIGHT(X616,255),RIGHT('Disaggregation Data'!$J$315:$J$616,255),0))=0,"",INDEX('Disaggregation Data'!$L$315:$L$616,MATCH(RIGHT(X616,255),RIGHT('Disaggregation Data'!J$315:$J$616,255),0))),"")</f>
        <v/>
      </c>
      <c r="G616" s="459" t="str">
        <f t="array" ref="G616">IFERROR(IF(INDEX('Disaggregation Data'!$M$315:$M$616,MATCH(RIGHT(X616,255),RIGHT('Disaggregation Data'!$J$315:$J$616,255),0))=0,(E616/F616)*100,INDEX('Disaggregation Data'!$M$315:$M$616,MATCH(RIGHT(X616,255),RIGHT('Disaggregation Data'!J$315:$J$616,255),0))),"")</f>
        <v/>
      </c>
      <c r="H616" s="400" t="str">
        <f t="array" ref="H616">IFERROR(IF(INDEX('Disaggregation Data'!$N$315:$N$616,MATCH(RIGHT(X616,255),RIGHT('Disaggregation Data'!$J$315:$J$616,255),0))=0,"",INDEX('Disaggregation Data'!$N$315:$N$616,MATCH(RIGHT(X616,255),RIGHT('Disaggregation Data'!J$315:$J$616,255),0))),"")</f>
        <v/>
      </c>
      <c r="I616" s="496"/>
      <c r="J616" s="496"/>
      <c r="K616" s="496"/>
      <c r="L616" s="496"/>
      <c r="M616" s="496"/>
      <c r="N616" s="496"/>
      <c r="O616" s="496"/>
      <c r="P616" s="496"/>
      <c r="Q616" s="496"/>
      <c r="R616" s="496"/>
      <c r="S616" s="496"/>
      <c r="T616" s="496"/>
      <c r="U616" s="400" t="str">
        <f t="array" ref="U616">IFERROR(IF(INDEX('Disaggregation Data'!$O$315:$O$616,MATCH(RIGHT(X616,255),RIGHT('Disaggregation Data'!$J$315:$J$616,255),0))=0,"",INDEX('Disaggregation Data'!$O$315:$O$616,MATCH(RIGHT(X616,255),RIGHT('Disaggregation Data'!J$315:$J$616,255),0))),"")</f>
        <v/>
      </c>
      <c r="V616" s="413" t="str">
        <f t="array" ref="V616">IFERROR(IF(INDEX('Disaggregation Data'!$P$315:$P$616,MATCH(RIGHT(X616,255),RIGHT('Disaggregation Data'!$J$315:$J$616,255),0))=0,"",INDEX('Disaggregation Data'!$P$315:$P$616,MATCH(RIGHT(X616,255),RIGHT('Disaggregation Data'!J$315:$J$616,255),0))),"")</f>
        <v/>
      </c>
      <c r="W616" s="497"/>
      <c r="X616" s="497" t="str">
        <f t="shared" si="40"/>
        <v/>
      </c>
      <c r="Y616" s="497">
        <f t="shared" si="41"/>
        <v>279</v>
      </c>
      <c r="Z616" s="497" t="str">
        <f t="shared" si="42"/>
        <v/>
      </c>
      <c r="AA616" s="497" t="b">
        <f t="shared" si="43"/>
        <v>0</v>
      </c>
      <c r="AB616" s="497" t="s">
        <v>2186</v>
      </c>
      <c r="AC616" s="497" t="str">
        <f t="array" ref="AC616">IFERROR(IF(INDEX('Disaggregation Records'!$G$95:$G$183,MATCH(LEFT(Z616,255),LEFT('Disaggregation Records'!$D$95:$D$183,255),0))=0,"",INDEX('Disaggregation Records'!$G$95:$G$183,MATCH(LEFT(Z616,255),LEFT('Disaggregation Records'!$D$95:$D$183,255),0))),"")</f>
        <v/>
      </c>
      <c r="AD616" s="497" t="s">
        <v>844</v>
      </c>
      <c r="AE616" s="216"/>
      <c r="AF616" s="494"/>
      <c r="AG616" s="494"/>
    </row>
    <row r="617" spans="1:33" ht="37.5" customHeight="1" x14ac:dyDescent="0.25">
      <c r="A617" s="375">
        <v>30</v>
      </c>
      <c r="B617" s="394" t="str">
        <f>IFERROR(VLOOKUP(A617,'Coverage Indicators - Section D'!$A$10:$Y$42,25,FALSE),"")</f>
        <v/>
      </c>
      <c r="C617" s="490" t="str">
        <f t="array" ref="C617">IFERROR(IF(INDEX('Disaggregation Records'!$E$95:$E$183,MATCH(RIGHT(Z617,255),RIGHT('Disaggregation Records'!$D$95:$D$183,255),0))=0,"",INDEX('Disaggregation Records'!$E$95:$E$183,MATCH(RIGHT(Z617,255),RIGHT('Disaggregation Records'!$D$95:$D$183,255),0))),"")</f>
        <v/>
      </c>
      <c r="D617" s="490" t="str">
        <f t="array" ref="D617">IFERROR(IF(INDEX('Disaggregation Records'!$F$95:$F$183,MATCH(RIGHT(Z617,255),RIGHT('Disaggregation Records'!$D$95:$D$183,255),0))=0,"",INDEX('Disaggregation Records'!$F$95:$F$183,MATCH(RIGHT(Z617,255),RIGHT('Disaggregation Records'!$D$95:$D$183,255),0))),"")</f>
        <v/>
      </c>
      <c r="E617" s="396" t="str">
        <f t="array" ref="E617">IFERROR(IF(INDEX('Disaggregation Data'!$K$315:$K$616,MATCH(RIGHT(X617,255),RIGHT('Disaggregation Data'!$J$315:$J$616,255),0))=0,"",INDEX('Disaggregation Data'!$K$315:$K$616,MATCH(RIGHT(X617,255),RIGHT('Disaggregation Data'!J$315:$J$616,255),0))),"")</f>
        <v/>
      </c>
      <c r="F617" s="397" t="str">
        <f t="array" ref="F617">IFERROR(IF(INDEX('Disaggregation Data'!$L$315:$L$616,MATCH(RIGHT(X617,255),RIGHT('Disaggregation Data'!$J$315:$J$616,255),0))=0,"",INDEX('Disaggregation Data'!$L$315:$L$616,MATCH(RIGHT(X617,255),RIGHT('Disaggregation Data'!J$315:$J$616,255),0))),"")</f>
        <v/>
      </c>
      <c r="G617" s="459" t="str">
        <f t="array" ref="G617">IFERROR(IF(INDEX('Disaggregation Data'!$M$315:$M$616,MATCH(RIGHT(X617,255),RIGHT('Disaggregation Data'!$J$315:$J$616,255),0))=0,(E617/F617)*100,INDEX('Disaggregation Data'!$M$315:$M$616,MATCH(RIGHT(X617,255),RIGHT('Disaggregation Data'!J$315:$J$616,255),0))),"")</f>
        <v/>
      </c>
      <c r="H617" s="400" t="str">
        <f t="array" ref="H617">IFERROR(IF(INDEX('Disaggregation Data'!$N$315:$N$616,MATCH(RIGHT(X617,255),RIGHT('Disaggregation Data'!$J$315:$J$616,255),0))=0,"",INDEX('Disaggregation Data'!$N$315:$N$616,MATCH(RIGHT(X617,255),RIGHT('Disaggregation Data'!J$315:$J$616,255),0))),"")</f>
        <v/>
      </c>
      <c r="I617" s="496"/>
      <c r="J617" s="496"/>
      <c r="K617" s="496"/>
      <c r="L617" s="496"/>
      <c r="M617" s="496"/>
      <c r="N617" s="496"/>
      <c r="O617" s="496"/>
      <c r="P617" s="496"/>
      <c r="Q617" s="496"/>
      <c r="R617" s="496"/>
      <c r="S617" s="496"/>
      <c r="T617" s="496"/>
      <c r="U617" s="400" t="str">
        <f t="array" ref="U617">IFERROR(IF(INDEX('Disaggregation Data'!$O$315:$O$616,MATCH(RIGHT(X617,255),RIGHT('Disaggregation Data'!$J$315:$J$616,255),0))=0,"",INDEX('Disaggregation Data'!$O$315:$O$616,MATCH(RIGHT(X617,255),RIGHT('Disaggregation Data'!J$315:$J$616,255),0))),"")</f>
        <v/>
      </c>
      <c r="V617" s="413" t="str">
        <f t="array" ref="V617">IFERROR(IF(INDEX('Disaggregation Data'!$P$315:$P$616,MATCH(RIGHT(X617,255),RIGHT('Disaggregation Data'!$J$315:$J$616,255),0))=0,"",INDEX('Disaggregation Data'!$P$315:$P$616,MATCH(RIGHT(X617,255),RIGHT('Disaggregation Data'!J$315:$J$616,255),0))),"")</f>
        <v/>
      </c>
      <c r="W617" s="497"/>
      <c r="X617" s="497" t="str">
        <f t="shared" si="40"/>
        <v/>
      </c>
      <c r="Y617" s="497">
        <f t="shared" si="41"/>
        <v>280</v>
      </c>
      <c r="Z617" s="497" t="str">
        <f t="shared" si="42"/>
        <v/>
      </c>
      <c r="AA617" s="497" t="b">
        <f t="shared" si="43"/>
        <v>0</v>
      </c>
      <c r="AB617" s="497" t="s">
        <v>2187</v>
      </c>
      <c r="AC617" s="497" t="str">
        <f t="array" ref="AC617">IFERROR(IF(INDEX('Disaggregation Records'!$G$95:$G$183,MATCH(LEFT(Z617,255),LEFT('Disaggregation Records'!$D$95:$D$183,255),0))=0,"",INDEX('Disaggregation Records'!$G$95:$G$183,MATCH(LEFT(Z617,255),LEFT('Disaggregation Records'!$D$95:$D$183,255),0))),"")</f>
        <v/>
      </c>
      <c r="AD617" s="497" t="s">
        <v>845</v>
      </c>
      <c r="AE617" s="216"/>
      <c r="AF617" s="494"/>
      <c r="AG617" s="494"/>
    </row>
    <row r="618" spans="1:33" ht="37.5" customHeight="1" x14ac:dyDescent="0.25">
      <c r="A618" s="375">
        <v>30</v>
      </c>
      <c r="B618" s="394" t="str">
        <f>IFERROR(VLOOKUP(A618,'Coverage Indicators - Section D'!$A$10:$Y$42,25,FALSE),"")</f>
        <v/>
      </c>
      <c r="C618" s="490" t="str">
        <f t="array" ref="C618">IFERROR(IF(INDEX('Disaggregation Records'!$E$95:$E$183,MATCH(RIGHT(Z618,255),RIGHT('Disaggregation Records'!$D$95:$D$183,255),0))=0,"",INDEX('Disaggregation Records'!$E$95:$E$183,MATCH(RIGHT(Z618,255),RIGHT('Disaggregation Records'!$D$95:$D$183,255),0))),"")</f>
        <v/>
      </c>
      <c r="D618" s="490" t="str">
        <f t="array" ref="D618">IFERROR(IF(INDEX('Disaggregation Records'!$F$95:$F$183,MATCH(RIGHT(Z618,255),RIGHT('Disaggregation Records'!$D$95:$D$183,255),0))=0,"",INDEX('Disaggregation Records'!$F$95:$F$183,MATCH(RIGHT(Z618,255),RIGHT('Disaggregation Records'!$D$95:$D$183,255),0))),"")</f>
        <v/>
      </c>
      <c r="E618" s="396" t="str">
        <f t="array" ref="E618">IFERROR(IF(INDEX('Disaggregation Data'!$K$315:$K$616,MATCH(RIGHT(X618,255),RIGHT('Disaggregation Data'!$J$315:$J$616,255),0))=0,"",INDEX('Disaggregation Data'!$K$315:$K$616,MATCH(RIGHT(X618,255),RIGHT('Disaggregation Data'!J$315:$J$616,255),0))),"")</f>
        <v/>
      </c>
      <c r="F618" s="397" t="str">
        <f t="array" ref="F618">IFERROR(IF(INDEX('Disaggregation Data'!$L$315:$L$616,MATCH(RIGHT(X618,255),RIGHT('Disaggregation Data'!$J$315:$J$616,255),0))=0,"",INDEX('Disaggregation Data'!$L$315:$L$616,MATCH(RIGHT(X618,255),RIGHT('Disaggregation Data'!J$315:$J$616,255),0))),"")</f>
        <v/>
      </c>
      <c r="G618" s="459" t="str">
        <f t="array" ref="G618">IFERROR(IF(INDEX('Disaggregation Data'!$M$315:$M$616,MATCH(RIGHT(X618,255),RIGHT('Disaggregation Data'!$J$315:$J$616,255),0))=0,(E618/F618)*100,INDEX('Disaggregation Data'!$M$315:$M$616,MATCH(RIGHT(X618,255),RIGHT('Disaggregation Data'!J$315:$J$616,255),0))),"")</f>
        <v/>
      </c>
      <c r="H618" s="400" t="str">
        <f t="array" ref="H618">IFERROR(IF(INDEX('Disaggregation Data'!$N$315:$N$616,MATCH(RIGHT(X618,255),RIGHT('Disaggregation Data'!$J$315:$J$616,255),0))=0,"",INDEX('Disaggregation Data'!$N$315:$N$616,MATCH(RIGHT(X618,255),RIGHT('Disaggregation Data'!J$315:$J$616,255),0))),"")</f>
        <v/>
      </c>
      <c r="I618" s="496"/>
      <c r="J618" s="496"/>
      <c r="K618" s="496"/>
      <c r="L618" s="496"/>
      <c r="M618" s="496"/>
      <c r="N618" s="496"/>
      <c r="O618" s="496"/>
      <c r="P618" s="496"/>
      <c r="Q618" s="496"/>
      <c r="R618" s="496"/>
      <c r="S618" s="496"/>
      <c r="T618" s="496"/>
      <c r="U618" s="400" t="str">
        <f t="array" ref="U618">IFERROR(IF(INDEX('Disaggregation Data'!$O$315:$O$616,MATCH(RIGHT(X618,255),RIGHT('Disaggregation Data'!$J$315:$J$616,255),0))=0,"",INDEX('Disaggregation Data'!$O$315:$O$616,MATCH(RIGHT(X618,255),RIGHT('Disaggregation Data'!J$315:$J$616,255),0))),"")</f>
        <v/>
      </c>
      <c r="V618" s="413" t="str">
        <f t="array" ref="V618">IFERROR(IF(INDEX('Disaggregation Data'!$P$315:$P$616,MATCH(RIGHT(X618,255),RIGHT('Disaggregation Data'!$J$315:$J$616,255),0))=0,"",INDEX('Disaggregation Data'!$P$315:$P$616,MATCH(RIGHT(X618,255),RIGHT('Disaggregation Data'!J$315:$J$616,255),0))),"")</f>
        <v/>
      </c>
      <c r="W618" s="497"/>
      <c r="X618" s="497" t="str">
        <f t="shared" si="40"/>
        <v/>
      </c>
      <c r="Y618" s="497">
        <f t="shared" si="41"/>
        <v>281</v>
      </c>
      <c r="Z618" s="497" t="str">
        <f t="shared" si="42"/>
        <v/>
      </c>
      <c r="AA618" s="497" t="b">
        <f t="shared" si="43"/>
        <v>0</v>
      </c>
      <c r="AB618" s="497" t="s">
        <v>2188</v>
      </c>
      <c r="AC618" s="497" t="str">
        <f t="array" ref="AC618">IFERROR(IF(INDEX('Disaggregation Records'!$G$95:$G$183,MATCH(LEFT(Z618,255),LEFT('Disaggregation Records'!$D$95:$D$183,255),0))=0,"",INDEX('Disaggregation Records'!$G$95:$G$183,MATCH(LEFT(Z618,255),LEFT('Disaggregation Records'!$D$95:$D$183,255),0))),"")</f>
        <v/>
      </c>
      <c r="AD618" s="497" t="s">
        <v>845</v>
      </c>
      <c r="AE618" s="216"/>
      <c r="AF618" s="494"/>
      <c r="AG618" s="494"/>
    </row>
    <row r="619" spans="1:33" ht="37.5" customHeight="1" x14ac:dyDescent="0.25">
      <c r="A619" s="375">
        <v>30</v>
      </c>
      <c r="B619" s="394" t="str">
        <f>IFERROR(VLOOKUP(A619,'Coverage Indicators - Section D'!$A$10:$Y$42,25,FALSE),"")</f>
        <v/>
      </c>
      <c r="C619" s="490" t="str">
        <f t="array" ref="C619">IFERROR(IF(INDEX('Disaggregation Records'!$E$95:$E$183,MATCH(RIGHT(Z619,255),RIGHT('Disaggregation Records'!$D$95:$D$183,255),0))=0,"",INDEX('Disaggregation Records'!$E$95:$E$183,MATCH(RIGHT(Z619,255),RIGHT('Disaggregation Records'!$D$95:$D$183,255),0))),"")</f>
        <v/>
      </c>
      <c r="D619" s="490" t="str">
        <f t="array" ref="D619">IFERROR(IF(INDEX('Disaggregation Records'!$F$95:$F$183,MATCH(RIGHT(Z619,255),RIGHT('Disaggregation Records'!$D$95:$D$183,255),0))=0,"",INDEX('Disaggregation Records'!$F$95:$F$183,MATCH(RIGHT(Z619,255),RIGHT('Disaggregation Records'!$D$95:$D$183,255),0))),"")</f>
        <v/>
      </c>
      <c r="E619" s="396" t="str">
        <f t="array" ref="E619">IFERROR(IF(INDEX('Disaggregation Data'!$K$315:$K$616,MATCH(RIGHT(X619,255),RIGHT('Disaggregation Data'!$J$315:$J$616,255),0))=0,"",INDEX('Disaggregation Data'!$K$315:$K$616,MATCH(RIGHT(X619,255),RIGHT('Disaggregation Data'!J$315:$J$616,255),0))),"")</f>
        <v/>
      </c>
      <c r="F619" s="397" t="str">
        <f t="array" ref="F619">IFERROR(IF(INDEX('Disaggregation Data'!$L$315:$L$616,MATCH(RIGHT(X619,255),RIGHT('Disaggregation Data'!$J$315:$J$616,255),0))=0,"",INDEX('Disaggregation Data'!$L$315:$L$616,MATCH(RIGHT(X619,255),RIGHT('Disaggregation Data'!J$315:$J$616,255),0))),"")</f>
        <v/>
      </c>
      <c r="G619" s="459" t="str">
        <f t="array" ref="G619">IFERROR(IF(INDEX('Disaggregation Data'!$M$315:$M$616,MATCH(RIGHT(X619,255),RIGHT('Disaggregation Data'!$J$315:$J$616,255),0))=0,(E619/F619)*100,INDEX('Disaggregation Data'!$M$315:$M$616,MATCH(RIGHT(X619,255),RIGHT('Disaggregation Data'!J$315:$J$616,255),0))),"")</f>
        <v/>
      </c>
      <c r="H619" s="400" t="str">
        <f t="array" ref="H619">IFERROR(IF(INDEX('Disaggregation Data'!$N$315:$N$616,MATCH(RIGHT(X619,255),RIGHT('Disaggregation Data'!$J$315:$J$616,255),0))=0,"",INDEX('Disaggregation Data'!$N$315:$N$616,MATCH(RIGHT(X619,255),RIGHT('Disaggregation Data'!J$315:$J$616,255),0))),"")</f>
        <v/>
      </c>
      <c r="I619" s="496"/>
      <c r="J619" s="496"/>
      <c r="K619" s="496"/>
      <c r="L619" s="496"/>
      <c r="M619" s="496"/>
      <c r="N619" s="496"/>
      <c r="O619" s="496"/>
      <c r="P619" s="496"/>
      <c r="Q619" s="496"/>
      <c r="R619" s="496"/>
      <c r="S619" s="496"/>
      <c r="T619" s="496"/>
      <c r="U619" s="400" t="str">
        <f t="array" ref="U619">IFERROR(IF(INDEX('Disaggregation Data'!$O$315:$O$616,MATCH(RIGHT(X619,255),RIGHT('Disaggregation Data'!$J$315:$J$616,255),0))=0,"",INDEX('Disaggregation Data'!$O$315:$O$616,MATCH(RIGHT(X619,255),RIGHT('Disaggregation Data'!J$315:$J$616,255),0))),"")</f>
        <v/>
      </c>
      <c r="V619" s="413" t="str">
        <f t="array" ref="V619">IFERROR(IF(INDEX('Disaggregation Data'!$P$315:$P$616,MATCH(RIGHT(X619,255),RIGHT('Disaggregation Data'!$J$315:$J$616,255),0))=0,"",INDEX('Disaggregation Data'!$P$315:$P$616,MATCH(RIGHT(X619,255),RIGHT('Disaggregation Data'!J$315:$J$616,255),0))),"")</f>
        <v/>
      </c>
      <c r="W619" s="497"/>
      <c r="X619" s="497" t="str">
        <f t="shared" si="40"/>
        <v/>
      </c>
      <c r="Y619" s="497">
        <f t="shared" si="41"/>
        <v>282</v>
      </c>
      <c r="Z619" s="497" t="str">
        <f t="shared" si="42"/>
        <v/>
      </c>
      <c r="AA619" s="497" t="b">
        <f t="shared" si="43"/>
        <v>0</v>
      </c>
      <c r="AB619" s="497" t="s">
        <v>2189</v>
      </c>
      <c r="AC619" s="497" t="str">
        <f t="array" ref="AC619">IFERROR(IF(INDEX('Disaggregation Records'!$G$95:$G$183,MATCH(LEFT(Z619,255),LEFT('Disaggregation Records'!$D$95:$D$183,255),0))=0,"",INDEX('Disaggregation Records'!$G$95:$G$183,MATCH(LEFT(Z619,255),LEFT('Disaggregation Records'!$D$95:$D$183,255),0))),"")</f>
        <v/>
      </c>
      <c r="AD619" s="497" t="s">
        <v>845</v>
      </c>
      <c r="AE619" s="216"/>
      <c r="AF619" s="494"/>
      <c r="AG619" s="494"/>
    </row>
    <row r="620" spans="1:33" ht="37.5" customHeight="1" x14ac:dyDescent="0.25">
      <c r="A620" s="375">
        <v>30</v>
      </c>
      <c r="B620" s="394" t="str">
        <f>IFERROR(VLOOKUP(A620,'Coverage Indicators - Section D'!$A$10:$Y$42,25,FALSE),"")</f>
        <v/>
      </c>
      <c r="C620" s="490" t="str">
        <f t="array" ref="C620">IFERROR(IF(INDEX('Disaggregation Records'!$E$95:$E$183,MATCH(RIGHT(Z620,255),RIGHT('Disaggregation Records'!$D$95:$D$183,255),0))=0,"",INDEX('Disaggregation Records'!$E$95:$E$183,MATCH(RIGHT(Z620,255),RIGHT('Disaggregation Records'!$D$95:$D$183,255),0))),"")</f>
        <v/>
      </c>
      <c r="D620" s="490" t="str">
        <f t="array" ref="D620">IFERROR(IF(INDEX('Disaggregation Records'!$F$95:$F$183,MATCH(RIGHT(Z620,255),RIGHT('Disaggregation Records'!$D$95:$D$183,255),0))=0,"",INDEX('Disaggregation Records'!$F$95:$F$183,MATCH(RIGHT(Z620,255),RIGHT('Disaggregation Records'!$D$95:$D$183,255),0))),"")</f>
        <v/>
      </c>
      <c r="E620" s="396" t="str">
        <f t="array" ref="E620">IFERROR(IF(INDEX('Disaggregation Data'!$K$315:$K$616,MATCH(RIGHT(X620,255),RIGHT('Disaggregation Data'!$J$315:$J$616,255),0))=0,"",INDEX('Disaggregation Data'!$K$315:$K$616,MATCH(RIGHT(X620,255),RIGHT('Disaggregation Data'!J$315:$J$616,255),0))),"")</f>
        <v/>
      </c>
      <c r="F620" s="397" t="str">
        <f t="array" ref="F620">IFERROR(IF(INDEX('Disaggregation Data'!$L$315:$L$616,MATCH(RIGHT(X620,255),RIGHT('Disaggregation Data'!$J$315:$J$616,255),0))=0,"",INDEX('Disaggregation Data'!$L$315:$L$616,MATCH(RIGHT(X620,255),RIGHT('Disaggregation Data'!J$315:$J$616,255),0))),"")</f>
        <v/>
      </c>
      <c r="G620" s="459" t="str">
        <f t="array" ref="G620">IFERROR(IF(INDEX('Disaggregation Data'!$M$315:$M$616,MATCH(RIGHT(X620,255),RIGHT('Disaggregation Data'!$J$315:$J$616,255),0))=0,(E620/F620)*100,INDEX('Disaggregation Data'!$M$315:$M$616,MATCH(RIGHT(X620,255),RIGHT('Disaggregation Data'!J$315:$J$616,255),0))),"")</f>
        <v/>
      </c>
      <c r="H620" s="400" t="str">
        <f t="array" ref="H620">IFERROR(IF(INDEX('Disaggregation Data'!$N$315:$N$616,MATCH(RIGHT(X620,255),RIGHT('Disaggregation Data'!$J$315:$J$616,255),0))=0,"",INDEX('Disaggregation Data'!$N$315:$N$616,MATCH(RIGHT(X620,255),RIGHT('Disaggregation Data'!J$315:$J$616,255),0))),"")</f>
        <v/>
      </c>
      <c r="I620" s="496"/>
      <c r="J620" s="496"/>
      <c r="K620" s="496"/>
      <c r="L620" s="496"/>
      <c r="M620" s="496"/>
      <c r="N620" s="496"/>
      <c r="O620" s="496"/>
      <c r="P620" s="496"/>
      <c r="Q620" s="496"/>
      <c r="R620" s="496"/>
      <c r="S620" s="496"/>
      <c r="T620" s="496"/>
      <c r="U620" s="400" t="str">
        <f t="array" ref="U620">IFERROR(IF(INDEX('Disaggregation Data'!$O$315:$O$616,MATCH(RIGHT(X620,255),RIGHT('Disaggregation Data'!$J$315:$J$616,255),0))=0,"",INDEX('Disaggregation Data'!$O$315:$O$616,MATCH(RIGHT(X620,255),RIGHT('Disaggregation Data'!J$315:$J$616,255),0))),"")</f>
        <v/>
      </c>
      <c r="V620" s="413" t="str">
        <f t="array" ref="V620">IFERROR(IF(INDEX('Disaggregation Data'!$P$315:$P$616,MATCH(RIGHT(X620,255),RIGHT('Disaggregation Data'!$J$315:$J$616,255),0))=0,"",INDEX('Disaggregation Data'!$P$315:$P$616,MATCH(RIGHT(X620,255),RIGHT('Disaggregation Data'!J$315:$J$616,255),0))),"")</f>
        <v/>
      </c>
      <c r="W620" s="497"/>
      <c r="X620" s="497" t="str">
        <f t="shared" si="40"/>
        <v/>
      </c>
      <c r="Y620" s="497">
        <f t="shared" si="41"/>
        <v>283</v>
      </c>
      <c r="Z620" s="497" t="str">
        <f t="shared" si="42"/>
        <v/>
      </c>
      <c r="AA620" s="497" t="b">
        <f t="shared" si="43"/>
        <v>0</v>
      </c>
      <c r="AB620" s="497" t="s">
        <v>2190</v>
      </c>
      <c r="AC620" s="497" t="str">
        <f t="array" ref="AC620">IFERROR(IF(INDEX('Disaggregation Records'!$G$95:$G$183,MATCH(LEFT(Z620,255),LEFT('Disaggregation Records'!$D$95:$D$183,255),0))=0,"",INDEX('Disaggregation Records'!$G$95:$G$183,MATCH(LEFT(Z620,255),LEFT('Disaggregation Records'!$D$95:$D$183,255),0))),"")</f>
        <v/>
      </c>
      <c r="AD620" s="497" t="s">
        <v>845</v>
      </c>
      <c r="AE620" s="216"/>
      <c r="AF620" s="494"/>
      <c r="AG620" s="494"/>
    </row>
    <row r="621" spans="1:33" ht="37.5" customHeight="1" x14ac:dyDescent="0.25">
      <c r="A621" s="375">
        <v>30</v>
      </c>
      <c r="B621" s="394" t="str">
        <f>IFERROR(VLOOKUP(A621,'Coverage Indicators - Section D'!$A$10:$Y$42,25,FALSE),"")</f>
        <v/>
      </c>
      <c r="C621" s="490" t="str">
        <f t="array" ref="C621">IFERROR(IF(INDEX('Disaggregation Records'!$E$95:$E$183,MATCH(RIGHT(Z621,255),RIGHT('Disaggregation Records'!$D$95:$D$183,255),0))=0,"",INDEX('Disaggregation Records'!$E$95:$E$183,MATCH(RIGHT(Z621,255),RIGHT('Disaggregation Records'!$D$95:$D$183,255),0))),"")</f>
        <v/>
      </c>
      <c r="D621" s="490" t="str">
        <f t="array" ref="D621">IFERROR(IF(INDEX('Disaggregation Records'!$F$95:$F$183,MATCH(RIGHT(Z621,255),RIGHT('Disaggregation Records'!$D$95:$D$183,255),0))=0,"",INDEX('Disaggregation Records'!$F$95:$F$183,MATCH(RIGHT(Z621,255),RIGHT('Disaggregation Records'!$D$95:$D$183,255),0))),"")</f>
        <v/>
      </c>
      <c r="E621" s="396" t="str">
        <f t="array" ref="E621">IFERROR(IF(INDEX('Disaggregation Data'!$K$315:$K$616,MATCH(RIGHT(X621,255),RIGHT('Disaggregation Data'!$J$315:$J$616,255),0))=0,"",INDEX('Disaggregation Data'!$K$315:$K$616,MATCH(RIGHT(X621,255),RIGHT('Disaggregation Data'!J$315:$J$616,255),0))),"")</f>
        <v/>
      </c>
      <c r="F621" s="397" t="str">
        <f t="array" ref="F621">IFERROR(IF(INDEX('Disaggregation Data'!$L$315:$L$616,MATCH(RIGHT(X621,255),RIGHT('Disaggregation Data'!$J$315:$J$616,255),0))=0,"",INDEX('Disaggregation Data'!$L$315:$L$616,MATCH(RIGHT(X621,255),RIGHT('Disaggregation Data'!J$315:$J$616,255),0))),"")</f>
        <v/>
      </c>
      <c r="G621" s="459" t="str">
        <f t="array" ref="G621">IFERROR(IF(INDEX('Disaggregation Data'!$M$315:$M$616,MATCH(RIGHT(X621,255),RIGHT('Disaggregation Data'!$J$315:$J$616,255),0))=0,(E621/F621)*100,INDEX('Disaggregation Data'!$M$315:$M$616,MATCH(RIGHT(X621,255),RIGHT('Disaggregation Data'!J$315:$J$616,255),0))),"")</f>
        <v/>
      </c>
      <c r="H621" s="400" t="str">
        <f t="array" ref="H621">IFERROR(IF(INDEX('Disaggregation Data'!$N$315:$N$616,MATCH(RIGHT(X621,255),RIGHT('Disaggregation Data'!$J$315:$J$616,255),0))=0,"",INDEX('Disaggregation Data'!$N$315:$N$616,MATCH(RIGHT(X621,255),RIGHT('Disaggregation Data'!J$315:$J$616,255),0))),"")</f>
        <v/>
      </c>
      <c r="I621" s="496"/>
      <c r="J621" s="496"/>
      <c r="K621" s="496"/>
      <c r="L621" s="496"/>
      <c r="M621" s="496"/>
      <c r="N621" s="496"/>
      <c r="O621" s="496"/>
      <c r="P621" s="496"/>
      <c r="Q621" s="496"/>
      <c r="R621" s="496"/>
      <c r="S621" s="496"/>
      <c r="T621" s="496"/>
      <c r="U621" s="400" t="str">
        <f t="array" ref="U621">IFERROR(IF(INDEX('Disaggregation Data'!$O$315:$O$616,MATCH(RIGHT(X621,255),RIGHT('Disaggregation Data'!$J$315:$J$616,255),0))=0,"",INDEX('Disaggregation Data'!$O$315:$O$616,MATCH(RIGHT(X621,255),RIGHT('Disaggregation Data'!J$315:$J$616,255),0))),"")</f>
        <v/>
      </c>
      <c r="V621" s="413" t="str">
        <f t="array" ref="V621">IFERROR(IF(INDEX('Disaggregation Data'!$P$315:$P$616,MATCH(RIGHT(X621,255),RIGHT('Disaggregation Data'!$J$315:$J$616,255),0))=0,"",INDEX('Disaggregation Data'!$P$315:$P$616,MATCH(RIGHT(X621,255),RIGHT('Disaggregation Data'!J$315:$J$616,255),0))),"")</f>
        <v/>
      </c>
      <c r="W621" s="497"/>
      <c r="X621" s="497" t="str">
        <f t="shared" si="40"/>
        <v/>
      </c>
      <c r="Y621" s="497">
        <f t="shared" si="41"/>
        <v>284</v>
      </c>
      <c r="Z621" s="497" t="str">
        <f t="shared" si="42"/>
        <v/>
      </c>
      <c r="AA621" s="497" t="b">
        <f t="shared" si="43"/>
        <v>0</v>
      </c>
      <c r="AB621" s="497" t="s">
        <v>2191</v>
      </c>
      <c r="AC621" s="497" t="str">
        <f t="array" ref="AC621">IFERROR(IF(INDEX('Disaggregation Records'!$G$95:$G$183,MATCH(LEFT(Z621,255),LEFT('Disaggregation Records'!$D$95:$D$183,255),0))=0,"",INDEX('Disaggregation Records'!$G$95:$G$183,MATCH(LEFT(Z621,255),LEFT('Disaggregation Records'!$D$95:$D$183,255),0))),"")</f>
        <v/>
      </c>
      <c r="AD621" s="497" t="s">
        <v>845</v>
      </c>
      <c r="AE621" s="216"/>
      <c r="AF621" s="494"/>
      <c r="AG621" s="494"/>
    </row>
    <row r="622" spans="1:33" ht="37.5" customHeight="1" x14ac:dyDescent="0.25">
      <c r="A622" s="375">
        <v>30</v>
      </c>
      <c r="B622" s="394" t="str">
        <f>IFERROR(VLOOKUP(A622,'Coverage Indicators - Section D'!$A$10:$Y$42,25,FALSE),"")</f>
        <v/>
      </c>
      <c r="C622" s="490" t="str">
        <f t="array" ref="C622">IFERROR(IF(INDEX('Disaggregation Records'!$E$95:$E$183,MATCH(RIGHT(Z622,255),RIGHT('Disaggregation Records'!$D$95:$D$183,255),0))=0,"",INDEX('Disaggregation Records'!$E$95:$E$183,MATCH(RIGHT(Z622,255),RIGHT('Disaggregation Records'!$D$95:$D$183,255),0))),"")</f>
        <v/>
      </c>
      <c r="D622" s="490" t="str">
        <f t="array" ref="D622">IFERROR(IF(INDEX('Disaggregation Records'!$F$95:$F$183,MATCH(RIGHT(Z622,255),RIGHT('Disaggregation Records'!$D$95:$D$183,255),0))=0,"",INDEX('Disaggregation Records'!$F$95:$F$183,MATCH(RIGHT(Z622,255),RIGHT('Disaggregation Records'!$D$95:$D$183,255),0))),"")</f>
        <v/>
      </c>
      <c r="E622" s="396" t="str">
        <f t="array" ref="E622">IFERROR(IF(INDEX('Disaggregation Data'!$K$315:$K$616,MATCH(RIGHT(X622,255),RIGHT('Disaggregation Data'!$J$315:$J$616,255),0))=0,"",INDEX('Disaggregation Data'!$K$315:$K$616,MATCH(RIGHT(X622,255),RIGHT('Disaggregation Data'!J$315:$J$616,255),0))),"")</f>
        <v/>
      </c>
      <c r="F622" s="397" t="str">
        <f t="array" ref="F622">IFERROR(IF(INDEX('Disaggregation Data'!$L$315:$L$616,MATCH(RIGHT(X622,255),RIGHT('Disaggregation Data'!$J$315:$J$616,255),0))=0,"",INDEX('Disaggregation Data'!$L$315:$L$616,MATCH(RIGHT(X622,255),RIGHT('Disaggregation Data'!J$315:$J$616,255),0))),"")</f>
        <v/>
      </c>
      <c r="G622" s="459" t="str">
        <f t="array" ref="G622">IFERROR(IF(INDEX('Disaggregation Data'!$M$315:$M$616,MATCH(RIGHT(X622,255),RIGHT('Disaggregation Data'!$J$315:$J$616,255),0))=0,(E622/F622)*100,INDEX('Disaggregation Data'!$M$315:$M$616,MATCH(RIGHT(X622,255),RIGHT('Disaggregation Data'!J$315:$J$616,255),0))),"")</f>
        <v/>
      </c>
      <c r="H622" s="400" t="str">
        <f t="array" ref="H622">IFERROR(IF(INDEX('Disaggregation Data'!$N$315:$N$616,MATCH(RIGHT(X622,255),RIGHT('Disaggregation Data'!$J$315:$J$616,255),0))=0,"",INDEX('Disaggregation Data'!$N$315:$N$616,MATCH(RIGHT(X622,255),RIGHT('Disaggregation Data'!J$315:$J$616,255),0))),"")</f>
        <v/>
      </c>
      <c r="I622" s="496"/>
      <c r="J622" s="496"/>
      <c r="K622" s="496"/>
      <c r="L622" s="496"/>
      <c r="M622" s="496"/>
      <c r="N622" s="496"/>
      <c r="O622" s="496"/>
      <c r="P622" s="496"/>
      <c r="Q622" s="496"/>
      <c r="R622" s="496"/>
      <c r="S622" s="496"/>
      <c r="T622" s="496"/>
      <c r="U622" s="400" t="str">
        <f t="array" ref="U622">IFERROR(IF(INDEX('Disaggregation Data'!$O$315:$O$616,MATCH(RIGHT(X622,255),RIGHT('Disaggregation Data'!$J$315:$J$616,255),0))=0,"",INDEX('Disaggregation Data'!$O$315:$O$616,MATCH(RIGHT(X622,255),RIGHT('Disaggregation Data'!J$315:$J$616,255),0))),"")</f>
        <v/>
      </c>
      <c r="V622" s="413" t="str">
        <f t="array" ref="V622">IFERROR(IF(INDEX('Disaggregation Data'!$P$315:$P$616,MATCH(RIGHT(X622,255),RIGHT('Disaggregation Data'!$J$315:$J$616,255),0))=0,"",INDEX('Disaggregation Data'!$P$315:$P$616,MATCH(RIGHT(X622,255),RIGHT('Disaggregation Data'!J$315:$J$616,255),0))),"")</f>
        <v/>
      </c>
      <c r="W622" s="497"/>
      <c r="X622" s="497" t="str">
        <f t="shared" si="40"/>
        <v/>
      </c>
      <c r="Y622" s="497">
        <f t="shared" si="41"/>
        <v>285</v>
      </c>
      <c r="Z622" s="497" t="str">
        <f t="shared" si="42"/>
        <v/>
      </c>
      <c r="AA622" s="497" t="b">
        <f t="shared" si="43"/>
        <v>0</v>
      </c>
      <c r="AB622" s="497" t="s">
        <v>2192</v>
      </c>
      <c r="AC622" s="497" t="str">
        <f t="array" ref="AC622">IFERROR(IF(INDEX('Disaggregation Records'!$G$95:$G$183,MATCH(LEFT(Z622,255),LEFT('Disaggregation Records'!$D$95:$D$183,255),0))=0,"",INDEX('Disaggregation Records'!$G$95:$G$183,MATCH(LEFT(Z622,255),LEFT('Disaggregation Records'!$D$95:$D$183,255),0))),"")</f>
        <v/>
      </c>
      <c r="AD622" s="497" t="s">
        <v>845</v>
      </c>
      <c r="AE622" s="216"/>
      <c r="AF622" s="494"/>
      <c r="AG622" s="494"/>
    </row>
    <row r="623" spans="1:33" ht="37.5" customHeight="1" x14ac:dyDescent="0.25">
      <c r="A623" s="375">
        <v>30</v>
      </c>
      <c r="B623" s="394" t="str">
        <f>IFERROR(VLOOKUP(A623,'Coverage Indicators - Section D'!$A$10:$Y$42,25,FALSE),"")</f>
        <v/>
      </c>
      <c r="C623" s="490" t="str">
        <f t="array" ref="C623">IFERROR(IF(INDEX('Disaggregation Records'!$E$95:$E$183,MATCH(RIGHT(Z623,255),RIGHT('Disaggregation Records'!$D$95:$D$183,255),0))=0,"",INDEX('Disaggregation Records'!$E$95:$E$183,MATCH(RIGHT(Z623,255),RIGHT('Disaggregation Records'!$D$95:$D$183,255),0))),"")</f>
        <v/>
      </c>
      <c r="D623" s="490" t="str">
        <f t="array" ref="D623">IFERROR(IF(INDEX('Disaggregation Records'!$F$95:$F$183,MATCH(RIGHT(Z623,255),RIGHT('Disaggregation Records'!$D$95:$D$183,255),0))=0,"",INDEX('Disaggregation Records'!$F$95:$F$183,MATCH(RIGHT(Z623,255),RIGHT('Disaggregation Records'!$D$95:$D$183,255),0))),"")</f>
        <v/>
      </c>
      <c r="E623" s="396" t="str">
        <f t="array" ref="E623">IFERROR(IF(INDEX('Disaggregation Data'!$K$315:$K$616,MATCH(RIGHT(X623,255),RIGHT('Disaggregation Data'!$J$315:$J$616,255),0))=0,"",INDEX('Disaggregation Data'!$K$315:$K$616,MATCH(RIGHT(X623,255),RIGHT('Disaggregation Data'!J$315:$J$616,255),0))),"")</f>
        <v/>
      </c>
      <c r="F623" s="397" t="str">
        <f t="array" ref="F623">IFERROR(IF(INDEX('Disaggregation Data'!$L$315:$L$616,MATCH(RIGHT(X623,255),RIGHT('Disaggregation Data'!$J$315:$J$616,255),0))=0,"",INDEX('Disaggregation Data'!$L$315:$L$616,MATCH(RIGHT(X623,255),RIGHT('Disaggregation Data'!J$315:$J$616,255),0))),"")</f>
        <v/>
      </c>
      <c r="G623" s="459" t="str">
        <f t="array" ref="G623">IFERROR(IF(INDEX('Disaggregation Data'!$M$315:$M$616,MATCH(RIGHT(X623,255),RIGHT('Disaggregation Data'!$J$315:$J$616,255),0))=0,(E623/F623)*100,INDEX('Disaggregation Data'!$M$315:$M$616,MATCH(RIGHT(X623,255),RIGHT('Disaggregation Data'!J$315:$J$616,255),0))),"")</f>
        <v/>
      </c>
      <c r="H623" s="400" t="str">
        <f t="array" ref="H623">IFERROR(IF(INDEX('Disaggregation Data'!$N$315:$N$616,MATCH(RIGHT(X623,255),RIGHT('Disaggregation Data'!$J$315:$J$616,255),0))=0,"",INDEX('Disaggregation Data'!$N$315:$N$616,MATCH(RIGHT(X623,255),RIGHT('Disaggregation Data'!J$315:$J$616,255),0))),"")</f>
        <v/>
      </c>
      <c r="I623" s="496"/>
      <c r="J623" s="496"/>
      <c r="K623" s="496"/>
      <c r="L623" s="496"/>
      <c r="M623" s="496"/>
      <c r="N623" s="496"/>
      <c r="O623" s="496"/>
      <c r="P623" s="496"/>
      <c r="Q623" s="496"/>
      <c r="R623" s="496"/>
      <c r="S623" s="496"/>
      <c r="T623" s="496"/>
      <c r="U623" s="400" t="str">
        <f t="array" ref="U623">IFERROR(IF(INDEX('Disaggregation Data'!$O$315:$O$616,MATCH(RIGHT(X623,255),RIGHT('Disaggregation Data'!$J$315:$J$616,255),0))=0,"",INDEX('Disaggregation Data'!$O$315:$O$616,MATCH(RIGHT(X623,255),RIGHT('Disaggregation Data'!J$315:$J$616,255),0))),"")</f>
        <v/>
      </c>
      <c r="V623" s="413" t="str">
        <f t="array" ref="V623">IFERROR(IF(INDEX('Disaggregation Data'!$P$315:$P$616,MATCH(RIGHT(X623,255),RIGHT('Disaggregation Data'!$J$315:$J$616,255),0))=0,"",INDEX('Disaggregation Data'!$P$315:$P$616,MATCH(RIGHT(X623,255),RIGHT('Disaggregation Data'!J$315:$J$616,255),0))),"")</f>
        <v/>
      </c>
      <c r="W623" s="497"/>
      <c r="X623" s="497" t="str">
        <f t="shared" si="40"/>
        <v/>
      </c>
      <c r="Y623" s="497">
        <f t="shared" si="41"/>
        <v>286</v>
      </c>
      <c r="Z623" s="497" t="str">
        <f t="shared" si="42"/>
        <v/>
      </c>
      <c r="AA623" s="497" t="b">
        <f t="shared" si="43"/>
        <v>0</v>
      </c>
      <c r="AB623" s="497" t="s">
        <v>2193</v>
      </c>
      <c r="AC623" s="497" t="str">
        <f t="array" ref="AC623">IFERROR(IF(INDEX('Disaggregation Records'!$G$95:$G$183,MATCH(LEFT(Z623,255),LEFT('Disaggregation Records'!$D$95:$D$183,255),0))=0,"",INDEX('Disaggregation Records'!$G$95:$G$183,MATCH(LEFT(Z623,255),LEFT('Disaggregation Records'!$D$95:$D$183,255),0))),"")</f>
        <v/>
      </c>
      <c r="AD623" s="497" t="s">
        <v>845</v>
      </c>
      <c r="AE623" s="216"/>
      <c r="AF623" s="494"/>
      <c r="AG623" s="494"/>
    </row>
    <row r="624" spans="1:33" ht="37.5" customHeight="1" x14ac:dyDescent="0.25">
      <c r="A624" s="375">
        <v>30</v>
      </c>
      <c r="B624" s="394" t="str">
        <f>IFERROR(VLOOKUP(A624,'Coverage Indicators - Section D'!$A$10:$Y$42,25,FALSE),"")</f>
        <v/>
      </c>
      <c r="C624" s="490" t="str">
        <f t="array" ref="C624">IFERROR(IF(INDEX('Disaggregation Records'!$E$95:$E$183,MATCH(RIGHT(Z624,255),RIGHT('Disaggregation Records'!$D$95:$D$183,255),0))=0,"",INDEX('Disaggregation Records'!$E$95:$E$183,MATCH(RIGHT(Z624,255),RIGHT('Disaggregation Records'!$D$95:$D$183,255),0))),"")</f>
        <v/>
      </c>
      <c r="D624" s="490" t="str">
        <f t="array" ref="D624">IFERROR(IF(INDEX('Disaggregation Records'!$F$95:$F$183,MATCH(RIGHT(Z624,255),RIGHT('Disaggregation Records'!$D$95:$D$183,255),0))=0,"",INDEX('Disaggregation Records'!$F$95:$F$183,MATCH(RIGHT(Z624,255),RIGHT('Disaggregation Records'!$D$95:$D$183,255),0))),"")</f>
        <v/>
      </c>
      <c r="E624" s="396" t="str">
        <f t="array" ref="E624">IFERROR(IF(INDEX('Disaggregation Data'!$K$315:$K$616,MATCH(RIGHT(X624,255),RIGHT('Disaggregation Data'!$J$315:$J$616,255),0))=0,"",INDEX('Disaggregation Data'!$K$315:$K$616,MATCH(RIGHT(X624,255),RIGHT('Disaggregation Data'!J$315:$J$616,255),0))),"")</f>
        <v/>
      </c>
      <c r="F624" s="397" t="str">
        <f t="array" ref="F624">IFERROR(IF(INDEX('Disaggregation Data'!$L$315:$L$616,MATCH(RIGHT(X624,255),RIGHT('Disaggregation Data'!$J$315:$J$616,255),0))=0,"",INDEX('Disaggregation Data'!$L$315:$L$616,MATCH(RIGHT(X624,255),RIGHT('Disaggregation Data'!J$315:$J$616,255),0))),"")</f>
        <v/>
      </c>
      <c r="G624" s="459" t="str">
        <f t="array" ref="G624">IFERROR(IF(INDEX('Disaggregation Data'!$M$315:$M$616,MATCH(RIGHT(X624,255),RIGHT('Disaggregation Data'!$J$315:$J$616,255),0))=0,(E624/F624)*100,INDEX('Disaggregation Data'!$M$315:$M$616,MATCH(RIGHT(X624,255),RIGHT('Disaggregation Data'!J$315:$J$616,255),0))),"")</f>
        <v/>
      </c>
      <c r="H624" s="400" t="str">
        <f t="array" ref="H624">IFERROR(IF(INDEX('Disaggregation Data'!$N$315:$N$616,MATCH(RIGHT(X624,255),RIGHT('Disaggregation Data'!$J$315:$J$616,255),0))=0,"",INDEX('Disaggregation Data'!$N$315:$N$616,MATCH(RIGHT(X624,255),RIGHT('Disaggregation Data'!J$315:$J$616,255),0))),"")</f>
        <v/>
      </c>
      <c r="I624" s="496"/>
      <c r="J624" s="496"/>
      <c r="K624" s="496"/>
      <c r="L624" s="496"/>
      <c r="M624" s="496"/>
      <c r="N624" s="496"/>
      <c r="O624" s="496"/>
      <c r="P624" s="496"/>
      <c r="Q624" s="496"/>
      <c r="R624" s="496"/>
      <c r="S624" s="496"/>
      <c r="T624" s="496"/>
      <c r="U624" s="400" t="str">
        <f t="array" ref="U624">IFERROR(IF(INDEX('Disaggregation Data'!$O$315:$O$616,MATCH(RIGHT(X624,255),RIGHT('Disaggregation Data'!$J$315:$J$616,255),0))=0,"",INDEX('Disaggregation Data'!$O$315:$O$616,MATCH(RIGHT(X624,255),RIGHT('Disaggregation Data'!J$315:$J$616,255),0))),"")</f>
        <v/>
      </c>
      <c r="V624" s="413" t="str">
        <f t="array" ref="V624">IFERROR(IF(INDEX('Disaggregation Data'!$P$315:$P$616,MATCH(RIGHT(X624,255),RIGHT('Disaggregation Data'!$J$315:$J$616,255),0))=0,"",INDEX('Disaggregation Data'!$P$315:$P$616,MATCH(RIGHT(X624,255),RIGHT('Disaggregation Data'!J$315:$J$616,255),0))),"")</f>
        <v/>
      </c>
      <c r="W624" s="497"/>
      <c r="X624" s="497" t="str">
        <f t="shared" si="40"/>
        <v/>
      </c>
      <c r="Y624" s="497">
        <f t="shared" si="41"/>
        <v>287</v>
      </c>
      <c r="Z624" s="497" t="str">
        <f t="shared" si="42"/>
        <v/>
      </c>
      <c r="AA624" s="497" t="b">
        <f t="shared" si="43"/>
        <v>0</v>
      </c>
      <c r="AB624" s="497" t="s">
        <v>2194</v>
      </c>
      <c r="AC624" s="497" t="str">
        <f t="array" ref="AC624">IFERROR(IF(INDEX('Disaggregation Records'!$G$95:$G$183,MATCH(LEFT(Z624,255),LEFT('Disaggregation Records'!$D$95:$D$183,255),0))=0,"",INDEX('Disaggregation Records'!$G$95:$G$183,MATCH(LEFT(Z624,255),LEFT('Disaggregation Records'!$D$95:$D$183,255),0))),"")</f>
        <v/>
      </c>
      <c r="AD624" s="497" t="s">
        <v>845</v>
      </c>
      <c r="AE624" s="216"/>
      <c r="AF624" s="494"/>
      <c r="AG624" s="494"/>
    </row>
    <row r="625" spans="1:33" ht="37.5" customHeight="1" x14ac:dyDescent="0.25">
      <c r="A625" s="375">
        <v>30</v>
      </c>
      <c r="B625" s="394" t="str">
        <f>IFERROR(VLOOKUP(A625,'Coverage Indicators - Section D'!$A$10:$Y$42,25,FALSE),"")</f>
        <v/>
      </c>
      <c r="C625" s="490" t="str">
        <f t="array" ref="C625">IFERROR(IF(INDEX('Disaggregation Records'!$E$95:$E$183,MATCH(RIGHT(Z625,255),RIGHT('Disaggregation Records'!$D$95:$D$183,255),0))=0,"",INDEX('Disaggregation Records'!$E$95:$E$183,MATCH(RIGHT(Z625,255),RIGHT('Disaggregation Records'!$D$95:$D$183,255),0))),"")</f>
        <v/>
      </c>
      <c r="D625" s="490" t="str">
        <f t="array" ref="D625">IFERROR(IF(INDEX('Disaggregation Records'!$F$95:$F$183,MATCH(RIGHT(Z625,255),RIGHT('Disaggregation Records'!$D$95:$D$183,255),0))=0,"",INDEX('Disaggregation Records'!$F$95:$F$183,MATCH(RIGHT(Z625,255),RIGHT('Disaggregation Records'!$D$95:$D$183,255),0))),"")</f>
        <v/>
      </c>
      <c r="E625" s="396" t="str">
        <f t="array" ref="E625">IFERROR(IF(INDEX('Disaggregation Data'!$K$315:$K$616,MATCH(RIGHT(X625,255),RIGHT('Disaggregation Data'!$J$315:$J$616,255),0))=0,"",INDEX('Disaggregation Data'!$K$315:$K$616,MATCH(RIGHT(X625,255),RIGHT('Disaggregation Data'!J$315:$J$616,255),0))),"")</f>
        <v/>
      </c>
      <c r="F625" s="397" t="str">
        <f t="array" ref="F625">IFERROR(IF(INDEX('Disaggregation Data'!$L$315:$L$616,MATCH(RIGHT(X625,255),RIGHT('Disaggregation Data'!$J$315:$J$616,255),0))=0,"",INDEX('Disaggregation Data'!$L$315:$L$616,MATCH(RIGHT(X625,255),RIGHT('Disaggregation Data'!J$315:$J$616,255),0))),"")</f>
        <v/>
      </c>
      <c r="G625" s="459" t="str">
        <f t="array" ref="G625">IFERROR(IF(INDEX('Disaggregation Data'!$M$315:$M$616,MATCH(RIGHT(X625,255),RIGHT('Disaggregation Data'!$J$315:$J$616,255),0))=0,(E625/F625)*100,INDEX('Disaggregation Data'!$M$315:$M$616,MATCH(RIGHT(X625,255),RIGHT('Disaggregation Data'!J$315:$J$616,255),0))),"")</f>
        <v/>
      </c>
      <c r="H625" s="400" t="str">
        <f t="array" ref="H625">IFERROR(IF(INDEX('Disaggregation Data'!$N$315:$N$616,MATCH(RIGHT(X625,255),RIGHT('Disaggregation Data'!$J$315:$J$616,255),0))=0,"",INDEX('Disaggregation Data'!$N$315:$N$616,MATCH(RIGHT(X625,255),RIGHT('Disaggregation Data'!J$315:$J$616,255),0))),"")</f>
        <v/>
      </c>
      <c r="I625" s="496"/>
      <c r="J625" s="496"/>
      <c r="K625" s="496"/>
      <c r="L625" s="496"/>
      <c r="M625" s="496"/>
      <c r="N625" s="496"/>
      <c r="O625" s="496"/>
      <c r="P625" s="496"/>
      <c r="Q625" s="496"/>
      <c r="R625" s="496"/>
      <c r="S625" s="496"/>
      <c r="T625" s="496"/>
      <c r="U625" s="400" t="str">
        <f t="array" ref="U625">IFERROR(IF(INDEX('Disaggregation Data'!$O$315:$O$616,MATCH(RIGHT(X625,255),RIGHT('Disaggregation Data'!$J$315:$J$616,255),0))=0,"",INDEX('Disaggregation Data'!$O$315:$O$616,MATCH(RIGHT(X625,255),RIGHT('Disaggregation Data'!J$315:$J$616,255),0))),"")</f>
        <v/>
      </c>
      <c r="V625" s="413" t="str">
        <f t="array" ref="V625">IFERROR(IF(INDEX('Disaggregation Data'!$P$315:$P$616,MATCH(RIGHT(X625,255),RIGHT('Disaggregation Data'!$J$315:$J$616,255),0))=0,"",INDEX('Disaggregation Data'!$P$315:$P$616,MATCH(RIGHT(X625,255),RIGHT('Disaggregation Data'!J$315:$J$616,255),0))),"")</f>
        <v/>
      </c>
      <c r="W625" s="497"/>
      <c r="X625" s="497" t="str">
        <f t="shared" si="40"/>
        <v/>
      </c>
      <c r="Y625" s="497">
        <f t="shared" si="41"/>
        <v>288</v>
      </c>
      <c r="Z625" s="497" t="str">
        <f t="shared" si="42"/>
        <v/>
      </c>
      <c r="AA625" s="497" t="b">
        <f t="shared" si="43"/>
        <v>0</v>
      </c>
      <c r="AB625" s="497" t="s">
        <v>2195</v>
      </c>
      <c r="AC625" s="497" t="str">
        <f t="array" ref="AC625">IFERROR(IF(INDEX('Disaggregation Records'!$G$95:$G$183,MATCH(LEFT(Z625,255),LEFT('Disaggregation Records'!$D$95:$D$183,255),0))=0,"",INDEX('Disaggregation Records'!$G$95:$G$183,MATCH(LEFT(Z625,255),LEFT('Disaggregation Records'!$D$95:$D$183,255),0))),"")</f>
        <v/>
      </c>
      <c r="AD625" s="497" t="s">
        <v>845</v>
      </c>
      <c r="AE625" s="216"/>
      <c r="AF625" s="494"/>
      <c r="AG625" s="494"/>
    </row>
    <row r="626" spans="1:33" ht="37.5" customHeight="1" x14ac:dyDescent="0.25">
      <c r="A626" s="375">
        <v>30</v>
      </c>
      <c r="B626" s="394" t="str">
        <f>IFERROR(VLOOKUP(A626,'Coverage Indicators - Section D'!$A$10:$Y$42,25,FALSE),"")</f>
        <v/>
      </c>
      <c r="C626" s="490" t="str">
        <f t="array" ref="C626">IFERROR(IF(INDEX('Disaggregation Records'!$E$95:$E$183,MATCH(RIGHT(Z626,255),RIGHT('Disaggregation Records'!$D$95:$D$183,255),0))=0,"",INDEX('Disaggregation Records'!$E$95:$E$183,MATCH(RIGHT(Z626,255),RIGHT('Disaggregation Records'!$D$95:$D$183,255),0))),"")</f>
        <v/>
      </c>
      <c r="D626" s="490" t="str">
        <f t="array" ref="D626">IFERROR(IF(INDEX('Disaggregation Records'!$F$95:$F$183,MATCH(RIGHT(Z626,255),RIGHT('Disaggregation Records'!$D$95:$D$183,255),0))=0,"",INDEX('Disaggregation Records'!$F$95:$F$183,MATCH(RIGHT(Z626,255),RIGHT('Disaggregation Records'!$D$95:$D$183,255),0))),"")</f>
        <v/>
      </c>
      <c r="E626" s="396" t="str">
        <f t="array" ref="E626">IFERROR(IF(INDEX('Disaggregation Data'!$K$315:$K$616,MATCH(RIGHT(X626,255),RIGHT('Disaggregation Data'!$J$315:$J$616,255),0))=0,"",INDEX('Disaggregation Data'!$K$315:$K$616,MATCH(RIGHT(X626,255),RIGHT('Disaggregation Data'!J$315:$J$616,255),0))),"")</f>
        <v/>
      </c>
      <c r="F626" s="397" t="str">
        <f t="array" ref="F626">IFERROR(IF(INDEX('Disaggregation Data'!$L$315:$L$616,MATCH(RIGHT(X626,255),RIGHT('Disaggregation Data'!$J$315:$J$616,255),0))=0,"",INDEX('Disaggregation Data'!$L$315:$L$616,MATCH(RIGHT(X626,255),RIGHT('Disaggregation Data'!J$315:$J$616,255),0))),"")</f>
        <v/>
      </c>
      <c r="G626" s="459" t="str">
        <f t="array" ref="G626">IFERROR(IF(INDEX('Disaggregation Data'!$M$315:$M$616,MATCH(RIGHT(X626,255),RIGHT('Disaggregation Data'!$J$315:$J$616,255),0))=0,(E626/F626)*100,INDEX('Disaggregation Data'!$M$315:$M$616,MATCH(RIGHT(X626,255),RIGHT('Disaggregation Data'!J$315:$J$616,255),0))),"")</f>
        <v/>
      </c>
      <c r="H626" s="400" t="str">
        <f t="array" ref="H626">IFERROR(IF(INDEX('Disaggregation Data'!$N$315:$N$616,MATCH(RIGHT(X626,255),RIGHT('Disaggregation Data'!$J$315:$J$616,255),0))=0,"",INDEX('Disaggregation Data'!$N$315:$N$616,MATCH(RIGHT(X626,255),RIGHT('Disaggregation Data'!J$315:$J$616,255),0))),"")</f>
        <v/>
      </c>
      <c r="I626" s="496"/>
      <c r="J626" s="496"/>
      <c r="K626" s="496"/>
      <c r="L626" s="496"/>
      <c r="M626" s="496"/>
      <c r="N626" s="496"/>
      <c r="O626" s="496"/>
      <c r="P626" s="496"/>
      <c r="Q626" s="496"/>
      <c r="R626" s="496"/>
      <c r="S626" s="496"/>
      <c r="T626" s="496"/>
      <c r="U626" s="400" t="str">
        <f t="array" ref="U626">IFERROR(IF(INDEX('Disaggregation Data'!$O$315:$O$616,MATCH(RIGHT(X626,255),RIGHT('Disaggregation Data'!$J$315:$J$616,255),0))=0,"",INDEX('Disaggregation Data'!$O$315:$O$616,MATCH(RIGHT(X626,255),RIGHT('Disaggregation Data'!J$315:$J$616,255),0))),"")</f>
        <v/>
      </c>
      <c r="V626" s="413" t="str">
        <f t="array" ref="V626">IFERROR(IF(INDEX('Disaggregation Data'!$P$315:$P$616,MATCH(RIGHT(X626,255),RIGHT('Disaggregation Data'!$J$315:$J$616,255),0))=0,"",INDEX('Disaggregation Data'!$P$315:$P$616,MATCH(RIGHT(X626,255),RIGHT('Disaggregation Data'!J$315:$J$616,255),0))),"")</f>
        <v/>
      </c>
      <c r="W626" s="497"/>
      <c r="X626" s="497" t="str">
        <f t="shared" si="40"/>
        <v/>
      </c>
      <c r="Y626" s="497">
        <f t="shared" si="41"/>
        <v>289</v>
      </c>
      <c r="Z626" s="497" t="str">
        <f t="shared" si="42"/>
        <v/>
      </c>
      <c r="AA626" s="497" t="b">
        <f t="shared" si="43"/>
        <v>0</v>
      </c>
      <c r="AB626" s="497" t="s">
        <v>2196</v>
      </c>
      <c r="AC626" s="497" t="str">
        <f t="array" ref="AC626">IFERROR(IF(INDEX('Disaggregation Records'!$G$95:$G$183,MATCH(LEFT(Z626,255),LEFT('Disaggregation Records'!$D$95:$D$183,255),0))=0,"",INDEX('Disaggregation Records'!$G$95:$G$183,MATCH(LEFT(Z626,255),LEFT('Disaggregation Records'!$D$95:$D$183,255),0))),"")</f>
        <v/>
      </c>
      <c r="AD626" s="497" t="s">
        <v>845</v>
      </c>
      <c r="AE626" s="216"/>
      <c r="AF626" s="494"/>
      <c r="AG626" s="494"/>
    </row>
    <row r="627" spans="1:33" ht="2.85" customHeight="1" thickBot="1" x14ac:dyDescent="0.3">
      <c r="A627" s="66"/>
      <c r="B627" s="67"/>
      <c r="C627" s="67"/>
      <c r="D627" s="67"/>
      <c r="E627" s="67"/>
      <c r="F627" s="67"/>
      <c r="G627" s="67"/>
      <c r="H627" s="67"/>
      <c r="I627" s="67"/>
      <c r="J627" s="67"/>
      <c r="K627" s="67"/>
      <c r="L627" s="67"/>
      <c r="M627" s="67"/>
      <c r="N627" s="67"/>
      <c r="O627" s="67"/>
      <c r="P627" s="67"/>
      <c r="Q627" s="67"/>
      <c r="R627" s="124"/>
      <c r="S627" s="124"/>
      <c r="T627" s="124"/>
      <c r="U627" s="124"/>
      <c r="V627" s="124"/>
      <c r="W627" s="124"/>
      <c r="X627" s="124"/>
      <c r="Y627" s="124"/>
      <c r="Z627" s="124"/>
      <c r="AA627" s="124"/>
      <c r="AB627" s="124"/>
      <c r="AC627" s="124" t="s">
        <v>238</v>
      </c>
      <c r="AD627" s="124"/>
      <c r="AE627" s="61"/>
      <c r="AF627" s="287"/>
      <c r="AG627" s="287"/>
    </row>
    <row r="628" spans="1:33" ht="30" customHeight="1" x14ac:dyDescent="0.25">
      <c r="AF628" s="287"/>
      <c r="AG628" s="287"/>
    </row>
    <row r="629" spans="1:33" ht="30" customHeight="1" x14ac:dyDescent="0.25"/>
    <row r="630" spans="1:33" ht="30" customHeight="1" x14ac:dyDescent="0.25"/>
    <row r="631" spans="1:33" x14ac:dyDescent="0.25">
      <c r="A631" s="68" t="s">
        <v>130</v>
      </c>
    </row>
  </sheetData>
  <sheetProtection algorithmName="SHA-512" hashValue="H9UDazI4q9VrOR+89i/rIBd76lln9FD0aE4hdoA0463ABsnq1/qPaO11QgQNLfNoA5TQcggkHseGYKCAy1HA8g==" saltValue="nXlmrMJVnD33XyKEcxiOPA==" spinCount="100000" sheet="1" objects="1" scenarios="1" formatCells="0" formatRows="0" sort="0" autoFilter="0"/>
  <mergeCells count="5">
    <mergeCell ref="A1:H2"/>
    <mergeCell ref="A6:H6"/>
    <mergeCell ref="A165:H165"/>
    <mergeCell ref="A324:Q324"/>
    <mergeCell ref="R324:U324"/>
  </mergeCells>
  <conditionalFormatting sqref="A8:D158">
    <cfRule type="expression" dxfId="72" priority="28">
      <formula>MOD($A8,2)=1</formula>
    </cfRule>
    <cfRule type="expression" dxfId="71" priority="29">
      <formula>MOD($A8,2)=0</formula>
    </cfRule>
  </conditionalFormatting>
  <conditionalFormatting sqref="A167:D317">
    <cfRule type="expression" dxfId="70" priority="26">
      <formula>MOD($A8,2)=1</formula>
    </cfRule>
    <cfRule type="expression" dxfId="69" priority="27">
      <formula>MOD($A167,2)=0</formula>
    </cfRule>
  </conditionalFormatting>
  <conditionalFormatting sqref="A326:D626">
    <cfRule type="expression" dxfId="68" priority="24">
      <formula>MOD($A326,2)=1</formula>
    </cfRule>
    <cfRule type="expression" dxfId="67" priority="25">
      <formula>MOD($A326,2)=0</formula>
    </cfRule>
  </conditionalFormatting>
  <conditionalFormatting sqref="J326:Q626 A8:H158 A167:H317 A326:H626">
    <cfRule type="expression" dxfId="66" priority="23">
      <formula>$C8=""</formula>
    </cfRule>
  </conditionalFormatting>
  <conditionalFormatting sqref="V326:V626">
    <cfRule type="expression" dxfId="65" priority="22">
      <formula>$C326=""</formula>
    </cfRule>
  </conditionalFormatting>
  <conditionalFormatting sqref="U326:U626">
    <cfRule type="expression" dxfId="64" priority="21">
      <formula>$C326=""</formula>
    </cfRule>
  </conditionalFormatting>
  <conditionalFormatting sqref="I326:I626">
    <cfRule type="expression" dxfId="63" priority="20">
      <formula>$C326=""</formula>
    </cfRule>
  </conditionalFormatting>
  <conditionalFormatting sqref="R326:S626">
    <cfRule type="expression" dxfId="62" priority="19">
      <formula>$C326=""</formula>
    </cfRule>
  </conditionalFormatting>
  <conditionalFormatting sqref="T326:T626">
    <cfRule type="expression" dxfId="61" priority="18">
      <formula>$C326=""</formula>
    </cfRule>
  </conditionalFormatting>
  <conditionalFormatting sqref="A8:H16 U8:V16 A167:H175 U167:V175">
    <cfRule type="expression" dxfId="60" priority="17">
      <formula>$O8:$O159="[Record ID]"</formula>
    </cfRule>
  </conditionalFormatting>
  <conditionalFormatting sqref="A326:V626">
    <cfRule type="expression" dxfId="59" priority="15">
      <formula>$AB326:$AB627="[Record ID]"</formula>
    </cfRule>
  </conditionalFormatting>
  <conditionalFormatting sqref="U8:U158">
    <cfRule type="expression" dxfId="58" priority="14">
      <formula>$C8=""</formula>
    </cfRule>
  </conditionalFormatting>
  <conditionalFormatting sqref="V8:V158">
    <cfRule type="expression" dxfId="57" priority="12">
      <formula>$C8=""</formula>
    </cfRule>
  </conditionalFormatting>
  <conditionalFormatting sqref="U167:U317">
    <cfRule type="expression" dxfId="56" priority="10">
      <formula>$C167=""</formula>
    </cfRule>
  </conditionalFormatting>
  <conditionalFormatting sqref="V167:V317">
    <cfRule type="expression" dxfId="55" priority="8">
      <formula>$C167=""</formula>
    </cfRule>
  </conditionalFormatting>
  <conditionalFormatting sqref="AF326:AG626">
    <cfRule type="expression" dxfId="54" priority="2">
      <formula>$C326=""</formula>
    </cfRule>
  </conditionalFormatting>
  <conditionalFormatting sqref="AF326:AG626">
    <cfRule type="expression" dxfId="53" priority="1">
      <formula>$AB326:$AB627="[Record ID]"</formula>
    </cfRule>
  </conditionalFormatting>
  <conditionalFormatting sqref="A17:H25 U17:V25">
    <cfRule type="expression" dxfId="52" priority="52">
      <formula>$O17:$O318="[Record ID]"</formula>
    </cfRule>
  </conditionalFormatting>
  <conditionalFormatting sqref="A176:H317 U176:V317">
    <cfRule type="expression" dxfId="51" priority="54">
      <formula>$O176:$O627="[Record ID]"</formula>
    </cfRule>
  </conditionalFormatting>
  <conditionalFormatting sqref="A26:H158 U26:V158">
    <cfRule type="expression" dxfId="50" priority="60">
      <formula>$O26:$O627="[Record ID]"</formula>
    </cfRule>
  </conditionalFormatting>
  <dataValidations count="14">
    <dataValidation type="textLength" allowBlank="1" showInputMessage="1" showErrorMessage="1" errorTitle="Entered information is too long" error="Information entered here is limited to 20 characters. Please capture further details in Comments." sqref="E8:E158 E167:E317">
      <formula1>0</formula1>
      <formula2>20</formula2>
    </dataValidation>
    <dataValidation type="textLength" allowBlank="1" showInputMessage="1" showErrorMessage="1" errorTitle="Entered information is too long" error="Information entered here is limited to 4000 characters. Please capture further details in Comments." sqref="G167:G317 G8:G158 U326:U626">
      <formula1>0</formula1>
      <formula2>4000</formula2>
    </dataValidation>
    <dataValidation type="textLength" allowBlank="1" showInputMessage="1" showErrorMessage="1" errorTitle="Entered information is too long" error="Information entered here is limited to 255 characters. Please capture further details in Comments." sqref="H8:H158">
      <formula1>0</formula1>
      <formula2>255</formula2>
    </dataValidation>
    <dataValidation type="textLength" allowBlank="1" showInputMessage="1" showErrorMessage="1" errorTitle="Enteredinformation is too long" error="Information entered here is limited to 32768 characters. Please capture further details in Comments." sqref="H167:H317">
      <formula1>0</formula1>
      <formula2>32768</formula2>
    </dataValidation>
    <dataValidation type="textLength" allowBlank="1" showInputMessage="1" showErrorMessage="1" errorTitle="Entered information is too long" error="Information entered here is limited to 32768 characters. Please capture further details in Comments." sqref="V326:V626">
      <formula1>0</formula1>
      <formula2>32768</formula2>
    </dataValidation>
    <dataValidation allowBlank="1" showInputMessage="1" showErrorMessage="1" prompt="To ensure data consistency please ensure that all thousands are separated with a comma and all decimals are separated with a decimal. (e.g. 1,000,000.96)" sqref="E326:G626"/>
    <dataValidation type="decimal" allowBlank="1" showInputMessage="1" showErrorMessage="1" errorTitle="X-Author for Excel" error="Please enter a valid numeric value. Valid range for Impact Indicator Number is -1E+18 to 1E+18." promptTitle="X-Author for Excel" sqref="A8:A158">
      <formula1>-1000000000000000000</formula1>
      <formula2>1000000000000000000</formula2>
    </dataValidation>
    <dataValidation type="list" allowBlank="1" showInputMessage="1" showErrorMessage="1" errorTitle="X-Author for Excel" error="Please select a value from the drop-down." promptTitle="X-Author for Excel" sqref="F8:F158">
      <formula1>IF(IFERROR(ROWS(INDIRECT(SUBSTITUTE("AIM_Impact_Disaggregation__c.AIM_Baseline_Year__c"," ","_"))),-1) &lt; 0, XAuthorInvalidPicklistData,INDIRECT(SUBSTITUTE("AIM_Impact_Disaggregation__c.AIM_Baseline_Year__c"," ","_")))</formula1>
    </dataValidation>
    <dataValidation type="custom" allowBlank="1" showInputMessage="1" showErrorMessage="1" errorTitle="X-Author for Excel" error="Id and Lookup fields are not editable." promptTitle="X-Author for Excel" sqref="O8:O158 I8:J158 O167:O317 I167:J317 AB326:AD626">
      <formula1>""</formula1>
    </dataValidation>
    <dataValidation type="list" allowBlank="1" showInputMessage="1" showErrorMessage="1" errorTitle="X-Author for Excel" error="Please select either TRUE or FALSE from the dropdown." promptTitle="X-Author for Excel" sqref="N8:N158 N167:N317 AA326:AA626">
      <formula1>"TRUE,FALSE"</formula1>
    </dataValidation>
    <dataValidation type="decimal" allowBlank="1" showInputMessage="1" showErrorMessage="1" errorTitle="X-Author for Excel" error="Please enter a valid numeric value. Valid range for Outcome Indicator Number is -1E+18 to 1E+18." promptTitle="X-Author for Excel" sqref="A167:A317">
      <formula1>-1000000000000000000</formula1>
      <formula2>1000000000000000000</formula2>
    </dataValidation>
    <dataValidation type="list" allowBlank="1" showInputMessage="1" showErrorMessage="1" errorTitle="X-Author for Excel" error="Please select a value from the drop-down." promptTitle="X-Author for Excel" sqref="F167:F317">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Coverage Indicator Number is -1E+18 to 1E+18." promptTitle="X-Author for Excel" sqref="A326:A626">
      <formula1>-1000000000000000000</formula1>
      <formula2>1000000000000000000</formula2>
    </dataValidation>
    <dataValidation type="list" allowBlank="1" showInputMessage="1" showErrorMessage="1" errorTitle="X-Author for Excel" error="Please select a value from the drop-down." promptTitle="X-Author for Excel" sqref="H326:H626">
      <formula1>IF(IFERROR(ROWS(INDIRECT(SUBSTITUTE("AIM_Coverage_Disaggregation__c.AIM_Year__c"," ","_"))),-1) &lt; 0, XAuthorInvalidPicklistData,INDIRECT(SUBSTITUTE("AIM_Coverage_Disaggregation__c.AIM_Year__c"," ","_")))</formula1>
    </dataValidation>
  </dataValidations>
  <hyperlinks>
    <hyperlink ref="D4" location="_e6620337_bf44_48f3_a7fd_0125cc2c6be7" display="Coverage"/>
    <hyperlink ref="B4" location="_b9c6b527_c2c5_4200_bb21_b9257f2bb2c1" display="Impact "/>
    <hyperlink ref="C4" location="_a395564a_2e4f_42b7_9d4d_76ed548224d3" display="Outcome "/>
    <hyperlink ref="A631" location="' Disaggregation - Section E'!A4" display="' Disaggregation - Section E'!A4"/>
  </hyperlinks>
  <pageMargins left="0.7" right="0.7" top="0.75" bottom="0.75" header="0.3" footer="0.3"/>
  <pageSetup paperSize="8" scale="45" fitToHeight="0" orientation="landscape" r:id="rId1"/>
  <rowBreaks count="1" manualBreakCount="1">
    <brk id="325" max="32" man="1"/>
  </rowBreaks>
  <colBreaks count="1" manualBreakCount="1">
    <brk id="4" max="3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W580"/>
  <sheetViews>
    <sheetView showGridLines="0" zoomScale="55" zoomScaleNormal="55" workbookViewId="0">
      <selection activeCell="AO22" sqref="AO22"/>
    </sheetView>
  </sheetViews>
  <sheetFormatPr defaultColWidth="8.625" defaultRowHeight="15.75" x14ac:dyDescent="0.25"/>
  <cols>
    <col min="1" max="1" width="12" style="6" customWidth="1"/>
    <col min="2" max="2" width="30.625" style="6" customWidth="1"/>
    <col min="3" max="3" width="25.625" style="6" customWidth="1"/>
    <col min="4" max="4" width="42.125" style="6" customWidth="1"/>
    <col min="5" max="5" width="48.625" style="6" customWidth="1"/>
    <col min="6" max="11" width="11.125" style="6" hidden="1" customWidth="1"/>
    <col min="12" max="13" width="17.125" style="6" hidden="1" customWidth="1"/>
    <col min="14" max="14" width="28.375" style="6" customWidth="1"/>
    <col min="15" max="15" width="51.625" style="6" customWidth="1"/>
    <col min="16" max="16" width="31" style="6" customWidth="1"/>
    <col min="17" max="17" width="13.625" style="6" hidden="1" customWidth="1"/>
    <col min="18" max="19" width="14.125" style="6" hidden="1" customWidth="1"/>
    <col min="20" max="21" width="22.125" style="6" hidden="1" customWidth="1"/>
    <col min="22" max="22" width="25.625" style="6" hidden="1" customWidth="1"/>
    <col min="23" max="27" width="26.625" style="6" hidden="1" customWidth="1"/>
    <col min="28" max="29" width="0.125" style="6" customWidth="1"/>
    <col min="30" max="38" width="8.625" style="6" customWidth="1"/>
    <col min="39" max="39" width="8.625" style="9" customWidth="1"/>
    <col min="40" max="40" width="17.625" style="9" customWidth="1"/>
    <col min="41" max="41" width="13.125" style="9" customWidth="1"/>
    <col min="42" max="42" width="18" style="9" customWidth="1"/>
    <col min="43" max="43" width="13.125" style="9" customWidth="1"/>
    <col min="44" max="44" width="8.625" style="9"/>
    <col min="45" max="49" width="8.625" style="4"/>
    <col min="50" max="16384" width="8.625" style="6"/>
  </cols>
  <sheetData>
    <row r="1" spans="1:29" ht="21.6" customHeight="1" x14ac:dyDescent="0.25">
      <c r="A1" s="553" t="s">
        <v>181</v>
      </c>
      <c r="B1" s="554"/>
      <c r="C1" s="554"/>
      <c r="D1" s="554"/>
      <c r="E1" s="554"/>
      <c r="F1" s="554"/>
      <c r="G1" s="554"/>
      <c r="H1" s="554"/>
      <c r="I1" s="554"/>
      <c r="J1" s="554"/>
      <c r="K1" s="554"/>
      <c r="L1" s="554"/>
      <c r="M1" s="554"/>
      <c r="N1" s="554"/>
      <c r="O1" s="555"/>
    </row>
    <row r="2" spans="1:29" ht="16.5" thickBot="1" x14ac:dyDescent="0.3">
      <c r="A2" s="556"/>
      <c r="B2" s="557"/>
      <c r="C2" s="557"/>
      <c r="D2" s="557"/>
      <c r="E2" s="557"/>
      <c r="F2" s="557"/>
      <c r="G2" s="557"/>
      <c r="H2" s="557"/>
      <c r="I2" s="557"/>
      <c r="J2" s="557"/>
      <c r="K2" s="557"/>
      <c r="L2" s="557"/>
      <c r="M2" s="557"/>
      <c r="N2" s="557"/>
      <c r="O2" s="558"/>
    </row>
    <row r="3" spans="1:29" ht="16.5" thickBot="1" x14ac:dyDescent="0.3"/>
    <row r="4" spans="1:29" ht="65.849999999999994" customHeight="1" thickBot="1" x14ac:dyDescent="0.3">
      <c r="A4" s="44" t="s">
        <v>37</v>
      </c>
      <c r="B4" s="45" t="s">
        <v>170</v>
      </c>
      <c r="C4" s="31" t="s">
        <v>171</v>
      </c>
    </row>
    <row r="5" spans="1:29" ht="16.5" thickBot="1" x14ac:dyDescent="0.3"/>
    <row r="6" spans="1:29" ht="45.75" customHeight="1" thickBot="1" x14ac:dyDescent="0.3">
      <c r="A6" s="533" t="s">
        <v>170</v>
      </c>
      <c r="B6" s="534"/>
      <c r="C6" s="534"/>
      <c r="D6" s="534"/>
      <c r="E6" s="534"/>
      <c r="F6" s="534"/>
      <c r="G6" s="534"/>
      <c r="H6" s="534"/>
      <c r="I6" s="534"/>
      <c r="J6" s="534"/>
      <c r="K6" s="534"/>
      <c r="L6" s="534"/>
      <c r="M6" s="534"/>
      <c r="N6" s="534"/>
      <c r="O6" s="534"/>
      <c r="P6" s="182"/>
      <c r="Q6" s="182"/>
      <c r="R6" s="182"/>
      <c r="S6" s="182"/>
      <c r="T6" s="182"/>
      <c r="U6" s="182"/>
      <c r="V6" s="182"/>
      <c r="W6" s="182"/>
      <c r="X6" s="182"/>
      <c r="Y6" s="182"/>
      <c r="Z6" s="182"/>
      <c r="AA6" s="182"/>
      <c r="AB6" s="182"/>
      <c r="AC6" s="184"/>
    </row>
    <row r="7" spans="1:29" ht="45.75" customHeight="1" x14ac:dyDescent="0.25">
      <c r="A7" s="389" t="s">
        <v>129</v>
      </c>
      <c r="B7" s="389" t="s">
        <v>1</v>
      </c>
      <c r="C7" s="389" t="s">
        <v>88</v>
      </c>
      <c r="D7" s="389" t="s">
        <v>89</v>
      </c>
      <c r="E7" s="389" t="s">
        <v>259</v>
      </c>
      <c r="F7" s="371" t="s">
        <v>261</v>
      </c>
      <c r="G7" s="439"/>
      <c r="H7" s="439"/>
      <c r="I7" s="439"/>
      <c r="J7" s="439"/>
      <c r="K7" s="439"/>
      <c r="L7" s="439"/>
      <c r="M7" s="389"/>
      <c r="N7" s="390" t="s">
        <v>11</v>
      </c>
      <c r="O7" s="390" t="s">
        <v>9</v>
      </c>
      <c r="P7" s="390" t="s">
        <v>285</v>
      </c>
      <c r="Q7" s="448"/>
      <c r="R7" s="448" t="s">
        <v>258</v>
      </c>
      <c r="S7" s="448" t="s">
        <v>60</v>
      </c>
      <c r="T7" s="448" t="s">
        <v>62</v>
      </c>
      <c r="U7" s="448" t="s">
        <v>98</v>
      </c>
      <c r="V7" s="468" t="s">
        <v>178</v>
      </c>
      <c r="W7" s="468" t="s">
        <v>193</v>
      </c>
      <c r="X7" s="468" t="s">
        <v>206</v>
      </c>
      <c r="Y7" s="468" t="s">
        <v>48</v>
      </c>
      <c r="Z7" s="468" t="s">
        <v>260</v>
      </c>
      <c r="AA7" s="212"/>
      <c r="AB7" s="158"/>
      <c r="AC7" s="51"/>
    </row>
    <row r="8" spans="1:29" ht="47.1" hidden="1" customHeight="1" x14ac:dyDescent="0.25">
      <c r="A8" s="375" t="s">
        <v>93</v>
      </c>
      <c r="B8" s="469" t="str">
        <f>IFERROR(IF(D8="","",VLOOKUP(W8,'Reference records(soft deleted)'!$B$61:$D$89,3,FALSE)),"")</f>
        <v/>
      </c>
      <c r="C8" s="469" t="str">
        <f>IFERROR(IF(D8="","",VLOOKUP(X8,'Reference records(soft deleted)'!$B$171:$D$343,3,FALSE)),"")</f>
        <v/>
      </c>
      <c r="D8" s="470" t="s">
        <v>90</v>
      </c>
      <c r="E8" s="471" t="str">
        <f>IF('Overview - Section A'!$AN$5="Funding Request",IF(F8="Funding Request Place Holder","",F8),"")</f>
        <v/>
      </c>
      <c r="F8" s="472" t="str">
        <f>IFERROR(IF(Z8="","",VLOOKUP(Z8,'Overview - Section A'!$P$30:$Q$31,2,FALSE)),"")</f>
        <v>[Account (Name)]</v>
      </c>
      <c r="G8" s="473"/>
      <c r="H8" s="473"/>
      <c r="I8" s="473"/>
      <c r="J8" s="473"/>
      <c r="K8" s="473"/>
      <c r="L8" s="473"/>
      <c r="M8" s="471"/>
      <c r="N8" s="474" t="str">
        <f>IFERROR(IF(Y8="","",Y8),"")</f>
        <v>[Country (Name)]</v>
      </c>
      <c r="O8" s="475" t="s">
        <v>91</v>
      </c>
      <c r="P8" s="476" t="s">
        <v>284</v>
      </c>
      <c r="Q8" s="449"/>
      <c r="R8" s="449" t="str">
        <f>IFERROR(IF('Overview - Section A'!$AN$5="Funding Request",VLOOKUP(E8,'Overview - Section A'!$M$30:$P$31,4,FALSE),IF(Z8="","",Z8)),"")</f>
        <v>[Record ID]</v>
      </c>
      <c r="S8" s="449" t="b">
        <f>IFERROR(IF(N8&lt;&gt;"",TRUE,FALSE),FALSE)</f>
        <v>1</v>
      </c>
      <c r="T8" s="449" t="s">
        <v>61</v>
      </c>
      <c r="U8" s="449" t="str">
        <f t="array" ref="U8">IFERROR(IF(OR(INDEX('Overview - Section A'!$AB$119:$AB$173,MATCH(LEFT(C8,255),LEFT('Overview - Section A'!$W$119:$W$173,255),0))=0,INDEX('Overview - Section A'!$AB$119:$AB$173,MATCH(LEFT(C8,255),LEFT('Overview - Section A'!$W$119:$W$173,255),0))="[Record ID]"),"",INDEX('Overview - Section A'!$AB$119:$AB$173,MATCH(LEFT(C8,255),LEFT('Overview - Section A'!$W$119:$W$173,255),0))),"")</f>
        <v/>
      </c>
      <c r="V8" s="477" t="str">
        <f>IFERROR(IF('Overview - Section A'!$AN$5="Funding Request",IF('Reference Records'!$B$276&lt;&gt;"",VLOOKUP(N8,'Reference Records'!$B$276:$C$277,2,FALSE),VLOOKUP(N8,'Reference Records'!$A$289:$C$290,3,FALSE)),VLOOKUP(N8,'Reference Records'!$A$293:$C$295,3,FALSE)),"")</f>
        <v>[Record ID]</v>
      </c>
      <c r="W8" s="478" t="s">
        <v>192</v>
      </c>
      <c r="X8" s="478" t="s">
        <v>194</v>
      </c>
      <c r="Y8" s="477" t="s">
        <v>198</v>
      </c>
      <c r="Z8" s="477" t="s">
        <v>61</v>
      </c>
      <c r="AA8" s="213"/>
      <c r="AB8" s="159"/>
      <c r="AC8" s="51"/>
    </row>
    <row r="9" spans="1:29" ht="47.1" customHeight="1" x14ac:dyDescent="0.25">
      <c r="A9" s="375">
        <v>1</v>
      </c>
      <c r="B9" s="469" t="str">
        <f>IFERROR(IF(D9="","",VLOOKUP(W9,'Reference records(soft deleted)'!$B$61:$D$89,3,FALSE)),"")</f>
        <v/>
      </c>
      <c r="C9" s="469" t="str">
        <f>IFERROR(IF(D9="","",VLOOKUP(X9,'Reference records(soft deleted)'!$B$171:$D$343,3,FALSE)),"")</f>
        <v/>
      </c>
      <c r="D9" s="470"/>
      <c r="E9" s="471" t="str">
        <f>IF('Overview - Section A'!$AN$5="Funding Request",IF(F9="Funding Request Place Holder","",F9),"")</f>
        <v/>
      </c>
      <c r="F9" s="472" t="str">
        <f>IFERROR(IF(Z9="","",VLOOKUP(Z9,'Overview - Section A'!$P$30:$Q$31,2,FALSE)),"")</f>
        <v/>
      </c>
      <c r="G9" s="473"/>
      <c r="H9" s="473"/>
      <c r="I9" s="473"/>
      <c r="J9" s="473"/>
      <c r="K9" s="473"/>
      <c r="L9" s="473"/>
      <c r="M9" s="471"/>
      <c r="N9" s="474" t="str">
        <f t="shared" ref="N9:N72" si="0">IFERROR(IF(Y9="","",Y9),"")</f>
        <v/>
      </c>
      <c r="O9" s="475"/>
      <c r="P9" s="476"/>
      <c r="Q9" s="449"/>
      <c r="R9" s="449" t="str">
        <f>IFERROR(IF('Overview - Section A'!$AN$5="Funding Request",VLOOKUP(E9,'Overview - Section A'!$M$30:$P$31,4,FALSE),IF(Z9="","",Z9)),"")</f>
        <v>a1236000008JVNSAA4</v>
      </c>
      <c r="S9" s="449" t="b">
        <f t="shared" ref="S9:S72" si="1">IFERROR(IF(N9&lt;&gt;"",TRUE,FALSE),FALSE)</f>
        <v>0</v>
      </c>
      <c r="T9" s="449" t="s">
        <v>1026</v>
      </c>
      <c r="U9" s="449" t="str">
        <f t="array" ref="U9">IFERROR(IF(OR(INDEX('Overview - Section A'!$AB$119:$AB$173,MATCH(LEFT(C9,255),LEFT('Overview - Section A'!$W$119:$W$173,255),0))=0,INDEX('Overview - Section A'!$AB$119:$AB$173,MATCH(LEFT(C9,255),LEFT('Overview - Section A'!$W$119:$W$173,255),0))="[Record ID]"),"",INDEX('Overview - Section A'!$AB$119:$AB$173,MATCH(LEFT(C9,255),LEFT('Overview - Section A'!$W$119:$W$173,255),0))),"")</f>
        <v/>
      </c>
      <c r="V9" s="477" t="str">
        <f>IFERROR(IF('Overview - Section A'!$AN$5="Funding Request",IF('Reference Records'!$B$276&lt;&gt;"",VLOOKUP(N9,'Reference Records'!$B$276:$C$277,2,FALSE),VLOOKUP(N9,'Reference Records'!$A$289:$C$290,3,FALSE)),VLOOKUP(N9,'Reference Records'!$A$293:$C$295,3,FALSE)),"")</f>
        <v/>
      </c>
      <c r="W9" s="478"/>
      <c r="X9" s="478"/>
      <c r="Y9" s="477"/>
      <c r="Z9" s="477" t="s">
        <v>407</v>
      </c>
      <c r="AA9" s="213"/>
      <c r="AB9" s="159"/>
      <c r="AC9" s="51"/>
    </row>
    <row r="10" spans="1:29" ht="47.1" customHeight="1" x14ac:dyDescent="0.25">
      <c r="A10" s="375">
        <v>2</v>
      </c>
      <c r="B10" s="469" t="str">
        <f>IFERROR(IF(D10="","",VLOOKUP(W10,'Reference records(soft deleted)'!$B$61:$D$89,3,FALSE)),"")</f>
        <v/>
      </c>
      <c r="C10" s="469" t="str">
        <f>IFERROR(IF(D10="","",VLOOKUP(X10,'Reference records(soft deleted)'!$B$171:$D$343,3,FALSE)),"")</f>
        <v/>
      </c>
      <c r="D10" s="470"/>
      <c r="E10" s="471" t="str">
        <f>IF('Overview - Section A'!$AN$5="Funding Request",IF(F10="Funding Request Place Holder","",F10),"")</f>
        <v/>
      </c>
      <c r="F10" s="472" t="str">
        <f>IFERROR(IF(Z10="","",VLOOKUP(Z10,'Overview - Section A'!$P$30:$Q$31,2,FALSE)),"")</f>
        <v/>
      </c>
      <c r="G10" s="473"/>
      <c r="H10" s="473"/>
      <c r="I10" s="473"/>
      <c r="J10" s="473"/>
      <c r="K10" s="473"/>
      <c r="L10" s="473"/>
      <c r="M10" s="471"/>
      <c r="N10" s="474" t="str">
        <f t="shared" si="0"/>
        <v/>
      </c>
      <c r="O10" s="475"/>
      <c r="P10" s="476"/>
      <c r="Q10" s="449"/>
      <c r="R10" s="449" t="str">
        <f>IFERROR(IF('Overview - Section A'!$AN$5="Funding Request",VLOOKUP(E10,'Overview - Section A'!$M$30:$P$31,4,FALSE),IF(Z10="","",Z10)),"")</f>
        <v>a1236000008JVNSAA4</v>
      </c>
      <c r="S10" s="449" t="b">
        <f t="shared" si="1"/>
        <v>0</v>
      </c>
      <c r="T10" s="449" t="s">
        <v>1027</v>
      </c>
      <c r="U10" s="449" t="str">
        <f t="array" ref="U10">IFERROR(IF(OR(INDEX('Overview - Section A'!$AB$119:$AB$173,MATCH(LEFT(C10,255),LEFT('Overview - Section A'!$W$119:$W$173,255),0))=0,INDEX('Overview - Section A'!$AB$119:$AB$173,MATCH(LEFT(C10,255),LEFT('Overview - Section A'!$W$119:$W$173,255),0))="[Record ID]"),"",INDEX('Overview - Section A'!$AB$119:$AB$173,MATCH(LEFT(C10,255),LEFT('Overview - Section A'!$W$119:$W$173,255),0))),"")</f>
        <v/>
      </c>
      <c r="V10" s="477" t="str">
        <f>IFERROR(IF('Overview - Section A'!$AN$5="Funding Request",IF('Reference Records'!$B$276&lt;&gt;"",VLOOKUP(N10,'Reference Records'!$B$276:$C$277,2,FALSE),VLOOKUP(N10,'Reference Records'!$A$289:$C$290,3,FALSE)),VLOOKUP(N10,'Reference Records'!$A$293:$C$295,3,FALSE)),"")</f>
        <v/>
      </c>
      <c r="W10" s="478"/>
      <c r="X10" s="478"/>
      <c r="Y10" s="477"/>
      <c r="Z10" s="477" t="s">
        <v>407</v>
      </c>
      <c r="AA10" s="213"/>
      <c r="AB10" s="159"/>
      <c r="AC10" s="51"/>
    </row>
    <row r="11" spans="1:29" ht="47.1" customHeight="1" x14ac:dyDescent="0.25">
      <c r="A11" s="375">
        <v>3</v>
      </c>
      <c r="B11" s="469" t="str">
        <f>IFERROR(IF(D11="","",VLOOKUP(W11,'Reference records(soft deleted)'!$B$61:$D$89,3,FALSE)),"")</f>
        <v/>
      </c>
      <c r="C11" s="469" t="str">
        <f>IFERROR(IF(D11="","",VLOOKUP(X11,'Reference records(soft deleted)'!$B$171:$D$343,3,FALSE)),"")</f>
        <v/>
      </c>
      <c r="D11" s="470"/>
      <c r="E11" s="471" t="str">
        <f>IF('Overview - Section A'!$AN$5="Funding Request",IF(F11="Funding Request Place Holder","",F11),"")</f>
        <v/>
      </c>
      <c r="F11" s="472" t="str">
        <f>IFERROR(IF(Z11="","",VLOOKUP(Z11,'Overview - Section A'!$P$30:$Q$31,2,FALSE)),"")</f>
        <v/>
      </c>
      <c r="G11" s="473"/>
      <c r="H11" s="473"/>
      <c r="I11" s="473"/>
      <c r="J11" s="473"/>
      <c r="K11" s="473"/>
      <c r="L11" s="473"/>
      <c r="M11" s="471"/>
      <c r="N11" s="474" t="str">
        <f t="shared" si="0"/>
        <v/>
      </c>
      <c r="O11" s="475"/>
      <c r="P11" s="476"/>
      <c r="Q11" s="449"/>
      <c r="R11" s="449" t="str">
        <f>IFERROR(IF('Overview - Section A'!$AN$5="Funding Request",VLOOKUP(E11,'Overview - Section A'!$M$30:$P$31,4,FALSE),IF(Z11="","",Z11)),"")</f>
        <v>a1236000008JVNSAA4</v>
      </c>
      <c r="S11" s="449" t="b">
        <f t="shared" si="1"/>
        <v>0</v>
      </c>
      <c r="T11" s="449" t="s">
        <v>1028</v>
      </c>
      <c r="U11" s="449" t="str">
        <f t="array" ref="U11">IFERROR(IF(OR(INDEX('Overview - Section A'!$AB$119:$AB$173,MATCH(LEFT(C11,255),LEFT('Overview - Section A'!$W$119:$W$173,255),0))=0,INDEX('Overview - Section A'!$AB$119:$AB$173,MATCH(LEFT(C11,255),LEFT('Overview - Section A'!$W$119:$W$173,255),0))="[Record ID]"),"",INDEX('Overview - Section A'!$AB$119:$AB$173,MATCH(LEFT(C11,255),LEFT('Overview - Section A'!$W$119:$W$173,255),0))),"")</f>
        <v/>
      </c>
      <c r="V11" s="477" t="str">
        <f>IFERROR(IF('Overview - Section A'!$AN$5="Funding Request",IF('Reference Records'!$B$276&lt;&gt;"",VLOOKUP(N11,'Reference Records'!$B$276:$C$277,2,FALSE),VLOOKUP(N11,'Reference Records'!$A$289:$C$290,3,FALSE)),VLOOKUP(N11,'Reference Records'!$A$293:$C$295,3,FALSE)),"")</f>
        <v/>
      </c>
      <c r="W11" s="478"/>
      <c r="X11" s="478"/>
      <c r="Y11" s="477"/>
      <c r="Z11" s="477" t="s">
        <v>407</v>
      </c>
      <c r="AA11" s="213"/>
      <c r="AB11" s="159"/>
      <c r="AC11" s="51"/>
    </row>
    <row r="12" spans="1:29" ht="47.1" customHeight="1" x14ac:dyDescent="0.25">
      <c r="A12" s="375">
        <v>4</v>
      </c>
      <c r="B12" s="469" t="str">
        <f>IFERROR(IF(D12="","",VLOOKUP(W12,'Reference records(soft deleted)'!$B$61:$D$89,3,FALSE)),"")</f>
        <v/>
      </c>
      <c r="C12" s="469" t="str">
        <f>IFERROR(IF(D12="","",VLOOKUP(X12,'Reference records(soft deleted)'!$B$171:$D$343,3,FALSE)),"")</f>
        <v/>
      </c>
      <c r="D12" s="470"/>
      <c r="E12" s="471" t="str">
        <f>IF('Overview - Section A'!$AN$5="Funding Request",IF(F12="Funding Request Place Holder","",F12),"")</f>
        <v/>
      </c>
      <c r="F12" s="472" t="str">
        <f>IFERROR(IF(Z12="","",VLOOKUP(Z12,'Overview - Section A'!$P$30:$Q$31,2,FALSE)),"")</f>
        <v/>
      </c>
      <c r="G12" s="473"/>
      <c r="H12" s="473"/>
      <c r="I12" s="473"/>
      <c r="J12" s="473"/>
      <c r="K12" s="473"/>
      <c r="L12" s="473"/>
      <c r="M12" s="471"/>
      <c r="N12" s="474" t="str">
        <f t="shared" si="0"/>
        <v/>
      </c>
      <c r="O12" s="475"/>
      <c r="P12" s="476"/>
      <c r="Q12" s="449"/>
      <c r="R12" s="449" t="str">
        <f>IFERROR(IF('Overview - Section A'!$AN$5="Funding Request",VLOOKUP(E12,'Overview - Section A'!$M$30:$P$31,4,FALSE),IF(Z12="","",Z12)),"")</f>
        <v>a1236000008JVNSAA4</v>
      </c>
      <c r="S12" s="449" t="b">
        <f t="shared" si="1"/>
        <v>0</v>
      </c>
      <c r="T12" s="449" t="s">
        <v>1029</v>
      </c>
      <c r="U12" s="449" t="str">
        <f t="array" ref="U12">IFERROR(IF(OR(INDEX('Overview - Section A'!$AB$119:$AB$173,MATCH(LEFT(C12,255),LEFT('Overview - Section A'!$W$119:$W$173,255),0))=0,INDEX('Overview - Section A'!$AB$119:$AB$173,MATCH(LEFT(C12,255),LEFT('Overview - Section A'!$W$119:$W$173,255),0))="[Record ID]"),"",INDEX('Overview - Section A'!$AB$119:$AB$173,MATCH(LEFT(C12,255),LEFT('Overview - Section A'!$W$119:$W$173,255),0))),"")</f>
        <v/>
      </c>
      <c r="V12" s="477" t="str">
        <f>IFERROR(IF('Overview - Section A'!$AN$5="Funding Request",IF('Reference Records'!$B$276&lt;&gt;"",VLOOKUP(N12,'Reference Records'!$B$276:$C$277,2,FALSE),VLOOKUP(N12,'Reference Records'!$A$289:$C$290,3,FALSE)),VLOOKUP(N12,'Reference Records'!$A$293:$C$295,3,FALSE)),"")</f>
        <v/>
      </c>
      <c r="W12" s="478"/>
      <c r="X12" s="478"/>
      <c r="Y12" s="477"/>
      <c r="Z12" s="477" t="s">
        <v>407</v>
      </c>
      <c r="AA12" s="213"/>
      <c r="AB12" s="159"/>
      <c r="AC12" s="51"/>
    </row>
    <row r="13" spans="1:29" ht="47.1" customHeight="1" x14ac:dyDescent="0.25">
      <c r="A13" s="375">
        <v>5</v>
      </c>
      <c r="B13" s="469" t="str">
        <f>IFERROR(IF(D13="","",VLOOKUP(W13,'Reference records(soft deleted)'!$B$61:$D$89,3,FALSE)),"")</f>
        <v/>
      </c>
      <c r="C13" s="469" t="str">
        <f>IFERROR(IF(D13="","",VLOOKUP(X13,'Reference records(soft deleted)'!$B$171:$D$343,3,FALSE)),"")</f>
        <v/>
      </c>
      <c r="D13" s="470"/>
      <c r="E13" s="471" t="str">
        <f>IF('Overview - Section A'!$AN$5="Funding Request",IF(F13="Funding Request Place Holder","",F13),"")</f>
        <v/>
      </c>
      <c r="F13" s="472" t="str">
        <f>IFERROR(IF(Z13="","",VLOOKUP(Z13,'Overview - Section A'!$P$30:$Q$31,2,FALSE)),"")</f>
        <v/>
      </c>
      <c r="G13" s="473"/>
      <c r="H13" s="473"/>
      <c r="I13" s="473"/>
      <c r="J13" s="473"/>
      <c r="K13" s="473"/>
      <c r="L13" s="473"/>
      <c r="M13" s="471"/>
      <c r="N13" s="474" t="str">
        <f t="shared" si="0"/>
        <v/>
      </c>
      <c r="O13" s="475"/>
      <c r="P13" s="476"/>
      <c r="Q13" s="449"/>
      <c r="R13" s="449" t="str">
        <f>IFERROR(IF('Overview - Section A'!$AN$5="Funding Request",VLOOKUP(E13,'Overview - Section A'!$M$30:$P$31,4,FALSE),IF(Z13="","",Z13)),"")</f>
        <v>a1236000008JVNSAA4</v>
      </c>
      <c r="S13" s="449" t="b">
        <f t="shared" si="1"/>
        <v>0</v>
      </c>
      <c r="T13" s="449" t="s">
        <v>1030</v>
      </c>
      <c r="U13" s="449" t="str">
        <f t="array" ref="U13">IFERROR(IF(OR(INDEX('Overview - Section A'!$AB$119:$AB$173,MATCH(LEFT(C13,255),LEFT('Overview - Section A'!$W$119:$W$173,255),0))=0,INDEX('Overview - Section A'!$AB$119:$AB$173,MATCH(LEFT(C13,255),LEFT('Overview - Section A'!$W$119:$W$173,255),0))="[Record ID]"),"",INDEX('Overview - Section A'!$AB$119:$AB$173,MATCH(LEFT(C13,255),LEFT('Overview - Section A'!$W$119:$W$173,255),0))),"")</f>
        <v/>
      </c>
      <c r="V13" s="477" t="str">
        <f>IFERROR(IF('Overview - Section A'!$AN$5="Funding Request",IF('Reference Records'!$B$276&lt;&gt;"",VLOOKUP(N13,'Reference Records'!$B$276:$C$277,2,FALSE),VLOOKUP(N13,'Reference Records'!$A$289:$C$290,3,FALSE)),VLOOKUP(N13,'Reference Records'!$A$293:$C$295,3,FALSE)),"")</f>
        <v/>
      </c>
      <c r="W13" s="478"/>
      <c r="X13" s="478"/>
      <c r="Y13" s="477"/>
      <c r="Z13" s="477" t="s">
        <v>407</v>
      </c>
      <c r="AA13" s="213"/>
      <c r="AB13" s="159"/>
      <c r="AC13" s="51"/>
    </row>
    <row r="14" spans="1:29" ht="47.1" customHeight="1" x14ac:dyDescent="0.25">
      <c r="A14" s="375">
        <v>6</v>
      </c>
      <c r="B14" s="469" t="str">
        <f>IFERROR(IF(D14="","",VLOOKUP(W14,'Reference records(soft deleted)'!$B$61:$D$89,3,FALSE)),"")</f>
        <v/>
      </c>
      <c r="C14" s="469" t="str">
        <f>IFERROR(IF(D14="","",VLOOKUP(X14,'Reference records(soft deleted)'!$B$171:$D$343,3,FALSE)),"")</f>
        <v/>
      </c>
      <c r="D14" s="470"/>
      <c r="E14" s="471" t="str">
        <f>IF('Overview - Section A'!$AN$5="Funding Request",IF(F14="Funding Request Place Holder","",F14),"")</f>
        <v/>
      </c>
      <c r="F14" s="472" t="str">
        <f>IFERROR(IF(Z14="","",VLOOKUP(Z14,'Overview - Section A'!$P$30:$Q$31,2,FALSE)),"")</f>
        <v/>
      </c>
      <c r="G14" s="473"/>
      <c r="H14" s="473"/>
      <c r="I14" s="473"/>
      <c r="J14" s="473"/>
      <c r="K14" s="473"/>
      <c r="L14" s="473"/>
      <c r="M14" s="471"/>
      <c r="N14" s="474" t="str">
        <f t="shared" si="0"/>
        <v/>
      </c>
      <c r="O14" s="475"/>
      <c r="P14" s="476"/>
      <c r="Q14" s="449"/>
      <c r="R14" s="449" t="str">
        <f>IFERROR(IF('Overview - Section A'!$AN$5="Funding Request",VLOOKUP(E14,'Overview - Section A'!$M$30:$P$31,4,FALSE),IF(Z14="","",Z14)),"")</f>
        <v>a1236000008JVNSAA4</v>
      </c>
      <c r="S14" s="449" t="b">
        <f t="shared" si="1"/>
        <v>0</v>
      </c>
      <c r="T14" s="449" t="s">
        <v>1031</v>
      </c>
      <c r="U14" s="449" t="str">
        <f t="array" ref="U14">IFERROR(IF(OR(INDEX('Overview - Section A'!$AB$119:$AB$173,MATCH(LEFT(C14,255),LEFT('Overview - Section A'!$W$119:$W$173,255),0))=0,INDEX('Overview - Section A'!$AB$119:$AB$173,MATCH(LEFT(C14,255),LEFT('Overview - Section A'!$W$119:$W$173,255),0))="[Record ID]"),"",INDEX('Overview - Section A'!$AB$119:$AB$173,MATCH(LEFT(C14,255),LEFT('Overview - Section A'!$W$119:$W$173,255),0))),"")</f>
        <v/>
      </c>
      <c r="V14" s="477" t="str">
        <f>IFERROR(IF('Overview - Section A'!$AN$5="Funding Request",IF('Reference Records'!$B$276&lt;&gt;"",VLOOKUP(N14,'Reference Records'!$B$276:$C$277,2,FALSE),VLOOKUP(N14,'Reference Records'!$A$289:$C$290,3,FALSE)),VLOOKUP(N14,'Reference Records'!$A$293:$C$295,3,FALSE)),"")</f>
        <v/>
      </c>
      <c r="W14" s="478"/>
      <c r="X14" s="478"/>
      <c r="Y14" s="477"/>
      <c r="Z14" s="477" t="s">
        <v>407</v>
      </c>
      <c r="AA14" s="213"/>
      <c r="AB14" s="159"/>
      <c r="AC14" s="51"/>
    </row>
    <row r="15" spans="1:29" ht="47.1" customHeight="1" x14ac:dyDescent="0.25">
      <c r="A15" s="375">
        <v>7</v>
      </c>
      <c r="B15" s="469" t="str">
        <f>IFERROR(IF(D15="","",VLOOKUP(W15,'Reference records(soft deleted)'!$B$61:$D$89,3,FALSE)),"")</f>
        <v/>
      </c>
      <c r="C15" s="469" t="str">
        <f>IFERROR(IF(D15="","",VLOOKUP(X15,'Reference records(soft deleted)'!$B$171:$D$343,3,FALSE)),"")</f>
        <v/>
      </c>
      <c r="D15" s="470"/>
      <c r="E15" s="471" t="str">
        <f>IF('Overview - Section A'!$AN$5="Funding Request",IF(F15="Funding Request Place Holder","",F15),"")</f>
        <v/>
      </c>
      <c r="F15" s="472" t="str">
        <f>IFERROR(IF(Z15="","",VLOOKUP(Z15,'Overview - Section A'!$P$30:$Q$31,2,FALSE)),"")</f>
        <v/>
      </c>
      <c r="G15" s="473"/>
      <c r="H15" s="473"/>
      <c r="I15" s="473"/>
      <c r="J15" s="473"/>
      <c r="K15" s="473"/>
      <c r="L15" s="473"/>
      <c r="M15" s="471"/>
      <c r="N15" s="474" t="str">
        <f t="shared" si="0"/>
        <v/>
      </c>
      <c r="O15" s="475"/>
      <c r="P15" s="476"/>
      <c r="Q15" s="449"/>
      <c r="R15" s="449" t="str">
        <f>IFERROR(IF('Overview - Section A'!$AN$5="Funding Request",VLOOKUP(E15,'Overview - Section A'!$M$30:$P$31,4,FALSE),IF(Z15="","",Z15)),"")</f>
        <v>a1236000008JVNSAA4</v>
      </c>
      <c r="S15" s="449" t="b">
        <f t="shared" si="1"/>
        <v>0</v>
      </c>
      <c r="T15" s="449" t="s">
        <v>1032</v>
      </c>
      <c r="U15" s="449" t="str">
        <f t="array" ref="U15">IFERROR(IF(OR(INDEX('Overview - Section A'!$AB$119:$AB$173,MATCH(LEFT(C15,255),LEFT('Overview - Section A'!$W$119:$W$173,255),0))=0,INDEX('Overview - Section A'!$AB$119:$AB$173,MATCH(LEFT(C15,255),LEFT('Overview - Section A'!$W$119:$W$173,255),0))="[Record ID]"),"",INDEX('Overview - Section A'!$AB$119:$AB$173,MATCH(LEFT(C15,255),LEFT('Overview - Section A'!$W$119:$W$173,255),0))),"")</f>
        <v/>
      </c>
      <c r="V15" s="477" t="str">
        <f>IFERROR(IF('Overview - Section A'!$AN$5="Funding Request",IF('Reference Records'!$B$276&lt;&gt;"",VLOOKUP(N15,'Reference Records'!$B$276:$C$277,2,FALSE),VLOOKUP(N15,'Reference Records'!$A$289:$C$290,3,FALSE)),VLOOKUP(N15,'Reference Records'!$A$293:$C$295,3,FALSE)),"")</f>
        <v/>
      </c>
      <c r="W15" s="478"/>
      <c r="X15" s="478"/>
      <c r="Y15" s="477"/>
      <c r="Z15" s="477" t="s">
        <v>407</v>
      </c>
      <c r="AA15" s="213"/>
      <c r="AB15" s="159"/>
      <c r="AC15" s="51"/>
    </row>
    <row r="16" spans="1:29" ht="47.1" customHeight="1" x14ac:dyDescent="0.25">
      <c r="A16" s="375">
        <v>8</v>
      </c>
      <c r="B16" s="469" t="str">
        <f>IFERROR(IF(D16="","",VLOOKUP(W16,'Reference records(soft deleted)'!$B$61:$D$89,3,FALSE)),"")</f>
        <v/>
      </c>
      <c r="C16" s="469" t="str">
        <f>IFERROR(IF(D16="","",VLOOKUP(X16,'Reference records(soft deleted)'!$B$171:$D$343,3,FALSE)),"")</f>
        <v/>
      </c>
      <c r="D16" s="470"/>
      <c r="E16" s="471" t="str">
        <f>IF('Overview - Section A'!$AN$5="Funding Request",IF(F16="Funding Request Place Holder","",F16),"")</f>
        <v/>
      </c>
      <c r="F16" s="472" t="str">
        <f>IFERROR(IF(Z16="","",VLOOKUP(Z16,'Overview - Section A'!$P$30:$Q$31,2,FALSE)),"")</f>
        <v/>
      </c>
      <c r="G16" s="473"/>
      <c r="H16" s="473"/>
      <c r="I16" s="473"/>
      <c r="J16" s="473"/>
      <c r="K16" s="473"/>
      <c r="L16" s="473"/>
      <c r="M16" s="471"/>
      <c r="N16" s="474" t="str">
        <f t="shared" si="0"/>
        <v/>
      </c>
      <c r="O16" s="475"/>
      <c r="P16" s="476"/>
      <c r="Q16" s="449"/>
      <c r="R16" s="449" t="str">
        <f>IFERROR(IF('Overview - Section A'!$AN$5="Funding Request",VLOOKUP(E16,'Overview - Section A'!$M$30:$P$31,4,FALSE),IF(Z16="","",Z16)),"")</f>
        <v>a1236000008JVNSAA4</v>
      </c>
      <c r="S16" s="449" t="b">
        <f t="shared" si="1"/>
        <v>0</v>
      </c>
      <c r="T16" s="449" t="s">
        <v>1033</v>
      </c>
      <c r="U16" s="449" t="str">
        <f t="array" ref="U16">IFERROR(IF(OR(INDEX('Overview - Section A'!$AB$119:$AB$173,MATCH(LEFT(C16,255),LEFT('Overview - Section A'!$W$119:$W$173,255),0))=0,INDEX('Overview - Section A'!$AB$119:$AB$173,MATCH(LEFT(C16,255),LEFT('Overview - Section A'!$W$119:$W$173,255),0))="[Record ID]"),"",INDEX('Overview - Section A'!$AB$119:$AB$173,MATCH(LEFT(C16,255),LEFT('Overview - Section A'!$W$119:$W$173,255),0))),"")</f>
        <v/>
      </c>
      <c r="V16" s="477" t="str">
        <f>IFERROR(IF('Overview - Section A'!$AN$5="Funding Request",IF('Reference Records'!$B$276&lt;&gt;"",VLOOKUP(N16,'Reference Records'!$B$276:$C$277,2,FALSE),VLOOKUP(N16,'Reference Records'!$A$289:$C$290,3,FALSE)),VLOOKUP(N16,'Reference Records'!$A$293:$C$295,3,FALSE)),"")</f>
        <v/>
      </c>
      <c r="W16" s="478"/>
      <c r="X16" s="478"/>
      <c r="Y16" s="477"/>
      <c r="Z16" s="477" t="s">
        <v>407</v>
      </c>
      <c r="AA16" s="213"/>
      <c r="AB16" s="159"/>
      <c r="AC16" s="51"/>
    </row>
    <row r="17" spans="1:29" ht="47.1" customHeight="1" x14ac:dyDescent="0.25">
      <c r="A17" s="375">
        <v>9</v>
      </c>
      <c r="B17" s="469" t="str">
        <f>IFERROR(IF(D17="","",VLOOKUP(W17,'Reference records(soft deleted)'!$B$61:$D$89,3,FALSE)),"")</f>
        <v/>
      </c>
      <c r="C17" s="469" t="str">
        <f>IFERROR(IF(D17="","",VLOOKUP(X17,'Reference records(soft deleted)'!$B$171:$D$343,3,FALSE)),"")</f>
        <v/>
      </c>
      <c r="D17" s="470"/>
      <c r="E17" s="471" t="str">
        <f>IF('Overview - Section A'!$AN$5="Funding Request",IF(F17="Funding Request Place Holder","",F17),"")</f>
        <v/>
      </c>
      <c r="F17" s="472" t="str">
        <f>IFERROR(IF(Z17="","",VLOOKUP(Z17,'Overview - Section A'!$P$30:$Q$31,2,FALSE)),"")</f>
        <v/>
      </c>
      <c r="G17" s="473"/>
      <c r="H17" s="473"/>
      <c r="I17" s="473"/>
      <c r="J17" s="473"/>
      <c r="K17" s="473"/>
      <c r="L17" s="473"/>
      <c r="M17" s="471"/>
      <c r="N17" s="474" t="str">
        <f t="shared" si="0"/>
        <v/>
      </c>
      <c r="O17" s="475"/>
      <c r="P17" s="476"/>
      <c r="Q17" s="449"/>
      <c r="R17" s="449" t="str">
        <f>IFERROR(IF('Overview - Section A'!$AN$5="Funding Request",VLOOKUP(E17,'Overview - Section A'!$M$30:$P$31,4,FALSE),IF(Z17="","",Z17)),"")</f>
        <v>a1236000008JVNSAA4</v>
      </c>
      <c r="S17" s="449" t="b">
        <f t="shared" si="1"/>
        <v>0</v>
      </c>
      <c r="T17" s="449" t="s">
        <v>1034</v>
      </c>
      <c r="U17" s="449" t="str">
        <f t="array" ref="U17">IFERROR(IF(OR(INDEX('Overview - Section A'!$AB$119:$AB$173,MATCH(LEFT(C17,255),LEFT('Overview - Section A'!$W$119:$W$173,255),0))=0,INDEX('Overview - Section A'!$AB$119:$AB$173,MATCH(LEFT(C17,255),LEFT('Overview - Section A'!$W$119:$W$173,255),0))="[Record ID]"),"",INDEX('Overview - Section A'!$AB$119:$AB$173,MATCH(LEFT(C17,255),LEFT('Overview - Section A'!$W$119:$W$173,255),0))),"")</f>
        <v/>
      </c>
      <c r="V17" s="477" t="str">
        <f>IFERROR(IF('Overview - Section A'!$AN$5="Funding Request",IF('Reference Records'!$B$276&lt;&gt;"",VLOOKUP(N17,'Reference Records'!$B$276:$C$277,2,FALSE),VLOOKUP(N17,'Reference Records'!$A$289:$C$290,3,FALSE)),VLOOKUP(N17,'Reference Records'!$A$293:$C$295,3,FALSE)),"")</f>
        <v/>
      </c>
      <c r="W17" s="478"/>
      <c r="X17" s="478"/>
      <c r="Y17" s="477"/>
      <c r="Z17" s="477" t="s">
        <v>407</v>
      </c>
      <c r="AA17" s="213"/>
      <c r="AB17" s="159"/>
      <c r="AC17" s="51"/>
    </row>
    <row r="18" spans="1:29" ht="47.1" customHeight="1" x14ac:dyDescent="0.25">
      <c r="A18" s="375">
        <v>10</v>
      </c>
      <c r="B18" s="469" t="str">
        <f>IFERROR(IF(D18="","",VLOOKUP(W18,'Reference records(soft deleted)'!$B$61:$D$89,3,FALSE)),"")</f>
        <v/>
      </c>
      <c r="C18" s="469" t="str">
        <f>IFERROR(IF(D18="","",VLOOKUP(X18,'Reference records(soft deleted)'!$B$171:$D$343,3,FALSE)),"")</f>
        <v/>
      </c>
      <c r="D18" s="470"/>
      <c r="E18" s="471" t="str">
        <f>IF('Overview - Section A'!$AN$5="Funding Request",IF(F18="Funding Request Place Holder","",F18),"")</f>
        <v/>
      </c>
      <c r="F18" s="472" t="str">
        <f>IFERROR(IF(Z18="","",VLOOKUP(Z18,'Overview - Section A'!$P$30:$Q$31,2,FALSE)),"")</f>
        <v/>
      </c>
      <c r="G18" s="473"/>
      <c r="H18" s="473"/>
      <c r="I18" s="473"/>
      <c r="J18" s="473"/>
      <c r="K18" s="473"/>
      <c r="L18" s="473"/>
      <c r="M18" s="471"/>
      <c r="N18" s="474" t="str">
        <f t="shared" si="0"/>
        <v/>
      </c>
      <c r="O18" s="475"/>
      <c r="P18" s="476"/>
      <c r="Q18" s="449"/>
      <c r="R18" s="449" t="str">
        <f>IFERROR(IF('Overview - Section A'!$AN$5="Funding Request",VLOOKUP(E18,'Overview - Section A'!$M$30:$P$31,4,FALSE),IF(Z18="","",Z18)),"")</f>
        <v>a1236000008JVNSAA4</v>
      </c>
      <c r="S18" s="449" t="b">
        <f t="shared" si="1"/>
        <v>0</v>
      </c>
      <c r="T18" s="449" t="s">
        <v>1035</v>
      </c>
      <c r="U18" s="449" t="str">
        <f t="array" ref="U18">IFERROR(IF(OR(INDEX('Overview - Section A'!$AB$119:$AB$173,MATCH(LEFT(C18,255),LEFT('Overview - Section A'!$W$119:$W$173,255),0))=0,INDEX('Overview - Section A'!$AB$119:$AB$173,MATCH(LEFT(C18,255),LEFT('Overview - Section A'!$W$119:$W$173,255),0))="[Record ID]"),"",INDEX('Overview - Section A'!$AB$119:$AB$173,MATCH(LEFT(C18,255),LEFT('Overview - Section A'!$W$119:$W$173,255),0))),"")</f>
        <v/>
      </c>
      <c r="V18" s="477" t="str">
        <f>IFERROR(IF('Overview - Section A'!$AN$5="Funding Request",IF('Reference Records'!$B$276&lt;&gt;"",VLOOKUP(N18,'Reference Records'!$B$276:$C$277,2,FALSE),VLOOKUP(N18,'Reference Records'!$A$289:$C$290,3,FALSE)),VLOOKUP(N18,'Reference Records'!$A$293:$C$295,3,FALSE)),"")</f>
        <v/>
      </c>
      <c r="W18" s="478"/>
      <c r="X18" s="478"/>
      <c r="Y18" s="477"/>
      <c r="Z18" s="477" t="s">
        <v>407</v>
      </c>
      <c r="AA18" s="213"/>
      <c r="AB18" s="159"/>
      <c r="AC18" s="51"/>
    </row>
    <row r="19" spans="1:29" ht="47.1" customHeight="1" x14ac:dyDescent="0.25">
      <c r="A19" s="375">
        <v>11</v>
      </c>
      <c r="B19" s="469" t="str">
        <f>IFERROR(IF(D19="","",VLOOKUP(W19,'Reference records(soft deleted)'!$B$61:$D$89,3,FALSE)),"")</f>
        <v/>
      </c>
      <c r="C19" s="469" t="str">
        <f>IFERROR(IF(D19="","",VLOOKUP(X19,'Reference records(soft deleted)'!$B$171:$D$343,3,FALSE)),"")</f>
        <v/>
      </c>
      <c r="D19" s="470"/>
      <c r="E19" s="471" t="str">
        <f>IF('Overview - Section A'!$AN$5="Funding Request",IF(F19="Funding Request Place Holder","",F19),"")</f>
        <v/>
      </c>
      <c r="F19" s="472" t="str">
        <f>IFERROR(IF(Z19="","",VLOOKUP(Z19,'Overview - Section A'!$P$30:$Q$31,2,FALSE)),"")</f>
        <v/>
      </c>
      <c r="G19" s="473"/>
      <c r="H19" s="473"/>
      <c r="I19" s="473"/>
      <c r="J19" s="473"/>
      <c r="K19" s="473"/>
      <c r="L19" s="473"/>
      <c r="M19" s="471"/>
      <c r="N19" s="474" t="str">
        <f t="shared" si="0"/>
        <v/>
      </c>
      <c r="O19" s="475"/>
      <c r="P19" s="476"/>
      <c r="Q19" s="449"/>
      <c r="R19" s="449" t="str">
        <f>IFERROR(IF('Overview - Section A'!$AN$5="Funding Request",VLOOKUP(E19,'Overview - Section A'!$M$30:$P$31,4,FALSE),IF(Z19="","",Z19)),"")</f>
        <v>a1236000008JVNSAA4</v>
      </c>
      <c r="S19" s="449" t="b">
        <f t="shared" si="1"/>
        <v>0</v>
      </c>
      <c r="T19" s="449" t="s">
        <v>1036</v>
      </c>
      <c r="U19" s="449" t="str">
        <f t="array" ref="U19">IFERROR(IF(OR(INDEX('Overview - Section A'!$AB$119:$AB$173,MATCH(LEFT(C19,255),LEFT('Overview - Section A'!$W$119:$W$173,255),0))=0,INDEX('Overview - Section A'!$AB$119:$AB$173,MATCH(LEFT(C19,255),LEFT('Overview - Section A'!$W$119:$W$173,255),0))="[Record ID]"),"",INDEX('Overview - Section A'!$AB$119:$AB$173,MATCH(LEFT(C19,255),LEFT('Overview - Section A'!$W$119:$W$173,255),0))),"")</f>
        <v/>
      </c>
      <c r="V19" s="477" t="str">
        <f>IFERROR(IF('Overview - Section A'!$AN$5="Funding Request",IF('Reference Records'!$B$276&lt;&gt;"",VLOOKUP(N19,'Reference Records'!$B$276:$C$277,2,FALSE),VLOOKUP(N19,'Reference Records'!$A$289:$C$290,3,FALSE)),VLOOKUP(N19,'Reference Records'!$A$293:$C$295,3,FALSE)),"")</f>
        <v/>
      </c>
      <c r="W19" s="478"/>
      <c r="X19" s="478"/>
      <c r="Y19" s="477"/>
      <c r="Z19" s="477" t="s">
        <v>407</v>
      </c>
      <c r="AA19" s="213"/>
      <c r="AB19" s="159"/>
      <c r="AC19" s="51"/>
    </row>
    <row r="20" spans="1:29" ht="47.1" customHeight="1" x14ac:dyDescent="0.25">
      <c r="A20" s="375">
        <v>12</v>
      </c>
      <c r="B20" s="469" t="str">
        <f>IFERROR(IF(D20="","",VLOOKUP(W20,'Reference records(soft deleted)'!$B$61:$D$89,3,FALSE)),"")</f>
        <v/>
      </c>
      <c r="C20" s="469" t="str">
        <f>IFERROR(IF(D20="","",VLOOKUP(X20,'Reference records(soft deleted)'!$B$171:$D$343,3,FALSE)),"")</f>
        <v/>
      </c>
      <c r="D20" s="470"/>
      <c r="E20" s="471" t="str">
        <f>IF('Overview - Section A'!$AN$5="Funding Request",IF(F20="Funding Request Place Holder","",F20),"")</f>
        <v/>
      </c>
      <c r="F20" s="472" t="str">
        <f>IFERROR(IF(Z20="","",VLOOKUP(Z20,'Overview - Section A'!$P$30:$Q$31,2,FALSE)),"")</f>
        <v/>
      </c>
      <c r="G20" s="473"/>
      <c r="H20" s="473"/>
      <c r="I20" s="473"/>
      <c r="J20" s="473"/>
      <c r="K20" s="473"/>
      <c r="L20" s="473"/>
      <c r="M20" s="471"/>
      <c r="N20" s="474" t="str">
        <f t="shared" si="0"/>
        <v/>
      </c>
      <c r="O20" s="475"/>
      <c r="P20" s="476"/>
      <c r="Q20" s="449"/>
      <c r="R20" s="449" t="str">
        <f>IFERROR(IF('Overview - Section A'!$AN$5="Funding Request",VLOOKUP(E20,'Overview - Section A'!$M$30:$P$31,4,FALSE),IF(Z20="","",Z20)),"")</f>
        <v>a1236000008JVNSAA4</v>
      </c>
      <c r="S20" s="449" t="b">
        <f t="shared" si="1"/>
        <v>0</v>
      </c>
      <c r="T20" s="449" t="s">
        <v>1037</v>
      </c>
      <c r="U20" s="449" t="str">
        <f t="array" ref="U20">IFERROR(IF(OR(INDEX('Overview - Section A'!$AB$119:$AB$173,MATCH(LEFT(C20,255),LEFT('Overview - Section A'!$W$119:$W$173,255),0))=0,INDEX('Overview - Section A'!$AB$119:$AB$173,MATCH(LEFT(C20,255),LEFT('Overview - Section A'!$W$119:$W$173,255),0))="[Record ID]"),"",INDEX('Overview - Section A'!$AB$119:$AB$173,MATCH(LEFT(C20,255),LEFT('Overview - Section A'!$W$119:$W$173,255),0))),"")</f>
        <v/>
      </c>
      <c r="V20" s="477" t="str">
        <f>IFERROR(IF('Overview - Section A'!$AN$5="Funding Request",IF('Reference Records'!$B$276&lt;&gt;"",VLOOKUP(N20,'Reference Records'!$B$276:$C$277,2,FALSE),VLOOKUP(N20,'Reference Records'!$A$289:$C$290,3,FALSE)),VLOOKUP(N20,'Reference Records'!$A$293:$C$295,3,FALSE)),"")</f>
        <v/>
      </c>
      <c r="W20" s="478"/>
      <c r="X20" s="478"/>
      <c r="Y20" s="477"/>
      <c r="Z20" s="477" t="s">
        <v>407</v>
      </c>
      <c r="AA20" s="213"/>
      <c r="AB20" s="159"/>
      <c r="AC20" s="51"/>
    </row>
    <row r="21" spans="1:29" ht="47.1" customHeight="1" x14ac:dyDescent="0.25">
      <c r="A21" s="375">
        <v>13</v>
      </c>
      <c r="B21" s="469" t="str">
        <f>IFERROR(IF(D21="","",VLOOKUP(W21,'Reference records(soft deleted)'!$B$61:$D$89,3,FALSE)),"")</f>
        <v/>
      </c>
      <c r="C21" s="469" t="str">
        <f>IFERROR(IF(D21="","",VLOOKUP(X21,'Reference records(soft deleted)'!$B$171:$D$343,3,FALSE)),"")</f>
        <v/>
      </c>
      <c r="D21" s="470"/>
      <c r="E21" s="471" t="str">
        <f>IF('Overview - Section A'!$AN$5="Funding Request",IF(F21="Funding Request Place Holder","",F21),"")</f>
        <v/>
      </c>
      <c r="F21" s="472" t="str">
        <f>IFERROR(IF(Z21="","",VLOOKUP(Z21,'Overview - Section A'!$P$30:$Q$31,2,FALSE)),"")</f>
        <v/>
      </c>
      <c r="G21" s="473"/>
      <c r="H21" s="473"/>
      <c r="I21" s="473"/>
      <c r="J21" s="473"/>
      <c r="K21" s="473"/>
      <c r="L21" s="473"/>
      <c r="M21" s="471"/>
      <c r="N21" s="474" t="str">
        <f t="shared" si="0"/>
        <v/>
      </c>
      <c r="O21" s="475"/>
      <c r="P21" s="476"/>
      <c r="Q21" s="449"/>
      <c r="R21" s="449" t="str">
        <f>IFERROR(IF('Overview - Section A'!$AN$5="Funding Request",VLOOKUP(E21,'Overview - Section A'!$M$30:$P$31,4,FALSE),IF(Z21="","",Z21)),"")</f>
        <v>a1236000008JVNSAA4</v>
      </c>
      <c r="S21" s="449" t="b">
        <f t="shared" si="1"/>
        <v>0</v>
      </c>
      <c r="T21" s="449" t="s">
        <v>1038</v>
      </c>
      <c r="U21" s="449" t="str">
        <f t="array" ref="U21">IFERROR(IF(OR(INDEX('Overview - Section A'!$AB$119:$AB$173,MATCH(LEFT(C21,255),LEFT('Overview - Section A'!$W$119:$W$173,255),0))=0,INDEX('Overview - Section A'!$AB$119:$AB$173,MATCH(LEFT(C21,255),LEFT('Overview - Section A'!$W$119:$W$173,255),0))="[Record ID]"),"",INDEX('Overview - Section A'!$AB$119:$AB$173,MATCH(LEFT(C21,255),LEFT('Overview - Section A'!$W$119:$W$173,255),0))),"")</f>
        <v/>
      </c>
      <c r="V21" s="477" t="str">
        <f>IFERROR(IF('Overview - Section A'!$AN$5="Funding Request",IF('Reference Records'!$B$276&lt;&gt;"",VLOOKUP(N21,'Reference Records'!$B$276:$C$277,2,FALSE),VLOOKUP(N21,'Reference Records'!$A$289:$C$290,3,FALSE)),VLOOKUP(N21,'Reference Records'!$A$293:$C$295,3,FALSE)),"")</f>
        <v/>
      </c>
      <c r="W21" s="478"/>
      <c r="X21" s="478"/>
      <c r="Y21" s="477"/>
      <c r="Z21" s="477" t="s">
        <v>407</v>
      </c>
      <c r="AA21" s="213"/>
      <c r="AB21" s="159"/>
      <c r="AC21" s="51"/>
    </row>
    <row r="22" spans="1:29" ht="47.1" customHeight="1" x14ac:dyDescent="0.25">
      <c r="A22" s="375">
        <v>14</v>
      </c>
      <c r="B22" s="469" t="str">
        <f>IFERROR(IF(D22="","",VLOOKUP(W22,'Reference records(soft deleted)'!$B$61:$D$89,3,FALSE)),"")</f>
        <v/>
      </c>
      <c r="C22" s="469" t="str">
        <f>IFERROR(IF(D22="","",VLOOKUP(X22,'Reference records(soft deleted)'!$B$171:$D$343,3,FALSE)),"")</f>
        <v/>
      </c>
      <c r="D22" s="470"/>
      <c r="E22" s="471" t="str">
        <f>IF('Overview - Section A'!$AN$5="Funding Request",IF(F22="Funding Request Place Holder","",F22),"")</f>
        <v/>
      </c>
      <c r="F22" s="472" t="str">
        <f>IFERROR(IF(Z22="","",VLOOKUP(Z22,'Overview - Section A'!$P$30:$Q$31,2,FALSE)),"")</f>
        <v/>
      </c>
      <c r="G22" s="473"/>
      <c r="H22" s="473"/>
      <c r="I22" s="473"/>
      <c r="J22" s="473"/>
      <c r="K22" s="473"/>
      <c r="L22" s="473"/>
      <c r="M22" s="471"/>
      <c r="N22" s="474" t="str">
        <f t="shared" si="0"/>
        <v/>
      </c>
      <c r="O22" s="475"/>
      <c r="P22" s="476"/>
      <c r="Q22" s="449"/>
      <c r="R22" s="449" t="str">
        <f>IFERROR(IF('Overview - Section A'!$AN$5="Funding Request",VLOOKUP(E22,'Overview - Section A'!$M$30:$P$31,4,FALSE),IF(Z22="","",Z22)),"")</f>
        <v>a1236000008JVNSAA4</v>
      </c>
      <c r="S22" s="449" t="b">
        <f t="shared" si="1"/>
        <v>0</v>
      </c>
      <c r="T22" s="449" t="s">
        <v>1039</v>
      </c>
      <c r="U22" s="449" t="str">
        <f t="array" ref="U22">IFERROR(IF(OR(INDEX('Overview - Section A'!$AB$119:$AB$173,MATCH(LEFT(C22,255),LEFT('Overview - Section A'!$W$119:$W$173,255),0))=0,INDEX('Overview - Section A'!$AB$119:$AB$173,MATCH(LEFT(C22,255),LEFT('Overview - Section A'!$W$119:$W$173,255),0))="[Record ID]"),"",INDEX('Overview - Section A'!$AB$119:$AB$173,MATCH(LEFT(C22,255),LEFT('Overview - Section A'!$W$119:$W$173,255),0))),"")</f>
        <v/>
      </c>
      <c r="V22" s="477" t="str">
        <f>IFERROR(IF('Overview - Section A'!$AN$5="Funding Request",IF('Reference Records'!$B$276&lt;&gt;"",VLOOKUP(N22,'Reference Records'!$B$276:$C$277,2,FALSE),VLOOKUP(N22,'Reference Records'!$A$289:$C$290,3,FALSE)),VLOOKUP(N22,'Reference Records'!$A$293:$C$295,3,FALSE)),"")</f>
        <v/>
      </c>
      <c r="W22" s="478"/>
      <c r="X22" s="478"/>
      <c r="Y22" s="477"/>
      <c r="Z22" s="477" t="s">
        <v>407</v>
      </c>
      <c r="AA22" s="213"/>
      <c r="AB22" s="159"/>
      <c r="AC22" s="51"/>
    </row>
    <row r="23" spans="1:29" ht="47.1" customHeight="1" x14ac:dyDescent="0.25">
      <c r="A23" s="375">
        <v>15</v>
      </c>
      <c r="B23" s="469" t="str">
        <f>IFERROR(IF(D23="","",VLOOKUP(W23,'Reference records(soft deleted)'!$B$61:$D$89,3,FALSE)),"")</f>
        <v/>
      </c>
      <c r="C23" s="469" t="str">
        <f>IFERROR(IF(D23="","",VLOOKUP(X23,'Reference records(soft deleted)'!$B$171:$D$343,3,FALSE)),"")</f>
        <v/>
      </c>
      <c r="D23" s="470"/>
      <c r="E23" s="471" t="str">
        <f>IF('Overview - Section A'!$AN$5="Funding Request",IF(F23="Funding Request Place Holder","",F23),"")</f>
        <v/>
      </c>
      <c r="F23" s="472" t="str">
        <f>IFERROR(IF(Z23="","",VLOOKUP(Z23,'Overview - Section A'!$P$30:$Q$31,2,FALSE)),"")</f>
        <v/>
      </c>
      <c r="G23" s="473"/>
      <c r="H23" s="473"/>
      <c r="I23" s="473"/>
      <c r="J23" s="473"/>
      <c r="K23" s="473"/>
      <c r="L23" s="473"/>
      <c r="M23" s="471"/>
      <c r="N23" s="474" t="str">
        <f t="shared" si="0"/>
        <v/>
      </c>
      <c r="O23" s="475"/>
      <c r="P23" s="476"/>
      <c r="Q23" s="449"/>
      <c r="R23" s="449" t="str">
        <f>IFERROR(IF('Overview - Section A'!$AN$5="Funding Request",VLOOKUP(E23,'Overview - Section A'!$M$30:$P$31,4,FALSE),IF(Z23="","",Z23)),"")</f>
        <v>a1236000008JVNSAA4</v>
      </c>
      <c r="S23" s="449" t="b">
        <f t="shared" si="1"/>
        <v>0</v>
      </c>
      <c r="T23" s="449" t="s">
        <v>1040</v>
      </c>
      <c r="U23" s="449" t="str">
        <f t="array" ref="U23">IFERROR(IF(OR(INDEX('Overview - Section A'!$AB$119:$AB$173,MATCH(LEFT(C23,255),LEFT('Overview - Section A'!$W$119:$W$173,255),0))=0,INDEX('Overview - Section A'!$AB$119:$AB$173,MATCH(LEFT(C23,255),LEFT('Overview - Section A'!$W$119:$W$173,255),0))="[Record ID]"),"",INDEX('Overview - Section A'!$AB$119:$AB$173,MATCH(LEFT(C23,255),LEFT('Overview - Section A'!$W$119:$W$173,255),0))),"")</f>
        <v/>
      </c>
      <c r="V23" s="477" t="str">
        <f>IFERROR(IF('Overview - Section A'!$AN$5="Funding Request",IF('Reference Records'!$B$276&lt;&gt;"",VLOOKUP(N23,'Reference Records'!$B$276:$C$277,2,FALSE),VLOOKUP(N23,'Reference Records'!$A$289:$C$290,3,FALSE)),VLOOKUP(N23,'Reference Records'!$A$293:$C$295,3,FALSE)),"")</f>
        <v/>
      </c>
      <c r="W23" s="478"/>
      <c r="X23" s="478"/>
      <c r="Y23" s="477"/>
      <c r="Z23" s="477" t="s">
        <v>407</v>
      </c>
      <c r="AA23" s="213"/>
      <c r="AB23" s="159"/>
      <c r="AC23" s="51"/>
    </row>
    <row r="24" spans="1:29" ht="47.1" customHeight="1" x14ac:dyDescent="0.25">
      <c r="A24" s="375">
        <v>16</v>
      </c>
      <c r="B24" s="469" t="str">
        <f>IFERROR(IF(D24="","",VLOOKUP(W24,'Reference records(soft deleted)'!$B$61:$D$89,3,FALSE)),"")</f>
        <v/>
      </c>
      <c r="C24" s="469" t="str">
        <f>IFERROR(IF(D24="","",VLOOKUP(X24,'Reference records(soft deleted)'!$B$171:$D$343,3,FALSE)),"")</f>
        <v/>
      </c>
      <c r="D24" s="470"/>
      <c r="E24" s="471" t="str">
        <f>IF('Overview - Section A'!$AN$5="Funding Request",IF(F24="Funding Request Place Holder","",F24),"")</f>
        <v/>
      </c>
      <c r="F24" s="472" t="str">
        <f>IFERROR(IF(Z24="","",VLOOKUP(Z24,'Overview - Section A'!$P$30:$Q$31,2,FALSE)),"")</f>
        <v/>
      </c>
      <c r="G24" s="473"/>
      <c r="H24" s="473"/>
      <c r="I24" s="473"/>
      <c r="J24" s="473"/>
      <c r="K24" s="473"/>
      <c r="L24" s="473"/>
      <c r="M24" s="471"/>
      <c r="N24" s="474" t="str">
        <f t="shared" si="0"/>
        <v/>
      </c>
      <c r="O24" s="475"/>
      <c r="P24" s="476"/>
      <c r="Q24" s="449"/>
      <c r="R24" s="449" t="str">
        <f>IFERROR(IF('Overview - Section A'!$AN$5="Funding Request",VLOOKUP(E24,'Overview - Section A'!$M$30:$P$31,4,FALSE),IF(Z24="","",Z24)),"")</f>
        <v>a1236000008JVNSAA4</v>
      </c>
      <c r="S24" s="449" t="b">
        <f t="shared" si="1"/>
        <v>0</v>
      </c>
      <c r="T24" s="449" t="s">
        <v>1041</v>
      </c>
      <c r="U24" s="449" t="str">
        <f t="array" ref="U24">IFERROR(IF(OR(INDEX('Overview - Section A'!$AB$119:$AB$173,MATCH(LEFT(C24,255),LEFT('Overview - Section A'!$W$119:$W$173,255),0))=0,INDEX('Overview - Section A'!$AB$119:$AB$173,MATCH(LEFT(C24,255),LEFT('Overview - Section A'!$W$119:$W$173,255),0))="[Record ID]"),"",INDEX('Overview - Section A'!$AB$119:$AB$173,MATCH(LEFT(C24,255),LEFT('Overview - Section A'!$W$119:$W$173,255),0))),"")</f>
        <v/>
      </c>
      <c r="V24" s="477" t="str">
        <f>IFERROR(IF('Overview - Section A'!$AN$5="Funding Request",IF('Reference Records'!$B$276&lt;&gt;"",VLOOKUP(N24,'Reference Records'!$B$276:$C$277,2,FALSE),VLOOKUP(N24,'Reference Records'!$A$289:$C$290,3,FALSE)),VLOOKUP(N24,'Reference Records'!$A$293:$C$295,3,FALSE)),"")</f>
        <v/>
      </c>
      <c r="W24" s="478"/>
      <c r="X24" s="478"/>
      <c r="Y24" s="477"/>
      <c r="Z24" s="477" t="s">
        <v>407</v>
      </c>
      <c r="AA24" s="213"/>
      <c r="AB24" s="159"/>
      <c r="AC24" s="51"/>
    </row>
    <row r="25" spans="1:29" ht="47.1" customHeight="1" x14ac:dyDescent="0.25">
      <c r="A25" s="375">
        <v>17</v>
      </c>
      <c r="B25" s="469" t="str">
        <f>IFERROR(IF(D25="","",VLOOKUP(W25,'Reference records(soft deleted)'!$B$61:$D$89,3,FALSE)),"")</f>
        <v/>
      </c>
      <c r="C25" s="469" t="str">
        <f>IFERROR(IF(D25="","",VLOOKUP(X25,'Reference records(soft deleted)'!$B$171:$D$343,3,FALSE)),"")</f>
        <v/>
      </c>
      <c r="D25" s="470"/>
      <c r="E25" s="471" t="str">
        <f>IF('Overview - Section A'!$AN$5="Funding Request",IF(F25="Funding Request Place Holder","",F25),"")</f>
        <v/>
      </c>
      <c r="F25" s="472" t="str">
        <f>IFERROR(IF(Z25="","",VLOOKUP(Z25,'Overview - Section A'!$P$30:$Q$31,2,FALSE)),"")</f>
        <v/>
      </c>
      <c r="G25" s="473"/>
      <c r="H25" s="473"/>
      <c r="I25" s="473"/>
      <c r="J25" s="473"/>
      <c r="K25" s="473"/>
      <c r="L25" s="473"/>
      <c r="M25" s="471"/>
      <c r="N25" s="474" t="str">
        <f t="shared" si="0"/>
        <v/>
      </c>
      <c r="O25" s="475"/>
      <c r="P25" s="476"/>
      <c r="Q25" s="449"/>
      <c r="R25" s="449" t="str">
        <f>IFERROR(IF('Overview - Section A'!$AN$5="Funding Request",VLOOKUP(E25,'Overview - Section A'!$M$30:$P$31,4,FALSE),IF(Z25="","",Z25)),"")</f>
        <v>a1236000008JVNSAA4</v>
      </c>
      <c r="S25" s="449" t="b">
        <f t="shared" si="1"/>
        <v>0</v>
      </c>
      <c r="T25" s="449" t="s">
        <v>1042</v>
      </c>
      <c r="U25" s="449" t="str">
        <f t="array" ref="U25">IFERROR(IF(OR(INDEX('Overview - Section A'!$AB$119:$AB$173,MATCH(LEFT(C25,255),LEFT('Overview - Section A'!$W$119:$W$173,255),0))=0,INDEX('Overview - Section A'!$AB$119:$AB$173,MATCH(LEFT(C25,255),LEFT('Overview - Section A'!$W$119:$W$173,255),0))="[Record ID]"),"",INDEX('Overview - Section A'!$AB$119:$AB$173,MATCH(LEFT(C25,255),LEFT('Overview - Section A'!$W$119:$W$173,255),0))),"")</f>
        <v/>
      </c>
      <c r="V25" s="477" t="str">
        <f>IFERROR(IF('Overview - Section A'!$AN$5="Funding Request",IF('Reference Records'!$B$276&lt;&gt;"",VLOOKUP(N25,'Reference Records'!$B$276:$C$277,2,FALSE),VLOOKUP(N25,'Reference Records'!$A$289:$C$290,3,FALSE)),VLOOKUP(N25,'Reference Records'!$A$293:$C$295,3,FALSE)),"")</f>
        <v/>
      </c>
      <c r="W25" s="478"/>
      <c r="X25" s="478"/>
      <c r="Y25" s="477"/>
      <c r="Z25" s="477" t="s">
        <v>407</v>
      </c>
      <c r="AA25" s="213"/>
      <c r="AB25" s="159"/>
      <c r="AC25" s="51"/>
    </row>
    <row r="26" spans="1:29" ht="47.1" customHeight="1" x14ac:dyDescent="0.25">
      <c r="A26" s="375">
        <v>18</v>
      </c>
      <c r="B26" s="469" t="str">
        <f>IFERROR(IF(D26="","",VLOOKUP(W26,'Reference records(soft deleted)'!$B$61:$D$89,3,FALSE)),"")</f>
        <v/>
      </c>
      <c r="C26" s="469" t="str">
        <f>IFERROR(IF(D26="","",VLOOKUP(X26,'Reference records(soft deleted)'!$B$171:$D$343,3,FALSE)),"")</f>
        <v/>
      </c>
      <c r="D26" s="470"/>
      <c r="E26" s="471" t="str">
        <f>IF('Overview - Section A'!$AN$5="Funding Request",IF(F26="Funding Request Place Holder","",F26),"")</f>
        <v/>
      </c>
      <c r="F26" s="472" t="str">
        <f>IFERROR(IF(Z26="","",VLOOKUP(Z26,'Overview - Section A'!$P$30:$Q$31,2,FALSE)),"")</f>
        <v/>
      </c>
      <c r="G26" s="473"/>
      <c r="H26" s="473"/>
      <c r="I26" s="473"/>
      <c r="J26" s="473"/>
      <c r="K26" s="473"/>
      <c r="L26" s="473"/>
      <c r="M26" s="471"/>
      <c r="N26" s="474" t="str">
        <f t="shared" si="0"/>
        <v/>
      </c>
      <c r="O26" s="475"/>
      <c r="P26" s="476"/>
      <c r="Q26" s="449"/>
      <c r="R26" s="449" t="str">
        <f>IFERROR(IF('Overview - Section A'!$AN$5="Funding Request",VLOOKUP(E26,'Overview - Section A'!$M$30:$P$31,4,FALSE),IF(Z26="","",Z26)),"")</f>
        <v>a1236000008JVNSAA4</v>
      </c>
      <c r="S26" s="449" t="b">
        <f t="shared" si="1"/>
        <v>0</v>
      </c>
      <c r="T26" s="449" t="s">
        <v>1043</v>
      </c>
      <c r="U26" s="449" t="str">
        <f t="array" ref="U26">IFERROR(IF(OR(INDEX('Overview - Section A'!$AB$119:$AB$173,MATCH(LEFT(C26,255),LEFT('Overview - Section A'!$W$119:$W$173,255),0))=0,INDEX('Overview - Section A'!$AB$119:$AB$173,MATCH(LEFT(C26,255),LEFT('Overview - Section A'!$W$119:$W$173,255),0))="[Record ID]"),"",INDEX('Overview - Section A'!$AB$119:$AB$173,MATCH(LEFT(C26,255),LEFT('Overview - Section A'!$W$119:$W$173,255),0))),"")</f>
        <v/>
      </c>
      <c r="V26" s="477" t="str">
        <f>IFERROR(IF('Overview - Section A'!$AN$5="Funding Request",IF('Reference Records'!$B$276&lt;&gt;"",VLOOKUP(N26,'Reference Records'!$B$276:$C$277,2,FALSE),VLOOKUP(N26,'Reference Records'!$A$289:$C$290,3,FALSE)),VLOOKUP(N26,'Reference Records'!$A$293:$C$295,3,FALSE)),"")</f>
        <v/>
      </c>
      <c r="W26" s="478"/>
      <c r="X26" s="478"/>
      <c r="Y26" s="477"/>
      <c r="Z26" s="477" t="s">
        <v>407</v>
      </c>
      <c r="AA26" s="213"/>
      <c r="AB26" s="159"/>
      <c r="AC26" s="51"/>
    </row>
    <row r="27" spans="1:29" ht="47.1" customHeight="1" x14ac:dyDescent="0.25">
      <c r="A27" s="375">
        <v>19</v>
      </c>
      <c r="B27" s="469" t="str">
        <f>IFERROR(IF(D27="","",VLOOKUP(W27,'Reference records(soft deleted)'!$B$61:$D$89,3,FALSE)),"")</f>
        <v/>
      </c>
      <c r="C27" s="469" t="str">
        <f>IFERROR(IF(D27="","",VLOOKUP(X27,'Reference records(soft deleted)'!$B$171:$D$343,3,FALSE)),"")</f>
        <v/>
      </c>
      <c r="D27" s="470"/>
      <c r="E27" s="471" t="str">
        <f>IF('Overview - Section A'!$AN$5="Funding Request",IF(F27="Funding Request Place Holder","",F27),"")</f>
        <v/>
      </c>
      <c r="F27" s="472" t="str">
        <f>IFERROR(IF(Z27="","",VLOOKUP(Z27,'Overview - Section A'!$P$30:$Q$31,2,FALSE)),"")</f>
        <v/>
      </c>
      <c r="G27" s="473"/>
      <c r="H27" s="473"/>
      <c r="I27" s="473"/>
      <c r="J27" s="473"/>
      <c r="K27" s="473"/>
      <c r="L27" s="473"/>
      <c r="M27" s="471"/>
      <c r="N27" s="474" t="str">
        <f t="shared" si="0"/>
        <v/>
      </c>
      <c r="O27" s="475"/>
      <c r="P27" s="476"/>
      <c r="Q27" s="449"/>
      <c r="R27" s="449" t="str">
        <f>IFERROR(IF('Overview - Section A'!$AN$5="Funding Request",VLOOKUP(E27,'Overview - Section A'!$M$30:$P$31,4,FALSE),IF(Z27="","",Z27)),"")</f>
        <v>a1236000008JVNSAA4</v>
      </c>
      <c r="S27" s="449" t="b">
        <f t="shared" si="1"/>
        <v>0</v>
      </c>
      <c r="T27" s="449" t="s">
        <v>1044</v>
      </c>
      <c r="U27" s="449" t="str">
        <f t="array" ref="U27">IFERROR(IF(OR(INDEX('Overview - Section A'!$AB$119:$AB$173,MATCH(LEFT(C27,255),LEFT('Overview - Section A'!$W$119:$W$173,255),0))=0,INDEX('Overview - Section A'!$AB$119:$AB$173,MATCH(LEFT(C27,255),LEFT('Overview - Section A'!$W$119:$W$173,255),0))="[Record ID]"),"",INDEX('Overview - Section A'!$AB$119:$AB$173,MATCH(LEFT(C27,255),LEFT('Overview - Section A'!$W$119:$W$173,255),0))),"")</f>
        <v/>
      </c>
      <c r="V27" s="477" t="str">
        <f>IFERROR(IF('Overview - Section A'!$AN$5="Funding Request",IF('Reference Records'!$B$276&lt;&gt;"",VLOOKUP(N27,'Reference Records'!$B$276:$C$277,2,FALSE),VLOOKUP(N27,'Reference Records'!$A$289:$C$290,3,FALSE)),VLOOKUP(N27,'Reference Records'!$A$293:$C$295,3,FALSE)),"")</f>
        <v/>
      </c>
      <c r="W27" s="478"/>
      <c r="X27" s="478"/>
      <c r="Y27" s="477"/>
      <c r="Z27" s="477" t="s">
        <v>407</v>
      </c>
      <c r="AA27" s="213"/>
      <c r="AB27" s="159"/>
      <c r="AC27" s="51"/>
    </row>
    <row r="28" spans="1:29" ht="47.1" customHeight="1" x14ac:dyDescent="0.25">
      <c r="A28" s="375">
        <v>20</v>
      </c>
      <c r="B28" s="469" t="str">
        <f>IFERROR(IF(D28="","",VLOOKUP(W28,'Reference records(soft deleted)'!$B$61:$D$89,3,FALSE)),"")</f>
        <v/>
      </c>
      <c r="C28" s="469" t="str">
        <f>IFERROR(IF(D28="","",VLOOKUP(X28,'Reference records(soft deleted)'!$B$171:$D$343,3,FALSE)),"")</f>
        <v/>
      </c>
      <c r="D28" s="470"/>
      <c r="E28" s="471" t="str">
        <f>IF('Overview - Section A'!$AN$5="Funding Request",IF(F28="Funding Request Place Holder","",F28),"")</f>
        <v/>
      </c>
      <c r="F28" s="472" t="str">
        <f>IFERROR(IF(Z28="","",VLOOKUP(Z28,'Overview - Section A'!$P$30:$Q$31,2,FALSE)),"")</f>
        <v/>
      </c>
      <c r="G28" s="473"/>
      <c r="H28" s="473"/>
      <c r="I28" s="473"/>
      <c r="J28" s="473"/>
      <c r="K28" s="473"/>
      <c r="L28" s="473"/>
      <c r="M28" s="471"/>
      <c r="N28" s="474" t="str">
        <f t="shared" si="0"/>
        <v/>
      </c>
      <c r="O28" s="475"/>
      <c r="P28" s="476"/>
      <c r="Q28" s="449"/>
      <c r="R28" s="449" t="str">
        <f>IFERROR(IF('Overview - Section A'!$AN$5="Funding Request",VLOOKUP(E28,'Overview - Section A'!$M$30:$P$31,4,FALSE),IF(Z28="","",Z28)),"")</f>
        <v>a1236000008JVNSAA4</v>
      </c>
      <c r="S28" s="449" t="b">
        <f t="shared" si="1"/>
        <v>0</v>
      </c>
      <c r="T28" s="449" t="s">
        <v>1045</v>
      </c>
      <c r="U28" s="449" t="str">
        <f t="array" ref="U28">IFERROR(IF(OR(INDEX('Overview - Section A'!$AB$119:$AB$173,MATCH(LEFT(C28,255),LEFT('Overview - Section A'!$W$119:$W$173,255),0))=0,INDEX('Overview - Section A'!$AB$119:$AB$173,MATCH(LEFT(C28,255),LEFT('Overview - Section A'!$W$119:$W$173,255),0))="[Record ID]"),"",INDEX('Overview - Section A'!$AB$119:$AB$173,MATCH(LEFT(C28,255),LEFT('Overview - Section A'!$W$119:$W$173,255),0))),"")</f>
        <v/>
      </c>
      <c r="V28" s="477" t="str">
        <f>IFERROR(IF('Overview - Section A'!$AN$5="Funding Request",IF('Reference Records'!$B$276&lt;&gt;"",VLOOKUP(N28,'Reference Records'!$B$276:$C$277,2,FALSE),VLOOKUP(N28,'Reference Records'!$A$289:$C$290,3,FALSE)),VLOOKUP(N28,'Reference Records'!$A$293:$C$295,3,FALSE)),"")</f>
        <v/>
      </c>
      <c r="W28" s="478"/>
      <c r="X28" s="478"/>
      <c r="Y28" s="477"/>
      <c r="Z28" s="477" t="s">
        <v>407</v>
      </c>
      <c r="AA28" s="213"/>
      <c r="AB28" s="159"/>
      <c r="AC28" s="51"/>
    </row>
    <row r="29" spans="1:29" ht="47.1" customHeight="1" x14ac:dyDescent="0.25">
      <c r="A29" s="375">
        <v>21</v>
      </c>
      <c r="B29" s="469" t="str">
        <f>IFERROR(IF(D29="","",VLOOKUP(W29,'Reference records(soft deleted)'!$B$61:$D$89,3,FALSE)),"")</f>
        <v/>
      </c>
      <c r="C29" s="469" t="str">
        <f>IFERROR(IF(D29="","",VLOOKUP(X29,'Reference records(soft deleted)'!$B$171:$D$343,3,FALSE)),"")</f>
        <v/>
      </c>
      <c r="D29" s="470"/>
      <c r="E29" s="471" t="str">
        <f>IF('Overview - Section A'!$AN$5="Funding Request",IF(F29="Funding Request Place Holder","",F29),"")</f>
        <v/>
      </c>
      <c r="F29" s="472" t="str">
        <f>IFERROR(IF(Z29="","",VLOOKUP(Z29,'Overview - Section A'!$P$30:$Q$31,2,FALSE)),"")</f>
        <v/>
      </c>
      <c r="G29" s="473"/>
      <c r="H29" s="473"/>
      <c r="I29" s="473"/>
      <c r="J29" s="473"/>
      <c r="K29" s="473"/>
      <c r="L29" s="473"/>
      <c r="M29" s="471"/>
      <c r="N29" s="474" t="str">
        <f t="shared" si="0"/>
        <v/>
      </c>
      <c r="O29" s="475"/>
      <c r="P29" s="476"/>
      <c r="Q29" s="449"/>
      <c r="R29" s="449" t="str">
        <f>IFERROR(IF('Overview - Section A'!$AN$5="Funding Request",VLOOKUP(E29,'Overview - Section A'!$M$30:$P$31,4,FALSE),IF(Z29="","",Z29)),"")</f>
        <v>a1236000008JVNSAA4</v>
      </c>
      <c r="S29" s="449" t="b">
        <f t="shared" si="1"/>
        <v>0</v>
      </c>
      <c r="T29" s="449" t="s">
        <v>1046</v>
      </c>
      <c r="U29" s="449" t="str">
        <f t="array" ref="U29">IFERROR(IF(OR(INDEX('Overview - Section A'!$AB$119:$AB$173,MATCH(LEFT(C29,255),LEFT('Overview - Section A'!$W$119:$W$173,255),0))=0,INDEX('Overview - Section A'!$AB$119:$AB$173,MATCH(LEFT(C29,255),LEFT('Overview - Section A'!$W$119:$W$173,255),0))="[Record ID]"),"",INDEX('Overview - Section A'!$AB$119:$AB$173,MATCH(LEFT(C29,255),LEFT('Overview - Section A'!$W$119:$W$173,255),0))),"")</f>
        <v/>
      </c>
      <c r="V29" s="477" t="str">
        <f>IFERROR(IF('Overview - Section A'!$AN$5="Funding Request",IF('Reference Records'!$B$276&lt;&gt;"",VLOOKUP(N29,'Reference Records'!$B$276:$C$277,2,FALSE),VLOOKUP(N29,'Reference Records'!$A$289:$C$290,3,FALSE)),VLOOKUP(N29,'Reference Records'!$A$293:$C$295,3,FALSE)),"")</f>
        <v/>
      </c>
      <c r="W29" s="478"/>
      <c r="X29" s="478"/>
      <c r="Y29" s="477"/>
      <c r="Z29" s="477" t="s">
        <v>407</v>
      </c>
      <c r="AA29" s="213"/>
      <c r="AB29" s="159"/>
      <c r="AC29" s="51"/>
    </row>
    <row r="30" spans="1:29" ht="47.1" customHeight="1" x14ac:dyDescent="0.25">
      <c r="A30" s="375">
        <v>22</v>
      </c>
      <c r="B30" s="469" t="str">
        <f>IFERROR(IF(D30="","",VLOOKUP(W30,'Reference records(soft deleted)'!$B$61:$D$89,3,FALSE)),"")</f>
        <v/>
      </c>
      <c r="C30" s="469" t="str">
        <f>IFERROR(IF(D30="","",VLOOKUP(X30,'Reference records(soft deleted)'!$B$171:$D$343,3,FALSE)),"")</f>
        <v/>
      </c>
      <c r="D30" s="470"/>
      <c r="E30" s="471" t="str">
        <f>IF('Overview - Section A'!$AN$5="Funding Request",IF(F30="Funding Request Place Holder","",F30),"")</f>
        <v/>
      </c>
      <c r="F30" s="472" t="str">
        <f>IFERROR(IF(Z30="","",VLOOKUP(Z30,'Overview - Section A'!$P$30:$Q$31,2,FALSE)),"")</f>
        <v/>
      </c>
      <c r="G30" s="473"/>
      <c r="H30" s="473"/>
      <c r="I30" s="473"/>
      <c r="J30" s="473"/>
      <c r="K30" s="473"/>
      <c r="L30" s="473"/>
      <c r="M30" s="471"/>
      <c r="N30" s="474" t="str">
        <f t="shared" si="0"/>
        <v/>
      </c>
      <c r="O30" s="475"/>
      <c r="P30" s="476"/>
      <c r="Q30" s="449"/>
      <c r="R30" s="449" t="str">
        <f>IFERROR(IF('Overview - Section A'!$AN$5="Funding Request",VLOOKUP(E30,'Overview - Section A'!$M$30:$P$31,4,FALSE),IF(Z30="","",Z30)),"")</f>
        <v>a1236000008JVNSAA4</v>
      </c>
      <c r="S30" s="449" t="b">
        <f t="shared" si="1"/>
        <v>0</v>
      </c>
      <c r="T30" s="449" t="s">
        <v>1047</v>
      </c>
      <c r="U30" s="449" t="str">
        <f t="array" ref="U30">IFERROR(IF(OR(INDEX('Overview - Section A'!$AB$119:$AB$173,MATCH(LEFT(C30,255),LEFT('Overview - Section A'!$W$119:$W$173,255),0))=0,INDEX('Overview - Section A'!$AB$119:$AB$173,MATCH(LEFT(C30,255),LEFT('Overview - Section A'!$W$119:$W$173,255),0))="[Record ID]"),"",INDEX('Overview - Section A'!$AB$119:$AB$173,MATCH(LEFT(C30,255),LEFT('Overview - Section A'!$W$119:$W$173,255),0))),"")</f>
        <v/>
      </c>
      <c r="V30" s="477" t="str">
        <f>IFERROR(IF('Overview - Section A'!$AN$5="Funding Request",IF('Reference Records'!$B$276&lt;&gt;"",VLOOKUP(N30,'Reference Records'!$B$276:$C$277,2,FALSE),VLOOKUP(N30,'Reference Records'!$A$289:$C$290,3,FALSE)),VLOOKUP(N30,'Reference Records'!$A$293:$C$295,3,FALSE)),"")</f>
        <v/>
      </c>
      <c r="W30" s="478"/>
      <c r="X30" s="478"/>
      <c r="Y30" s="477"/>
      <c r="Z30" s="477" t="s">
        <v>407</v>
      </c>
      <c r="AA30" s="213"/>
      <c r="AB30" s="159"/>
      <c r="AC30" s="51"/>
    </row>
    <row r="31" spans="1:29" ht="47.1" customHeight="1" x14ac:dyDescent="0.25">
      <c r="A31" s="375">
        <v>23</v>
      </c>
      <c r="B31" s="469" t="str">
        <f>IFERROR(IF(D31="","",VLOOKUP(W31,'Reference records(soft deleted)'!$B$61:$D$89,3,FALSE)),"")</f>
        <v/>
      </c>
      <c r="C31" s="469" t="str">
        <f>IFERROR(IF(D31="","",VLOOKUP(X31,'Reference records(soft deleted)'!$B$171:$D$343,3,FALSE)),"")</f>
        <v/>
      </c>
      <c r="D31" s="470"/>
      <c r="E31" s="471" t="str">
        <f>IF('Overview - Section A'!$AN$5="Funding Request",IF(F31="Funding Request Place Holder","",F31),"")</f>
        <v/>
      </c>
      <c r="F31" s="472" t="str">
        <f>IFERROR(IF(Z31="","",VLOOKUP(Z31,'Overview - Section A'!$P$30:$Q$31,2,FALSE)),"")</f>
        <v/>
      </c>
      <c r="G31" s="473"/>
      <c r="H31" s="473"/>
      <c r="I31" s="473"/>
      <c r="J31" s="473"/>
      <c r="K31" s="473"/>
      <c r="L31" s="473"/>
      <c r="M31" s="471"/>
      <c r="N31" s="474" t="str">
        <f t="shared" si="0"/>
        <v/>
      </c>
      <c r="O31" s="475"/>
      <c r="P31" s="476"/>
      <c r="Q31" s="449"/>
      <c r="R31" s="449" t="str">
        <f>IFERROR(IF('Overview - Section A'!$AN$5="Funding Request",VLOOKUP(E31,'Overview - Section A'!$M$30:$P$31,4,FALSE),IF(Z31="","",Z31)),"")</f>
        <v>a1236000008JVNSAA4</v>
      </c>
      <c r="S31" s="449" t="b">
        <f t="shared" si="1"/>
        <v>0</v>
      </c>
      <c r="T31" s="449" t="s">
        <v>1048</v>
      </c>
      <c r="U31" s="449" t="str">
        <f t="array" ref="U31">IFERROR(IF(OR(INDEX('Overview - Section A'!$AB$119:$AB$173,MATCH(LEFT(C31,255),LEFT('Overview - Section A'!$W$119:$W$173,255),0))=0,INDEX('Overview - Section A'!$AB$119:$AB$173,MATCH(LEFT(C31,255),LEFT('Overview - Section A'!$W$119:$W$173,255),0))="[Record ID]"),"",INDEX('Overview - Section A'!$AB$119:$AB$173,MATCH(LEFT(C31,255),LEFT('Overview - Section A'!$W$119:$W$173,255),0))),"")</f>
        <v/>
      </c>
      <c r="V31" s="477" t="str">
        <f>IFERROR(IF('Overview - Section A'!$AN$5="Funding Request",IF('Reference Records'!$B$276&lt;&gt;"",VLOOKUP(N31,'Reference Records'!$B$276:$C$277,2,FALSE),VLOOKUP(N31,'Reference Records'!$A$289:$C$290,3,FALSE)),VLOOKUP(N31,'Reference Records'!$A$293:$C$295,3,FALSE)),"")</f>
        <v/>
      </c>
      <c r="W31" s="478"/>
      <c r="X31" s="478"/>
      <c r="Y31" s="477"/>
      <c r="Z31" s="477" t="s">
        <v>407</v>
      </c>
      <c r="AA31" s="213"/>
      <c r="AB31" s="159"/>
      <c r="AC31" s="51"/>
    </row>
    <row r="32" spans="1:29" ht="47.1" customHeight="1" x14ac:dyDescent="0.25">
      <c r="A32" s="375">
        <v>24</v>
      </c>
      <c r="B32" s="469" t="str">
        <f>IFERROR(IF(D32="","",VLOOKUP(W32,'Reference records(soft deleted)'!$B$61:$D$89,3,FALSE)),"")</f>
        <v/>
      </c>
      <c r="C32" s="469" t="str">
        <f>IFERROR(IF(D32="","",VLOOKUP(X32,'Reference records(soft deleted)'!$B$171:$D$343,3,FALSE)),"")</f>
        <v/>
      </c>
      <c r="D32" s="470"/>
      <c r="E32" s="471" t="str">
        <f>IF('Overview - Section A'!$AN$5="Funding Request",IF(F32="Funding Request Place Holder","",F32),"")</f>
        <v/>
      </c>
      <c r="F32" s="472" t="str">
        <f>IFERROR(IF(Z32="","",VLOOKUP(Z32,'Overview - Section A'!$P$30:$Q$31,2,FALSE)),"")</f>
        <v/>
      </c>
      <c r="G32" s="473"/>
      <c r="H32" s="473"/>
      <c r="I32" s="473"/>
      <c r="J32" s="473"/>
      <c r="K32" s="473"/>
      <c r="L32" s="473"/>
      <c r="M32" s="471"/>
      <c r="N32" s="474" t="str">
        <f t="shared" si="0"/>
        <v/>
      </c>
      <c r="O32" s="475"/>
      <c r="P32" s="476"/>
      <c r="Q32" s="449"/>
      <c r="R32" s="449" t="str">
        <f>IFERROR(IF('Overview - Section A'!$AN$5="Funding Request",VLOOKUP(E32,'Overview - Section A'!$M$30:$P$31,4,FALSE),IF(Z32="","",Z32)),"")</f>
        <v>a1236000008JVNSAA4</v>
      </c>
      <c r="S32" s="449" t="b">
        <f t="shared" si="1"/>
        <v>0</v>
      </c>
      <c r="T32" s="449" t="s">
        <v>1049</v>
      </c>
      <c r="U32" s="449" t="str">
        <f t="array" ref="U32">IFERROR(IF(OR(INDEX('Overview - Section A'!$AB$119:$AB$173,MATCH(LEFT(C32,255),LEFT('Overview - Section A'!$W$119:$W$173,255),0))=0,INDEX('Overview - Section A'!$AB$119:$AB$173,MATCH(LEFT(C32,255),LEFT('Overview - Section A'!$W$119:$W$173,255),0))="[Record ID]"),"",INDEX('Overview - Section A'!$AB$119:$AB$173,MATCH(LEFT(C32,255),LEFT('Overview - Section A'!$W$119:$W$173,255),0))),"")</f>
        <v/>
      </c>
      <c r="V32" s="477" t="str">
        <f>IFERROR(IF('Overview - Section A'!$AN$5="Funding Request",IF('Reference Records'!$B$276&lt;&gt;"",VLOOKUP(N32,'Reference Records'!$B$276:$C$277,2,FALSE),VLOOKUP(N32,'Reference Records'!$A$289:$C$290,3,FALSE)),VLOOKUP(N32,'Reference Records'!$A$293:$C$295,3,FALSE)),"")</f>
        <v/>
      </c>
      <c r="W32" s="478"/>
      <c r="X32" s="478"/>
      <c r="Y32" s="477"/>
      <c r="Z32" s="477" t="s">
        <v>407</v>
      </c>
      <c r="AA32" s="213"/>
      <c r="AB32" s="159"/>
      <c r="AC32" s="51"/>
    </row>
    <row r="33" spans="1:29" ht="47.1" customHeight="1" x14ac:dyDescent="0.25">
      <c r="A33" s="375">
        <v>25</v>
      </c>
      <c r="B33" s="469" t="str">
        <f>IFERROR(IF(D33="","",VLOOKUP(W33,'Reference records(soft deleted)'!$B$61:$D$89,3,FALSE)),"")</f>
        <v/>
      </c>
      <c r="C33" s="469" t="str">
        <f>IFERROR(IF(D33="","",VLOOKUP(X33,'Reference records(soft deleted)'!$B$171:$D$343,3,FALSE)),"")</f>
        <v/>
      </c>
      <c r="D33" s="470"/>
      <c r="E33" s="471" t="str">
        <f>IF('Overview - Section A'!$AN$5="Funding Request",IF(F33="Funding Request Place Holder","",F33),"")</f>
        <v/>
      </c>
      <c r="F33" s="472" t="str">
        <f>IFERROR(IF(Z33="","",VLOOKUP(Z33,'Overview - Section A'!$P$30:$Q$31,2,FALSE)),"")</f>
        <v/>
      </c>
      <c r="G33" s="473"/>
      <c r="H33" s="473"/>
      <c r="I33" s="473"/>
      <c r="J33" s="473"/>
      <c r="K33" s="473"/>
      <c r="L33" s="473"/>
      <c r="M33" s="471"/>
      <c r="N33" s="474" t="str">
        <f t="shared" si="0"/>
        <v/>
      </c>
      <c r="O33" s="475"/>
      <c r="P33" s="476"/>
      <c r="Q33" s="449"/>
      <c r="R33" s="449" t="str">
        <f>IFERROR(IF('Overview - Section A'!$AN$5="Funding Request",VLOOKUP(E33,'Overview - Section A'!$M$30:$P$31,4,FALSE),IF(Z33="","",Z33)),"")</f>
        <v>a1236000008JVNSAA4</v>
      </c>
      <c r="S33" s="449" t="b">
        <f t="shared" si="1"/>
        <v>0</v>
      </c>
      <c r="T33" s="449" t="s">
        <v>1050</v>
      </c>
      <c r="U33" s="449" t="str">
        <f t="array" ref="U33">IFERROR(IF(OR(INDEX('Overview - Section A'!$AB$119:$AB$173,MATCH(LEFT(C33,255),LEFT('Overview - Section A'!$W$119:$W$173,255),0))=0,INDEX('Overview - Section A'!$AB$119:$AB$173,MATCH(LEFT(C33,255),LEFT('Overview - Section A'!$W$119:$W$173,255),0))="[Record ID]"),"",INDEX('Overview - Section A'!$AB$119:$AB$173,MATCH(LEFT(C33,255),LEFT('Overview - Section A'!$W$119:$W$173,255),0))),"")</f>
        <v/>
      </c>
      <c r="V33" s="477" t="str">
        <f>IFERROR(IF('Overview - Section A'!$AN$5="Funding Request",IF('Reference Records'!$B$276&lt;&gt;"",VLOOKUP(N33,'Reference Records'!$B$276:$C$277,2,FALSE),VLOOKUP(N33,'Reference Records'!$A$289:$C$290,3,FALSE)),VLOOKUP(N33,'Reference Records'!$A$293:$C$295,3,FALSE)),"")</f>
        <v/>
      </c>
      <c r="W33" s="478"/>
      <c r="X33" s="478"/>
      <c r="Y33" s="477"/>
      <c r="Z33" s="477" t="s">
        <v>407</v>
      </c>
      <c r="AA33" s="213"/>
      <c r="AB33" s="159"/>
      <c r="AC33" s="51"/>
    </row>
    <row r="34" spans="1:29" ht="47.1" customHeight="1" x14ac:dyDescent="0.25">
      <c r="A34" s="375">
        <v>26</v>
      </c>
      <c r="B34" s="469" t="str">
        <f>IFERROR(IF(D34="","",VLOOKUP(W34,'Reference records(soft deleted)'!$B$61:$D$89,3,FALSE)),"")</f>
        <v/>
      </c>
      <c r="C34" s="469" t="str">
        <f>IFERROR(IF(D34="","",VLOOKUP(X34,'Reference records(soft deleted)'!$B$171:$D$343,3,FALSE)),"")</f>
        <v/>
      </c>
      <c r="D34" s="470"/>
      <c r="E34" s="471" t="str">
        <f>IF('Overview - Section A'!$AN$5="Funding Request",IF(F34="Funding Request Place Holder","",F34),"")</f>
        <v/>
      </c>
      <c r="F34" s="472" t="str">
        <f>IFERROR(IF(Z34="","",VLOOKUP(Z34,'Overview - Section A'!$P$30:$Q$31,2,FALSE)),"")</f>
        <v/>
      </c>
      <c r="G34" s="473"/>
      <c r="H34" s="473"/>
      <c r="I34" s="473"/>
      <c r="J34" s="473"/>
      <c r="K34" s="473"/>
      <c r="L34" s="473"/>
      <c r="M34" s="471"/>
      <c r="N34" s="474" t="str">
        <f t="shared" si="0"/>
        <v/>
      </c>
      <c r="O34" s="475"/>
      <c r="P34" s="476"/>
      <c r="Q34" s="449"/>
      <c r="R34" s="449" t="str">
        <f>IFERROR(IF('Overview - Section A'!$AN$5="Funding Request",VLOOKUP(E34,'Overview - Section A'!$M$30:$P$31,4,FALSE),IF(Z34="","",Z34)),"")</f>
        <v>a1236000008JVNSAA4</v>
      </c>
      <c r="S34" s="449" t="b">
        <f t="shared" si="1"/>
        <v>0</v>
      </c>
      <c r="T34" s="449" t="s">
        <v>1051</v>
      </c>
      <c r="U34" s="449" t="str">
        <f t="array" ref="U34">IFERROR(IF(OR(INDEX('Overview - Section A'!$AB$119:$AB$173,MATCH(LEFT(C34,255),LEFT('Overview - Section A'!$W$119:$W$173,255),0))=0,INDEX('Overview - Section A'!$AB$119:$AB$173,MATCH(LEFT(C34,255),LEFT('Overview - Section A'!$W$119:$W$173,255),0))="[Record ID]"),"",INDEX('Overview - Section A'!$AB$119:$AB$173,MATCH(LEFT(C34,255),LEFT('Overview - Section A'!$W$119:$W$173,255),0))),"")</f>
        <v/>
      </c>
      <c r="V34" s="477" t="str">
        <f>IFERROR(IF('Overview - Section A'!$AN$5="Funding Request",IF('Reference Records'!$B$276&lt;&gt;"",VLOOKUP(N34,'Reference Records'!$B$276:$C$277,2,FALSE),VLOOKUP(N34,'Reference Records'!$A$289:$C$290,3,FALSE)),VLOOKUP(N34,'Reference Records'!$A$293:$C$295,3,FALSE)),"")</f>
        <v/>
      </c>
      <c r="W34" s="478"/>
      <c r="X34" s="478"/>
      <c r="Y34" s="477"/>
      <c r="Z34" s="477" t="s">
        <v>407</v>
      </c>
      <c r="AA34" s="213"/>
      <c r="AB34" s="159"/>
      <c r="AC34" s="51"/>
    </row>
    <row r="35" spans="1:29" ht="47.1" customHeight="1" x14ac:dyDescent="0.25">
      <c r="A35" s="375">
        <v>27</v>
      </c>
      <c r="B35" s="469" t="str">
        <f>IFERROR(IF(D35="","",VLOOKUP(W35,'Reference records(soft deleted)'!$B$61:$D$89,3,FALSE)),"")</f>
        <v/>
      </c>
      <c r="C35" s="469" t="str">
        <f>IFERROR(IF(D35="","",VLOOKUP(X35,'Reference records(soft deleted)'!$B$171:$D$343,3,FALSE)),"")</f>
        <v/>
      </c>
      <c r="D35" s="470"/>
      <c r="E35" s="471" t="str">
        <f>IF('Overview - Section A'!$AN$5="Funding Request",IF(F35="Funding Request Place Holder","",F35),"")</f>
        <v/>
      </c>
      <c r="F35" s="472" t="str">
        <f>IFERROR(IF(Z35="","",VLOOKUP(Z35,'Overview - Section A'!$P$30:$Q$31,2,FALSE)),"")</f>
        <v/>
      </c>
      <c r="G35" s="473"/>
      <c r="H35" s="473"/>
      <c r="I35" s="473"/>
      <c r="J35" s="473"/>
      <c r="K35" s="473"/>
      <c r="L35" s="473"/>
      <c r="M35" s="471"/>
      <c r="N35" s="474" t="str">
        <f t="shared" si="0"/>
        <v/>
      </c>
      <c r="O35" s="475"/>
      <c r="P35" s="476"/>
      <c r="Q35" s="449"/>
      <c r="R35" s="449" t="str">
        <f>IFERROR(IF('Overview - Section A'!$AN$5="Funding Request",VLOOKUP(E35,'Overview - Section A'!$M$30:$P$31,4,FALSE),IF(Z35="","",Z35)),"")</f>
        <v>a1236000008JVNSAA4</v>
      </c>
      <c r="S35" s="449" t="b">
        <f t="shared" si="1"/>
        <v>0</v>
      </c>
      <c r="T35" s="449" t="s">
        <v>1052</v>
      </c>
      <c r="U35" s="449" t="str">
        <f t="array" ref="U35">IFERROR(IF(OR(INDEX('Overview - Section A'!$AB$119:$AB$173,MATCH(LEFT(C35,255),LEFT('Overview - Section A'!$W$119:$W$173,255),0))=0,INDEX('Overview - Section A'!$AB$119:$AB$173,MATCH(LEFT(C35,255),LEFT('Overview - Section A'!$W$119:$W$173,255),0))="[Record ID]"),"",INDEX('Overview - Section A'!$AB$119:$AB$173,MATCH(LEFT(C35,255),LEFT('Overview - Section A'!$W$119:$W$173,255),0))),"")</f>
        <v/>
      </c>
      <c r="V35" s="477" t="str">
        <f>IFERROR(IF('Overview - Section A'!$AN$5="Funding Request",IF('Reference Records'!$B$276&lt;&gt;"",VLOOKUP(N35,'Reference Records'!$B$276:$C$277,2,FALSE),VLOOKUP(N35,'Reference Records'!$A$289:$C$290,3,FALSE)),VLOOKUP(N35,'Reference Records'!$A$293:$C$295,3,FALSE)),"")</f>
        <v/>
      </c>
      <c r="W35" s="478"/>
      <c r="X35" s="478"/>
      <c r="Y35" s="477"/>
      <c r="Z35" s="477" t="s">
        <v>407</v>
      </c>
      <c r="AA35" s="213"/>
      <c r="AB35" s="159"/>
      <c r="AC35" s="51"/>
    </row>
    <row r="36" spans="1:29" ht="47.1" customHeight="1" x14ac:dyDescent="0.25">
      <c r="A36" s="375">
        <v>28</v>
      </c>
      <c r="B36" s="469" t="str">
        <f>IFERROR(IF(D36="","",VLOOKUP(W36,'Reference records(soft deleted)'!$B$61:$D$89,3,FALSE)),"")</f>
        <v/>
      </c>
      <c r="C36" s="469" t="str">
        <f>IFERROR(IF(D36="","",VLOOKUP(X36,'Reference records(soft deleted)'!$B$171:$D$343,3,FALSE)),"")</f>
        <v/>
      </c>
      <c r="D36" s="470"/>
      <c r="E36" s="471" t="str">
        <f>IF('Overview - Section A'!$AN$5="Funding Request",IF(F36="Funding Request Place Holder","",F36),"")</f>
        <v/>
      </c>
      <c r="F36" s="472" t="str">
        <f>IFERROR(IF(Z36="","",VLOOKUP(Z36,'Overview - Section A'!$P$30:$Q$31,2,FALSE)),"")</f>
        <v/>
      </c>
      <c r="G36" s="473"/>
      <c r="H36" s="473"/>
      <c r="I36" s="473"/>
      <c r="J36" s="473"/>
      <c r="K36" s="473"/>
      <c r="L36" s="473"/>
      <c r="M36" s="471"/>
      <c r="N36" s="474" t="str">
        <f t="shared" si="0"/>
        <v/>
      </c>
      <c r="O36" s="475"/>
      <c r="P36" s="476"/>
      <c r="Q36" s="449"/>
      <c r="R36" s="449" t="str">
        <f>IFERROR(IF('Overview - Section A'!$AN$5="Funding Request",VLOOKUP(E36,'Overview - Section A'!$M$30:$P$31,4,FALSE),IF(Z36="","",Z36)),"")</f>
        <v>a1236000008JVNSAA4</v>
      </c>
      <c r="S36" s="449" t="b">
        <f t="shared" si="1"/>
        <v>0</v>
      </c>
      <c r="T36" s="449" t="s">
        <v>1053</v>
      </c>
      <c r="U36" s="449" t="str">
        <f t="array" ref="U36">IFERROR(IF(OR(INDEX('Overview - Section A'!$AB$119:$AB$173,MATCH(LEFT(C36,255),LEFT('Overview - Section A'!$W$119:$W$173,255),0))=0,INDEX('Overview - Section A'!$AB$119:$AB$173,MATCH(LEFT(C36,255),LEFT('Overview - Section A'!$W$119:$W$173,255),0))="[Record ID]"),"",INDEX('Overview - Section A'!$AB$119:$AB$173,MATCH(LEFT(C36,255),LEFT('Overview - Section A'!$W$119:$W$173,255),0))),"")</f>
        <v/>
      </c>
      <c r="V36" s="477" t="str">
        <f>IFERROR(IF('Overview - Section A'!$AN$5="Funding Request",IF('Reference Records'!$B$276&lt;&gt;"",VLOOKUP(N36,'Reference Records'!$B$276:$C$277,2,FALSE),VLOOKUP(N36,'Reference Records'!$A$289:$C$290,3,FALSE)),VLOOKUP(N36,'Reference Records'!$A$293:$C$295,3,FALSE)),"")</f>
        <v/>
      </c>
      <c r="W36" s="478"/>
      <c r="X36" s="478"/>
      <c r="Y36" s="477"/>
      <c r="Z36" s="477" t="s">
        <v>407</v>
      </c>
      <c r="AA36" s="213"/>
      <c r="AB36" s="159"/>
      <c r="AC36" s="51"/>
    </row>
    <row r="37" spans="1:29" ht="47.1" customHeight="1" x14ac:dyDescent="0.25">
      <c r="A37" s="375">
        <v>29</v>
      </c>
      <c r="B37" s="469" t="str">
        <f>IFERROR(IF(D37="","",VLOOKUP(W37,'Reference records(soft deleted)'!$B$61:$D$89,3,FALSE)),"")</f>
        <v/>
      </c>
      <c r="C37" s="469" t="str">
        <f>IFERROR(IF(D37="","",VLOOKUP(X37,'Reference records(soft deleted)'!$B$171:$D$343,3,FALSE)),"")</f>
        <v/>
      </c>
      <c r="D37" s="470"/>
      <c r="E37" s="471" t="str">
        <f>IF('Overview - Section A'!$AN$5="Funding Request",IF(F37="Funding Request Place Holder","",F37),"")</f>
        <v/>
      </c>
      <c r="F37" s="472" t="str">
        <f>IFERROR(IF(Z37="","",VLOOKUP(Z37,'Overview - Section A'!$P$30:$Q$31,2,FALSE)),"")</f>
        <v/>
      </c>
      <c r="G37" s="473"/>
      <c r="H37" s="473"/>
      <c r="I37" s="473"/>
      <c r="J37" s="473"/>
      <c r="K37" s="473"/>
      <c r="L37" s="473"/>
      <c r="M37" s="471"/>
      <c r="N37" s="474" t="str">
        <f t="shared" si="0"/>
        <v/>
      </c>
      <c r="O37" s="475"/>
      <c r="P37" s="476"/>
      <c r="Q37" s="449"/>
      <c r="R37" s="449" t="str">
        <f>IFERROR(IF('Overview - Section A'!$AN$5="Funding Request",VLOOKUP(E37,'Overview - Section A'!$M$30:$P$31,4,FALSE),IF(Z37="","",Z37)),"")</f>
        <v>a1236000008JVNSAA4</v>
      </c>
      <c r="S37" s="449" t="b">
        <f t="shared" si="1"/>
        <v>0</v>
      </c>
      <c r="T37" s="449" t="s">
        <v>1054</v>
      </c>
      <c r="U37" s="449" t="str">
        <f t="array" ref="U37">IFERROR(IF(OR(INDEX('Overview - Section A'!$AB$119:$AB$173,MATCH(LEFT(C37,255),LEFT('Overview - Section A'!$W$119:$W$173,255),0))=0,INDEX('Overview - Section A'!$AB$119:$AB$173,MATCH(LEFT(C37,255),LEFT('Overview - Section A'!$W$119:$W$173,255),0))="[Record ID]"),"",INDEX('Overview - Section A'!$AB$119:$AB$173,MATCH(LEFT(C37,255),LEFT('Overview - Section A'!$W$119:$W$173,255),0))),"")</f>
        <v/>
      </c>
      <c r="V37" s="477" t="str">
        <f>IFERROR(IF('Overview - Section A'!$AN$5="Funding Request",IF('Reference Records'!$B$276&lt;&gt;"",VLOOKUP(N37,'Reference Records'!$B$276:$C$277,2,FALSE),VLOOKUP(N37,'Reference Records'!$A$289:$C$290,3,FALSE)),VLOOKUP(N37,'Reference Records'!$A$293:$C$295,3,FALSE)),"")</f>
        <v/>
      </c>
      <c r="W37" s="478"/>
      <c r="X37" s="478"/>
      <c r="Y37" s="477"/>
      <c r="Z37" s="477" t="s">
        <v>407</v>
      </c>
      <c r="AA37" s="213"/>
      <c r="AB37" s="159"/>
      <c r="AC37" s="51"/>
    </row>
    <row r="38" spans="1:29" ht="47.1" customHeight="1" x14ac:dyDescent="0.25">
      <c r="A38" s="375">
        <v>30</v>
      </c>
      <c r="B38" s="469" t="str">
        <f>IFERROR(IF(D38="","",VLOOKUP(W38,'Reference records(soft deleted)'!$B$61:$D$89,3,FALSE)),"")</f>
        <v/>
      </c>
      <c r="C38" s="469" t="str">
        <f>IFERROR(IF(D38="","",VLOOKUP(X38,'Reference records(soft deleted)'!$B$171:$D$343,3,FALSE)),"")</f>
        <v/>
      </c>
      <c r="D38" s="470"/>
      <c r="E38" s="471" t="str">
        <f>IF('Overview - Section A'!$AN$5="Funding Request",IF(F38="Funding Request Place Holder","",F38),"")</f>
        <v/>
      </c>
      <c r="F38" s="472" t="str">
        <f>IFERROR(IF(Z38="","",VLOOKUP(Z38,'Overview - Section A'!$P$30:$Q$31,2,FALSE)),"")</f>
        <v/>
      </c>
      <c r="G38" s="473"/>
      <c r="H38" s="473"/>
      <c r="I38" s="473"/>
      <c r="J38" s="473"/>
      <c r="K38" s="473"/>
      <c r="L38" s="473"/>
      <c r="M38" s="471"/>
      <c r="N38" s="474" t="str">
        <f t="shared" si="0"/>
        <v/>
      </c>
      <c r="O38" s="475"/>
      <c r="P38" s="476"/>
      <c r="Q38" s="449"/>
      <c r="R38" s="449" t="str">
        <f>IFERROR(IF('Overview - Section A'!$AN$5="Funding Request",VLOOKUP(E38,'Overview - Section A'!$M$30:$P$31,4,FALSE),IF(Z38="","",Z38)),"")</f>
        <v>a1236000008JVNSAA4</v>
      </c>
      <c r="S38" s="449" t="b">
        <f t="shared" si="1"/>
        <v>0</v>
      </c>
      <c r="T38" s="449" t="s">
        <v>1055</v>
      </c>
      <c r="U38" s="449" t="str">
        <f t="array" ref="U38">IFERROR(IF(OR(INDEX('Overview - Section A'!$AB$119:$AB$173,MATCH(LEFT(C38,255),LEFT('Overview - Section A'!$W$119:$W$173,255),0))=0,INDEX('Overview - Section A'!$AB$119:$AB$173,MATCH(LEFT(C38,255),LEFT('Overview - Section A'!$W$119:$W$173,255),0))="[Record ID]"),"",INDEX('Overview - Section A'!$AB$119:$AB$173,MATCH(LEFT(C38,255),LEFT('Overview - Section A'!$W$119:$W$173,255),0))),"")</f>
        <v/>
      </c>
      <c r="V38" s="477" t="str">
        <f>IFERROR(IF('Overview - Section A'!$AN$5="Funding Request",IF('Reference Records'!$B$276&lt;&gt;"",VLOOKUP(N38,'Reference Records'!$B$276:$C$277,2,FALSE),VLOOKUP(N38,'Reference Records'!$A$289:$C$290,3,FALSE)),VLOOKUP(N38,'Reference Records'!$A$293:$C$295,3,FALSE)),"")</f>
        <v/>
      </c>
      <c r="W38" s="478"/>
      <c r="X38" s="478"/>
      <c r="Y38" s="477"/>
      <c r="Z38" s="477" t="s">
        <v>407</v>
      </c>
      <c r="AA38" s="213"/>
      <c r="AB38" s="159"/>
      <c r="AC38" s="51"/>
    </row>
    <row r="39" spans="1:29" ht="47.1" customHeight="1" x14ac:dyDescent="0.25">
      <c r="A39" s="375">
        <v>31</v>
      </c>
      <c r="B39" s="469" t="str">
        <f>IFERROR(IF(D39="","",VLOOKUP(W39,'Reference records(soft deleted)'!$B$61:$D$89,3,FALSE)),"")</f>
        <v/>
      </c>
      <c r="C39" s="469" t="str">
        <f>IFERROR(IF(D39="","",VLOOKUP(X39,'Reference records(soft deleted)'!$B$171:$D$343,3,FALSE)),"")</f>
        <v/>
      </c>
      <c r="D39" s="470"/>
      <c r="E39" s="471" t="str">
        <f>IF('Overview - Section A'!$AN$5="Funding Request",IF(F39="Funding Request Place Holder","",F39),"")</f>
        <v/>
      </c>
      <c r="F39" s="472" t="str">
        <f>IFERROR(IF(Z39="","",VLOOKUP(Z39,'Overview - Section A'!$P$30:$Q$31,2,FALSE)),"")</f>
        <v/>
      </c>
      <c r="G39" s="473"/>
      <c r="H39" s="473"/>
      <c r="I39" s="473"/>
      <c r="J39" s="473"/>
      <c r="K39" s="473"/>
      <c r="L39" s="473"/>
      <c r="M39" s="471"/>
      <c r="N39" s="474" t="str">
        <f t="shared" si="0"/>
        <v/>
      </c>
      <c r="O39" s="475"/>
      <c r="P39" s="476"/>
      <c r="Q39" s="449"/>
      <c r="R39" s="449" t="str">
        <f>IFERROR(IF('Overview - Section A'!$AN$5="Funding Request",VLOOKUP(E39,'Overview - Section A'!$M$30:$P$31,4,FALSE),IF(Z39="","",Z39)),"")</f>
        <v>a1236000008JVNSAA4</v>
      </c>
      <c r="S39" s="449" t="b">
        <f t="shared" si="1"/>
        <v>0</v>
      </c>
      <c r="T39" s="449" t="s">
        <v>1056</v>
      </c>
      <c r="U39" s="449" t="str">
        <f t="array" ref="U39">IFERROR(IF(OR(INDEX('Overview - Section A'!$AB$119:$AB$173,MATCH(LEFT(C39,255),LEFT('Overview - Section A'!$W$119:$W$173,255),0))=0,INDEX('Overview - Section A'!$AB$119:$AB$173,MATCH(LEFT(C39,255),LEFT('Overview - Section A'!$W$119:$W$173,255),0))="[Record ID]"),"",INDEX('Overview - Section A'!$AB$119:$AB$173,MATCH(LEFT(C39,255),LEFT('Overview - Section A'!$W$119:$W$173,255),0))),"")</f>
        <v/>
      </c>
      <c r="V39" s="477" t="str">
        <f>IFERROR(IF('Overview - Section A'!$AN$5="Funding Request",IF('Reference Records'!$B$276&lt;&gt;"",VLOOKUP(N39,'Reference Records'!$B$276:$C$277,2,FALSE),VLOOKUP(N39,'Reference Records'!$A$289:$C$290,3,FALSE)),VLOOKUP(N39,'Reference Records'!$A$293:$C$295,3,FALSE)),"")</f>
        <v/>
      </c>
      <c r="W39" s="478"/>
      <c r="X39" s="478"/>
      <c r="Y39" s="477"/>
      <c r="Z39" s="477" t="s">
        <v>407</v>
      </c>
      <c r="AA39" s="213"/>
      <c r="AB39" s="159"/>
      <c r="AC39" s="51"/>
    </row>
    <row r="40" spans="1:29" ht="47.1" customHeight="1" x14ac:dyDescent="0.25">
      <c r="A40" s="375">
        <v>32</v>
      </c>
      <c r="B40" s="469" t="str">
        <f>IFERROR(IF(D40="","",VLOOKUP(W40,'Reference records(soft deleted)'!$B$61:$D$89,3,FALSE)),"")</f>
        <v/>
      </c>
      <c r="C40" s="469" t="str">
        <f>IFERROR(IF(D40="","",VLOOKUP(X40,'Reference records(soft deleted)'!$B$171:$D$343,3,FALSE)),"")</f>
        <v/>
      </c>
      <c r="D40" s="470"/>
      <c r="E40" s="471" t="str">
        <f>IF('Overview - Section A'!$AN$5="Funding Request",IF(F40="Funding Request Place Holder","",F40),"")</f>
        <v/>
      </c>
      <c r="F40" s="472" t="str">
        <f>IFERROR(IF(Z40="","",VLOOKUP(Z40,'Overview - Section A'!$P$30:$Q$31,2,FALSE)),"")</f>
        <v/>
      </c>
      <c r="G40" s="473"/>
      <c r="H40" s="473"/>
      <c r="I40" s="473"/>
      <c r="J40" s="473"/>
      <c r="K40" s="473"/>
      <c r="L40" s="473"/>
      <c r="M40" s="471"/>
      <c r="N40" s="474" t="str">
        <f t="shared" si="0"/>
        <v/>
      </c>
      <c r="O40" s="475"/>
      <c r="P40" s="476"/>
      <c r="Q40" s="449"/>
      <c r="R40" s="449" t="str">
        <f>IFERROR(IF('Overview - Section A'!$AN$5="Funding Request",VLOOKUP(E40,'Overview - Section A'!$M$30:$P$31,4,FALSE),IF(Z40="","",Z40)),"")</f>
        <v>a1236000008JVNSAA4</v>
      </c>
      <c r="S40" s="449" t="b">
        <f t="shared" si="1"/>
        <v>0</v>
      </c>
      <c r="T40" s="449" t="s">
        <v>1057</v>
      </c>
      <c r="U40" s="449" t="str">
        <f t="array" ref="U40">IFERROR(IF(OR(INDEX('Overview - Section A'!$AB$119:$AB$173,MATCH(LEFT(C40,255),LEFT('Overview - Section A'!$W$119:$W$173,255),0))=0,INDEX('Overview - Section A'!$AB$119:$AB$173,MATCH(LEFT(C40,255),LEFT('Overview - Section A'!$W$119:$W$173,255),0))="[Record ID]"),"",INDEX('Overview - Section A'!$AB$119:$AB$173,MATCH(LEFT(C40,255),LEFT('Overview - Section A'!$W$119:$W$173,255),0))),"")</f>
        <v/>
      </c>
      <c r="V40" s="477" t="str">
        <f>IFERROR(IF('Overview - Section A'!$AN$5="Funding Request",IF('Reference Records'!$B$276&lt;&gt;"",VLOOKUP(N40,'Reference Records'!$B$276:$C$277,2,FALSE),VLOOKUP(N40,'Reference Records'!$A$289:$C$290,3,FALSE)),VLOOKUP(N40,'Reference Records'!$A$293:$C$295,3,FALSE)),"")</f>
        <v/>
      </c>
      <c r="W40" s="478"/>
      <c r="X40" s="478"/>
      <c r="Y40" s="477"/>
      <c r="Z40" s="477" t="s">
        <v>407</v>
      </c>
      <c r="AA40" s="213"/>
      <c r="AB40" s="159"/>
      <c r="AC40" s="51"/>
    </row>
    <row r="41" spans="1:29" ht="47.1" customHeight="1" x14ac:dyDescent="0.25">
      <c r="A41" s="375">
        <v>33</v>
      </c>
      <c r="B41" s="469" t="str">
        <f>IFERROR(IF(D41="","",VLOOKUP(W41,'Reference records(soft deleted)'!$B$61:$D$89,3,FALSE)),"")</f>
        <v/>
      </c>
      <c r="C41" s="469" t="str">
        <f>IFERROR(IF(D41="","",VLOOKUP(X41,'Reference records(soft deleted)'!$B$171:$D$343,3,FALSE)),"")</f>
        <v/>
      </c>
      <c r="D41" s="470"/>
      <c r="E41" s="471" t="str">
        <f>IF('Overview - Section A'!$AN$5="Funding Request",IF(F41="Funding Request Place Holder","",F41),"")</f>
        <v/>
      </c>
      <c r="F41" s="472" t="str">
        <f>IFERROR(IF(Z41="","",VLOOKUP(Z41,'Overview - Section A'!$P$30:$Q$31,2,FALSE)),"")</f>
        <v/>
      </c>
      <c r="G41" s="473"/>
      <c r="H41" s="473"/>
      <c r="I41" s="473"/>
      <c r="J41" s="473"/>
      <c r="K41" s="473"/>
      <c r="L41" s="473"/>
      <c r="M41" s="471"/>
      <c r="N41" s="474" t="str">
        <f t="shared" si="0"/>
        <v/>
      </c>
      <c r="O41" s="475"/>
      <c r="P41" s="476"/>
      <c r="Q41" s="449"/>
      <c r="R41" s="449" t="str">
        <f>IFERROR(IF('Overview - Section A'!$AN$5="Funding Request",VLOOKUP(E41,'Overview - Section A'!$M$30:$P$31,4,FALSE),IF(Z41="","",Z41)),"")</f>
        <v>a1236000008JVNSAA4</v>
      </c>
      <c r="S41" s="449" t="b">
        <f t="shared" si="1"/>
        <v>0</v>
      </c>
      <c r="T41" s="449" t="s">
        <v>1058</v>
      </c>
      <c r="U41" s="449" t="str">
        <f t="array" ref="U41">IFERROR(IF(OR(INDEX('Overview - Section A'!$AB$119:$AB$173,MATCH(LEFT(C41,255),LEFT('Overview - Section A'!$W$119:$W$173,255),0))=0,INDEX('Overview - Section A'!$AB$119:$AB$173,MATCH(LEFT(C41,255),LEFT('Overview - Section A'!$W$119:$W$173,255),0))="[Record ID]"),"",INDEX('Overview - Section A'!$AB$119:$AB$173,MATCH(LEFT(C41,255),LEFT('Overview - Section A'!$W$119:$W$173,255),0))),"")</f>
        <v/>
      </c>
      <c r="V41" s="477" t="str">
        <f>IFERROR(IF('Overview - Section A'!$AN$5="Funding Request",IF('Reference Records'!$B$276&lt;&gt;"",VLOOKUP(N41,'Reference Records'!$B$276:$C$277,2,FALSE),VLOOKUP(N41,'Reference Records'!$A$289:$C$290,3,FALSE)),VLOOKUP(N41,'Reference Records'!$A$293:$C$295,3,FALSE)),"")</f>
        <v/>
      </c>
      <c r="W41" s="478"/>
      <c r="X41" s="478"/>
      <c r="Y41" s="477"/>
      <c r="Z41" s="477" t="s">
        <v>407</v>
      </c>
      <c r="AA41" s="213"/>
      <c r="AB41" s="159"/>
      <c r="AC41" s="51"/>
    </row>
    <row r="42" spans="1:29" ht="47.1" customHeight="1" x14ac:dyDescent="0.25">
      <c r="A42" s="375">
        <v>34</v>
      </c>
      <c r="B42" s="469" t="str">
        <f>IFERROR(IF(D42="","",VLOOKUP(W42,'Reference records(soft deleted)'!$B$61:$D$89,3,FALSE)),"")</f>
        <v/>
      </c>
      <c r="C42" s="469" t="str">
        <f>IFERROR(IF(D42="","",VLOOKUP(X42,'Reference records(soft deleted)'!$B$171:$D$343,3,FALSE)),"")</f>
        <v/>
      </c>
      <c r="D42" s="470"/>
      <c r="E42" s="471" t="str">
        <f>IF('Overview - Section A'!$AN$5="Funding Request",IF(F42="Funding Request Place Holder","",F42),"")</f>
        <v/>
      </c>
      <c r="F42" s="472" t="str">
        <f>IFERROR(IF(Z42="","",VLOOKUP(Z42,'Overview - Section A'!$P$30:$Q$31,2,FALSE)),"")</f>
        <v/>
      </c>
      <c r="G42" s="473"/>
      <c r="H42" s="473"/>
      <c r="I42" s="473"/>
      <c r="J42" s="473"/>
      <c r="K42" s="473"/>
      <c r="L42" s="473"/>
      <c r="M42" s="471"/>
      <c r="N42" s="474" t="str">
        <f t="shared" si="0"/>
        <v/>
      </c>
      <c r="O42" s="475"/>
      <c r="P42" s="476"/>
      <c r="Q42" s="449"/>
      <c r="R42" s="449" t="str">
        <f>IFERROR(IF('Overview - Section A'!$AN$5="Funding Request",VLOOKUP(E42,'Overview - Section A'!$M$30:$P$31,4,FALSE),IF(Z42="","",Z42)),"")</f>
        <v>a1236000008JVNSAA4</v>
      </c>
      <c r="S42" s="449" t="b">
        <f t="shared" si="1"/>
        <v>0</v>
      </c>
      <c r="T42" s="449" t="s">
        <v>1059</v>
      </c>
      <c r="U42" s="449" t="str">
        <f t="array" ref="U42">IFERROR(IF(OR(INDEX('Overview - Section A'!$AB$119:$AB$173,MATCH(LEFT(C42,255),LEFT('Overview - Section A'!$W$119:$W$173,255),0))=0,INDEX('Overview - Section A'!$AB$119:$AB$173,MATCH(LEFT(C42,255),LEFT('Overview - Section A'!$W$119:$W$173,255),0))="[Record ID]"),"",INDEX('Overview - Section A'!$AB$119:$AB$173,MATCH(LEFT(C42,255),LEFT('Overview - Section A'!$W$119:$W$173,255),0))),"")</f>
        <v/>
      </c>
      <c r="V42" s="477" t="str">
        <f>IFERROR(IF('Overview - Section A'!$AN$5="Funding Request",IF('Reference Records'!$B$276&lt;&gt;"",VLOOKUP(N42,'Reference Records'!$B$276:$C$277,2,FALSE),VLOOKUP(N42,'Reference Records'!$A$289:$C$290,3,FALSE)),VLOOKUP(N42,'Reference Records'!$A$293:$C$295,3,FALSE)),"")</f>
        <v/>
      </c>
      <c r="W42" s="478"/>
      <c r="X42" s="478"/>
      <c r="Y42" s="477"/>
      <c r="Z42" s="477" t="s">
        <v>407</v>
      </c>
      <c r="AA42" s="213"/>
      <c r="AB42" s="159"/>
      <c r="AC42" s="51"/>
    </row>
    <row r="43" spans="1:29" ht="47.1" customHeight="1" x14ac:dyDescent="0.25">
      <c r="A43" s="375">
        <v>35</v>
      </c>
      <c r="B43" s="469" t="str">
        <f>IFERROR(IF(D43="","",VLOOKUP(W43,'Reference records(soft deleted)'!$B$61:$D$89,3,FALSE)),"")</f>
        <v/>
      </c>
      <c r="C43" s="469" t="str">
        <f>IFERROR(IF(D43="","",VLOOKUP(X43,'Reference records(soft deleted)'!$B$171:$D$343,3,FALSE)),"")</f>
        <v/>
      </c>
      <c r="D43" s="470"/>
      <c r="E43" s="471" t="str">
        <f>IF('Overview - Section A'!$AN$5="Funding Request",IF(F43="Funding Request Place Holder","",F43),"")</f>
        <v/>
      </c>
      <c r="F43" s="472" t="str">
        <f>IFERROR(IF(Z43="","",VLOOKUP(Z43,'Overview - Section A'!$P$30:$Q$31,2,FALSE)),"")</f>
        <v/>
      </c>
      <c r="G43" s="473"/>
      <c r="H43" s="473"/>
      <c r="I43" s="473"/>
      <c r="J43" s="473"/>
      <c r="K43" s="473"/>
      <c r="L43" s="473"/>
      <c r="M43" s="471"/>
      <c r="N43" s="474" t="str">
        <f t="shared" si="0"/>
        <v/>
      </c>
      <c r="O43" s="475"/>
      <c r="P43" s="476"/>
      <c r="Q43" s="449"/>
      <c r="R43" s="449" t="str">
        <f>IFERROR(IF('Overview - Section A'!$AN$5="Funding Request",VLOOKUP(E43,'Overview - Section A'!$M$30:$P$31,4,FALSE),IF(Z43="","",Z43)),"")</f>
        <v>a1236000008JVNSAA4</v>
      </c>
      <c r="S43" s="449" t="b">
        <f t="shared" si="1"/>
        <v>0</v>
      </c>
      <c r="T43" s="449" t="s">
        <v>1060</v>
      </c>
      <c r="U43" s="449" t="str">
        <f t="array" ref="U43">IFERROR(IF(OR(INDEX('Overview - Section A'!$AB$119:$AB$173,MATCH(LEFT(C43,255),LEFT('Overview - Section A'!$W$119:$W$173,255),0))=0,INDEX('Overview - Section A'!$AB$119:$AB$173,MATCH(LEFT(C43,255),LEFT('Overview - Section A'!$W$119:$W$173,255),0))="[Record ID]"),"",INDEX('Overview - Section A'!$AB$119:$AB$173,MATCH(LEFT(C43,255),LEFT('Overview - Section A'!$W$119:$W$173,255),0))),"")</f>
        <v/>
      </c>
      <c r="V43" s="477" t="str">
        <f>IFERROR(IF('Overview - Section A'!$AN$5="Funding Request",IF('Reference Records'!$B$276&lt;&gt;"",VLOOKUP(N43,'Reference Records'!$B$276:$C$277,2,FALSE),VLOOKUP(N43,'Reference Records'!$A$289:$C$290,3,FALSE)),VLOOKUP(N43,'Reference Records'!$A$293:$C$295,3,FALSE)),"")</f>
        <v/>
      </c>
      <c r="W43" s="478"/>
      <c r="X43" s="478"/>
      <c r="Y43" s="477"/>
      <c r="Z43" s="477" t="s">
        <v>407</v>
      </c>
      <c r="AA43" s="213"/>
      <c r="AB43" s="159"/>
      <c r="AC43" s="51"/>
    </row>
    <row r="44" spans="1:29" ht="47.1" customHeight="1" x14ac:dyDescent="0.25">
      <c r="A44" s="375">
        <v>36</v>
      </c>
      <c r="B44" s="469" t="str">
        <f>IFERROR(IF(D44="","",VLOOKUP(W44,'Reference records(soft deleted)'!$B$61:$D$89,3,FALSE)),"")</f>
        <v/>
      </c>
      <c r="C44" s="469" t="str">
        <f>IFERROR(IF(D44="","",VLOOKUP(X44,'Reference records(soft deleted)'!$B$171:$D$343,3,FALSE)),"")</f>
        <v/>
      </c>
      <c r="D44" s="470"/>
      <c r="E44" s="471" t="str">
        <f>IF('Overview - Section A'!$AN$5="Funding Request",IF(F44="Funding Request Place Holder","",F44),"")</f>
        <v/>
      </c>
      <c r="F44" s="472" t="str">
        <f>IFERROR(IF(Z44="","",VLOOKUP(Z44,'Overview - Section A'!$P$30:$Q$31,2,FALSE)),"")</f>
        <v/>
      </c>
      <c r="G44" s="473"/>
      <c r="H44" s="473"/>
      <c r="I44" s="473"/>
      <c r="J44" s="473"/>
      <c r="K44" s="473"/>
      <c r="L44" s="473"/>
      <c r="M44" s="471"/>
      <c r="N44" s="474" t="str">
        <f t="shared" si="0"/>
        <v/>
      </c>
      <c r="O44" s="475"/>
      <c r="P44" s="476"/>
      <c r="Q44" s="449"/>
      <c r="R44" s="449" t="str">
        <f>IFERROR(IF('Overview - Section A'!$AN$5="Funding Request",VLOOKUP(E44,'Overview - Section A'!$M$30:$P$31,4,FALSE),IF(Z44="","",Z44)),"")</f>
        <v>a1236000008JVNSAA4</v>
      </c>
      <c r="S44" s="449" t="b">
        <f t="shared" si="1"/>
        <v>0</v>
      </c>
      <c r="T44" s="449" t="s">
        <v>1061</v>
      </c>
      <c r="U44" s="449" t="str">
        <f t="array" ref="U44">IFERROR(IF(OR(INDEX('Overview - Section A'!$AB$119:$AB$173,MATCH(LEFT(C44,255),LEFT('Overview - Section A'!$W$119:$W$173,255),0))=0,INDEX('Overview - Section A'!$AB$119:$AB$173,MATCH(LEFT(C44,255),LEFT('Overview - Section A'!$W$119:$W$173,255),0))="[Record ID]"),"",INDEX('Overview - Section A'!$AB$119:$AB$173,MATCH(LEFT(C44,255),LEFT('Overview - Section A'!$W$119:$W$173,255),0))),"")</f>
        <v/>
      </c>
      <c r="V44" s="477" t="str">
        <f>IFERROR(IF('Overview - Section A'!$AN$5="Funding Request",IF('Reference Records'!$B$276&lt;&gt;"",VLOOKUP(N44,'Reference Records'!$B$276:$C$277,2,FALSE),VLOOKUP(N44,'Reference Records'!$A$289:$C$290,3,FALSE)),VLOOKUP(N44,'Reference Records'!$A$293:$C$295,3,FALSE)),"")</f>
        <v/>
      </c>
      <c r="W44" s="478"/>
      <c r="X44" s="478"/>
      <c r="Y44" s="477"/>
      <c r="Z44" s="477" t="s">
        <v>407</v>
      </c>
      <c r="AA44" s="213"/>
      <c r="AB44" s="159"/>
      <c r="AC44" s="51"/>
    </row>
    <row r="45" spans="1:29" ht="47.1" customHeight="1" x14ac:dyDescent="0.25">
      <c r="A45" s="375">
        <v>37</v>
      </c>
      <c r="B45" s="469" t="str">
        <f>IFERROR(IF(D45="","",VLOOKUP(W45,'Reference records(soft deleted)'!$B$61:$D$89,3,FALSE)),"")</f>
        <v/>
      </c>
      <c r="C45" s="469" t="str">
        <f>IFERROR(IF(D45="","",VLOOKUP(X45,'Reference records(soft deleted)'!$B$171:$D$343,3,FALSE)),"")</f>
        <v/>
      </c>
      <c r="D45" s="470"/>
      <c r="E45" s="471" t="str">
        <f>IF('Overview - Section A'!$AN$5="Funding Request",IF(F45="Funding Request Place Holder","",F45),"")</f>
        <v/>
      </c>
      <c r="F45" s="472" t="str">
        <f>IFERROR(IF(Z45="","",VLOOKUP(Z45,'Overview - Section A'!$P$30:$Q$31,2,FALSE)),"")</f>
        <v/>
      </c>
      <c r="G45" s="473"/>
      <c r="H45" s="473"/>
      <c r="I45" s="473"/>
      <c r="J45" s="473"/>
      <c r="K45" s="473"/>
      <c r="L45" s="473"/>
      <c r="M45" s="471"/>
      <c r="N45" s="474" t="str">
        <f t="shared" si="0"/>
        <v/>
      </c>
      <c r="O45" s="475"/>
      <c r="P45" s="476"/>
      <c r="Q45" s="449"/>
      <c r="R45" s="449" t="str">
        <f>IFERROR(IF('Overview - Section A'!$AN$5="Funding Request",VLOOKUP(E45,'Overview - Section A'!$M$30:$P$31,4,FALSE),IF(Z45="","",Z45)),"")</f>
        <v>a1236000008JVNSAA4</v>
      </c>
      <c r="S45" s="449" t="b">
        <f t="shared" si="1"/>
        <v>0</v>
      </c>
      <c r="T45" s="449" t="s">
        <v>1062</v>
      </c>
      <c r="U45" s="449" t="str">
        <f t="array" ref="U45">IFERROR(IF(OR(INDEX('Overview - Section A'!$AB$119:$AB$173,MATCH(LEFT(C45,255),LEFT('Overview - Section A'!$W$119:$W$173,255),0))=0,INDEX('Overview - Section A'!$AB$119:$AB$173,MATCH(LEFT(C45,255),LEFT('Overview - Section A'!$W$119:$W$173,255),0))="[Record ID]"),"",INDEX('Overview - Section A'!$AB$119:$AB$173,MATCH(LEFT(C45,255),LEFT('Overview - Section A'!$W$119:$W$173,255),0))),"")</f>
        <v/>
      </c>
      <c r="V45" s="477" t="str">
        <f>IFERROR(IF('Overview - Section A'!$AN$5="Funding Request",IF('Reference Records'!$B$276&lt;&gt;"",VLOOKUP(N45,'Reference Records'!$B$276:$C$277,2,FALSE),VLOOKUP(N45,'Reference Records'!$A$289:$C$290,3,FALSE)),VLOOKUP(N45,'Reference Records'!$A$293:$C$295,3,FALSE)),"")</f>
        <v/>
      </c>
      <c r="W45" s="478"/>
      <c r="X45" s="478"/>
      <c r="Y45" s="477"/>
      <c r="Z45" s="477" t="s">
        <v>407</v>
      </c>
      <c r="AA45" s="213"/>
      <c r="AB45" s="159"/>
      <c r="AC45" s="51"/>
    </row>
    <row r="46" spans="1:29" ht="47.1" customHeight="1" x14ac:dyDescent="0.25">
      <c r="A46" s="375">
        <v>38</v>
      </c>
      <c r="B46" s="469" t="str">
        <f>IFERROR(IF(D46="","",VLOOKUP(W46,'Reference records(soft deleted)'!$B$61:$D$89,3,FALSE)),"")</f>
        <v/>
      </c>
      <c r="C46" s="469" t="str">
        <f>IFERROR(IF(D46="","",VLOOKUP(X46,'Reference records(soft deleted)'!$B$171:$D$343,3,FALSE)),"")</f>
        <v/>
      </c>
      <c r="D46" s="470"/>
      <c r="E46" s="471" t="str">
        <f>IF('Overview - Section A'!$AN$5="Funding Request",IF(F46="Funding Request Place Holder","",F46),"")</f>
        <v/>
      </c>
      <c r="F46" s="472" t="str">
        <f>IFERROR(IF(Z46="","",VLOOKUP(Z46,'Overview - Section A'!$P$30:$Q$31,2,FALSE)),"")</f>
        <v/>
      </c>
      <c r="G46" s="473"/>
      <c r="H46" s="473"/>
      <c r="I46" s="473"/>
      <c r="J46" s="473"/>
      <c r="K46" s="473"/>
      <c r="L46" s="473"/>
      <c r="M46" s="471"/>
      <c r="N46" s="474" t="str">
        <f t="shared" si="0"/>
        <v/>
      </c>
      <c r="O46" s="475"/>
      <c r="P46" s="476"/>
      <c r="Q46" s="449"/>
      <c r="R46" s="449" t="str">
        <f>IFERROR(IF('Overview - Section A'!$AN$5="Funding Request",VLOOKUP(E46,'Overview - Section A'!$M$30:$P$31,4,FALSE),IF(Z46="","",Z46)),"")</f>
        <v>a1236000008JVNSAA4</v>
      </c>
      <c r="S46" s="449" t="b">
        <f t="shared" si="1"/>
        <v>0</v>
      </c>
      <c r="T46" s="449" t="s">
        <v>1063</v>
      </c>
      <c r="U46" s="449" t="str">
        <f t="array" ref="U46">IFERROR(IF(OR(INDEX('Overview - Section A'!$AB$119:$AB$173,MATCH(LEFT(C46,255),LEFT('Overview - Section A'!$W$119:$W$173,255),0))=0,INDEX('Overview - Section A'!$AB$119:$AB$173,MATCH(LEFT(C46,255),LEFT('Overview - Section A'!$W$119:$W$173,255),0))="[Record ID]"),"",INDEX('Overview - Section A'!$AB$119:$AB$173,MATCH(LEFT(C46,255),LEFT('Overview - Section A'!$W$119:$W$173,255),0))),"")</f>
        <v/>
      </c>
      <c r="V46" s="477" t="str">
        <f>IFERROR(IF('Overview - Section A'!$AN$5="Funding Request",IF('Reference Records'!$B$276&lt;&gt;"",VLOOKUP(N46,'Reference Records'!$B$276:$C$277,2,FALSE),VLOOKUP(N46,'Reference Records'!$A$289:$C$290,3,FALSE)),VLOOKUP(N46,'Reference Records'!$A$293:$C$295,3,FALSE)),"")</f>
        <v/>
      </c>
      <c r="W46" s="478"/>
      <c r="X46" s="478"/>
      <c r="Y46" s="477"/>
      <c r="Z46" s="477" t="s">
        <v>407</v>
      </c>
      <c r="AA46" s="213"/>
      <c r="AB46" s="159"/>
      <c r="AC46" s="51"/>
    </row>
    <row r="47" spans="1:29" ht="47.1" customHeight="1" x14ac:dyDescent="0.25">
      <c r="A47" s="375">
        <v>39</v>
      </c>
      <c r="B47" s="469" t="str">
        <f>IFERROR(IF(D47="","",VLOOKUP(W47,'Reference records(soft deleted)'!$B$61:$D$89,3,FALSE)),"")</f>
        <v/>
      </c>
      <c r="C47" s="469" t="str">
        <f>IFERROR(IF(D47="","",VLOOKUP(X47,'Reference records(soft deleted)'!$B$171:$D$343,3,FALSE)),"")</f>
        <v/>
      </c>
      <c r="D47" s="470"/>
      <c r="E47" s="471" t="str">
        <f>IF('Overview - Section A'!$AN$5="Funding Request",IF(F47="Funding Request Place Holder","",F47),"")</f>
        <v/>
      </c>
      <c r="F47" s="472" t="str">
        <f>IFERROR(IF(Z47="","",VLOOKUP(Z47,'Overview - Section A'!$P$30:$Q$31,2,FALSE)),"")</f>
        <v/>
      </c>
      <c r="G47" s="473"/>
      <c r="H47" s="473"/>
      <c r="I47" s="473"/>
      <c r="J47" s="473"/>
      <c r="K47" s="473"/>
      <c r="L47" s="473"/>
      <c r="M47" s="471"/>
      <c r="N47" s="474" t="str">
        <f t="shared" si="0"/>
        <v/>
      </c>
      <c r="O47" s="475"/>
      <c r="P47" s="476"/>
      <c r="Q47" s="449"/>
      <c r="R47" s="449" t="str">
        <f>IFERROR(IF('Overview - Section A'!$AN$5="Funding Request",VLOOKUP(E47,'Overview - Section A'!$M$30:$P$31,4,FALSE),IF(Z47="","",Z47)),"")</f>
        <v>a1236000008JVNSAA4</v>
      </c>
      <c r="S47" s="449" t="b">
        <f t="shared" si="1"/>
        <v>0</v>
      </c>
      <c r="T47" s="449" t="s">
        <v>1064</v>
      </c>
      <c r="U47" s="449" t="str">
        <f t="array" ref="U47">IFERROR(IF(OR(INDEX('Overview - Section A'!$AB$119:$AB$173,MATCH(LEFT(C47,255),LEFT('Overview - Section A'!$W$119:$W$173,255),0))=0,INDEX('Overview - Section A'!$AB$119:$AB$173,MATCH(LEFT(C47,255),LEFT('Overview - Section A'!$W$119:$W$173,255),0))="[Record ID]"),"",INDEX('Overview - Section A'!$AB$119:$AB$173,MATCH(LEFT(C47,255),LEFT('Overview - Section A'!$W$119:$W$173,255),0))),"")</f>
        <v/>
      </c>
      <c r="V47" s="477" t="str">
        <f>IFERROR(IF('Overview - Section A'!$AN$5="Funding Request",IF('Reference Records'!$B$276&lt;&gt;"",VLOOKUP(N47,'Reference Records'!$B$276:$C$277,2,FALSE),VLOOKUP(N47,'Reference Records'!$A$289:$C$290,3,FALSE)),VLOOKUP(N47,'Reference Records'!$A$293:$C$295,3,FALSE)),"")</f>
        <v/>
      </c>
      <c r="W47" s="478"/>
      <c r="X47" s="478"/>
      <c r="Y47" s="477"/>
      <c r="Z47" s="477" t="s">
        <v>407</v>
      </c>
      <c r="AA47" s="213"/>
      <c r="AB47" s="159"/>
      <c r="AC47" s="51"/>
    </row>
    <row r="48" spans="1:29" ht="47.1" customHeight="1" x14ac:dyDescent="0.25">
      <c r="A48" s="375">
        <v>40</v>
      </c>
      <c r="B48" s="469" t="str">
        <f>IFERROR(IF(D48="","",VLOOKUP(W48,'Reference records(soft deleted)'!$B$61:$D$89,3,FALSE)),"")</f>
        <v/>
      </c>
      <c r="C48" s="469" t="str">
        <f>IFERROR(IF(D48="","",VLOOKUP(X48,'Reference records(soft deleted)'!$B$171:$D$343,3,FALSE)),"")</f>
        <v/>
      </c>
      <c r="D48" s="470"/>
      <c r="E48" s="471" t="str">
        <f>IF('Overview - Section A'!$AN$5="Funding Request",IF(F48="Funding Request Place Holder","",F48),"")</f>
        <v/>
      </c>
      <c r="F48" s="472" t="str">
        <f>IFERROR(IF(Z48="","",VLOOKUP(Z48,'Overview - Section A'!$P$30:$Q$31,2,FALSE)),"")</f>
        <v/>
      </c>
      <c r="G48" s="473"/>
      <c r="H48" s="473"/>
      <c r="I48" s="473"/>
      <c r="J48" s="473"/>
      <c r="K48" s="473"/>
      <c r="L48" s="473"/>
      <c r="M48" s="471"/>
      <c r="N48" s="474" t="str">
        <f t="shared" si="0"/>
        <v/>
      </c>
      <c r="O48" s="475"/>
      <c r="P48" s="476"/>
      <c r="Q48" s="449"/>
      <c r="R48" s="449" t="str">
        <f>IFERROR(IF('Overview - Section A'!$AN$5="Funding Request",VLOOKUP(E48,'Overview - Section A'!$M$30:$P$31,4,FALSE),IF(Z48="","",Z48)),"")</f>
        <v>a1236000008JVNSAA4</v>
      </c>
      <c r="S48" s="449" t="b">
        <f t="shared" si="1"/>
        <v>0</v>
      </c>
      <c r="T48" s="449" t="s">
        <v>1065</v>
      </c>
      <c r="U48" s="449" t="str">
        <f t="array" ref="U48">IFERROR(IF(OR(INDEX('Overview - Section A'!$AB$119:$AB$173,MATCH(LEFT(C48,255),LEFT('Overview - Section A'!$W$119:$W$173,255),0))=0,INDEX('Overview - Section A'!$AB$119:$AB$173,MATCH(LEFT(C48,255),LEFT('Overview - Section A'!$W$119:$W$173,255),0))="[Record ID]"),"",INDEX('Overview - Section A'!$AB$119:$AB$173,MATCH(LEFT(C48,255),LEFT('Overview - Section A'!$W$119:$W$173,255),0))),"")</f>
        <v/>
      </c>
      <c r="V48" s="477" t="str">
        <f>IFERROR(IF('Overview - Section A'!$AN$5="Funding Request",IF('Reference Records'!$B$276&lt;&gt;"",VLOOKUP(N48,'Reference Records'!$B$276:$C$277,2,FALSE),VLOOKUP(N48,'Reference Records'!$A$289:$C$290,3,FALSE)),VLOOKUP(N48,'Reference Records'!$A$293:$C$295,3,FALSE)),"")</f>
        <v/>
      </c>
      <c r="W48" s="478"/>
      <c r="X48" s="478"/>
      <c r="Y48" s="477"/>
      <c r="Z48" s="477" t="s">
        <v>407</v>
      </c>
      <c r="AA48" s="213"/>
      <c r="AB48" s="159"/>
      <c r="AC48" s="51"/>
    </row>
    <row r="49" spans="1:29" ht="47.1" customHeight="1" x14ac:dyDescent="0.25">
      <c r="A49" s="375">
        <v>41</v>
      </c>
      <c r="B49" s="469" t="str">
        <f>IFERROR(IF(D49="","",VLOOKUP(W49,'Reference records(soft deleted)'!$B$61:$D$89,3,FALSE)),"")</f>
        <v/>
      </c>
      <c r="C49" s="469" t="str">
        <f>IFERROR(IF(D49="","",VLOOKUP(X49,'Reference records(soft deleted)'!$B$171:$D$343,3,FALSE)),"")</f>
        <v/>
      </c>
      <c r="D49" s="470"/>
      <c r="E49" s="471" t="str">
        <f>IF('Overview - Section A'!$AN$5="Funding Request",IF(F49="Funding Request Place Holder","",F49),"")</f>
        <v/>
      </c>
      <c r="F49" s="472" t="str">
        <f>IFERROR(IF(Z49="","",VLOOKUP(Z49,'Overview - Section A'!$P$30:$Q$31,2,FALSE)),"")</f>
        <v/>
      </c>
      <c r="G49" s="473"/>
      <c r="H49" s="473"/>
      <c r="I49" s="473"/>
      <c r="J49" s="473"/>
      <c r="K49" s="473"/>
      <c r="L49" s="473"/>
      <c r="M49" s="471"/>
      <c r="N49" s="474" t="str">
        <f t="shared" si="0"/>
        <v/>
      </c>
      <c r="O49" s="475"/>
      <c r="P49" s="476"/>
      <c r="Q49" s="449"/>
      <c r="R49" s="449" t="str">
        <f>IFERROR(IF('Overview - Section A'!$AN$5="Funding Request",VLOOKUP(E49,'Overview - Section A'!$M$30:$P$31,4,FALSE),IF(Z49="","",Z49)),"")</f>
        <v>a1236000008JVNSAA4</v>
      </c>
      <c r="S49" s="449" t="b">
        <f t="shared" si="1"/>
        <v>0</v>
      </c>
      <c r="T49" s="449" t="s">
        <v>1066</v>
      </c>
      <c r="U49" s="449" t="str">
        <f t="array" ref="U49">IFERROR(IF(OR(INDEX('Overview - Section A'!$AB$119:$AB$173,MATCH(LEFT(C49,255),LEFT('Overview - Section A'!$W$119:$W$173,255),0))=0,INDEX('Overview - Section A'!$AB$119:$AB$173,MATCH(LEFT(C49,255),LEFT('Overview - Section A'!$W$119:$W$173,255),0))="[Record ID]"),"",INDEX('Overview - Section A'!$AB$119:$AB$173,MATCH(LEFT(C49,255),LEFT('Overview - Section A'!$W$119:$W$173,255),0))),"")</f>
        <v/>
      </c>
      <c r="V49" s="477" t="str">
        <f>IFERROR(IF('Overview - Section A'!$AN$5="Funding Request",IF('Reference Records'!$B$276&lt;&gt;"",VLOOKUP(N49,'Reference Records'!$B$276:$C$277,2,FALSE),VLOOKUP(N49,'Reference Records'!$A$289:$C$290,3,FALSE)),VLOOKUP(N49,'Reference Records'!$A$293:$C$295,3,FALSE)),"")</f>
        <v/>
      </c>
      <c r="W49" s="478"/>
      <c r="X49" s="478"/>
      <c r="Y49" s="477"/>
      <c r="Z49" s="477" t="s">
        <v>407</v>
      </c>
      <c r="AA49" s="213"/>
      <c r="AB49" s="159"/>
      <c r="AC49" s="51"/>
    </row>
    <row r="50" spans="1:29" ht="47.1" customHeight="1" x14ac:dyDescent="0.25">
      <c r="A50" s="375">
        <v>42</v>
      </c>
      <c r="B50" s="469" t="str">
        <f>IFERROR(IF(D50="","",VLOOKUP(W50,'Reference records(soft deleted)'!$B$61:$D$89,3,FALSE)),"")</f>
        <v/>
      </c>
      <c r="C50" s="469" t="str">
        <f>IFERROR(IF(D50="","",VLOOKUP(X50,'Reference records(soft deleted)'!$B$171:$D$343,3,FALSE)),"")</f>
        <v/>
      </c>
      <c r="D50" s="470"/>
      <c r="E50" s="471" t="str">
        <f>IF('Overview - Section A'!$AN$5="Funding Request",IF(F50="Funding Request Place Holder","",F50),"")</f>
        <v/>
      </c>
      <c r="F50" s="472" t="str">
        <f>IFERROR(IF(Z50="","",VLOOKUP(Z50,'Overview - Section A'!$P$30:$Q$31,2,FALSE)),"")</f>
        <v/>
      </c>
      <c r="G50" s="473"/>
      <c r="H50" s="473"/>
      <c r="I50" s="473"/>
      <c r="J50" s="473"/>
      <c r="K50" s="473"/>
      <c r="L50" s="473"/>
      <c r="M50" s="471"/>
      <c r="N50" s="474" t="str">
        <f t="shared" si="0"/>
        <v/>
      </c>
      <c r="O50" s="475"/>
      <c r="P50" s="476"/>
      <c r="Q50" s="449"/>
      <c r="R50" s="449" t="str">
        <f>IFERROR(IF('Overview - Section A'!$AN$5="Funding Request",VLOOKUP(E50,'Overview - Section A'!$M$30:$P$31,4,FALSE),IF(Z50="","",Z50)),"")</f>
        <v>a1236000008JVNSAA4</v>
      </c>
      <c r="S50" s="449" t="b">
        <f t="shared" si="1"/>
        <v>0</v>
      </c>
      <c r="T50" s="449" t="s">
        <v>1067</v>
      </c>
      <c r="U50" s="449" t="str">
        <f t="array" ref="U50">IFERROR(IF(OR(INDEX('Overview - Section A'!$AB$119:$AB$173,MATCH(LEFT(C50,255),LEFT('Overview - Section A'!$W$119:$W$173,255),0))=0,INDEX('Overview - Section A'!$AB$119:$AB$173,MATCH(LEFT(C50,255),LEFT('Overview - Section A'!$W$119:$W$173,255),0))="[Record ID]"),"",INDEX('Overview - Section A'!$AB$119:$AB$173,MATCH(LEFT(C50,255),LEFT('Overview - Section A'!$W$119:$W$173,255),0))),"")</f>
        <v/>
      </c>
      <c r="V50" s="477" t="str">
        <f>IFERROR(IF('Overview - Section A'!$AN$5="Funding Request",IF('Reference Records'!$B$276&lt;&gt;"",VLOOKUP(N50,'Reference Records'!$B$276:$C$277,2,FALSE),VLOOKUP(N50,'Reference Records'!$A$289:$C$290,3,FALSE)),VLOOKUP(N50,'Reference Records'!$A$293:$C$295,3,FALSE)),"")</f>
        <v/>
      </c>
      <c r="W50" s="478"/>
      <c r="X50" s="478"/>
      <c r="Y50" s="477"/>
      <c r="Z50" s="477" t="s">
        <v>407</v>
      </c>
      <c r="AA50" s="213"/>
      <c r="AB50" s="159"/>
      <c r="AC50" s="51"/>
    </row>
    <row r="51" spans="1:29" ht="47.1" customHeight="1" x14ac:dyDescent="0.25">
      <c r="A51" s="375">
        <v>43</v>
      </c>
      <c r="B51" s="469" t="str">
        <f>IFERROR(IF(D51="","",VLOOKUP(W51,'Reference records(soft deleted)'!$B$61:$D$89,3,FALSE)),"")</f>
        <v/>
      </c>
      <c r="C51" s="469" t="str">
        <f>IFERROR(IF(D51="","",VLOOKUP(X51,'Reference records(soft deleted)'!$B$171:$D$343,3,FALSE)),"")</f>
        <v/>
      </c>
      <c r="D51" s="470"/>
      <c r="E51" s="471" t="str">
        <f>IF('Overview - Section A'!$AN$5="Funding Request",IF(F51="Funding Request Place Holder","",F51),"")</f>
        <v/>
      </c>
      <c r="F51" s="472" t="str">
        <f>IFERROR(IF(Z51="","",VLOOKUP(Z51,'Overview - Section A'!$P$30:$Q$31,2,FALSE)),"")</f>
        <v/>
      </c>
      <c r="G51" s="473"/>
      <c r="H51" s="473"/>
      <c r="I51" s="473"/>
      <c r="J51" s="473"/>
      <c r="K51" s="473"/>
      <c r="L51" s="473"/>
      <c r="M51" s="471"/>
      <c r="N51" s="474" t="str">
        <f t="shared" si="0"/>
        <v/>
      </c>
      <c r="O51" s="475"/>
      <c r="P51" s="476"/>
      <c r="Q51" s="449"/>
      <c r="R51" s="449" t="str">
        <f>IFERROR(IF('Overview - Section A'!$AN$5="Funding Request",VLOOKUP(E51,'Overview - Section A'!$M$30:$P$31,4,FALSE),IF(Z51="","",Z51)),"")</f>
        <v>a1236000008JVNSAA4</v>
      </c>
      <c r="S51" s="449" t="b">
        <f t="shared" si="1"/>
        <v>0</v>
      </c>
      <c r="T51" s="449" t="s">
        <v>1068</v>
      </c>
      <c r="U51" s="449" t="str">
        <f t="array" ref="U51">IFERROR(IF(OR(INDEX('Overview - Section A'!$AB$119:$AB$173,MATCH(LEFT(C51,255),LEFT('Overview - Section A'!$W$119:$W$173,255),0))=0,INDEX('Overview - Section A'!$AB$119:$AB$173,MATCH(LEFT(C51,255),LEFT('Overview - Section A'!$W$119:$W$173,255),0))="[Record ID]"),"",INDEX('Overview - Section A'!$AB$119:$AB$173,MATCH(LEFT(C51,255),LEFT('Overview - Section A'!$W$119:$W$173,255),0))),"")</f>
        <v/>
      </c>
      <c r="V51" s="477" t="str">
        <f>IFERROR(IF('Overview - Section A'!$AN$5="Funding Request",IF('Reference Records'!$B$276&lt;&gt;"",VLOOKUP(N51,'Reference Records'!$B$276:$C$277,2,FALSE),VLOOKUP(N51,'Reference Records'!$A$289:$C$290,3,FALSE)),VLOOKUP(N51,'Reference Records'!$A$293:$C$295,3,FALSE)),"")</f>
        <v/>
      </c>
      <c r="W51" s="478"/>
      <c r="X51" s="478"/>
      <c r="Y51" s="477"/>
      <c r="Z51" s="477" t="s">
        <v>407</v>
      </c>
      <c r="AA51" s="213"/>
      <c r="AB51" s="159"/>
      <c r="AC51" s="51"/>
    </row>
    <row r="52" spans="1:29" ht="47.1" customHeight="1" x14ac:dyDescent="0.25">
      <c r="A52" s="375">
        <v>44</v>
      </c>
      <c r="B52" s="469" t="str">
        <f>IFERROR(IF(D52="","",VLOOKUP(W52,'Reference records(soft deleted)'!$B$61:$D$89,3,FALSE)),"")</f>
        <v/>
      </c>
      <c r="C52" s="469" t="str">
        <f>IFERROR(IF(D52="","",VLOOKUP(X52,'Reference records(soft deleted)'!$B$171:$D$343,3,FALSE)),"")</f>
        <v/>
      </c>
      <c r="D52" s="470"/>
      <c r="E52" s="471" t="str">
        <f>IF('Overview - Section A'!$AN$5="Funding Request",IF(F52="Funding Request Place Holder","",F52),"")</f>
        <v/>
      </c>
      <c r="F52" s="472" t="str">
        <f>IFERROR(IF(Z52="","",VLOOKUP(Z52,'Overview - Section A'!$P$30:$Q$31,2,FALSE)),"")</f>
        <v/>
      </c>
      <c r="G52" s="473"/>
      <c r="H52" s="473"/>
      <c r="I52" s="473"/>
      <c r="J52" s="473"/>
      <c r="K52" s="473"/>
      <c r="L52" s="473"/>
      <c r="M52" s="471"/>
      <c r="N52" s="474" t="str">
        <f t="shared" si="0"/>
        <v/>
      </c>
      <c r="O52" s="475"/>
      <c r="P52" s="476"/>
      <c r="Q52" s="449"/>
      <c r="R52" s="449" t="str">
        <f>IFERROR(IF('Overview - Section A'!$AN$5="Funding Request",VLOOKUP(E52,'Overview - Section A'!$M$30:$P$31,4,FALSE),IF(Z52="","",Z52)),"")</f>
        <v>a1236000008JVNSAA4</v>
      </c>
      <c r="S52" s="449" t="b">
        <f t="shared" si="1"/>
        <v>0</v>
      </c>
      <c r="T52" s="449" t="s">
        <v>1069</v>
      </c>
      <c r="U52" s="449" t="str">
        <f t="array" ref="U52">IFERROR(IF(OR(INDEX('Overview - Section A'!$AB$119:$AB$173,MATCH(LEFT(C52,255),LEFT('Overview - Section A'!$W$119:$W$173,255),0))=0,INDEX('Overview - Section A'!$AB$119:$AB$173,MATCH(LEFT(C52,255),LEFT('Overview - Section A'!$W$119:$W$173,255),0))="[Record ID]"),"",INDEX('Overview - Section A'!$AB$119:$AB$173,MATCH(LEFT(C52,255),LEFT('Overview - Section A'!$W$119:$W$173,255),0))),"")</f>
        <v/>
      </c>
      <c r="V52" s="477" t="str">
        <f>IFERROR(IF('Overview - Section A'!$AN$5="Funding Request",IF('Reference Records'!$B$276&lt;&gt;"",VLOOKUP(N52,'Reference Records'!$B$276:$C$277,2,FALSE),VLOOKUP(N52,'Reference Records'!$A$289:$C$290,3,FALSE)),VLOOKUP(N52,'Reference Records'!$A$293:$C$295,3,FALSE)),"")</f>
        <v/>
      </c>
      <c r="W52" s="478"/>
      <c r="X52" s="478"/>
      <c r="Y52" s="477"/>
      <c r="Z52" s="477" t="s">
        <v>407</v>
      </c>
      <c r="AA52" s="213"/>
      <c r="AB52" s="159"/>
      <c r="AC52" s="51"/>
    </row>
    <row r="53" spans="1:29" ht="47.1" customHeight="1" x14ac:dyDescent="0.25">
      <c r="A53" s="375">
        <v>45</v>
      </c>
      <c r="B53" s="469" t="str">
        <f>IFERROR(IF(D53="","",VLOOKUP(W53,'Reference records(soft deleted)'!$B$61:$D$89,3,FALSE)),"")</f>
        <v/>
      </c>
      <c r="C53" s="469" t="str">
        <f>IFERROR(IF(D53="","",VLOOKUP(X53,'Reference records(soft deleted)'!$B$171:$D$343,3,FALSE)),"")</f>
        <v/>
      </c>
      <c r="D53" s="470"/>
      <c r="E53" s="471" t="str">
        <f>IF('Overview - Section A'!$AN$5="Funding Request",IF(F53="Funding Request Place Holder","",F53),"")</f>
        <v/>
      </c>
      <c r="F53" s="472" t="str">
        <f>IFERROR(IF(Z53="","",VLOOKUP(Z53,'Overview - Section A'!$P$30:$Q$31,2,FALSE)),"")</f>
        <v/>
      </c>
      <c r="G53" s="473"/>
      <c r="H53" s="473"/>
      <c r="I53" s="473"/>
      <c r="J53" s="473"/>
      <c r="K53" s="473"/>
      <c r="L53" s="473"/>
      <c r="M53" s="471"/>
      <c r="N53" s="474" t="str">
        <f t="shared" si="0"/>
        <v/>
      </c>
      <c r="O53" s="475"/>
      <c r="P53" s="476"/>
      <c r="Q53" s="449"/>
      <c r="R53" s="449" t="str">
        <f>IFERROR(IF('Overview - Section A'!$AN$5="Funding Request",VLOOKUP(E53,'Overview - Section A'!$M$30:$P$31,4,FALSE),IF(Z53="","",Z53)),"")</f>
        <v>a1236000008JVNSAA4</v>
      </c>
      <c r="S53" s="449" t="b">
        <f t="shared" si="1"/>
        <v>0</v>
      </c>
      <c r="T53" s="449" t="s">
        <v>1070</v>
      </c>
      <c r="U53" s="449" t="str">
        <f t="array" ref="U53">IFERROR(IF(OR(INDEX('Overview - Section A'!$AB$119:$AB$173,MATCH(LEFT(C53,255),LEFT('Overview - Section A'!$W$119:$W$173,255),0))=0,INDEX('Overview - Section A'!$AB$119:$AB$173,MATCH(LEFT(C53,255),LEFT('Overview - Section A'!$W$119:$W$173,255),0))="[Record ID]"),"",INDEX('Overview - Section A'!$AB$119:$AB$173,MATCH(LEFT(C53,255),LEFT('Overview - Section A'!$W$119:$W$173,255),0))),"")</f>
        <v/>
      </c>
      <c r="V53" s="477" t="str">
        <f>IFERROR(IF('Overview - Section A'!$AN$5="Funding Request",IF('Reference Records'!$B$276&lt;&gt;"",VLOOKUP(N53,'Reference Records'!$B$276:$C$277,2,FALSE),VLOOKUP(N53,'Reference Records'!$A$289:$C$290,3,FALSE)),VLOOKUP(N53,'Reference Records'!$A$293:$C$295,3,FALSE)),"")</f>
        <v/>
      </c>
      <c r="W53" s="478"/>
      <c r="X53" s="478"/>
      <c r="Y53" s="477"/>
      <c r="Z53" s="477" t="s">
        <v>407</v>
      </c>
      <c r="AA53" s="213"/>
      <c r="AB53" s="159"/>
      <c r="AC53" s="51"/>
    </row>
    <row r="54" spans="1:29" ht="47.1" customHeight="1" x14ac:dyDescent="0.25">
      <c r="A54" s="375">
        <v>46</v>
      </c>
      <c r="B54" s="469" t="str">
        <f>IFERROR(IF(D54="","",VLOOKUP(W54,'Reference records(soft deleted)'!$B$61:$D$89,3,FALSE)),"")</f>
        <v/>
      </c>
      <c r="C54" s="469" t="str">
        <f>IFERROR(IF(D54="","",VLOOKUP(X54,'Reference records(soft deleted)'!$B$171:$D$343,3,FALSE)),"")</f>
        <v/>
      </c>
      <c r="D54" s="470"/>
      <c r="E54" s="471" t="str">
        <f>IF('Overview - Section A'!$AN$5="Funding Request",IF(F54="Funding Request Place Holder","",F54),"")</f>
        <v/>
      </c>
      <c r="F54" s="472" t="str">
        <f>IFERROR(IF(Z54="","",VLOOKUP(Z54,'Overview - Section A'!$P$30:$Q$31,2,FALSE)),"")</f>
        <v/>
      </c>
      <c r="G54" s="473"/>
      <c r="H54" s="473"/>
      <c r="I54" s="473"/>
      <c r="J54" s="473"/>
      <c r="K54" s="473"/>
      <c r="L54" s="473"/>
      <c r="M54" s="471"/>
      <c r="N54" s="474" t="str">
        <f t="shared" si="0"/>
        <v/>
      </c>
      <c r="O54" s="475"/>
      <c r="P54" s="476"/>
      <c r="Q54" s="449"/>
      <c r="R54" s="449" t="str">
        <f>IFERROR(IF('Overview - Section A'!$AN$5="Funding Request",VLOOKUP(E54,'Overview - Section A'!$M$30:$P$31,4,FALSE),IF(Z54="","",Z54)),"")</f>
        <v>a1236000008JVNSAA4</v>
      </c>
      <c r="S54" s="449" t="b">
        <f t="shared" si="1"/>
        <v>0</v>
      </c>
      <c r="T54" s="449" t="s">
        <v>1071</v>
      </c>
      <c r="U54" s="449" t="str">
        <f t="array" ref="U54">IFERROR(IF(OR(INDEX('Overview - Section A'!$AB$119:$AB$173,MATCH(LEFT(C54,255),LEFT('Overview - Section A'!$W$119:$W$173,255),0))=0,INDEX('Overview - Section A'!$AB$119:$AB$173,MATCH(LEFT(C54,255),LEFT('Overview - Section A'!$W$119:$W$173,255),0))="[Record ID]"),"",INDEX('Overview - Section A'!$AB$119:$AB$173,MATCH(LEFT(C54,255),LEFT('Overview - Section A'!$W$119:$W$173,255),0))),"")</f>
        <v/>
      </c>
      <c r="V54" s="477" t="str">
        <f>IFERROR(IF('Overview - Section A'!$AN$5="Funding Request",IF('Reference Records'!$B$276&lt;&gt;"",VLOOKUP(N54,'Reference Records'!$B$276:$C$277,2,FALSE),VLOOKUP(N54,'Reference Records'!$A$289:$C$290,3,FALSE)),VLOOKUP(N54,'Reference Records'!$A$293:$C$295,3,FALSE)),"")</f>
        <v/>
      </c>
      <c r="W54" s="478"/>
      <c r="X54" s="478"/>
      <c r="Y54" s="477"/>
      <c r="Z54" s="477" t="s">
        <v>407</v>
      </c>
      <c r="AA54" s="213"/>
      <c r="AB54" s="159"/>
      <c r="AC54" s="51"/>
    </row>
    <row r="55" spans="1:29" ht="47.1" customHeight="1" x14ac:dyDescent="0.25">
      <c r="A55" s="375">
        <v>47</v>
      </c>
      <c r="B55" s="469" t="str">
        <f>IFERROR(IF(D55="","",VLOOKUP(W55,'Reference records(soft deleted)'!$B$61:$D$89,3,FALSE)),"")</f>
        <v/>
      </c>
      <c r="C55" s="469" t="str">
        <f>IFERROR(IF(D55="","",VLOOKUP(X55,'Reference records(soft deleted)'!$B$171:$D$343,3,FALSE)),"")</f>
        <v/>
      </c>
      <c r="D55" s="470"/>
      <c r="E55" s="471" t="str">
        <f>IF('Overview - Section A'!$AN$5="Funding Request",IF(F55="Funding Request Place Holder","",F55),"")</f>
        <v/>
      </c>
      <c r="F55" s="472" t="str">
        <f>IFERROR(IF(Z55="","",VLOOKUP(Z55,'Overview - Section A'!$P$30:$Q$31,2,FALSE)),"")</f>
        <v/>
      </c>
      <c r="G55" s="473"/>
      <c r="H55" s="473"/>
      <c r="I55" s="473"/>
      <c r="J55" s="473"/>
      <c r="K55" s="473"/>
      <c r="L55" s="473"/>
      <c r="M55" s="471"/>
      <c r="N55" s="474" t="str">
        <f t="shared" si="0"/>
        <v/>
      </c>
      <c r="O55" s="475"/>
      <c r="P55" s="476"/>
      <c r="Q55" s="449"/>
      <c r="R55" s="449" t="str">
        <f>IFERROR(IF('Overview - Section A'!$AN$5="Funding Request",VLOOKUP(E55,'Overview - Section A'!$M$30:$P$31,4,FALSE),IF(Z55="","",Z55)),"")</f>
        <v>a1236000008JVNSAA4</v>
      </c>
      <c r="S55" s="449" t="b">
        <f t="shared" si="1"/>
        <v>0</v>
      </c>
      <c r="T55" s="449" t="s">
        <v>1072</v>
      </c>
      <c r="U55" s="449" t="str">
        <f t="array" ref="U55">IFERROR(IF(OR(INDEX('Overview - Section A'!$AB$119:$AB$173,MATCH(LEFT(C55,255),LEFT('Overview - Section A'!$W$119:$W$173,255),0))=0,INDEX('Overview - Section A'!$AB$119:$AB$173,MATCH(LEFT(C55,255),LEFT('Overview - Section A'!$W$119:$W$173,255),0))="[Record ID]"),"",INDEX('Overview - Section A'!$AB$119:$AB$173,MATCH(LEFT(C55,255),LEFT('Overview - Section A'!$W$119:$W$173,255),0))),"")</f>
        <v/>
      </c>
      <c r="V55" s="477" t="str">
        <f>IFERROR(IF('Overview - Section A'!$AN$5="Funding Request",IF('Reference Records'!$B$276&lt;&gt;"",VLOOKUP(N55,'Reference Records'!$B$276:$C$277,2,FALSE),VLOOKUP(N55,'Reference Records'!$A$289:$C$290,3,FALSE)),VLOOKUP(N55,'Reference Records'!$A$293:$C$295,3,FALSE)),"")</f>
        <v/>
      </c>
      <c r="W55" s="478"/>
      <c r="X55" s="478"/>
      <c r="Y55" s="477"/>
      <c r="Z55" s="477" t="s">
        <v>407</v>
      </c>
      <c r="AA55" s="213"/>
      <c r="AB55" s="159"/>
      <c r="AC55" s="51"/>
    </row>
    <row r="56" spans="1:29" ht="47.1" customHeight="1" x14ac:dyDescent="0.25">
      <c r="A56" s="375">
        <v>48</v>
      </c>
      <c r="B56" s="469" t="str">
        <f>IFERROR(IF(D56="","",VLOOKUP(W56,'Reference records(soft deleted)'!$B$61:$D$89,3,FALSE)),"")</f>
        <v/>
      </c>
      <c r="C56" s="469" t="str">
        <f>IFERROR(IF(D56="","",VLOOKUP(X56,'Reference records(soft deleted)'!$B$171:$D$343,3,FALSE)),"")</f>
        <v/>
      </c>
      <c r="D56" s="470"/>
      <c r="E56" s="471" t="str">
        <f>IF('Overview - Section A'!$AN$5="Funding Request",IF(F56="Funding Request Place Holder","",F56),"")</f>
        <v/>
      </c>
      <c r="F56" s="472" t="str">
        <f>IFERROR(IF(Z56="","",VLOOKUP(Z56,'Overview - Section A'!$P$30:$Q$31,2,FALSE)),"")</f>
        <v/>
      </c>
      <c r="G56" s="473"/>
      <c r="H56" s="473"/>
      <c r="I56" s="473"/>
      <c r="J56" s="473"/>
      <c r="K56" s="473"/>
      <c r="L56" s="473"/>
      <c r="M56" s="471"/>
      <c r="N56" s="474" t="str">
        <f t="shared" si="0"/>
        <v/>
      </c>
      <c r="O56" s="475"/>
      <c r="P56" s="476"/>
      <c r="Q56" s="449"/>
      <c r="R56" s="449" t="str">
        <f>IFERROR(IF('Overview - Section A'!$AN$5="Funding Request",VLOOKUP(E56,'Overview - Section A'!$M$30:$P$31,4,FALSE),IF(Z56="","",Z56)),"")</f>
        <v>a1236000008JVNSAA4</v>
      </c>
      <c r="S56" s="449" t="b">
        <f t="shared" si="1"/>
        <v>0</v>
      </c>
      <c r="T56" s="449" t="s">
        <v>1073</v>
      </c>
      <c r="U56" s="449" t="str">
        <f t="array" ref="U56">IFERROR(IF(OR(INDEX('Overview - Section A'!$AB$119:$AB$173,MATCH(LEFT(C56,255),LEFT('Overview - Section A'!$W$119:$W$173,255),0))=0,INDEX('Overview - Section A'!$AB$119:$AB$173,MATCH(LEFT(C56,255),LEFT('Overview - Section A'!$W$119:$W$173,255),0))="[Record ID]"),"",INDEX('Overview - Section A'!$AB$119:$AB$173,MATCH(LEFT(C56,255),LEFT('Overview - Section A'!$W$119:$W$173,255),0))),"")</f>
        <v/>
      </c>
      <c r="V56" s="477" t="str">
        <f>IFERROR(IF('Overview - Section A'!$AN$5="Funding Request",IF('Reference Records'!$B$276&lt;&gt;"",VLOOKUP(N56,'Reference Records'!$B$276:$C$277,2,FALSE),VLOOKUP(N56,'Reference Records'!$A$289:$C$290,3,FALSE)),VLOOKUP(N56,'Reference Records'!$A$293:$C$295,3,FALSE)),"")</f>
        <v/>
      </c>
      <c r="W56" s="478"/>
      <c r="X56" s="478"/>
      <c r="Y56" s="477"/>
      <c r="Z56" s="477" t="s">
        <v>407</v>
      </c>
      <c r="AA56" s="213"/>
      <c r="AB56" s="159"/>
      <c r="AC56" s="51"/>
    </row>
    <row r="57" spans="1:29" ht="47.1" customHeight="1" x14ac:dyDescent="0.25">
      <c r="A57" s="375">
        <v>49</v>
      </c>
      <c r="B57" s="469" t="str">
        <f>IFERROR(IF(D57="","",VLOOKUP(W57,'Reference records(soft deleted)'!$B$61:$D$89,3,FALSE)),"")</f>
        <v/>
      </c>
      <c r="C57" s="469" t="str">
        <f>IFERROR(IF(D57="","",VLOOKUP(X57,'Reference records(soft deleted)'!$B$171:$D$343,3,FALSE)),"")</f>
        <v/>
      </c>
      <c r="D57" s="470"/>
      <c r="E57" s="471" t="str">
        <f>IF('Overview - Section A'!$AN$5="Funding Request",IF(F57="Funding Request Place Holder","",F57),"")</f>
        <v/>
      </c>
      <c r="F57" s="472" t="str">
        <f>IFERROR(IF(Z57="","",VLOOKUP(Z57,'Overview - Section A'!$P$30:$Q$31,2,FALSE)),"")</f>
        <v/>
      </c>
      <c r="G57" s="473"/>
      <c r="H57" s="473"/>
      <c r="I57" s="473"/>
      <c r="J57" s="473"/>
      <c r="K57" s="473"/>
      <c r="L57" s="473"/>
      <c r="M57" s="471"/>
      <c r="N57" s="474" t="str">
        <f t="shared" si="0"/>
        <v/>
      </c>
      <c r="O57" s="475"/>
      <c r="P57" s="476"/>
      <c r="Q57" s="449"/>
      <c r="R57" s="449" t="str">
        <f>IFERROR(IF('Overview - Section A'!$AN$5="Funding Request",VLOOKUP(E57,'Overview - Section A'!$M$30:$P$31,4,FALSE),IF(Z57="","",Z57)),"")</f>
        <v>a1236000008JVNSAA4</v>
      </c>
      <c r="S57" s="449" t="b">
        <f t="shared" si="1"/>
        <v>0</v>
      </c>
      <c r="T57" s="449" t="s">
        <v>1074</v>
      </c>
      <c r="U57" s="449" t="str">
        <f t="array" ref="U57">IFERROR(IF(OR(INDEX('Overview - Section A'!$AB$119:$AB$173,MATCH(LEFT(C57,255),LEFT('Overview - Section A'!$W$119:$W$173,255),0))=0,INDEX('Overview - Section A'!$AB$119:$AB$173,MATCH(LEFT(C57,255),LEFT('Overview - Section A'!$W$119:$W$173,255),0))="[Record ID]"),"",INDEX('Overview - Section A'!$AB$119:$AB$173,MATCH(LEFT(C57,255),LEFT('Overview - Section A'!$W$119:$W$173,255),0))),"")</f>
        <v/>
      </c>
      <c r="V57" s="477" t="str">
        <f>IFERROR(IF('Overview - Section A'!$AN$5="Funding Request",IF('Reference Records'!$B$276&lt;&gt;"",VLOOKUP(N57,'Reference Records'!$B$276:$C$277,2,FALSE),VLOOKUP(N57,'Reference Records'!$A$289:$C$290,3,FALSE)),VLOOKUP(N57,'Reference Records'!$A$293:$C$295,3,FALSE)),"")</f>
        <v/>
      </c>
      <c r="W57" s="478"/>
      <c r="X57" s="478"/>
      <c r="Y57" s="477"/>
      <c r="Z57" s="477" t="s">
        <v>407</v>
      </c>
      <c r="AA57" s="213"/>
      <c r="AB57" s="159"/>
      <c r="AC57" s="51"/>
    </row>
    <row r="58" spans="1:29" ht="47.1" customHeight="1" x14ac:dyDescent="0.25">
      <c r="A58" s="375">
        <v>50</v>
      </c>
      <c r="B58" s="469" t="str">
        <f>IFERROR(IF(D58="","",VLOOKUP(W58,'Reference records(soft deleted)'!$B$61:$D$89,3,FALSE)),"")</f>
        <v/>
      </c>
      <c r="C58" s="469" t="str">
        <f>IFERROR(IF(D58="","",VLOOKUP(X58,'Reference records(soft deleted)'!$B$171:$D$343,3,FALSE)),"")</f>
        <v/>
      </c>
      <c r="D58" s="470"/>
      <c r="E58" s="471" t="str">
        <f>IF('Overview - Section A'!$AN$5="Funding Request",IF(F58="Funding Request Place Holder","",F58),"")</f>
        <v/>
      </c>
      <c r="F58" s="472" t="str">
        <f>IFERROR(IF(Z58="","",VLOOKUP(Z58,'Overview - Section A'!$P$30:$Q$31,2,FALSE)),"")</f>
        <v/>
      </c>
      <c r="G58" s="473"/>
      <c r="H58" s="473"/>
      <c r="I58" s="473"/>
      <c r="J58" s="473"/>
      <c r="K58" s="473"/>
      <c r="L58" s="473"/>
      <c r="M58" s="471"/>
      <c r="N58" s="474" t="str">
        <f t="shared" si="0"/>
        <v/>
      </c>
      <c r="O58" s="475"/>
      <c r="P58" s="476"/>
      <c r="Q58" s="449"/>
      <c r="R58" s="449" t="str">
        <f>IFERROR(IF('Overview - Section A'!$AN$5="Funding Request",VLOOKUP(E58,'Overview - Section A'!$M$30:$P$31,4,FALSE),IF(Z58="","",Z58)),"")</f>
        <v>a1236000008JVNSAA4</v>
      </c>
      <c r="S58" s="449" t="b">
        <f t="shared" si="1"/>
        <v>0</v>
      </c>
      <c r="T58" s="449" t="s">
        <v>1075</v>
      </c>
      <c r="U58" s="449" t="str">
        <f t="array" ref="U58">IFERROR(IF(OR(INDEX('Overview - Section A'!$AB$119:$AB$173,MATCH(LEFT(C58,255),LEFT('Overview - Section A'!$W$119:$W$173,255),0))=0,INDEX('Overview - Section A'!$AB$119:$AB$173,MATCH(LEFT(C58,255),LEFT('Overview - Section A'!$W$119:$W$173,255),0))="[Record ID]"),"",INDEX('Overview - Section A'!$AB$119:$AB$173,MATCH(LEFT(C58,255),LEFT('Overview - Section A'!$W$119:$W$173,255),0))),"")</f>
        <v/>
      </c>
      <c r="V58" s="477" t="str">
        <f>IFERROR(IF('Overview - Section A'!$AN$5="Funding Request",IF('Reference Records'!$B$276&lt;&gt;"",VLOOKUP(N58,'Reference Records'!$B$276:$C$277,2,FALSE),VLOOKUP(N58,'Reference Records'!$A$289:$C$290,3,FALSE)),VLOOKUP(N58,'Reference Records'!$A$293:$C$295,3,FALSE)),"")</f>
        <v/>
      </c>
      <c r="W58" s="478"/>
      <c r="X58" s="478"/>
      <c r="Y58" s="477"/>
      <c r="Z58" s="477" t="s">
        <v>407</v>
      </c>
      <c r="AA58" s="213"/>
      <c r="AB58" s="159"/>
      <c r="AC58" s="51"/>
    </row>
    <row r="59" spans="1:29" ht="47.1" customHeight="1" x14ac:dyDescent="0.25">
      <c r="A59" s="375">
        <v>51</v>
      </c>
      <c r="B59" s="469" t="str">
        <f>IFERROR(IF(D59="","",VLOOKUP(W59,'Reference records(soft deleted)'!$B$61:$D$89,3,FALSE)),"")</f>
        <v/>
      </c>
      <c r="C59" s="469" t="str">
        <f>IFERROR(IF(D59="","",VLOOKUP(X59,'Reference records(soft deleted)'!$B$171:$D$343,3,FALSE)),"")</f>
        <v/>
      </c>
      <c r="D59" s="470"/>
      <c r="E59" s="471" t="str">
        <f>IF('Overview - Section A'!$AN$5="Funding Request",IF(F59="Funding Request Place Holder","",F59),"")</f>
        <v/>
      </c>
      <c r="F59" s="472" t="str">
        <f>IFERROR(IF(Z59="","",VLOOKUP(Z59,'Overview - Section A'!$P$30:$Q$31,2,FALSE)),"")</f>
        <v/>
      </c>
      <c r="G59" s="473"/>
      <c r="H59" s="473"/>
      <c r="I59" s="473"/>
      <c r="J59" s="473"/>
      <c r="K59" s="473"/>
      <c r="L59" s="473"/>
      <c r="M59" s="471"/>
      <c r="N59" s="474" t="str">
        <f t="shared" si="0"/>
        <v/>
      </c>
      <c r="O59" s="475"/>
      <c r="P59" s="476"/>
      <c r="Q59" s="449"/>
      <c r="R59" s="449" t="str">
        <f>IFERROR(IF('Overview - Section A'!$AN$5="Funding Request",VLOOKUP(E59,'Overview - Section A'!$M$30:$P$31,4,FALSE),IF(Z59="","",Z59)),"")</f>
        <v>a1236000008JVNSAA4</v>
      </c>
      <c r="S59" s="449" t="b">
        <f t="shared" si="1"/>
        <v>0</v>
      </c>
      <c r="T59" s="449" t="s">
        <v>1076</v>
      </c>
      <c r="U59" s="449" t="str">
        <f t="array" ref="U59">IFERROR(IF(OR(INDEX('Overview - Section A'!$AB$119:$AB$173,MATCH(LEFT(C59,255),LEFT('Overview - Section A'!$W$119:$W$173,255),0))=0,INDEX('Overview - Section A'!$AB$119:$AB$173,MATCH(LEFT(C59,255),LEFT('Overview - Section A'!$W$119:$W$173,255),0))="[Record ID]"),"",INDEX('Overview - Section A'!$AB$119:$AB$173,MATCH(LEFT(C59,255),LEFT('Overview - Section A'!$W$119:$W$173,255),0))),"")</f>
        <v/>
      </c>
      <c r="V59" s="477" t="str">
        <f>IFERROR(IF('Overview - Section A'!$AN$5="Funding Request",IF('Reference Records'!$B$276&lt;&gt;"",VLOOKUP(N59,'Reference Records'!$B$276:$C$277,2,FALSE),VLOOKUP(N59,'Reference Records'!$A$289:$C$290,3,FALSE)),VLOOKUP(N59,'Reference Records'!$A$293:$C$295,3,FALSE)),"")</f>
        <v/>
      </c>
      <c r="W59" s="478"/>
      <c r="X59" s="478"/>
      <c r="Y59" s="477"/>
      <c r="Z59" s="477" t="s">
        <v>407</v>
      </c>
      <c r="AA59" s="213"/>
      <c r="AB59" s="159"/>
      <c r="AC59" s="51"/>
    </row>
    <row r="60" spans="1:29" ht="47.1" customHeight="1" x14ac:dyDescent="0.25">
      <c r="A60" s="375">
        <v>52</v>
      </c>
      <c r="B60" s="469" t="str">
        <f>IFERROR(IF(D60="","",VLOOKUP(W60,'Reference records(soft deleted)'!$B$61:$D$89,3,FALSE)),"")</f>
        <v/>
      </c>
      <c r="C60" s="469" t="str">
        <f>IFERROR(IF(D60="","",VLOOKUP(X60,'Reference records(soft deleted)'!$B$171:$D$343,3,FALSE)),"")</f>
        <v/>
      </c>
      <c r="D60" s="470"/>
      <c r="E60" s="471" t="str">
        <f>IF('Overview - Section A'!$AN$5="Funding Request",IF(F60="Funding Request Place Holder","",F60),"")</f>
        <v/>
      </c>
      <c r="F60" s="472" t="str">
        <f>IFERROR(IF(Z60="","",VLOOKUP(Z60,'Overview - Section A'!$P$30:$Q$31,2,FALSE)),"")</f>
        <v/>
      </c>
      <c r="G60" s="473"/>
      <c r="H60" s="473"/>
      <c r="I60" s="473"/>
      <c r="J60" s="473"/>
      <c r="K60" s="473"/>
      <c r="L60" s="473"/>
      <c r="M60" s="471"/>
      <c r="N60" s="474" t="str">
        <f t="shared" si="0"/>
        <v/>
      </c>
      <c r="O60" s="475"/>
      <c r="P60" s="476"/>
      <c r="Q60" s="449"/>
      <c r="R60" s="449" t="str">
        <f>IFERROR(IF('Overview - Section A'!$AN$5="Funding Request",VLOOKUP(E60,'Overview - Section A'!$M$30:$P$31,4,FALSE),IF(Z60="","",Z60)),"")</f>
        <v>a1236000008JVNSAA4</v>
      </c>
      <c r="S60" s="449" t="b">
        <f t="shared" si="1"/>
        <v>0</v>
      </c>
      <c r="T60" s="449" t="s">
        <v>1077</v>
      </c>
      <c r="U60" s="449" t="str">
        <f t="array" ref="U60">IFERROR(IF(OR(INDEX('Overview - Section A'!$AB$119:$AB$173,MATCH(LEFT(C60,255),LEFT('Overview - Section A'!$W$119:$W$173,255),0))=0,INDEX('Overview - Section A'!$AB$119:$AB$173,MATCH(LEFT(C60,255),LEFT('Overview - Section A'!$W$119:$W$173,255),0))="[Record ID]"),"",INDEX('Overview - Section A'!$AB$119:$AB$173,MATCH(LEFT(C60,255),LEFT('Overview - Section A'!$W$119:$W$173,255),0))),"")</f>
        <v/>
      </c>
      <c r="V60" s="477" t="str">
        <f>IFERROR(IF('Overview - Section A'!$AN$5="Funding Request",IF('Reference Records'!$B$276&lt;&gt;"",VLOOKUP(N60,'Reference Records'!$B$276:$C$277,2,FALSE),VLOOKUP(N60,'Reference Records'!$A$289:$C$290,3,FALSE)),VLOOKUP(N60,'Reference Records'!$A$293:$C$295,3,FALSE)),"")</f>
        <v/>
      </c>
      <c r="W60" s="478"/>
      <c r="X60" s="478"/>
      <c r="Y60" s="477"/>
      <c r="Z60" s="477" t="s">
        <v>407</v>
      </c>
      <c r="AA60" s="213"/>
      <c r="AB60" s="159"/>
      <c r="AC60" s="51"/>
    </row>
    <row r="61" spans="1:29" ht="47.1" customHeight="1" x14ac:dyDescent="0.25">
      <c r="A61" s="375">
        <v>53</v>
      </c>
      <c r="B61" s="469" t="str">
        <f>IFERROR(IF(D61="","",VLOOKUP(W61,'Reference records(soft deleted)'!$B$61:$D$89,3,FALSE)),"")</f>
        <v/>
      </c>
      <c r="C61" s="469" t="str">
        <f>IFERROR(IF(D61="","",VLOOKUP(X61,'Reference records(soft deleted)'!$B$171:$D$343,3,FALSE)),"")</f>
        <v/>
      </c>
      <c r="D61" s="470"/>
      <c r="E61" s="471" t="str">
        <f>IF('Overview - Section A'!$AN$5="Funding Request",IF(F61="Funding Request Place Holder","",F61),"")</f>
        <v/>
      </c>
      <c r="F61" s="472" t="str">
        <f>IFERROR(IF(Z61="","",VLOOKUP(Z61,'Overview - Section A'!$P$30:$Q$31,2,FALSE)),"")</f>
        <v/>
      </c>
      <c r="G61" s="473"/>
      <c r="H61" s="473"/>
      <c r="I61" s="473"/>
      <c r="J61" s="473"/>
      <c r="K61" s="473"/>
      <c r="L61" s="473"/>
      <c r="M61" s="471"/>
      <c r="N61" s="474" t="str">
        <f t="shared" si="0"/>
        <v/>
      </c>
      <c r="O61" s="475"/>
      <c r="P61" s="476"/>
      <c r="Q61" s="449"/>
      <c r="R61" s="449" t="str">
        <f>IFERROR(IF('Overview - Section A'!$AN$5="Funding Request",VLOOKUP(E61,'Overview - Section A'!$M$30:$P$31,4,FALSE),IF(Z61="","",Z61)),"")</f>
        <v>a1236000008JVNSAA4</v>
      </c>
      <c r="S61" s="449" t="b">
        <f t="shared" si="1"/>
        <v>0</v>
      </c>
      <c r="T61" s="449" t="s">
        <v>1078</v>
      </c>
      <c r="U61" s="449" t="str">
        <f t="array" ref="U61">IFERROR(IF(OR(INDEX('Overview - Section A'!$AB$119:$AB$173,MATCH(LEFT(C61,255),LEFT('Overview - Section A'!$W$119:$W$173,255),0))=0,INDEX('Overview - Section A'!$AB$119:$AB$173,MATCH(LEFT(C61,255),LEFT('Overview - Section A'!$W$119:$W$173,255),0))="[Record ID]"),"",INDEX('Overview - Section A'!$AB$119:$AB$173,MATCH(LEFT(C61,255),LEFT('Overview - Section A'!$W$119:$W$173,255),0))),"")</f>
        <v/>
      </c>
      <c r="V61" s="477" t="str">
        <f>IFERROR(IF('Overview - Section A'!$AN$5="Funding Request",IF('Reference Records'!$B$276&lt;&gt;"",VLOOKUP(N61,'Reference Records'!$B$276:$C$277,2,FALSE),VLOOKUP(N61,'Reference Records'!$A$289:$C$290,3,FALSE)),VLOOKUP(N61,'Reference Records'!$A$293:$C$295,3,FALSE)),"")</f>
        <v/>
      </c>
      <c r="W61" s="478"/>
      <c r="X61" s="478"/>
      <c r="Y61" s="477"/>
      <c r="Z61" s="477" t="s">
        <v>407</v>
      </c>
      <c r="AA61" s="213"/>
      <c r="AB61" s="159"/>
      <c r="AC61" s="51"/>
    </row>
    <row r="62" spans="1:29" ht="47.1" customHeight="1" x14ac:dyDescent="0.25">
      <c r="A62" s="375">
        <v>54</v>
      </c>
      <c r="B62" s="469" t="str">
        <f>IFERROR(IF(D62="","",VLOOKUP(W62,'Reference records(soft deleted)'!$B$61:$D$89,3,FALSE)),"")</f>
        <v/>
      </c>
      <c r="C62" s="469" t="str">
        <f>IFERROR(IF(D62="","",VLOOKUP(X62,'Reference records(soft deleted)'!$B$171:$D$343,3,FALSE)),"")</f>
        <v/>
      </c>
      <c r="D62" s="470"/>
      <c r="E62" s="471" t="str">
        <f>IF('Overview - Section A'!$AN$5="Funding Request",IF(F62="Funding Request Place Holder","",F62),"")</f>
        <v/>
      </c>
      <c r="F62" s="472" t="str">
        <f>IFERROR(IF(Z62="","",VLOOKUP(Z62,'Overview - Section A'!$P$30:$Q$31,2,FALSE)),"")</f>
        <v/>
      </c>
      <c r="G62" s="473"/>
      <c r="H62" s="473"/>
      <c r="I62" s="473"/>
      <c r="J62" s="473"/>
      <c r="K62" s="473"/>
      <c r="L62" s="473"/>
      <c r="M62" s="471"/>
      <c r="N62" s="474" t="str">
        <f t="shared" si="0"/>
        <v/>
      </c>
      <c r="O62" s="475"/>
      <c r="P62" s="476"/>
      <c r="Q62" s="449"/>
      <c r="R62" s="449" t="str">
        <f>IFERROR(IF('Overview - Section A'!$AN$5="Funding Request",VLOOKUP(E62,'Overview - Section A'!$M$30:$P$31,4,FALSE),IF(Z62="","",Z62)),"")</f>
        <v>a1236000008JVNSAA4</v>
      </c>
      <c r="S62" s="449" t="b">
        <f t="shared" si="1"/>
        <v>0</v>
      </c>
      <c r="T62" s="449" t="s">
        <v>1079</v>
      </c>
      <c r="U62" s="449" t="str">
        <f t="array" ref="U62">IFERROR(IF(OR(INDEX('Overview - Section A'!$AB$119:$AB$173,MATCH(LEFT(C62,255),LEFT('Overview - Section A'!$W$119:$W$173,255),0))=0,INDEX('Overview - Section A'!$AB$119:$AB$173,MATCH(LEFT(C62,255),LEFT('Overview - Section A'!$W$119:$W$173,255),0))="[Record ID]"),"",INDEX('Overview - Section A'!$AB$119:$AB$173,MATCH(LEFT(C62,255),LEFT('Overview - Section A'!$W$119:$W$173,255),0))),"")</f>
        <v/>
      </c>
      <c r="V62" s="477" t="str">
        <f>IFERROR(IF('Overview - Section A'!$AN$5="Funding Request",IF('Reference Records'!$B$276&lt;&gt;"",VLOOKUP(N62,'Reference Records'!$B$276:$C$277,2,FALSE),VLOOKUP(N62,'Reference Records'!$A$289:$C$290,3,FALSE)),VLOOKUP(N62,'Reference Records'!$A$293:$C$295,3,FALSE)),"")</f>
        <v/>
      </c>
      <c r="W62" s="478"/>
      <c r="X62" s="478"/>
      <c r="Y62" s="477"/>
      <c r="Z62" s="477" t="s">
        <v>407</v>
      </c>
      <c r="AA62" s="213"/>
      <c r="AB62" s="159"/>
      <c r="AC62" s="51"/>
    </row>
    <row r="63" spans="1:29" ht="47.1" customHeight="1" x14ac:dyDescent="0.25">
      <c r="A63" s="375">
        <v>55</v>
      </c>
      <c r="B63" s="469" t="str">
        <f>IFERROR(IF(D63="","",VLOOKUP(W63,'Reference records(soft deleted)'!$B$61:$D$89,3,FALSE)),"")</f>
        <v/>
      </c>
      <c r="C63" s="469" t="str">
        <f>IFERROR(IF(D63="","",VLOOKUP(X63,'Reference records(soft deleted)'!$B$171:$D$343,3,FALSE)),"")</f>
        <v/>
      </c>
      <c r="D63" s="470"/>
      <c r="E63" s="471" t="str">
        <f>IF('Overview - Section A'!$AN$5="Funding Request",IF(F63="Funding Request Place Holder","",F63),"")</f>
        <v/>
      </c>
      <c r="F63" s="472" t="str">
        <f>IFERROR(IF(Z63="","",VLOOKUP(Z63,'Overview - Section A'!$P$30:$Q$31,2,FALSE)),"")</f>
        <v/>
      </c>
      <c r="G63" s="473"/>
      <c r="H63" s="473"/>
      <c r="I63" s="473"/>
      <c r="J63" s="473"/>
      <c r="K63" s="473"/>
      <c r="L63" s="473"/>
      <c r="M63" s="471"/>
      <c r="N63" s="474" t="str">
        <f t="shared" si="0"/>
        <v/>
      </c>
      <c r="O63" s="475"/>
      <c r="P63" s="476"/>
      <c r="Q63" s="449"/>
      <c r="R63" s="449" t="str">
        <f>IFERROR(IF('Overview - Section A'!$AN$5="Funding Request",VLOOKUP(E63,'Overview - Section A'!$M$30:$P$31,4,FALSE),IF(Z63="","",Z63)),"")</f>
        <v>a1236000008JVNSAA4</v>
      </c>
      <c r="S63" s="449" t="b">
        <f t="shared" si="1"/>
        <v>0</v>
      </c>
      <c r="T63" s="449" t="s">
        <v>1080</v>
      </c>
      <c r="U63" s="449" t="str">
        <f t="array" ref="U63">IFERROR(IF(OR(INDEX('Overview - Section A'!$AB$119:$AB$173,MATCH(LEFT(C63,255),LEFT('Overview - Section A'!$W$119:$W$173,255),0))=0,INDEX('Overview - Section A'!$AB$119:$AB$173,MATCH(LEFT(C63,255),LEFT('Overview - Section A'!$W$119:$W$173,255),0))="[Record ID]"),"",INDEX('Overview - Section A'!$AB$119:$AB$173,MATCH(LEFT(C63,255),LEFT('Overview - Section A'!$W$119:$W$173,255),0))),"")</f>
        <v/>
      </c>
      <c r="V63" s="477" t="str">
        <f>IFERROR(IF('Overview - Section A'!$AN$5="Funding Request",IF('Reference Records'!$B$276&lt;&gt;"",VLOOKUP(N63,'Reference Records'!$B$276:$C$277,2,FALSE),VLOOKUP(N63,'Reference Records'!$A$289:$C$290,3,FALSE)),VLOOKUP(N63,'Reference Records'!$A$293:$C$295,3,FALSE)),"")</f>
        <v/>
      </c>
      <c r="W63" s="478"/>
      <c r="X63" s="478"/>
      <c r="Y63" s="477"/>
      <c r="Z63" s="477" t="s">
        <v>407</v>
      </c>
      <c r="AA63" s="213"/>
      <c r="AB63" s="159"/>
      <c r="AC63" s="51"/>
    </row>
    <row r="64" spans="1:29" ht="47.1" customHeight="1" x14ac:dyDescent="0.25">
      <c r="A64" s="375">
        <v>56</v>
      </c>
      <c r="B64" s="469" t="str">
        <f>IFERROR(IF(D64="","",VLOOKUP(W64,'Reference records(soft deleted)'!$B$61:$D$89,3,FALSE)),"")</f>
        <v/>
      </c>
      <c r="C64" s="469" t="str">
        <f>IFERROR(IF(D64="","",VLOOKUP(X64,'Reference records(soft deleted)'!$B$171:$D$343,3,FALSE)),"")</f>
        <v/>
      </c>
      <c r="D64" s="470"/>
      <c r="E64" s="471" t="str">
        <f>IF('Overview - Section A'!$AN$5="Funding Request",IF(F64="Funding Request Place Holder","",F64),"")</f>
        <v/>
      </c>
      <c r="F64" s="472" t="str">
        <f>IFERROR(IF(Z64="","",VLOOKUP(Z64,'Overview - Section A'!$P$30:$Q$31,2,FALSE)),"")</f>
        <v/>
      </c>
      <c r="G64" s="473"/>
      <c r="H64" s="473"/>
      <c r="I64" s="473"/>
      <c r="J64" s="473"/>
      <c r="K64" s="473"/>
      <c r="L64" s="473"/>
      <c r="M64" s="471"/>
      <c r="N64" s="474" t="str">
        <f t="shared" si="0"/>
        <v/>
      </c>
      <c r="O64" s="475"/>
      <c r="P64" s="476"/>
      <c r="Q64" s="449"/>
      <c r="R64" s="449" t="str">
        <f>IFERROR(IF('Overview - Section A'!$AN$5="Funding Request",VLOOKUP(E64,'Overview - Section A'!$M$30:$P$31,4,FALSE),IF(Z64="","",Z64)),"")</f>
        <v>a1236000008JVNSAA4</v>
      </c>
      <c r="S64" s="449" t="b">
        <f t="shared" si="1"/>
        <v>0</v>
      </c>
      <c r="T64" s="449" t="s">
        <v>1081</v>
      </c>
      <c r="U64" s="449" t="str">
        <f t="array" ref="U64">IFERROR(IF(OR(INDEX('Overview - Section A'!$AB$119:$AB$173,MATCH(LEFT(C64,255),LEFT('Overview - Section A'!$W$119:$W$173,255),0))=0,INDEX('Overview - Section A'!$AB$119:$AB$173,MATCH(LEFT(C64,255),LEFT('Overview - Section A'!$W$119:$W$173,255),0))="[Record ID]"),"",INDEX('Overview - Section A'!$AB$119:$AB$173,MATCH(LEFT(C64,255),LEFT('Overview - Section A'!$W$119:$W$173,255),0))),"")</f>
        <v/>
      </c>
      <c r="V64" s="477" t="str">
        <f>IFERROR(IF('Overview - Section A'!$AN$5="Funding Request",IF('Reference Records'!$B$276&lt;&gt;"",VLOOKUP(N64,'Reference Records'!$B$276:$C$277,2,FALSE),VLOOKUP(N64,'Reference Records'!$A$289:$C$290,3,FALSE)),VLOOKUP(N64,'Reference Records'!$A$293:$C$295,3,FALSE)),"")</f>
        <v/>
      </c>
      <c r="W64" s="478"/>
      <c r="X64" s="478"/>
      <c r="Y64" s="477"/>
      <c r="Z64" s="477" t="s">
        <v>407</v>
      </c>
      <c r="AA64" s="213"/>
      <c r="AB64" s="159"/>
      <c r="AC64" s="51"/>
    </row>
    <row r="65" spans="1:29" ht="47.1" customHeight="1" x14ac:dyDescent="0.25">
      <c r="A65" s="375">
        <v>57</v>
      </c>
      <c r="B65" s="469" t="str">
        <f>IFERROR(IF(D65="","",VLOOKUP(W65,'Reference records(soft deleted)'!$B$61:$D$89,3,FALSE)),"")</f>
        <v/>
      </c>
      <c r="C65" s="469" t="str">
        <f>IFERROR(IF(D65="","",VLOOKUP(X65,'Reference records(soft deleted)'!$B$171:$D$343,3,FALSE)),"")</f>
        <v/>
      </c>
      <c r="D65" s="470"/>
      <c r="E65" s="471" t="str">
        <f>IF('Overview - Section A'!$AN$5="Funding Request",IF(F65="Funding Request Place Holder","",F65),"")</f>
        <v/>
      </c>
      <c r="F65" s="472" t="str">
        <f>IFERROR(IF(Z65="","",VLOOKUP(Z65,'Overview - Section A'!$P$30:$Q$31,2,FALSE)),"")</f>
        <v/>
      </c>
      <c r="G65" s="473"/>
      <c r="H65" s="473"/>
      <c r="I65" s="473"/>
      <c r="J65" s="473"/>
      <c r="K65" s="473"/>
      <c r="L65" s="473"/>
      <c r="M65" s="471"/>
      <c r="N65" s="474" t="str">
        <f t="shared" si="0"/>
        <v/>
      </c>
      <c r="O65" s="475"/>
      <c r="P65" s="476"/>
      <c r="Q65" s="449"/>
      <c r="R65" s="449" t="str">
        <f>IFERROR(IF('Overview - Section A'!$AN$5="Funding Request",VLOOKUP(E65,'Overview - Section A'!$M$30:$P$31,4,FALSE),IF(Z65="","",Z65)),"")</f>
        <v>a1236000008JVNSAA4</v>
      </c>
      <c r="S65" s="449" t="b">
        <f t="shared" si="1"/>
        <v>0</v>
      </c>
      <c r="T65" s="449" t="s">
        <v>1082</v>
      </c>
      <c r="U65" s="449" t="str">
        <f t="array" ref="U65">IFERROR(IF(OR(INDEX('Overview - Section A'!$AB$119:$AB$173,MATCH(LEFT(C65,255),LEFT('Overview - Section A'!$W$119:$W$173,255),0))=0,INDEX('Overview - Section A'!$AB$119:$AB$173,MATCH(LEFT(C65,255),LEFT('Overview - Section A'!$W$119:$W$173,255),0))="[Record ID]"),"",INDEX('Overview - Section A'!$AB$119:$AB$173,MATCH(LEFT(C65,255),LEFT('Overview - Section A'!$W$119:$W$173,255),0))),"")</f>
        <v/>
      </c>
      <c r="V65" s="477" t="str">
        <f>IFERROR(IF('Overview - Section A'!$AN$5="Funding Request",IF('Reference Records'!$B$276&lt;&gt;"",VLOOKUP(N65,'Reference Records'!$B$276:$C$277,2,FALSE),VLOOKUP(N65,'Reference Records'!$A$289:$C$290,3,FALSE)),VLOOKUP(N65,'Reference Records'!$A$293:$C$295,3,FALSE)),"")</f>
        <v/>
      </c>
      <c r="W65" s="478"/>
      <c r="X65" s="478"/>
      <c r="Y65" s="477"/>
      <c r="Z65" s="477" t="s">
        <v>407</v>
      </c>
      <c r="AA65" s="213"/>
      <c r="AB65" s="159"/>
      <c r="AC65" s="51"/>
    </row>
    <row r="66" spans="1:29" ht="47.1" customHeight="1" x14ac:dyDescent="0.25">
      <c r="A66" s="375">
        <v>58</v>
      </c>
      <c r="B66" s="469" t="str">
        <f>IFERROR(IF(D66="","",VLOOKUP(W66,'Reference records(soft deleted)'!$B$61:$D$89,3,FALSE)),"")</f>
        <v/>
      </c>
      <c r="C66" s="469" t="str">
        <f>IFERROR(IF(D66="","",VLOOKUP(X66,'Reference records(soft deleted)'!$B$171:$D$343,3,FALSE)),"")</f>
        <v/>
      </c>
      <c r="D66" s="470"/>
      <c r="E66" s="471" t="str">
        <f>IF('Overview - Section A'!$AN$5="Funding Request",IF(F66="Funding Request Place Holder","",F66),"")</f>
        <v/>
      </c>
      <c r="F66" s="472" t="str">
        <f>IFERROR(IF(Z66="","",VLOOKUP(Z66,'Overview - Section A'!$P$30:$Q$31,2,FALSE)),"")</f>
        <v/>
      </c>
      <c r="G66" s="473"/>
      <c r="H66" s="473"/>
      <c r="I66" s="473"/>
      <c r="J66" s="473"/>
      <c r="K66" s="473"/>
      <c r="L66" s="473"/>
      <c r="M66" s="471"/>
      <c r="N66" s="474" t="str">
        <f t="shared" si="0"/>
        <v/>
      </c>
      <c r="O66" s="475"/>
      <c r="P66" s="476"/>
      <c r="Q66" s="449"/>
      <c r="R66" s="449" t="str">
        <f>IFERROR(IF('Overview - Section A'!$AN$5="Funding Request",VLOOKUP(E66,'Overview - Section A'!$M$30:$P$31,4,FALSE),IF(Z66="","",Z66)),"")</f>
        <v>a1236000008JVNSAA4</v>
      </c>
      <c r="S66" s="449" t="b">
        <f t="shared" si="1"/>
        <v>0</v>
      </c>
      <c r="T66" s="449" t="s">
        <v>1083</v>
      </c>
      <c r="U66" s="449" t="str">
        <f t="array" ref="U66">IFERROR(IF(OR(INDEX('Overview - Section A'!$AB$119:$AB$173,MATCH(LEFT(C66,255),LEFT('Overview - Section A'!$W$119:$W$173,255),0))=0,INDEX('Overview - Section A'!$AB$119:$AB$173,MATCH(LEFT(C66,255),LEFT('Overview - Section A'!$W$119:$W$173,255),0))="[Record ID]"),"",INDEX('Overview - Section A'!$AB$119:$AB$173,MATCH(LEFT(C66,255),LEFT('Overview - Section A'!$W$119:$W$173,255),0))),"")</f>
        <v/>
      </c>
      <c r="V66" s="477" t="str">
        <f>IFERROR(IF('Overview - Section A'!$AN$5="Funding Request",IF('Reference Records'!$B$276&lt;&gt;"",VLOOKUP(N66,'Reference Records'!$B$276:$C$277,2,FALSE),VLOOKUP(N66,'Reference Records'!$A$289:$C$290,3,FALSE)),VLOOKUP(N66,'Reference Records'!$A$293:$C$295,3,FALSE)),"")</f>
        <v/>
      </c>
      <c r="W66" s="478"/>
      <c r="X66" s="478"/>
      <c r="Y66" s="477"/>
      <c r="Z66" s="477" t="s">
        <v>407</v>
      </c>
      <c r="AA66" s="213"/>
      <c r="AB66" s="159"/>
      <c r="AC66" s="51"/>
    </row>
    <row r="67" spans="1:29" ht="47.1" customHeight="1" x14ac:dyDescent="0.25">
      <c r="A67" s="375">
        <v>59</v>
      </c>
      <c r="B67" s="469" t="str">
        <f>IFERROR(IF(D67="","",VLOOKUP(W67,'Reference records(soft deleted)'!$B$61:$D$89,3,FALSE)),"")</f>
        <v/>
      </c>
      <c r="C67" s="469" t="str">
        <f>IFERROR(IF(D67="","",VLOOKUP(X67,'Reference records(soft deleted)'!$B$171:$D$343,3,FALSE)),"")</f>
        <v/>
      </c>
      <c r="D67" s="470"/>
      <c r="E67" s="471" t="str">
        <f>IF('Overview - Section A'!$AN$5="Funding Request",IF(F67="Funding Request Place Holder","",F67),"")</f>
        <v/>
      </c>
      <c r="F67" s="472" t="str">
        <f>IFERROR(IF(Z67="","",VLOOKUP(Z67,'Overview - Section A'!$P$30:$Q$31,2,FALSE)),"")</f>
        <v/>
      </c>
      <c r="G67" s="473"/>
      <c r="H67" s="473"/>
      <c r="I67" s="473"/>
      <c r="J67" s="473"/>
      <c r="K67" s="473"/>
      <c r="L67" s="473"/>
      <c r="M67" s="471"/>
      <c r="N67" s="474" t="str">
        <f t="shared" si="0"/>
        <v/>
      </c>
      <c r="O67" s="475"/>
      <c r="P67" s="476"/>
      <c r="Q67" s="449"/>
      <c r="R67" s="449" t="str">
        <f>IFERROR(IF('Overview - Section A'!$AN$5="Funding Request",VLOOKUP(E67,'Overview - Section A'!$M$30:$P$31,4,FALSE),IF(Z67="","",Z67)),"")</f>
        <v>a1236000008JVNSAA4</v>
      </c>
      <c r="S67" s="449" t="b">
        <f t="shared" si="1"/>
        <v>0</v>
      </c>
      <c r="T67" s="449" t="s">
        <v>1084</v>
      </c>
      <c r="U67" s="449" t="str">
        <f t="array" ref="U67">IFERROR(IF(OR(INDEX('Overview - Section A'!$AB$119:$AB$173,MATCH(LEFT(C67,255),LEFT('Overview - Section A'!$W$119:$W$173,255),0))=0,INDEX('Overview - Section A'!$AB$119:$AB$173,MATCH(LEFT(C67,255),LEFT('Overview - Section A'!$W$119:$W$173,255),0))="[Record ID]"),"",INDEX('Overview - Section A'!$AB$119:$AB$173,MATCH(LEFT(C67,255),LEFT('Overview - Section A'!$W$119:$W$173,255),0))),"")</f>
        <v/>
      </c>
      <c r="V67" s="477" t="str">
        <f>IFERROR(IF('Overview - Section A'!$AN$5="Funding Request",IF('Reference Records'!$B$276&lt;&gt;"",VLOOKUP(N67,'Reference Records'!$B$276:$C$277,2,FALSE),VLOOKUP(N67,'Reference Records'!$A$289:$C$290,3,FALSE)),VLOOKUP(N67,'Reference Records'!$A$293:$C$295,3,FALSE)),"")</f>
        <v/>
      </c>
      <c r="W67" s="478"/>
      <c r="X67" s="478"/>
      <c r="Y67" s="477"/>
      <c r="Z67" s="477" t="s">
        <v>407</v>
      </c>
      <c r="AA67" s="213"/>
      <c r="AB67" s="159"/>
      <c r="AC67" s="51"/>
    </row>
    <row r="68" spans="1:29" ht="47.1" customHeight="1" x14ac:dyDescent="0.25">
      <c r="A68" s="375">
        <v>60</v>
      </c>
      <c r="B68" s="469" t="str">
        <f>IFERROR(IF(D68="","",VLOOKUP(W68,'Reference records(soft deleted)'!$B$61:$D$89,3,FALSE)),"")</f>
        <v/>
      </c>
      <c r="C68" s="469" t="str">
        <f>IFERROR(IF(D68="","",VLOOKUP(X68,'Reference records(soft deleted)'!$B$171:$D$343,3,FALSE)),"")</f>
        <v/>
      </c>
      <c r="D68" s="470"/>
      <c r="E68" s="471" t="str">
        <f>IF('Overview - Section A'!$AN$5="Funding Request",IF(F68="Funding Request Place Holder","",F68),"")</f>
        <v/>
      </c>
      <c r="F68" s="472" t="str">
        <f>IFERROR(IF(Z68="","",VLOOKUP(Z68,'Overview - Section A'!$P$30:$Q$31,2,FALSE)),"")</f>
        <v/>
      </c>
      <c r="G68" s="473"/>
      <c r="H68" s="473"/>
      <c r="I68" s="473"/>
      <c r="J68" s="473"/>
      <c r="K68" s="473"/>
      <c r="L68" s="473"/>
      <c r="M68" s="471"/>
      <c r="N68" s="474" t="str">
        <f t="shared" si="0"/>
        <v/>
      </c>
      <c r="O68" s="475"/>
      <c r="P68" s="476"/>
      <c r="Q68" s="449"/>
      <c r="R68" s="449" t="str">
        <f>IFERROR(IF('Overview - Section A'!$AN$5="Funding Request",VLOOKUP(E68,'Overview - Section A'!$M$30:$P$31,4,FALSE),IF(Z68="","",Z68)),"")</f>
        <v>a1236000008JVNSAA4</v>
      </c>
      <c r="S68" s="449" t="b">
        <f t="shared" si="1"/>
        <v>0</v>
      </c>
      <c r="T68" s="449" t="s">
        <v>1085</v>
      </c>
      <c r="U68" s="449" t="str">
        <f t="array" ref="U68">IFERROR(IF(OR(INDEX('Overview - Section A'!$AB$119:$AB$173,MATCH(LEFT(C68,255),LEFT('Overview - Section A'!$W$119:$W$173,255),0))=0,INDEX('Overview - Section A'!$AB$119:$AB$173,MATCH(LEFT(C68,255),LEFT('Overview - Section A'!$W$119:$W$173,255),0))="[Record ID]"),"",INDEX('Overview - Section A'!$AB$119:$AB$173,MATCH(LEFT(C68,255),LEFT('Overview - Section A'!$W$119:$W$173,255),0))),"")</f>
        <v/>
      </c>
      <c r="V68" s="477" t="str">
        <f>IFERROR(IF('Overview - Section A'!$AN$5="Funding Request",IF('Reference Records'!$B$276&lt;&gt;"",VLOOKUP(N68,'Reference Records'!$B$276:$C$277,2,FALSE),VLOOKUP(N68,'Reference Records'!$A$289:$C$290,3,FALSE)),VLOOKUP(N68,'Reference Records'!$A$293:$C$295,3,FALSE)),"")</f>
        <v/>
      </c>
      <c r="W68" s="478"/>
      <c r="X68" s="478"/>
      <c r="Y68" s="477"/>
      <c r="Z68" s="477" t="s">
        <v>407</v>
      </c>
      <c r="AA68" s="213"/>
      <c r="AB68" s="159"/>
      <c r="AC68" s="51"/>
    </row>
    <row r="69" spans="1:29" ht="47.1" customHeight="1" x14ac:dyDescent="0.25">
      <c r="A69" s="375">
        <v>61</v>
      </c>
      <c r="B69" s="469" t="str">
        <f>IFERROR(IF(D69="","",VLOOKUP(W69,'Reference records(soft deleted)'!$B$61:$D$89,3,FALSE)),"")</f>
        <v/>
      </c>
      <c r="C69" s="469" t="str">
        <f>IFERROR(IF(D69="","",VLOOKUP(X69,'Reference records(soft deleted)'!$B$171:$D$343,3,FALSE)),"")</f>
        <v/>
      </c>
      <c r="D69" s="470"/>
      <c r="E69" s="471" t="str">
        <f>IF('Overview - Section A'!$AN$5="Funding Request",IF(F69="Funding Request Place Holder","",F69),"")</f>
        <v/>
      </c>
      <c r="F69" s="472" t="str">
        <f>IFERROR(IF(Z69="","",VLOOKUP(Z69,'Overview - Section A'!$P$30:$Q$31,2,FALSE)),"")</f>
        <v/>
      </c>
      <c r="G69" s="473"/>
      <c r="H69" s="473"/>
      <c r="I69" s="473"/>
      <c r="J69" s="473"/>
      <c r="K69" s="473"/>
      <c r="L69" s="473"/>
      <c r="M69" s="471"/>
      <c r="N69" s="474" t="str">
        <f t="shared" si="0"/>
        <v/>
      </c>
      <c r="O69" s="475"/>
      <c r="P69" s="476"/>
      <c r="Q69" s="449"/>
      <c r="R69" s="449" t="str">
        <f>IFERROR(IF('Overview - Section A'!$AN$5="Funding Request",VLOOKUP(E69,'Overview - Section A'!$M$30:$P$31,4,FALSE),IF(Z69="","",Z69)),"")</f>
        <v>a1236000008JVNSAA4</v>
      </c>
      <c r="S69" s="449" t="b">
        <f t="shared" si="1"/>
        <v>0</v>
      </c>
      <c r="T69" s="449" t="s">
        <v>1086</v>
      </c>
      <c r="U69" s="449" t="str">
        <f t="array" ref="U69">IFERROR(IF(OR(INDEX('Overview - Section A'!$AB$119:$AB$173,MATCH(LEFT(C69,255),LEFT('Overview - Section A'!$W$119:$W$173,255),0))=0,INDEX('Overview - Section A'!$AB$119:$AB$173,MATCH(LEFT(C69,255),LEFT('Overview - Section A'!$W$119:$W$173,255),0))="[Record ID]"),"",INDEX('Overview - Section A'!$AB$119:$AB$173,MATCH(LEFT(C69,255),LEFT('Overview - Section A'!$W$119:$W$173,255),0))),"")</f>
        <v/>
      </c>
      <c r="V69" s="477" t="str">
        <f>IFERROR(IF('Overview - Section A'!$AN$5="Funding Request",IF('Reference Records'!$B$276&lt;&gt;"",VLOOKUP(N69,'Reference Records'!$B$276:$C$277,2,FALSE),VLOOKUP(N69,'Reference Records'!$A$289:$C$290,3,FALSE)),VLOOKUP(N69,'Reference Records'!$A$293:$C$295,3,FALSE)),"")</f>
        <v/>
      </c>
      <c r="W69" s="478"/>
      <c r="X69" s="478"/>
      <c r="Y69" s="477"/>
      <c r="Z69" s="477" t="s">
        <v>407</v>
      </c>
      <c r="AA69" s="213"/>
      <c r="AB69" s="159"/>
      <c r="AC69" s="51"/>
    </row>
    <row r="70" spans="1:29" ht="47.1" customHeight="1" x14ac:dyDescent="0.25">
      <c r="A70" s="375">
        <v>62</v>
      </c>
      <c r="B70" s="469" t="str">
        <f>IFERROR(IF(D70="","",VLOOKUP(W70,'Reference records(soft deleted)'!$B$61:$D$89,3,FALSE)),"")</f>
        <v/>
      </c>
      <c r="C70" s="469" t="str">
        <f>IFERROR(IF(D70="","",VLOOKUP(X70,'Reference records(soft deleted)'!$B$171:$D$343,3,FALSE)),"")</f>
        <v/>
      </c>
      <c r="D70" s="470"/>
      <c r="E70" s="471" t="str">
        <f>IF('Overview - Section A'!$AN$5="Funding Request",IF(F70="Funding Request Place Holder","",F70),"")</f>
        <v/>
      </c>
      <c r="F70" s="472" t="str">
        <f>IFERROR(IF(Z70="","",VLOOKUP(Z70,'Overview - Section A'!$P$30:$Q$31,2,FALSE)),"")</f>
        <v/>
      </c>
      <c r="G70" s="473"/>
      <c r="H70" s="473"/>
      <c r="I70" s="473"/>
      <c r="J70" s="473"/>
      <c r="K70" s="473"/>
      <c r="L70" s="473"/>
      <c r="M70" s="471"/>
      <c r="N70" s="474" t="str">
        <f t="shared" si="0"/>
        <v/>
      </c>
      <c r="O70" s="475"/>
      <c r="P70" s="476"/>
      <c r="Q70" s="449"/>
      <c r="R70" s="449" t="str">
        <f>IFERROR(IF('Overview - Section A'!$AN$5="Funding Request",VLOOKUP(E70,'Overview - Section A'!$M$30:$P$31,4,FALSE),IF(Z70="","",Z70)),"")</f>
        <v>a1236000008JVNSAA4</v>
      </c>
      <c r="S70" s="449" t="b">
        <f t="shared" si="1"/>
        <v>0</v>
      </c>
      <c r="T70" s="449" t="s">
        <v>1087</v>
      </c>
      <c r="U70" s="449" t="str">
        <f t="array" ref="U70">IFERROR(IF(OR(INDEX('Overview - Section A'!$AB$119:$AB$173,MATCH(LEFT(C70,255),LEFT('Overview - Section A'!$W$119:$W$173,255),0))=0,INDEX('Overview - Section A'!$AB$119:$AB$173,MATCH(LEFT(C70,255),LEFT('Overview - Section A'!$W$119:$W$173,255),0))="[Record ID]"),"",INDEX('Overview - Section A'!$AB$119:$AB$173,MATCH(LEFT(C70,255),LEFT('Overview - Section A'!$W$119:$W$173,255),0))),"")</f>
        <v/>
      </c>
      <c r="V70" s="477" t="str">
        <f>IFERROR(IF('Overview - Section A'!$AN$5="Funding Request",IF('Reference Records'!$B$276&lt;&gt;"",VLOOKUP(N70,'Reference Records'!$B$276:$C$277,2,FALSE),VLOOKUP(N70,'Reference Records'!$A$289:$C$290,3,FALSE)),VLOOKUP(N70,'Reference Records'!$A$293:$C$295,3,FALSE)),"")</f>
        <v/>
      </c>
      <c r="W70" s="478"/>
      <c r="X70" s="478"/>
      <c r="Y70" s="477"/>
      <c r="Z70" s="477" t="s">
        <v>407</v>
      </c>
      <c r="AA70" s="213"/>
      <c r="AB70" s="159"/>
      <c r="AC70" s="51"/>
    </row>
    <row r="71" spans="1:29" ht="47.1" customHeight="1" x14ac:dyDescent="0.25">
      <c r="A71" s="375">
        <v>63</v>
      </c>
      <c r="B71" s="469" t="str">
        <f>IFERROR(IF(D71="","",VLOOKUP(W71,'Reference records(soft deleted)'!$B$61:$D$89,3,FALSE)),"")</f>
        <v/>
      </c>
      <c r="C71" s="469" t="str">
        <f>IFERROR(IF(D71="","",VLOOKUP(X71,'Reference records(soft deleted)'!$B$171:$D$343,3,FALSE)),"")</f>
        <v/>
      </c>
      <c r="D71" s="470"/>
      <c r="E71" s="471" t="str">
        <f>IF('Overview - Section A'!$AN$5="Funding Request",IF(F71="Funding Request Place Holder","",F71),"")</f>
        <v/>
      </c>
      <c r="F71" s="472" t="str">
        <f>IFERROR(IF(Z71="","",VLOOKUP(Z71,'Overview - Section A'!$P$30:$Q$31,2,FALSE)),"")</f>
        <v/>
      </c>
      <c r="G71" s="473"/>
      <c r="H71" s="473"/>
      <c r="I71" s="473"/>
      <c r="J71" s="473"/>
      <c r="K71" s="473"/>
      <c r="L71" s="473"/>
      <c r="M71" s="471"/>
      <c r="N71" s="474" t="str">
        <f t="shared" si="0"/>
        <v/>
      </c>
      <c r="O71" s="475"/>
      <c r="P71" s="476"/>
      <c r="Q71" s="449"/>
      <c r="R71" s="449" t="str">
        <f>IFERROR(IF('Overview - Section A'!$AN$5="Funding Request",VLOOKUP(E71,'Overview - Section A'!$M$30:$P$31,4,FALSE),IF(Z71="","",Z71)),"")</f>
        <v>a1236000008JVNSAA4</v>
      </c>
      <c r="S71" s="449" t="b">
        <f t="shared" si="1"/>
        <v>0</v>
      </c>
      <c r="T71" s="449" t="s">
        <v>1088</v>
      </c>
      <c r="U71" s="449" t="str">
        <f t="array" ref="U71">IFERROR(IF(OR(INDEX('Overview - Section A'!$AB$119:$AB$173,MATCH(LEFT(C71,255),LEFT('Overview - Section A'!$W$119:$W$173,255),0))=0,INDEX('Overview - Section A'!$AB$119:$AB$173,MATCH(LEFT(C71,255),LEFT('Overview - Section A'!$W$119:$W$173,255),0))="[Record ID]"),"",INDEX('Overview - Section A'!$AB$119:$AB$173,MATCH(LEFT(C71,255),LEFT('Overview - Section A'!$W$119:$W$173,255),0))),"")</f>
        <v/>
      </c>
      <c r="V71" s="477" t="str">
        <f>IFERROR(IF('Overview - Section A'!$AN$5="Funding Request",IF('Reference Records'!$B$276&lt;&gt;"",VLOOKUP(N71,'Reference Records'!$B$276:$C$277,2,FALSE),VLOOKUP(N71,'Reference Records'!$A$289:$C$290,3,FALSE)),VLOOKUP(N71,'Reference Records'!$A$293:$C$295,3,FALSE)),"")</f>
        <v/>
      </c>
      <c r="W71" s="478"/>
      <c r="X71" s="478"/>
      <c r="Y71" s="477"/>
      <c r="Z71" s="477" t="s">
        <v>407</v>
      </c>
      <c r="AA71" s="213"/>
      <c r="AB71" s="159"/>
      <c r="AC71" s="51"/>
    </row>
    <row r="72" spans="1:29" ht="47.1" customHeight="1" x14ac:dyDescent="0.25">
      <c r="A72" s="375">
        <v>64</v>
      </c>
      <c r="B72" s="469" t="str">
        <f>IFERROR(IF(D72="","",VLOOKUP(W72,'Reference records(soft deleted)'!$B$61:$D$89,3,FALSE)),"")</f>
        <v/>
      </c>
      <c r="C72" s="469" t="str">
        <f>IFERROR(IF(D72="","",VLOOKUP(X72,'Reference records(soft deleted)'!$B$171:$D$343,3,FALSE)),"")</f>
        <v/>
      </c>
      <c r="D72" s="470"/>
      <c r="E72" s="471" t="str">
        <f>IF('Overview - Section A'!$AN$5="Funding Request",IF(F72="Funding Request Place Holder","",F72),"")</f>
        <v/>
      </c>
      <c r="F72" s="472" t="str">
        <f>IFERROR(IF(Z72="","",VLOOKUP(Z72,'Overview - Section A'!$P$30:$Q$31,2,FALSE)),"")</f>
        <v/>
      </c>
      <c r="G72" s="473"/>
      <c r="H72" s="473"/>
      <c r="I72" s="473"/>
      <c r="J72" s="473"/>
      <c r="K72" s="473"/>
      <c r="L72" s="473"/>
      <c r="M72" s="471"/>
      <c r="N72" s="474" t="str">
        <f t="shared" si="0"/>
        <v/>
      </c>
      <c r="O72" s="475"/>
      <c r="P72" s="476"/>
      <c r="Q72" s="449"/>
      <c r="R72" s="449" t="str">
        <f>IFERROR(IF('Overview - Section A'!$AN$5="Funding Request",VLOOKUP(E72,'Overview - Section A'!$M$30:$P$31,4,FALSE),IF(Z72="","",Z72)),"")</f>
        <v>a1236000008JVNSAA4</v>
      </c>
      <c r="S72" s="449" t="b">
        <f t="shared" si="1"/>
        <v>0</v>
      </c>
      <c r="T72" s="449" t="s">
        <v>1089</v>
      </c>
      <c r="U72" s="449" t="str">
        <f t="array" ref="U72">IFERROR(IF(OR(INDEX('Overview - Section A'!$AB$119:$AB$173,MATCH(LEFT(C72,255),LEFT('Overview - Section A'!$W$119:$W$173,255),0))=0,INDEX('Overview - Section A'!$AB$119:$AB$173,MATCH(LEFT(C72,255),LEFT('Overview - Section A'!$W$119:$W$173,255),0))="[Record ID]"),"",INDEX('Overview - Section A'!$AB$119:$AB$173,MATCH(LEFT(C72,255),LEFT('Overview - Section A'!$W$119:$W$173,255),0))),"")</f>
        <v/>
      </c>
      <c r="V72" s="477" t="str">
        <f>IFERROR(IF('Overview - Section A'!$AN$5="Funding Request",IF('Reference Records'!$B$276&lt;&gt;"",VLOOKUP(N72,'Reference Records'!$B$276:$C$277,2,FALSE),VLOOKUP(N72,'Reference Records'!$A$289:$C$290,3,FALSE)),VLOOKUP(N72,'Reference Records'!$A$293:$C$295,3,FALSE)),"")</f>
        <v/>
      </c>
      <c r="W72" s="478"/>
      <c r="X72" s="478"/>
      <c r="Y72" s="477"/>
      <c r="Z72" s="477" t="s">
        <v>407</v>
      </c>
      <c r="AA72" s="213"/>
      <c r="AB72" s="159"/>
      <c r="AC72" s="51"/>
    </row>
    <row r="73" spans="1:29" ht="47.1" customHeight="1" x14ac:dyDescent="0.25">
      <c r="A73" s="375">
        <v>65</v>
      </c>
      <c r="B73" s="469" t="str">
        <f>IFERROR(IF(D73="","",VLOOKUP(W73,'Reference records(soft deleted)'!$B$61:$D$89,3,FALSE)),"")</f>
        <v/>
      </c>
      <c r="C73" s="469" t="str">
        <f>IFERROR(IF(D73="","",VLOOKUP(X73,'Reference records(soft deleted)'!$B$171:$D$343,3,FALSE)),"")</f>
        <v/>
      </c>
      <c r="D73" s="470"/>
      <c r="E73" s="471" t="str">
        <f>IF('Overview - Section A'!$AN$5="Funding Request",IF(F73="Funding Request Place Holder","",F73),"")</f>
        <v/>
      </c>
      <c r="F73" s="472" t="str">
        <f>IFERROR(IF(Z73="","",VLOOKUP(Z73,'Overview - Section A'!$P$30:$Q$31,2,FALSE)),"")</f>
        <v/>
      </c>
      <c r="G73" s="473"/>
      <c r="H73" s="473"/>
      <c r="I73" s="473"/>
      <c r="J73" s="473"/>
      <c r="K73" s="473"/>
      <c r="L73" s="473"/>
      <c r="M73" s="471"/>
      <c r="N73" s="474" t="str">
        <f t="shared" ref="N73:N88" si="2">IFERROR(IF(Y73="","",Y73),"")</f>
        <v/>
      </c>
      <c r="O73" s="475"/>
      <c r="P73" s="476"/>
      <c r="Q73" s="449"/>
      <c r="R73" s="449" t="str">
        <f>IFERROR(IF('Overview - Section A'!$AN$5="Funding Request",VLOOKUP(E73,'Overview - Section A'!$M$30:$P$31,4,FALSE),IF(Z73="","",Z73)),"")</f>
        <v>a1236000008JVNSAA4</v>
      </c>
      <c r="S73" s="449" t="b">
        <f t="shared" ref="S73:S88" si="3">IFERROR(IF(N73&lt;&gt;"",TRUE,FALSE),FALSE)</f>
        <v>0</v>
      </c>
      <c r="T73" s="449" t="s">
        <v>1090</v>
      </c>
      <c r="U73" s="449" t="str">
        <f t="array" ref="U73">IFERROR(IF(OR(INDEX('Overview - Section A'!$AB$119:$AB$173,MATCH(LEFT(C73,255),LEFT('Overview - Section A'!$W$119:$W$173,255),0))=0,INDEX('Overview - Section A'!$AB$119:$AB$173,MATCH(LEFT(C73,255),LEFT('Overview - Section A'!$W$119:$W$173,255),0))="[Record ID]"),"",INDEX('Overview - Section A'!$AB$119:$AB$173,MATCH(LEFT(C73,255),LEFT('Overview - Section A'!$W$119:$W$173,255),0))),"")</f>
        <v/>
      </c>
      <c r="V73" s="477" t="str">
        <f>IFERROR(IF('Overview - Section A'!$AN$5="Funding Request",IF('Reference Records'!$B$276&lt;&gt;"",VLOOKUP(N73,'Reference Records'!$B$276:$C$277,2,FALSE),VLOOKUP(N73,'Reference Records'!$A$289:$C$290,3,FALSE)),VLOOKUP(N73,'Reference Records'!$A$293:$C$295,3,FALSE)),"")</f>
        <v/>
      </c>
      <c r="W73" s="478"/>
      <c r="X73" s="478"/>
      <c r="Y73" s="477"/>
      <c r="Z73" s="477" t="s">
        <v>407</v>
      </c>
      <c r="AA73" s="213"/>
      <c r="AB73" s="159"/>
      <c r="AC73" s="51"/>
    </row>
    <row r="74" spans="1:29" ht="47.1" customHeight="1" x14ac:dyDescent="0.25">
      <c r="A74" s="375">
        <v>66</v>
      </c>
      <c r="B74" s="469" t="str">
        <f>IFERROR(IF(D74="","",VLOOKUP(W74,'Reference records(soft deleted)'!$B$61:$D$89,3,FALSE)),"")</f>
        <v/>
      </c>
      <c r="C74" s="469" t="str">
        <f>IFERROR(IF(D74="","",VLOOKUP(X74,'Reference records(soft deleted)'!$B$171:$D$343,3,FALSE)),"")</f>
        <v/>
      </c>
      <c r="D74" s="470"/>
      <c r="E74" s="471" t="str">
        <f>IF('Overview - Section A'!$AN$5="Funding Request",IF(F74="Funding Request Place Holder","",F74),"")</f>
        <v/>
      </c>
      <c r="F74" s="472" t="str">
        <f>IFERROR(IF(Z74="","",VLOOKUP(Z74,'Overview - Section A'!$P$30:$Q$31,2,FALSE)),"")</f>
        <v/>
      </c>
      <c r="G74" s="473"/>
      <c r="H74" s="473"/>
      <c r="I74" s="473"/>
      <c r="J74" s="473"/>
      <c r="K74" s="473"/>
      <c r="L74" s="473"/>
      <c r="M74" s="471"/>
      <c r="N74" s="474" t="str">
        <f t="shared" si="2"/>
        <v/>
      </c>
      <c r="O74" s="475"/>
      <c r="P74" s="476"/>
      <c r="Q74" s="449"/>
      <c r="R74" s="449" t="str">
        <f>IFERROR(IF('Overview - Section A'!$AN$5="Funding Request",VLOOKUP(E74,'Overview - Section A'!$M$30:$P$31,4,FALSE),IF(Z74="","",Z74)),"")</f>
        <v>a1236000008JVNSAA4</v>
      </c>
      <c r="S74" s="449" t="b">
        <f t="shared" si="3"/>
        <v>0</v>
      </c>
      <c r="T74" s="449" t="s">
        <v>1091</v>
      </c>
      <c r="U74" s="449" t="str">
        <f t="array" ref="U74">IFERROR(IF(OR(INDEX('Overview - Section A'!$AB$119:$AB$173,MATCH(LEFT(C74,255),LEFT('Overview - Section A'!$W$119:$W$173,255),0))=0,INDEX('Overview - Section A'!$AB$119:$AB$173,MATCH(LEFT(C74,255),LEFT('Overview - Section A'!$W$119:$W$173,255),0))="[Record ID]"),"",INDEX('Overview - Section A'!$AB$119:$AB$173,MATCH(LEFT(C74,255),LEFT('Overview - Section A'!$W$119:$W$173,255),0))),"")</f>
        <v/>
      </c>
      <c r="V74" s="477" t="str">
        <f>IFERROR(IF('Overview - Section A'!$AN$5="Funding Request",IF('Reference Records'!$B$276&lt;&gt;"",VLOOKUP(N74,'Reference Records'!$B$276:$C$277,2,FALSE),VLOOKUP(N74,'Reference Records'!$A$289:$C$290,3,FALSE)),VLOOKUP(N74,'Reference Records'!$A$293:$C$295,3,FALSE)),"")</f>
        <v/>
      </c>
      <c r="W74" s="478"/>
      <c r="X74" s="478"/>
      <c r="Y74" s="477"/>
      <c r="Z74" s="477" t="s">
        <v>407</v>
      </c>
      <c r="AA74" s="213"/>
      <c r="AB74" s="159"/>
      <c r="AC74" s="51"/>
    </row>
    <row r="75" spans="1:29" ht="47.1" customHeight="1" x14ac:dyDescent="0.25">
      <c r="A75" s="375">
        <v>67</v>
      </c>
      <c r="B75" s="469" t="str">
        <f>IFERROR(IF(D75="","",VLOOKUP(W75,'Reference records(soft deleted)'!$B$61:$D$89,3,FALSE)),"")</f>
        <v/>
      </c>
      <c r="C75" s="469" t="str">
        <f>IFERROR(IF(D75="","",VLOOKUP(X75,'Reference records(soft deleted)'!$B$171:$D$343,3,FALSE)),"")</f>
        <v/>
      </c>
      <c r="D75" s="470"/>
      <c r="E75" s="471" t="str">
        <f>IF('Overview - Section A'!$AN$5="Funding Request",IF(F75="Funding Request Place Holder","",F75),"")</f>
        <v/>
      </c>
      <c r="F75" s="472" t="str">
        <f>IFERROR(IF(Z75="","",VLOOKUP(Z75,'Overview - Section A'!$P$30:$Q$31,2,FALSE)),"")</f>
        <v/>
      </c>
      <c r="G75" s="473"/>
      <c r="H75" s="473"/>
      <c r="I75" s="473"/>
      <c r="J75" s="473"/>
      <c r="K75" s="473"/>
      <c r="L75" s="473"/>
      <c r="M75" s="471"/>
      <c r="N75" s="474" t="str">
        <f t="shared" si="2"/>
        <v/>
      </c>
      <c r="O75" s="475"/>
      <c r="P75" s="476"/>
      <c r="Q75" s="449"/>
      <c r="R75" s="449" t="str">
        <f>IFERROR(IF('Overview - Section A'!$AN$5="Funding Request",VLOOKUP(E75,'Overview - Section A'!$M$30:$P$31,4,FALSE),IF(Z75="","",Z75)),"")</f>
        <v>a1236000008JVNSAA4</v>
      </c>
      <c r="S75" s="449" t="b">
        <f t="shared" si="3"/>
        <v>0</v>
      </c>
      <c r="T75" s="449" t="s">
        <v>1092</v>
      </c>
      <c r="U75" s="449" t="str">
        <f t="array" ref="U75">IFERROR(IF(OR(INDEX('Overview - Section A'!$AB$119:$AB$173,MATCH(LEFT(C75,255),LEFT('Overview - Section A'!$W$119:$W$173,255),0))=0,INDEX('Overview - Section A'!$AB$119:$AB$173,MATCH(LEFT(C75,255),LEFT('Overview - Section A'!$W$119:$W$173,255),0))="[Record ID]"),"",INDEX('Overview - Section A'!$AB$119:$AB$173,MATCH(LEFT(C75,255),LEFT('Overview - Section A'!$W$119:$W$173,255),0))),"")</f>
        <v/>
      </c>
      <c r="V75" s="477" t="str">
        <f>IFERROR(IF('Overview - Section A'!$AN$5="Funding Request",IF('Reference Records'!$B$276&lt;&gt;"",VLOOKUP(N75,'Reference Records'!$B$276:$C$277,2,FALSE),VLOOKUP(N75,'Reference Records'!$A$289:$C$290,3,FALSE)),VLOOKUP(N75,'Reference Records'!$A$293:$C$295,3,FALSE)),"")</f>
        <v/>
      </c>
      <c r="W75" s="478"/>
      <c r="X75" s="478"/>
      <c r="Y75" s="477"/>
      <c r="Z75" s="477" t="s">
        <v>407</v>
      </c>
      <c r="AA75" s="213"/>
      <c r="AB75" s="159"/>
      <c r="AC75" s="51"/>
    </row>
    <row r="76" spans="1:29" ht="47.1" customHeight="1" x14ac:dyDescent="0.25">
      <c r="A76" s="375">
        <v>68</v>
      </c>
      <c r="B76" s="469" t="str">
        <f>IFERROR(IF(D76="","",VLOOKUP(W76,'Reference records(soft deleted)'!$B$61:$D$89,3,FALSE)),"")</f>
        <v/>
      </c>
      <c r="C76" s="469" t="str">
        <f>IFERROR(IF(D76="","",VLOOKUP(X76,'Reference records(soft deleted)'!$B$171:$D$343,3,FALSE)),"")</f>
        <v/>
      </c>
      <c r="D76" s="470"/>
      <c r="E76" s="471" t="str">
        <f>IF('Overview - Section A'!$AN$5="Funding Request",IF(F76="Funding Request Place Holder","",F76),"")</f>
        <v/>
      </c>
      <c r="F76" s="472" t="str">
        <f>IFERROR(IF(Z76="","",VLOOKUP(Z76,'Overview - Section A'!$P$30:$Q$31,2,FALSE)),"")</f>
        <v/>
      </c>
      <c r="G76" s="473"/>
      <c r="H76" s="473"/>
      <c r="I76" s="473"/>
      <c r="J76" s="473"/>
      <c r="K76" s="473"/>
      <c r="L76" s="473"/>
      <c r="M76" s="471"/>
      <c r="N76" s="474" t="str">
        <f t="shared" si="2"/>
        <v/>
      </c>
      <c r="O76" s="475"/>
      <c r="P76" s="476"/>
      <c r="Q76" s="449"/>
      <c r="R76" s="449" t="str">
        <f>IFERROR(IF('Overview - Section A'!$AN$5="Funding Request",VLOOKUP(E76,'Overview - Section A'!$M$30:$P$31,4,FALSE),IF(Z76="","",Z76)),"")</f>
        <v>a1236000008JVNSAA4</v>
      </c>
      <c r="S76" s="449" t="b">
        <f t="shared" si="3"/>
        <v>0</v>
      </c>
      <c r="T76" s="449" t="s">
        <v>1093</v>
      </c>
      <c r="U76" s="449" t="str">
        <f t="array" ref="U76">IFERROR(IF(OR(INDEX('Overview - Section A'!$AB$119:$AB$173,MATCH(LEFT(C76,255),LEFT('Overview - Section A'!$W$119:$W$173,255),0))=0,INDEX('Overview - Section A'!$AB$119:$AB$173,MATCH(LEFT(C76,255),LEFT('Overview - Section A'!$W$119:$W$173,255),0))="[Record ID]"),"",INDEX('Overview - Section A'!$AB$119:$AB$173,MATCH(LEFT(C76,255),LEFT('Overview - Section A'!$W$119:$W$173,255),0))),"")</f>
        <v/>
      </c>
      <c r="V76" s="477" t="str">
        <f>IFERROR(IF('Overview - Section A'!$AN$5="Funding Request",IF('Reference Records'!$B$276&lt;&gt;"",VLOOKUP(N76,'Reference Records'!$B$276:$C$277,2,FALSE),VLOOKUP(N76,'Reference Records'!$A$289:$C$290,3,FALSE)),VLOOKUP(N76,'Reference Records'!$A$293:$C$295,3,FALSE)),"")</f>
        <v/>
      </c>
      <c r="W76" s="478"/>
      <c r="X76" s="478"/>
      <c r="Y76" s="477"/>
      <c r="Z76" s="477" t="s">
        <v>407</v>
      </c>
      <c r="AA76" s="213"/>
      <c r="AB76" s="159"/>
      <c r="AC76" s="51"/>
    </row>
    <row r="77" spans="1:29" ht="47.1" customHeight="1" x14ac:dyDescent="0.25">
      <c r="A77" s="375">
        <v>69</v>
      </c>
      <c r="B77" s="469" t="str">
        <f>IFERROR(IF(D77="","",VLOOKUP(W77,'Reference records(soft deleted)'!$B$61:$D$89,3,FALSE)),"")</f>
        <v/>
      </c>
      <c r="C77" s="469" t="str">
        <f>IFERROR(IF(D77="","",VLOOKUP(X77,'Reference records(soft deleted)'!$B$171:$D$343,3,FALSE)),"")</f>
        <v/>
      </c>
      <c r="D77" s="470"/>
      <c r="E77" s="471" t="str">
        <f>IF('Overview - Section A'!$AN$5="Funding Request",IF(F77="Funding Request Place Holder","",F77),"")</f>
        <v/>
      </c>
      <c r="F77" s="472" t="str">
        <f>IFERROR(IF(Z77="","",VLOOKUP(Z77,'Overview - Section A'!$P$30:$Q$31,2,FALSE)),"")</f>
        <v/>
      </c>
      <c r="G77" s="473"/>
      <c r="H77" s="473"/>
      <c r="I77" s="473"/>
      <c r="J77" s="473"/>
      <c r="K77" s="473"/>
      <c r="L77" s="473"/>
      <c r="M77" s="471"/>
      <c r="N77" s="474" t="str">
        <f t="shared" si="2"/>
        <v/>
      </c>
      <c r="O77" s="475"/>
      <c r="P77" s="476"/>
      <c r="Q77" s="449"/>
      <c r="R77" s="449" t="str">
        <f>IFERROR(IF('Overview - Section A'!$AN$5="Funding Request",VLOOKUP(E77,'Overview - Section A'!$M$30:$P$31,4,FALSE),IF(Z77="","",Z77)),"")</f>
        <v>a1236000008JVNSAA4</v>
      </c>
      <c r="S77" s="449" t="b">
        <f t="shared" si="3"/>
        <v>0</v>
      </c>
      <c r="T77" s="449" t="s">
        <v>1094</v>
      </c>
      <c r="U77" s="449" t="str">
        <f t="array" ref="U77">IFERROR(IF(OR(INDEX('Overview - Section A'!$AB$119:$AB$173,MATCH(LEFT(C77,255),LEFT('Overview - Section A'!$W$119:$W$173,255),0))=0,INDEX('Overview - Section A'!$AB$119:$AB$173,MATCH(LEFT(C77,255),LEFT('Overview - Section A'!$W$119:$W$173,255),0))="[Record ID]"),"",INDEX('Overview - Section A'!$AB$119:$AB$173,MATCH(LEFT(C77,255),LEFT('Overview - Section A'!$W$119:$W$173,255),0))),"")</f>
        <v/>
      </c>
      <c r="V77" s="477" t="str">
        <f>IFERROR(IF('Overview - Section A'!$AN$5="Funding Request",IF('Reference Records'!$B$276&lt;&gt;"",VLOOKUP(N77,'Reference Records'!$B$276:$C$277,2,FALSE),VLOOKUP(N77,'Reference Records'!$A$289:$C$290,3,FALSE)),VLOOKUP(N77,'Reference Records'!$A$293:$C$295,3,FALSE)),"")</f>
        <v/>
      </c>
      <c r="W77" s="478"/>
      <c r="X77" s="478"/>
      <c r="Y77" s="477"/>
      <c r="Z77" s="477" t="s">
        <v>407</v>
      </c>
      <c r="AA77" s="213"/>
      <c r="AB77" s="159"/>
      <c r="AC77" s="51"/>
    </row>
    <row r="78" spans="1:29" ht="47.1" customHeight="1" x14ac:dyDescent="0.25">
      <c r="A78" s="375">
        <v>70</v>
      </c>
      <c r="B78" s="469" t="str">
        <f>IFERROR(IF(D78="","",VLOOKUP(W78,'Reference records(soft deleted)'!$B$61:$D$89,3,FALSE)),"")</f>
        <v/>
      </c>
      <c r="C78" s="469" t="str">
        <f>IFERROR(IF(D78="","",VLOOKUP(X78,'Reference records(soft deleted)'!$B$171:$D$343,3,FALSE)),"")</f>
        <v/>
      </c>
      <c r="D78" s="470"/>
      <c r="E78" s="471" t="str">
        <f>IF('Overview - Section A'!$AN$5="Funding Request",IF(F78="Funding Request Place Holder","",F78),"")</f>
        <v/>
      </c>
      <c r="F78" s="472" t="str">
        <f>IFERROR(IF(Z78="","",VLOOKUP(Z78,'Overview - Section A'!$P$30:$Q$31,2,FALSE)),"")</f>
        <v/>
      </c>
      <c r="G78" s="473"/>
      <c r="H78" s="473"/>
      <c r="I78" s="473"/>
      <c r="J78" s="473"/>
      <c r="K78" s="473"/>
      <c r="L78" s="473"/>
      <c r="M78" s="471"/>
      <c r="N78" s="474" t="str">
        <f t="shared" si="2"/>
        <v/>
      </c>
      <c r="O78" s="475"/>
      <c r="P78" s="476"/>
      <c r="Q78" s="449"/>
      <c r="R78" s="449" t="str">
        <f>IFERROR(IF('Overview - Section A'!$AN$5="Funding Request",VLOOKUP(E78,'Overview - Section A'!$M$30:$P$31,4,FALSE),IF(Z78="","",Z78)),"")</f>
        <v>a1236000008JVNSAA4</v>
      </c>
      <c r="S78" s="449" t="b">
        <f t="shared" si="3"/>
        <v>0</v>
      </c>
      <c r="T78" s="449" t="s">
        <v>1095</v>
      </c>
      <c r="U78" s="449" t="str">
        <f t="array" ref="U78">IFERROR(IF(OR(INDEX('Overview - Section A'!$AB$119:$AB$173,MATCH(LEFT(C78,255),LEFT('Overview - Section A'!$W$119:$W$173,255),0))=0,INDEX('Overview - Section A'!$AB$119:$AB$173,MATCH(LEFT(C78,255),LEFT('Overview - Section A'!$W$119:$W$173,255),0))="[Record ID]"),"",INDEX('Overview - Section A'!$AB$119:$AB$173,MATCH(LEFT(C78,255),LEFT('Overview - Section A'!$W$119:$W$173,255),0))),"")</f>
        <v/>
      </c>
      <c r="V78" s="477" t="str">
        <f>IFERROR(IF('Overview - Section A'!$AN$5="Funding Request",IF('Reference Records'!$B$276&lt;&gt;"",VLOOKUP(N78,'Reference Records'!$B$276:$C$277,2,FALSE),VLOOKUP(N78,'Reference Records'!$A$289:$C$290,3,FALSE)),VLOOKUP(N78,'Reference Records'!$A$293:$C$295,3,FALSE)),"")</f>
        <v/>
      </c>
      <c r="W78" s="478"/>
      <c r="X78" s="478"/>
      <c r="Y78" s="477"/>
      <c r="Z78" s="477" t="s">
        <v>407</v>
      </c>
      <c r="AA78" s="213"/>
      <c r="AB78" s="159"/>
      <c r="AC78" s="51"/>
    </row>
    <row r="79" spans="1:29" ht="47.1" customHeight="1" x14ac:dyDescent="0.25">
      <c r="A79" s="375">
        <v>71</v>
      </c>
      <c r="B79" s="469" t="str">
        <f>IFERROR(IF(D79="","",VLOOKUP(W79,'Reference records(soft deleted)'!$B$61:$D$89,3,FALSE)),"")</f>
        <v/>
      </c>
      <c r="C79" s="469" t="str">
        <f>IFERROR(IF(D79="","",VLOOKUP(X79,'Reference records(soft deleted)'!$B$171:$D$343,3,FALSE)),"")</f>
        <v/>
      </c>
      <c r="D79" s="470"/>
      <c r="E79" s="471" t="str">
        <f>IF('Overview - Section A'!$AN$5="Funding Request",IF(F79="Funding Request Place Holder","",F79),"")</f>
        <v/>
      </c>
      <c r="F79" s="472" t="str">
        <f>IFERROR(IF(Z79="","",VLOOKUP(Z79,'Overview - Section A'!$P$30:$Q$31,2,FALSE)),"")</f>
        <v/>
      </c>
      <c r="G79" s="473"/>
      <c r="H79" s="473"/>
      <c r="I79" s="473"/>
      <c r="J79" s="473"/>
      <c r="K79" s="473"/>
      <c r="L79" s="473"/>
      <c r="M79" s="471"/>
      <c r="N79" s="474" t="str">
        <f t="shared" si="2"/>
        <v/>
      </c>
      <c r="O79" s="475"/>
      <c r="P79" s="476"/>
      <c r="Q79" s="449"/>
      <c r="R79" s="449" t="str">
        <f>IFERROR(IF('Overview - Section A'!$AN$5="Funding Request",VLOOKUP(E79,'Overview - Section A'!$M$30:$P$31,4,FALSE),IF(Z79="","",Z79)),"")</f>
        <v>a1236000008JVNSAA4</v>
      </c>
      <c r="S79" s="449" t="b">
        <f t="shared" si="3"/>
        <v>0</v>
      </c>
      <c r="T79" s="449" t="s">
        <v>1096</v>
      </c>
      <c r="U79" s="449" t="str">
        <f t="array" ref="U79">IFERROR(IF(OR(INDEX('Overview - Section A'!$AB$119:$AB$173,MATCH(LEFT(C79,255),LEFT('Overview - Section A'!$W$119:$W$173,255),0))=0,INDEX('Overview - Section A'!$AB$119:$AB$173,MATCH(LEFT(C79,255),LEFT('Overview - Section A'!$W$119:$W$173,255),0))="[Record ID]"),"",INDEX('Overview - Section A'!$AB$119:$AB$173,MATCH(LEFT(C79,255),LEFT('Overview - Section A'!$W$119:$W$173,255),0))),"")</f>
        <v/>
      </c>
      <c r="V79" s="477" t="str">
        <f>IFERROR(IF('Overview - Section A'!$AN$5="Funding Request",IF('Reference Records'!$B$276&lt;&gt;"",VLOOKUP(N79,'Reference Records'!$B$276:$C$277,2,FALSE),VLOOKUP(N79,'Reference Records'!$A$289:$C$290,3,FALSE)),VLOOKUP(N79,'Reference Records'!$A$293:$C$295,3,FALSE)),"")</f>
        <v/>
      </c>
      <c r="W79" s="478"/>
      <c r="X79" s="478"/>
      <c r="Y79" s="477"/>
      <c r="Z79" s="477" t="s">
        <v>407</v>
      </c>
      <c r="AA79" s="213"/>
      <c r="AB79" s="159"/>
      <c r="AC79" s="51"/>
    </row>
    <row r="80" spans="1:29" ht="47.1" customHeight="1" x14ac:dyDescent="0.25">
      <c r="A80" s="375">
        <v>72</v>
      </c>
      <c r="B80" s="469" t="str">
        <f>IFERROR(IF(D80="","",VLOOKUP(W80,'Reference records(soft deleted)'!$B$61:$D$89,3,FALSE)),"")</f>
        <v/>
      </c>
      <c r="C80" s="469" t="str">
        <f>IFERROR(IF(D80="","",VLOOKUP(X80,'Reference records(soft deleted)'!$B$171:$D$343,3,FALSE)),"")</f>
        <v/>
      </c>
      <c r="D80" s="470"/>
      <c r="E80" s="471" t="str">
        <f>IF('Overview - Section A'!$AN$5="Funding Request",IF(F80="Funding Request Place Holder","",F80),"")</f>
        <v/>
      </c>
      <c r="F80" s="472" t="str">
        <f>IFERROR(IF(Z80="","",VLOOKUP(Z80,'Overview - Section A'!$P$30:$Q$31,2,FALSE)),"")</f>
        <v/>
      </c>
      <c r="G80" s="473"/>
      <c r="H80" s="473"/>
      <c r="I80" s="473"/>
      <c r="J80" s="473"/>
      <c r="K80" s="473"/>
      <c r="L80" s="473"/>
      <c r="M80" s="471"/>
      <c r="N80" s="474" t="str">
        <f t="shared" si="2"/>
        <v/>
      </c>
      <c r="O80" s="475"/>
      <c r="P80" s="476"/>
      <c r="Q80" s="449"/>
      <c r="R80" s="449" t="str">
        <f>IFERROR(IF('Overview - Section A'!$AN$5="Funding Request",VLOOKUP(E80,'Overview - Section A'!$M$30:$P$31,4,FALSE),IF(Z80="","",Z80)),"")</f>
        <v>a1236000008JVNSAA4</v>
      </c>
      <c r="S80" s="449" t="b">
        <f t="shared" si="3"/>
        <v>0</v>
      </c>
      <c r="T80" s="449" t="s">
        <v>1097</v>
      </c>
      <c r="U80" s="449" t="str">
        <f t="array" ref="U80">IFERROR(IF(OR(INDEX('Overview - Section A'!$AB$119:$AB$173,MATCH(LEFT(C80,255),LEFT('Overview - Section A'!$W$119:$W$173,255),0))=0,INDEX('Overview - Section A'!$AB$119:$AB$173,MATCH(LEFT(C80,255),LEFT('Overview - Section A'!$W$119:$W$173,255),0))="[Record ID]"),"",INDEX('Overview - Section A'!$AB$119:$AB$173,MATCH(LEFT(C80,255),LEFT('Overview - Section A'!$W$119:$W$173,255),0))),"")</f>
        <v/>
      </c>
      <c r="V80" s="477" t="str">
        <f>IFERROR(IF('Overview - Section A'!$AN$5="Funding Request",IF('Reference Records'!$B$276&lt;&gt;"",VLOOKUP(N80,'Reference Records'!$B$276:$C$277,2,FALSE),VLOOKUP(N80,'Reference Records'!$A$289:$C$290,3,FALSE)),VLOOKUP(N80,'Reference Records'!$A$293:$C$295,3,FALSE)),"")</f>
        <v/>
      </c>
      <c r="W80" s="478"/>
      <c r="X80" s="478"/>
      <c r="Y80" s="477"/>
      <c r="Z80" s="477" t="s">
        <v>407</v>
      </c>
      <c r="AA80" s="213"/>
      <c r="AB80" s="159"/>
      <c r="AC80" s="51"/>
    </row>
    <row r="81" spans="1:40" ht="47.1" customHeight="1" x14ac:dyDescent="0.25">
      <c r="A81" s="375">
        <v>73</v>
      </c>
      <c r="B81" s="469" t="str">
        <f>IFERROR(IF(D81="","",VLOOKUP(W81,'Reference records(soft deleted)'!$B$61:$D$89,3,FALSE)),"")</f>
        <v/>
      </c>
      <c r="C81" s="469" t="str">
        <f>IFERROR(IF(D81="","",VLOOKUP(X81,'Reference records(soft deleted)'!$B$171:$D$343,3,FALSE)),"")</f>
        <v/>
      </c>
      <c r="D81" s="470"/>
      <c r="E81" s="471" t="str">
        <f>IF('Overview - Section A'!$AN$5="Funding Request",IF(F81="Funding Request Place Holder","",F81),"")</f>
        <v/>
      </c>
      <c r="F81" s="472" t="str">
        <f>IFERROR(IF(Z81="","",VLOOKUP(Z81,'Overview - Section A'!$P$30:$Q$31,2,FALSE)),"")</f>
        <v/>
      </c>
      <c r="G81" s="473"/>
      <c r="H81" s="473"/>
      <c r="I81" s="473"/>
      <c r="J81" s="473"/>
      <c r="K81" s="473"/>
      <c r="L81" s="473"/>
      <c r="M81" s="471"/>
      <c r="N81" s="474" t="str">
        <f t="shared" si="2"/>
        <v/>
      </c>
      <c r="O81" s="475"/>
      <c r="P81" s="476"/>
      <c r="Q81" s="449"/>
      <c r="R81" s="449" t="str">
        <f>IFERROR(IF('Overview - Section A'!$AN$5="Funding Request",VLOOKUP(E81,'Overview - Section A'!$M$30:$P$31,4,FALSE),IF(Z81="","",Z81)),"")</f>
        <v>a1236000008JVNSAA4</v>
      </c>
      <c r="S81" s="449" t="b">
        <f t="shared" si="3"/>
        <v>0</v>
      </c>
      <c r="T81" s="449" t="s">
        <v>1098</v>
      </c>
      <c r="U81" s="449" t="str">
        <f t="array" ref="U81">IFERROR(IF(OR(INDEX('Overview - Section A'!$AB$119:$AB$173,MATCH(LEFT(C81,255),LEFT('Overview - Section A'!$W$119:$W$173,255),0))=0,INDEX('Overview - Section A'!$AB$119:$AB$173,MATCH(LEFT(C81,255),LEFT('Overview - Section A'!$W$119:$W$173,255),0))="[Record ID]"),"",INDEX('Overview - Section A'!$AB$119:$AB$173,MATCH(LEFT(C81,255),LEFT('Overview - Section A'!$W$119:$W$173,255),0))),"")</f>
        <v/>
      </c>
      <c r="V81" s="477" t="str">
        <f>IFERROR(IF('Overview - Section A'!$AN$5="Funding Request",IF('Reference Records'!$B$276&lt;&gt;"",VLOOKUP(N81,'Reference Records'!$B$276:$C$277,2,FALSE),VLOOKUP(N81,'Reference Records'!$A$289:$C$290,3,FALSE)),VLOOKUP(N81,'Reference Records'!$A$293:$C$295,3,FALSE)),"")</f>
        <v/>
      </c>
      <c r="W81" s="478"/>
      <c r="X81" s="478"/>
      <c r="Y81" s="477"/>
      <c r="Z81" s="477" t="s">
        <v>407</v>
      </c>
      <c r="AA81" s="213"/>
      <c r="AB81" s="159"/>
      <c r="AC81" s="51"/>
    </row>
    <row r="82" spans="1:40" ht="47.1" customHeight="1" x14ac:dyDescent="0.25">
      <c r="A82" s="375">
        <v>74</v>
      </c>
      <c r="B82" s="469" t="str">
        <f>IFERROR(IF(D82="","",VLOOKUP(W82,'Reference records(soft deleted)'!$B$61:$D$89,3,FALSE)),"")</f>
        <v/>
      </c>
      <c r="C82" s="469" t="str">
        <f>IFERROR(IF(D82="","",VLOOKUP(X82,'Reference records(soft deleted)'!$B$171:$D$343,3,FALSE)),"")</f>
        <v/>
      </c>
      <c r="D82" s="470"/>
      <c r="E82" s="471" t="str">
        <f>IF('Overview - Section A'!$AN$5="Funding Request",IF(F82="Funding Request Place Holder","",F82),"")</f>
        <v/>
      </c>
      <c r="F82" s="472" t="str">
        <f>IFERROR(IF(Z82="","",VLOOKUP(Z82,'Overview - Section A'!$P$30:$Q$31,2,FALSE)),"")</f>
        <v/>
      </c>
      <c r="G82" s="473"/>
      <c r="H82" s="473"/>
      <c r="I82" s="473"/>
      <c r="J82" s="473"/>
      <c r="K82" s="473"/>
      <c r="L82" s="473"/>
      <c r="M82" s="471"/>
      <c r="N82" s="474" t="str">
        <f t="shared" si="2"/>
        <v/>
      </c>
      <c r="O82" s="475"/>
      <c r="P82" s="476"/>
      <c r="Q82" s="449"/>
      <c r="R82" s="449" t="str">
        <f>IFERROR(IF('Overview - Section A'!$AN$5="Funding Request",VLOOKUP(E82,'Overview - Section A'!$M$30:$P$31,4,FALSE),IF(Z82="","",Z82)),"")</f>
        <v>a1236000008JVNSAA4</v>
      </c>
      <c r="S82" s="449" t="b">
        <f t="shared" si="3"/>
        <v>0</v>
      </c>
      <c r="T82" s="449" t="s">
        <v>1099</v>
      </c>
      <c r="U82" s="449" t="str">
        <f t="array" ref="U82">IFERROR(IF(OR(INDEX('Overview - Section A'!$AB$119:$AB$173,MATCH(LEFT(C82,255),LEFT('Overview - Section A'!$W$119:$W$173,255),0))=0,INDEX('Overview - Section A'!$AB$119:$AB$173,MATCH(LEFT(C82,255),LEFT('Overview - Section A'!$W$119:$W$173,255),0))="[Record ID]"),"",INDEX('Overview - Section A'!$AB$119:$AB$173,MATCH(LEFT(C82,255),LEFT('Overview - Section A'!$W$119:$W$173,255),0))),"")</f>
        <v/>
      </c>
      <c r="V82" s="477" t="str">
        <f>IFERROR(IF('Overview - Section A'!$AN$5="Funding Request",IF('Reference Records'!$B$276&lt;&gt;"",VLOOKUP(N82,'Reference Records'!$B$276:$C$277,2,FALSE),VLOOKUP(N82,'Reference Records'!$A$289:$C$290,3,FALSE)),VLOOKUP(N82,'Reference Records'!$A$293:$C$295,3,FALSE)),"")</f>
        <v/>
      </c>
      <c r="W82" s="478"/>
      <c r="X82" s="478"/>
      <c r="Y82" s="477"/>
      <c r="Z82" s="477" t="s">
        <v>407</v>
      </c>
      <c r="AA82" s="213"/>
      <c r="AB82" s="159"/>
      <c r="AC82" s="51"/>
    </row>
    <row r="83" spans="1:40" ht="47.1" customHeight="1" x14ac:dyDescent="0.25">
      <c r="A83" s="375">
        <v>75</v>
      </c>
      <c r="B83" s="469" t="str">
        <f>IFERROR(IF(D83="","",VLOOKUP(W83,'Reference records(soft deleted)'!$B$61:$D$89,3,FALSE)),"")</f>
        <v/>
      </c>
      <c r="C83" s="469" t="str">
        <f>IFERROR(IF(D83="","",VLOOKUP(X83,'Reference records(soft deleted)'!$B$171:$D$343,3,FALSE)),"")</f>
        <v/>
      </c>
      <c r="D83" s="470"/>
      <c r="E83" s="471" t="str">
        <f>IF('Overview - Section A'!$AN$5="Funding Request",IF(F83="Funding Request Place Holder","",F83),"")</f>
        <v/>
      </c>
      <c r="F83" s="472" t="str">
        <f>IFERROR(IF(Z83="","",VLOOKUP(Z83,'Overview - Section A'!$P$30:$Q$31,2,FALSE)),"")</f>
        <v/>
      </c>
      <c r="G83" s="473"/>
      <c r="H83" s="473"/>
      <c r="I83" s="473"/>
      <c r="J83" s="473"/>
      <c r="K83" s="473"/>
      <c r="L83" s="473"/>
      <c r="M83" s="471"/>
      <c r="N83" s="474" t="str">
        <f t="shared" si="2"/>
        <v/>
      </c>
      <c r="O83" s="475"/>
      <c r="P83" s="476"/>
      <c r="Q83" s="449"/>
      <c r="R83" s="449" t="str">
        <f>IFERROR(IF('Overview - Section A'!$AN$5="Funding Request",VLOOKUP(E83,'Overview - Section A'!$M$30:$P$31,4,FALSE),IF(Z83="","",Z83)),"")</f>
        <v>a1236000008JVNSAA4</v>
      </c>
      <c r="S83" s="449" t="b">
        <f t="shared" si="3"/>
        <v>0</v>
      </c>
      <c r="T83" s="449" t="s">
        <v>1100</v>
      </c>
      <c r="U83" s="449" t="str">
        <f t="array" ref="U83">IFERROR(IF(OR(INDEX('Overview - Section A'!$AB$119:$AB$173,MATCH(LEFT(C83,255),LEFT('Overview - Section A'!$W$119:$W$173,255),0))=0,INDEX('Overview - Section A'!$AB$119:$AB$173,MATCH(LEFT(C83,255),LEFT('Overview - Section A'!$W$119:$W$173,255),0))="[Record ID]"),"",INDEX('Overview - Section A'!$AB$119:$AB$173,MATCH(LEFT(C83,255),LEFT('Overview - Section A'!$W$119:$W$173,255),0))),"")</f>
        <v/>
      </c>
      <c r="V83" s="477" t="str">
        <f>IFERROR(IF('Overview - Section A'!$AN$5="Funding Request",IF('Reference Records'!$B$276&lt;&gt;"",VLOOKUP(N83,'Reference Records'!$B$276:$C$277,2,FALSE),VLOOKUP(N83,'Reference Records'!$A$289:$C$290,3,FALSE)),VLOOKUP(N83,'Reference Records'!$A$293:$C$295,3,FALSE)),"")</f>
        <v/>
      </c>
      <c r="W83" s="478"/>
      <c r="X83" s="478"/>
      <c r="Y83" s="477"/>
      <c r="Z83" s="477" t="s">
        <v>407</v>
      </c>
      <c r="AA83" s="213"/>
      <c r="AB83" s="159"/>
      <c r="AC83" s="51"/>
    </row>
    <row r="84" spans="1:40" ht="47.1" customHeight="1" x14ac:dyDescent="0.25">
      <c r="A84" s="375">
        <v>76</v>
      </c>
      <c r="B84" s="469" t="str">
        <f>IFERROR(IF(D84="","",VLOOKUP(W84,'Reference records(soft deleted)'!$B$61:$D$89,3,FALSE)),"")</f>
        <v/>
      </c>
      <c r="C84" s="469" t="str">
        <f>IFERROR(IF(D84="","",VLOOKUP(X84,'Reference records(soft deleted)'!$B$171:$D$343,3,FALSE)),"")</f>
        <v/>
      </c>
      <c r="D84" s="470"/>
      <c r="E84" s="471" t="str">
        <f>IF('Overview - Section A'!$AN$5="Funding Request",IF(F84="Funding Request Place Holder","",F84),"")</f>
        <v/>
      </c>
      <c r="F84" s="472" t="str">
        <f>IFERROR(IF(Z84="","",VLOOKUP(Z84,'Overview - Section A'!$P$30:$Q$31,2,FALSE)),"")</f>
        <v/>
      </c>
      <c r="G84" s="473"/>
      <c r="H84" s="473"/>
      <c r="I84" s="473"/>
      <c r="J84" s="473"/>
      <c r="K84" s="473"/>
      <c r="L84" s="473"/>
      <c r="M84" s="471"/>
      <c r="N84" s="474" t="str">
        <f t="shared" si="2"/>
        <v/>
      </c>
      <c r="O84" s="475"/>
      <c r="P84" s="476"/>
      <c r="Q84" s="449"/>
      <c r="R84" s="449" t="str">
        <f>IFERROR(IF('Overview - Section A'!$AN$5="Funding Request",VLOOKUP(E84,'Overview - Section A'!$M$30:$P$31,4,FALSE),IF(Z84="","",Z84)),"")</f>
        <v>a1236000008JVNSAA4</v>
      </c>
      <c r="S84" s="449" t="b">
        <f t="shared" si="3"/>
        <v>0</v>
      </c>
      <c r="T84" s="449" t="s">
        <v>1101</v>
      </c>
      <c r="U84" s="449" t="str">
        <f t="array" ref="U84">IFERROR(IF(OR(INDEX('Overview - Section A'!$AB$119:$AB$173,MATCH(LEFT(C84,255),LEFT('Overview - Section A'!$W$119:$W$173,255),0))=0,INDEX('Overview - Section A'!$AB$119:$AB$173,MATCH(LEFT(C84,255),LEFT('Overview - Section A'!$W$119:$W$173,255),0))="[Record ID]"),"",INDEX('Overview - Section A'!$AB$119:$AB$173,MATCH(LEFT(C84,255),LEFT('Overview - Section A'!$W$119:$W$173,255),0))),"")</f>
        <v/>
      </c>
      <c r="V84" s="477" t="str">
        <f>IFERROR(IF('Overview - Section A'!$AN$5="Funding Request",IF('Reference Records'!$B$276&lt;&gt;"",VLOOKUP(N84,'Reference Records'!$B$276:$C$277,2,FALSE),VLOOKUP(N84,'Reference Records'!$A$289:$C$290,3,FALSE)),VLOOKUP(N84,'Reference Records'!$A$293:$C$295,3,FALSE)),"")</f>
        <v/>
      </c>
      <c r="W84" s="478"/>
      <c r="X84" s="478"/>
      <c r="Y84" s="477"/>
      <c r="Z84" s="477" t="s">
        <v>407</v>
      </c>
      <c r="AA84" s="213"/>
      <c r="AB84" s="159"/>
      <c r="AC84" s="51"/>
    </row>
    <row r="85" spans="1:40" ht="47.1" customHeight="1" x14ac:dyDescent="0.25">
      <c r="A85" s="375">
        <v>77</v>
      </c>
      <c r="B85" s="469" t="str">
        <f>IFERROR(IF(D85="","",VLOOKUP(W85,'Reference records(soft deleted)'!$B$61:$D$89,3,FALSE)),"")</f>
        <v/>
      </c>
      <c r="C85" s="469" t="str">
        <f>IFERROR(IF(D85="","",VLOOKUP(X85,'Reference records(soft deleted)'!$B$171:$D$343,3,FALSE)),"")</f>
        <v/>
      </c>
      <c r="D85" s="470"/>
      <c r="E85" s="471" t="str">
        <f>IF('Overview - Section A'!$AN$5="Funding Request",IF(F85="Funding Request Place Holder","",F85),"")</f>
        <v/>
      </c>
      <c r="F85" s="472" t="str">
        <f>IFERROR(IF(Z85="","",VLOOKUP(Z85,'Overview - Section A'!$P$30:$Q$31,2,FALSE)),"")</f>
        <v/>
      </c>
      <c r="G85" s="473"/>
      <c r="H85" s="473"/>
      <c r="I85" s="473"/>
      <c r="J85" s="473"/>
      <c r="K85" s="473"/>
      <c r="L85" s="473"/>
      <c r="M85" s="471"/>
      <c r="N85" s="474" t="str">
        <f t="shared" si="2"/>
        <v/>
      </c>
      <c r="O85" s="475"/>
      <c r="P85" s="476"/>
      <c r="Q85" s="449"/>
      <c r="R85" s="449" t="str">
        <f>IFERROR(IF('Overview - Section A'!$AN$5="Funding Request",VLOOKUP(E85,'Overview - Section A'!$M$30:$P$31,4,FALSE),IF(Z85="","",Z85)),"")</f>
        <v>a1236000008JVNSAA4</v>
      </c>
      <c r="S85" s="449" t="b">
        <f t="shared" si="3"/>
        <v>0</v>
      </c>
      <c r="T85" s="449" t="s">
        <v>1102</v>
      </c>
      <c r="U85" s="449" t="str">
        <f t="array" ref="U85">IFERROR(IF(OR(INDEX('Overview - Section A'!$AB$119:$AB$173,MATCH(LEFT(C85,255),LEFT('Overview - Section A'!$W$119:$W$173,255),0))=0,INDEX('Overview - Section A'!$AB$119:$AB$173,MATCH(LEFT(C85,255),LEFT('Overview - Section A'!$W$119:$W$173,255),0))="[Record ID]"),"",INDEX('Overview - Section A'!$AB$119:$AB$173,MATCH(LEFT(C85,255),LEFT('Overview - Section A'!$W$119:$W$173,255),0))),"")</f>
        <v/>
      </c>
      <c r="V85" s="477" t="str">
        <f>IFERROR(IF('Overview - Section A'!$AN$5="Funding Request",IF('Reference Records'!$B$276&lt;&gt;"",VLOOKUP(N85,'Reference Records'!$B$276:$C$277,2,FALSE),VLOOKUP(N85,'Reference Records'!$A$289:$C$290,3,FALSE)),VLOOKUP(N85,'Reference Records'!$A$293:$C$295,3,FALSE)),"")</f>
        <v/>
      </c>
      <c r="W85" s="478"/>
      <c r="X85" s="478"/>
      <c r="Y85" s="477"/>
      <c r="Z85" s="477" t="s">
        <v>407</v>
      </c>
      <c r="AA85" s="213"/>
      <c r="AB85" s="159"/>
      <c r="AC85" s="51"/>
    </row>
    <row r="86" spans="1:40" ht="47.1" customHeight="1" x14ac:dyDescent="0.25">
      <c r="A86" s="375">
        <v>78</v>
      </c>
      <c r="B86" s="469" t="str">
        <f>IFERROR(IF(D86="","",VLOOKUP(W86,'Reference records(soft deleted)'!$B$61:$D$89,3,FALSE)),"")</f>
        <v/>
      </c>
      <c r="C86" s="469" t="str">
        <f>IFERROR(IF(D86="","",VLOOKUP(X86,'Reference records(soft deleted)'!$B$171:$D$343,3,FALSE)),"")</f>
        <v/>
      </c>
      <c r="D86" s="470"/>
      <c r="E86" s="471" t="str">
        <f>IF('Overview - Section A'!$AN$5="Funding Request",IF(F86="Funding Request Place Holder","",F86),"")</f>
        <v/>
      </c>
      <c r="F86" s="472" t="str">
        <f>IFERROR(IF(Z86="","",VLOOKUP(Z86,'Overview - Section A'!$P$30:$Q$31,2,FALSE)),"")</f>
        <v/>
      </c>
      <c r="G86" s="473"/>
      <c r="H86" s="473"/>
      <c r="I86" s="473"/>
      <c r="J86" s="473"/>
      <c r="K86" s="473"/>
      <c r="L86" s="473"/>
      <c r="M86" s="471"/>
      <c r="N86" s="474" t="str">
        <f t="shared" si="2"/>
        <v/>
      </c>
      <c r="O86" s="475"/>
      <c r="P86" s="476"/>
      <c r="Q86" s="449"/>
      <c r="R86" s="449" t="str">
        <f>IFERROR(IF('Overview - Section A'!$AN$5="Funding Request",VLOOKUP(E86,'Overview - Section A'!$M$30:$P$31,4,FALSE),IF(Z86="","",Z86)),"")</f>
        <v>a1236000008JVNSAA4</v>
      </c>
      <c r="S86" s="449" t="b">
        <f t="shared" si="3"/>
        <v>0</v>
      </c>
      <c r="T86" s="449" t="s">
        <v>1103</v>
      </c>
      <c r="U86" s="449" t="str">
        <f t="array" ref="U86">IFERROR(IF(OR(INDEX('Overview - Section A'!$AB$119:$AB$173,MATCH(LEFT(C86,255),LEFT('Overview - Section A'!$W$119:$W$173,255),0))=0,INDEX('Overview - Section A'!$AB$119:$AB$173,MATCH(LEFT(C86,255),LEFT('Overview - Section A'!$W$119:$W$173,255),0))="[Record ID]"),"",INDEX('Overview - Section A'!$AB$119:$AB$173,MATCH(LEFT(C86,255),LEFT('Overview - Section A'!$W$119:$W$173,255),0))),"")</f>
        <v/>
      </c>
      <c r="V86" s="477" t="str">
        <f>IFERROR(IF('Overview - Section A'!$AN$5="Funding Request",IF('Reference Records'!$B$276&lt;&gt;"",VLOOKUP(N86,'Reference Records'!$B$276:$C$277,2,FALSE),VLOOKUP(N86,'Reference Records'!$A$289:$C$290,3,FALSE)),VLOOKUP(N86,'Reference Records'!$A$293:$C$295,3,FALSE)),"")</f>
        <v/>
      </c>
      <c r="W86" s="478"/>
      <c r="X86" s="478"/>
      <c r="Y86" s="477"/>
      <c r="Z86" s="477" t="s">
        <v>407</v>
      </c>
      <c r="AA86" s="213"/>
      <c r="AB86" s="159"/>
      <c r="AC86" s="51"/>
    </row>
    <row r="87" spans="1:40" ht="47.1" customHeight="1" x14ac:dyDescent="0.25">
      <c r="A87" s="375">
        <v>79</v>
      </c>
      <c r="B87" s="469" t="str">
        <f>IFERROR(IF(D87="","",VLOOKUP(W87,'Reference records(soft deleted)'!$B$61:$D$89,3,FALSE)),"")</f>
        <v/>
      </c>
      <c r="C87" s="469" t="str">
        <f>IFERROR(IF(D87="","",VLOOKUP(X87,'Reference records(soft deleted)'!$B$171:$D$343,3,FALSE)),"")</f>
        <v/>
      </c>
      <c r="D87" s="470"/>
      <c r="E87" s="471" t="str">
        <f>IF('Overview - Section A'!$AN$5="Funding Request",IF(F87="Funding Request Place Holder","",F87),"")</f>
        <v/>
      </c>
      <c r="F87" s="472" t="str">
        <f>IFERROR(IF(Z87="","",VLOOKUP(Z87,'Overview - Section A'!$P$30:$Q$31,2,FALSE)),"")</f>
        <v/>
      </c>
      <c r="G87" s="473"/>
      <c r="H87" s="473"/>
      <c r="I87" s="473"/>
      <c r="J87" s="473"/>
      <c r="K87" s="473"/>
      <c r="L87" s="473"/>
      <c r="M87" s="471"/>
      <c r="N87" s="474" t="str">
        <f t="shared" si="2"/>
        <v/>
      </c>
      <c r="O87" s="475"/>
      <c r="P87" s="476"/>
      <c r="Q87" s="449"/>
      <c r="R87" s="449" t="str">
        <f>IFERROR(IF('Overview - Section A'!$AN$5="Funding Request",VLOOKUP(E87,'Overview - Section A'!$M$30:$P$31,4,FALSE),IF(Z87="","",Z87)),"")</f>
        <v>a1236000008JVNSAA4</v>
      </c>
      <c r="S87" s="449" t="b">
        <f t="shared" si="3"/>
        <v>0</v>
      </c>
      <c r="T87" s="449" t="s">
        <v>1104</v>
      </c>
      <c r="U87" s="449" t="str">
        <f t="array" ref="U87">IFERROR(IF(OR(INDEX('Overview - Section A'!$AB$119:$AB$173,MATCH(LEFT(C87,255),LEFT('Overview - Section A'!$W$119:$W$173,255),0))=0,INDEX('Overview - Section A'!$AB$119:$AB$173,MATCH(LEFT(C87,255),LEFT('Overview - Section A'!$W$119:$W$173,255),0))="[Record ID]"),"",INDEX('Overview - Section A'!$AB$119:$AB$173,MATCH(LEFT(C87,255),LEFT('Overview - Section A'!$W$119:$W$173,255),0))),"")</f>
        <v/>
      </c>
      <c r="V87" s="477" t="str">
        <f>IFERROR(IF('Overview - Section A'!$AN$5="Funding Request",IF('Reference Records'!$B$276&lt;&gt;"",VLOOKUP(N87,'Reference Records'!$B$276:$C$277,2,FALSE),VLOOKUP(N87,'Reference Records'!$A$289:$C$290,3,FALSE)),VLOOKUP(N87,'Reference Records'!$A$293:$C$295,3,FALSE)),"")</f>
        <v/>
      </c>
      <c r="W87" s="478"/>
      <c r="X87" s="478"/>
      <c r="Y87" s="477"/>
      <c r="Z87" s="477" t="s">
        <v>407</v>
      </c>
      <c r="AA87" s="213"/>
      <c r="AB87" s="159"/>
      <c r="AC87" s="51"/>
    </row>
    <row r="88" spans="1:40" ht="47.1" customHeight="1" x14ac:dyDescent="0.25">
      <c r="A88" s="375">
        <v>80</v>
      </c>
      <c r="B88" s="469" t="str">
        <f>IFERROR(IF(D88="","",VLOOKUP(W88,'Reference records(soft deleted)'!$B$61:$D$89,3,FALSE)),"")</f>
        <v/>
      </c>
      <c r="C88" s="469" t="str">
        <f>IFERROR(IF(D88="","",VLOOKUP(X88,'Reference records(soft deleted)'!$B$171:$D$343,3,FALSE)),"")</f>
        <v/>
      </c>
      <c r="D88" s="470"/>
      <c r="E88" s="471" t="str">
        <f>IF('Overview - Section A'!$AN$5="Funding Request",IF(F88="Funding Request Place Holder","",F88),"")</f>
        <v/>
      </c>
      <c r="F88" s="472" t="str">
        <f>IFERROR(IF(Z88="","",VLOOKUP(Z88,'Overview - Section A'!$P$30:$Q$31,2,FALSE)),"")</f>
        <v/>
      </c>
      <c r="G88" s="473"/>
      <c r="H88" s="473"/>
      <c r="I88" s="473"/>
      <c r="J88" s="473"/>
      <c r="K88" s="473"/>
      <c r="L88" s="473"/>
      <c r="M88" s="471"/>
      <c r="N88" s="474" t="str">
        <f t="shared" si="2"/>
        <v/>
      </c>
      <c r="O88" s="475"/>
      <c r="P88" s="476"/>
      <c r="Q88" s="449"/>
      <c r="R88" s="449" t="str">
        <f>IFERROR(IF('Overview - Section A'!$AN$5="Funding Request",VLOOKUP(E88,'Overview - Section A'!$M$30:$P$31,4,FALSE),IF(Z88="","",Z88)),"")</f>
        <v>a1236000008JVNSAA4</v>
      </c>
      <c r="S88" s="449" t="b">
        <f t="shared" si="3"/>
        <v>0</v>
      </c>
      <c r="T88" s="449" t="s">
        <v>1105</v>
      </c>
      <c r="U88" s="449" t="str">
        <f t="array" ref="U88">IFERROR(IF(OR(INDEX('Overview - Section A'!$AB$119:$AB$173,MATCH(LEFT(C88,255),LEFT('Overview - Section A'!$W$119:$W$173,255),0))=0,INDEX('Overview - Section A'!$AB$119:$AB$173,MATCH(LEFT(C88,255),LEFT('Overview - Section A'!$W$119:$W$173,255),0))="[Record ID]"),"",INDEX('Overview - Section A'!$AB$119:$AB$173,MATCH(LEFT(C88,255),LEFT('Overview - Section A'!$W$119:$W$173,255),0))),"")</f>
        <v/>
      </c>
      <c r="V88" s="477" t="str">
        <f>IFERROR(IF('Overview - Section A'!$AN$5="Funding Request",IF('Reference Records'!$B$276&lt;&gt;"",VLOOKUP(N88,'Reference Records'!$B$276:$C$277,2,FALSE),VLOOKUP(N88,'Reference Records'!$A$289:$C$290,3,FALSE)),VLOOKUP(N88,'Reference Records'!$A$293:$C$295,3,FALSE)),"")</f>
        <v/>
      </c>
      <c r="W88" s="478"/>
      <c r="X88" s="478"/>
      <c r="Y88" s="477"/>
      <c r="Z88" s="477" t="s">
        <v>407</v>
      </c>
      <c r="AA88" s="213"/>
      <c r="AB88" s="159"/>
      <c r="AC88" s="51"/>
    </row>
    <row r="89" spans="1:40" ht="1.5" customHeight="1" thickBot="1" x14ac:dyDescent="0.3">
      <c r="A89" s="66"/>
      <c r="B89" s="67"/>
      <c r="C89" s="67"/>
      <c r="D89" s="67"/>
      <c r="E89" s="67"/>
      <c r="F89" s="67"/>
      <c r="G89" s="67"/>
      <c r="H89" s="67"/>
      <c r="I89" s="67"/>
      <c r="J89" s="67"/>
      <c r="K89" s="67"/>
      <c r="L89" s="67"/>
      <c r="M89" s="67"/>
      <c r="N89" s="67"/>
      <c r="O89" s="67"/>
      <c r="P89" s="67"/>
      <c r="Q89" s="67"/>
      <c r="R89" s="67"/>
      <c r="S89" s="67"/>
      <c r="T89" s="67"/>
      <c r="U89" s="67"/>
      <c r="V89" s="61"/>
      <c r="AC89" s="61"/>
    </row>
    <row r="90" spans="1:40" ht="35.85" customHeight="1" thickBot="1" x14ac:dyDescent="0.3">
      <c r="E90" s="69"/>
      <c r="F90" s="69"/>
      <c r="G90" s="69"/>
      <c r="H90" s="69"/>
      <c r="I90" s="69"/>
      <c r="J90" s="69"/>
      <c r="K90" s="69"/>
      <c r="L90" s="69"/>
      <c r="M90" s="69"/>
      <c r="N90" s="69"/>
      <c r="W90" s="49"/>
      <c r="X90" s="49"/>
      <c r="Y90" s="49"/>
      <c r="Z90" s="49"/>
      <c r="AA90" s="49"/>
      <c r="AB90" s="49"/>
      <c r="AC90" s="49"/>
    </row>
    <row r="91" spans="1:40" ht="45.75" customHeight="1" thickBot="1" x14ac:dyDescent="0.3">
      <c r="A91" s="533" t="s">
        <v>171</v>
      </c>
      <c r="B91" s="534"/>
      <c r="C91" s="534"/>
      <c r="D91" s="534"/>
      <c r="E91" s="534"/>
      <c r="F91" s="284"/>
      <c r="G91" s="284"/>
      <c r="H91" s="284"/>
      <c r="I91" s="284"/>
      <c r="J91" s="284"/>
      <c r="K91" s="284"/>
      <c r="L91" s="128"/>
      <c r="M91" s="129"/>
      <c r="N91" s="69"/>
    </row>
    <row r="92" spans="1:40" ht="45.75" customHeight="1" x14ac:dyDescent="0.25">
      <c r="A92" s="389" t="s">
        <v>128</v>
      </c>
      <c r="B92" s="389" t="s">
        <v>89</v>
      </c>
      <c r="C92" s="389" t="s">
        <v>182</v>
      </c>
      <c r="D92" s="389" t="s">
        <v>142</v>
      </c>
      <c r="E92" s="389" t="s">
        <v>133</v>
      </c>
      <c r="F92" s="481" t="s">
        <v>162</v>
      </c>
      <c r="G92" s="481" t="s">
        <v>209</v>
      </c>
      <c r="H92" s="481" t="s">
        <v>0</v>
      </c>
      <c r="I92" s="481" t="s">
        <v>96</v>
      </c>
      <c r="J92" s="481" t="s">
        <v>60</v>
      </c>
      <c r="K92" s="481" t="s">
        <v>97</v>
      </c>
      <c r="L92" s="482"/>
      <c r="M92" s="482" t="s">
        <v>62</v>
      </c>
      <c r="N92" s="348"/>
      <c r="O92" s="342" t="s">
        <v>301</v>
      </c>
      <c r="P92" s="285" t="s">
        <v>302</v>
      </c>
      <c r="Q92" s="285"/>
      <c r="AD92" s="561" t="s">
        <v>303</v>
      </c>
      <c r="AE92" s="568"/>
      <c r="AF92" s="568"/>
      <c r="AG92" s="568"/>
    </row>
    <row r="93" spans="1:40" ht="47.25" hidden="1" x14ac:dyDescent="0.25">
      <c r="A93" s="375" t="s">
        <v>93</v>
      </c>
      <c r="B93" s="394" t="str">
        <f>IF(A93=A92,"",IF(VLOOKUP(A93,$A$8:$D$90,4,FALSE)=0,"",VLOOKUP(A93,$A$8:$D$90,4,FALSE)))</f>
        <v>[Key Activity]</v>
      </c>
      <c r="C93" s="395" t="str">
        <f ca="1">TEXT(IFERROR(INDEX('Overview - Section A'!$A$37:$A$44,MATCH(G93,'Overview - Section A'!$U$37:$U$44,0)),""),"d-mmm-yy") &amp;" to " &amp; TEXT(IFERROR(INDEX('Overview - Section A'!$E$37:$E$44,MATCH(G93,'Overview - Section A'!$U$37:$U$44,0)),""),"d-mmm-yy")</f>
        <v xml:space="preserve"> to </v>
      </c>
      <c r="D93" s="483" t="s">
        <v>94</v>
      </c>
      <c r="E93" s="483" t="s">
        <v>95</v>
      </c>
      <c r="F93" s="484" t="str">
        <f>IF(VLOOKUP(A93,$A$8:$D$90,4,FALSE)=0,"",VLOOKUP(A93,$A$8:$D$90,4,FALSE))</f>
        <v>[Key Activity]</v>
      </c>
      <c r="G93" s="485" t="s">
        <v>61</v>
      </c>
      <c r="H93" s="485" t="s">
        <v>47</v>
      </c>
      <c r="I93" s="486" t="b">
        <f>IFERROR(TRUE,FALSE)</f>
        <v>1</v>
      </c>
      <c r="J93" s="486" t="b">
        <f>IFERROR(IF(OR(D93&lt;&gt;"",E93&lt;&gt;""),TRUE,FALSE),FALSE)</f>
        <v>1</v>
      </c>
      <c r="K93" s="486" t="str">
        <f>IFERROR(VLOOKUP(A93,$A$8:$T$90,20,FALSE),"")</f>
        <v>[Record ID]</v>
      </c>
      <c r="L93" s="487" t="str">
        <f ca="1">CONCATENATE(A93,C93)</f>
        <v xml:space="preserve">[Key Activity Milestone Number] to </v>
      </c>
      <c r="M93" s="488" t="s">
        <v>61</v>
      </c>
      <c r="N93" s="349"/>
      <c r="O93" s="127"/>
      <c r="P93" s="127"/>
      <c r="Q93" s="127"/>
      <c r="AD93" s="569"/>
      <c r="AE93" s="569"/>
      <c r="AF93" s="569"/>
      <c r="AG93" s="569"/>
      <c r="AM93" s="5"/>
      <c r="AN93" s="5"/>
    </row>
    <row r="94" spans="1:40" ht="31.5" x14ac:dyDescent="0.25">
      <c r="A94" s="375">
        <v>1</v>
      </c>
      <c r="B94" s="394" t="str">
        <f t="shared" ref="B94:B157" si="4">IF(A94=A93,"",IF(VLOOKUP(A94,$A$8:$D$90,4,FALSE)=0,"",VLOOKUP(A94,$A$8:$D$90,4,FALSE)))</f>
        <v/>
      </c>
      <c r="C94" s="395" t="str">
        <f ca="1">TEXT(IFERROR(INDEX('Overview - Section A'!$A$37:$A$44,MATCH(G94,'Overview - Section A'!$U$37:$U$44,0)),""),"d-mmm-yy") &amp;" to " &amp; TEXT(IFERROR(INDEX('Overview - Section A'!$E$37:$E$44,MATCH(G94,'Overview - Section A'!$U$37:$U$44,0)),""),"d-mmm-yy")</f>
        <v>1-Jul-18 to 31-Dec-18</v>
      </c>
      <c r="D94" s="483"/>
      <c r="E94" s="483"/>
      <c r="F94" s="484" t="str">
        <f t="shared" ref="F94:F157" si="5">IF(VLOOKUP(A94,$A$8:$D$90,4,FALSE)=0,"",VLOOKUP(A94,$A$8:$D$90,4,FALSE))</f>
        <v/>
      </c>
      <c r="G94" s="485" t="s">
        <v>428</v>
      </c>
      <c r="H94" s="485"/>
      <c r="I94" s="486" t="b">
        <f t="shared" ref="I94:I157" si="6">IFERROR(TRUE,FALSE)</f>
        <v>1</v>
      </c>
      <c r="J94" s="486" t="b">
        <f t="shared" ref="J94:J157" si="7">IFERROR(IF(OR(D94&lt;&gt;"",E94&lt;&gt;""),TRUE,FALSE),FALSE)</f>
        <v>0</v>
      </c>
      <c r="K94" s="486" t="str">
        <f t="shared" ref="K94:K157" si="8">IFERROR(VLOOKUP(A94,$A$8:$T$90,20,FALSE),"")</f>
        <v>a1N36000007n774EAA</v>
      </c>
      <c r="L94" s="487" t="str">
        <f t="shared" ref="L94:L157" ca="1" si="9">CONCATENATE(A94,C94)</f>
        <v>11-Jul-18 to 31-Dec-18</v>
      </c>
      <c r="M94" s="488" t="s">
        <v>1106</v>
      </c>
      <c r="N94" s="479"/>
      <c r="O94" s="127"/>
      <c r="P94" s="127"/>
      <c r="Q94" s="127"/>
      <c r="AD94" s="480"/>
      <c r="AE94" s="480"/>
      <c r="AF94" s="480"/>
      <c r="AG94" s="480"/>
      <c r="AM94" s="5"/>
      <c r="AN94" s="5"/>
    </row>
    <row r="95" spans="1:40" ht="31.5" x14ac:dyDescent="0.25">
      <c r="A95" s="375">
        <v>1</v>
      </c>
      <c r="B95" s="394" t="str">
        <f t="shared" si="4"/>
        <v/>
      </c>
      <c r="C95" s="395" t="str">
        <f ca="1">TEXT(IFERROR(INDEX('Overview - Section A'!$A$37:$A$44,MATCH(G95,'Overview - Section A'!$U$37:$U$44,0)),""),"d-mmm-yy") &amp;" to " &amp; TEXT(IFERROR(INDEX('Overview - Section A'!$E$37:$E$44,MATCH(G95,'Overview - Section A'!$U$37:$U$44,0)),""),"d-mmm-yy")</f>
        <v>1-Jan-19 to 30-Jun-19</v>
      </c>
      <c r="D95" s="483"/>
      <c r="E95" s="483"/>
      <c r="F95" s="484" t="str">
        <f t="shared" si="5"/>
        <v/>
      </c>
      <c r="G95" s="485" t="s">
        <v>430</v>
      </c>
      <c r="H95" s="485"/>
      <c r="I95" s="486" t="b">
        <f t="shared" si="6"/>
        <v>1</v>
      </c>
      <c r="J95" s="486" t="b">
        <f t="shared" si="7"/>
        <v>0</v>
      </c>
      <c r="K95" s="486" t="str">
        <f t="shared" si="8"/>
        <v>a1N36000007n774EAA</v>
      </c>
      <c r="L95" s="487" t="str">
        <f t="shared" ca="1" si="9"/>
        <v>11-Jan-19 to 30-Jun-19</v>
      </c>
      <c r="M95" s="488" t="s">
        <v>1107</v>
      </c>
      <c r="N95" s="479"/>
      <c r="O95" s="127"/>
      <c r="P95" s="127"/>
      <c r="Q95" s="127"/>
      <c r="AD95" s="480"/>
      <c r="AE95" s="480"/>
      <c r="AF95" s="480"/>
      <c r="AG95" s="480"/>
      <c r="AM95" s="5"/>
      <c r="AN95" s="5"/>
    </row>
    <row r="96" spans="1:40" ht="31.5" x14ac:dyDescent="0.25">
      <c r="A96" s="375">
        <v>1</v>
      </c>
      <c r="B96" s="394" t="str">
        <f t="shared" si="4"/>
        <v/>
      </c>
      <c r="C96" s="395" t="str">
        <f ca="1">TEXT(IFERROR(INDEX('Overview - Section A'!$A$37:$A$44,MATCH(G96,'Overview - Section A'!$U$37:$U$44,0)),""),"d-mmm-yy") &amp;" to " &amp; TEXT(IFERROR(INDEX('Overview - Section A'!$E$37:$E$44,MATCH(G96,'Overview - Section A'!$U$37:$U$44,0)),""),"d-mmm-yy")</f>
        <v>1-Jul-19 to 31-Dec-19</v>
      </c>
      <c r="D96" s="483"/>
      <c r="E96" s="483"/>
      <c r="F96" s="484" t="str">
        <f t="shared" si="5"/>
        <v/>
      </c>
      <c r="G96" s="485" t="s">
        <v>432</v>
      </c>
      <c r="H96" s="485"/>
      <c r="I96" s="486" t="b">
        <f t="shared" si="6"/>
        <v>1</v>
      </c>
      <c r="J96" s="486" t="b">
        <f t="shared" si="7"/>
        <v>0</v>
      </c>
      <c r="K96" s="486" t="str">
        <f t="shared" si="8"/>
        <v>a1N36000007n774EAA</v>
      </c>
      <c r="L96" s="487" t="str">
        <f t="shared" ca="1" si="9"/>
        <v>11-Jul-19 to 31-Dec-19</v>
      </c>
      <c r="M96" s="488" t="s">
        <v>1108</v>
      </c>
      <c r="N96" s="479"/>
      <c r="O96" s="127"/>
      <c r="P96" s="127"/>
      <c r="Q96" s="127"/>
      <c r="AD96" s="480"/>
      <c r="AE96" s="480"/>
      <c r="AF96" s="480"/>
      <c r="AG96" s="480"/>
      <c r="AM96" s="5"/>
      <c r="AN96" s="5"/>
    </row>
    <row r="97" spans="1:40" ht="31.5" x14ac:dyDescent="0.25">
      <c r="A97" s="375">
        <v>1</v>
      </c>
      <c r="B97" s="394" t="str">
        <f t="shared" si="4"/>
        <v/>
      </c>
      <c r="C97" s="395" t="str">
        <f ca="1">TEXT(IFERROR(INDEX('Overview - Section A'!$A$37:$A$44,MATCH(G97,'Overview - Section A'!$U$37:$U$44,0)),""),"d-mmm-yy") &amp;" to " &amp; TEXT(IFERROR(INDEX('Overview - Section A'!$E$37:$E$44,MATCH(G97,'Overview - Section A'!$U$37:$U$44,0)),""),"d-mmm-yy")</f>
        <v>1-Jan-20 to 30-Jun-20</v>
      </c>
      <c r="D97" s="483"/>
      <c r="E97" s="483"/>
      <c r="F97" s="484" t="str">
        <f t="shared" si="5"/>
        <v/>
      </c>
      <c r="G97" s="485" t="s">
        <v>434</v>
      </c>
      <c r="H97" s="485"/>
      <c r="I97" s="486" t="b">
        <f t="shared" si="6"/>
        <v>1</v>
      </c>
      <c r="J97" s="486" t="b">
        <f t="shared" si="7"/>
        <v>0</v>
      </c>
      <c r="K97" s="486" t="str">
        <f t="shared" si="8"/>
        <v>a1N36000007n774EAA</v>
      </c>
      <c r="L97" s="487" t="str">
        <f t="shared" ca="1" si="9"/>
        <v>11-Jan-20 to 30-Jun-20</v>
      </c>
      <c r="M97" s="488" t="s">
        <v>1109</v>
      </c>
      <c r="N97" s="479"/>
      <c r="O97" s="127"/>
      <c r="P97" s="127"/>
      <c r="Q97" s="127"/>
      <c r="AD97" s="480"/>
      <c r="AE97" s="480"/>
      <c r="AF97" s="480"/>
      <c r="AG97" s="480"/>
      <c r="AM97" s="5"/>
      <c r="AN97" s="5"/>
    </row>
    <row r="98" spans="1:40" ht="31.5" x14ac:dyDescent="0.25">
      <c r="A98" s="375">
        <v>1</v>
      </c>
      <c r="B98" s="394" t="str">
        <f t="shared" si="4"/>
        <v/>
      </c>
      <c r="C98" s="395" t="str">
        <f ca="1">TEXT(IFERROR(INDEX('Overview - Section A'!$A$37:$A$44,MATCH(G98,'Overview - Section A'!$U$37:$U$44,0)),""),"d-mmm-yy") &amp;" to " &amp; TEXT(IFERROR(INDEX('Overview - Section A'!$E$37:$E$44,MATCH(G98,'Overview - Section A'!$U$37:$U$44,0)),""),"d-mmm-yy")</f>
        <v>1-Jul-20 to 31-Dec-20</v>
      </c>
      <c r="D98" s="483"/>
      <c r="E98" s="483"/>
      <c r="F98" s="484" t="str">
        <f t="shared" si="5"/>
        <v/>
      </c>
      <c r="G98" s="485" t="s">
        <v>436</v>
      </c>
      <c r="H98" s="485"/>
      <c r="I98" s="486" t="b">
        <f t="shared" si="6"/>
        <v>1</v>
      </c>
      <c r="J98" s="486" t="b">
        <f t="shared" si="7"/>
        <v>0</v>
      </c>
      <c r="K98" s="486" t="str">
        <f t="shared" si="8"/>
        <v>a1N36000007n774EAA</v>
      </c>
      <c r="L98" s="487" t="str">
        <f t="shared" ca="1" si="9"/>
        <v>11-Jul-20 to 31-Dec-20</v>
      </c>
      <c r="M98" s="488" t="s">
        <v>1110</v>
      </c>
      <c r="N98" s="479"/>
      <c r="O98" s="127"/>
      <c r="P98" s="127"/>
      <c r="Q98" s="127"/>
      <c r="AD98" s="480"/>
      <c r="AE98" s="480"/>
      <c r="AF98" s="480"/>
      <c r="AG98" s="480"/>
      <c r="AM98" s="5"/>
      <c r="AN98" s="5"/>
    </row>
    <row r="99" spans="1:40" ht="31.5" x14ac:dyDescent="0.25">
      <c r="A99" s="375">
        <v>1</v>
      </c>
      <c r="B99" s="394" t="str">
        <f t="shared" si="4"/>
        <v/>
      </c>
      <c r="C99" s="395" t="str">
        <f ca="1">TEXT(IFERROR(INDEX('Overview - Section A'!$A$37:$A$44,MATCH(G99,'Overview - Section A'!$U$37:$U$44,0)),""),"d-mmm-yy") &amp;" to " &amp; TEXT(IFERROR(INDEX('Overview - Section A'!$E$37:$E$44,MATCH(G99,'Overview - Section A'!$U$37:$U$44,0)),""),"d-mmm-yy")</f>
        <v>1-Jan-21 to 30-Jun-21</v>
      </c>
      <c r="D99" s="483"/>
      <c r="E99" s="483"/>
      <c r="F99" s="484" t="str">
        <f t="shared" si="5"/>
        <v/>
      </c>
      <c r="G99" s="485" t="s">
        <v>438</v>
      </c>
      <c r="H99" s="485"/>
      <c r="I99" s="486" t="b">
        <f t="shared" si="6"/>
        <v>1</v>
      </c>
      <c r="J99" s="486" t="b">
        <f t="shared" si="7"/>
        <v>0</v>
      </c>
      <c r="K99" s="486" t="str">
        <f t="shared" si="8"/>
        <v>a1N36000007n774EAA</v>
      </c>
      <c r="L99" s="487" t="str">
        <f t="shared" ca="1" si="9"/>
        <v>11-Jan-21 to 30-Jun-21</v>
      </c>
      <c r="M99" s="488" t="s">
        <v>1111</v>
      </c>
      <c r="N99" s="479"/>
      <c r="O99" s="127"/>
      <c r="P99" s="127"/>
      <c r="Q99" s="127"/>
      <c r="AD99" s="480"/>
      <c r="AE99" s="480"/>
      <c r="AF99" s="480"/>
      <c r="AG99" s="480"/>
      <c r="AM99" s="5"/>
      <c r="AN99" s="5"/>
    </row>
    <row r="100" spans="1:40" ht="31.5" x14ac:dyDescent="0.25">
      <c r="A100" s="375">
        <v>2</v>
      </c>
      <c r="B100" s="394" t="str">
        <f t="shared" si="4"/>
        <v/>
      </c>
      <c r="C100" s="395" t="str">
        <f ca="1">TEXT(IFERROR(INDEX('Overview - Section A'!$A$37:$A$44,MATCH(G100,'Overview - Section A'!$U$37:$U$44,0)),""),"d-mmm-yy") &amp;" to " &amp; TEXT(IFERROR(INDEX('Overview - Section A'!$E$37:$E$44,MATCH(G100,'Overview - Section A'!$U$37:$U$44,0)),""),"d-mmm-yy")</f>
        <v>1-Jul-18 to 31-Dec-18</v>
      </c>
      <c r="D100" s="483"/>
      <c r="E100" s="483"/>
      <c r="F100" s="484" t="str">
        <f t="shared" si="5"/>
        <v/>
      </c>
      <c r="G100" s="485" t="s">
        <v>428</v>
      </c>
      <c r="H100" s="485"/>
      <c r="I100" s="486" t="b">
        <f t="shared" si="6"/>
        <v>1</v>
      </c>
      <c r="J100" s="486" t="b">
        <f t="shared" si="7"/>
        <v>0</v>
      </c>
      <c r="K100" s="486" t="str">
        <f t="shared" si="8"/>
        <v>a1N36000007n775EAA</v>
      </c>
      <c r="L100" s="487" t="str">
        <f t="shared" ca="1" si="9"/>
        <v>21-Jul-18 to 31-Dec-18</v>
      </c>
      <c r="M100" s="488" t="s">
        <v>1112</v>
      </c>
      <c r="N100" s="479"/>
      <c r="O100" s="127"/>
      <c r="P100" s="127"/>
      <c r="Q100" s="127"/>
      <c r="AD100" s="480"/>
      <c r="AE100" s="480"/>
      <c r="AF100" s="480"/>
      <c r="AG100" s="480"/>
      <c r="AM100" s="5"/>
      <c r="AN100" s="5"/>
    </row>
    <row r="101" spans="1:40" ht="31.5" x14ac:dyDescent="0.25">
      <c r="A101" s="375">
        <v>2</v>
      </c>
      <c r="B101" s="394" t="str">
        <f t="shared" si="4"/>
        <v/>
      </c>
      <c r="C101" s="395" t="str">
        <f ca="1">TEXT(IFERROR(INDEX('Overview - Section A'!$A$37:$A$44,MATCH(G101,'Overview - Section A'!$U$37:$U$44,0)),""),"d-mmm-yy") &amp;" to " &amp; TEXT(IFERROR(INDEX('Overview - Section A'!$E$37:$E$44,MATCH(G101,'Overview - Section A'!$U$37:$U$44,0)),""),"d-mmm-yy")</f>
        <v>1-Jan-19 to 30-Jun-19</v>
      </c>
      <c r="D101" s="483"/>
      <c r="E101" s="483"/>
      <c r="F101" s="484" t="str">
        <f t="shared" si="5"/>
        <v/>
      </c>
      <c r="G101" s="485" t="s">
        <v>430</v>
      </c>
      <c r="H101" s="485"/>
      <c r="I101" s="486" t="b">
        <f t="shared" si="6"/>
        <v>1</v>
      </c>
      <c r="J101" s="486" t="b">
        <f t="shared" si="7"/>
        <v>0</v>
      </c>
      <c r="K101" s="486" t="str">
        <f t="shared" si="8"/>
        <v>a1N36000007n775EAA</v>
      </c>
      <c r="L101" s="487" t="str">
        <f t="shared" ca="1" si="9"/>
        <v>21-Jan-19 to 30-Jun-19</v>
      </c>
      <c r="M101" s="488" t="s">
        <v>1113</v>
      </c>
      <c r="N101" s="479"/>
      <c r="O101" s="127"/>
      <c r="P101" s="127"/>
      <c r="Q101" s="127"/>
      <c r="AD101" s="480"/>
      <c r="AE101" s="480"/>
      <c r="AF101" s="480"/>
      <c r="AG101" s="480"/>
      <c r="AM101" s="5"/>
      <c r="AN101" s="5"/>
    </row>
    <row r="102" spans="1:40" ht="31.5" x14ac:dyDescent="0.25">
      <c r="A102" s="375">
        <v>2</v>
      </c>
      <c r="B102" s="394" t="str">
        <f t="shared" si="4"/>
        <v/>
      </c>
      <c r="C102" s="395" t="str">
        <f ca="1">TEXT(IFERROR(INDEX('Overview - Section A'!$A$37:$A$44,MATCH(G102,'Overview - Section A'!$U$37:$U$44,0)),""),"d-mmm-yy") &amp;" to " &amp; TEXT(IFERROR(INDEX('Overview - Section A'!$E$37:$E$44,MATCH(G102,'Overview - Section A'!$U$37:$U$44,0)),""),"d-mmm-yy")</f>
        <v>1-Jul-19 to 31-Dec-19</v>
      </c>
      <c r="D102" s="483"/>
      <c r="E102" s="483"/>
      <c r="F102" s="484" t="str">
        <f t="shared" si="5"/>
        <v/>
      </c>
      <c r="G102" s="485" t="s">
        <v>432</v>
      </c>
      <c r="H102" s="485"/>
      <c r="I102" s="486" t="b">
        <f t="shared" si="6"/>
        <v>1</v>
      </c>
      <c r="J102" s="486" t="b">
        <f t="shared" si="7"/>
        <v>0</v>
      </c>
      <c r="K102" s="486" t="str">
        <f t="shared" si="8"/>
        <v>a1N36000007n775EAA</v>
      </c>
      <c r="L102" s="487" t="str">
        <f t="shared" ca="1" si="9"/>
        <v>21-Jul-19 to 31-Dec-19</v>
      </c>
      <c r="M102" s="488" t="s">
        <v>1114</v>
      </c>
      <c r="N102" s="479"/>
      <c r="O102" s="127"/>
      <c r="P102" s="127"/>
      <c r="Q102" s="127"/>
      <c r="AD102" s="480"/>
      <c r="AE102" s="480"/>
      <c r="AF102" s="480"/>
      <c r="AG102" s="480"/>
      <c r="AM102" s="5"/>
      <c r="AN102" s="5"/>
    </row>
    <row r="103" spans="1:40" ht="31.5" x14ac:dyDescent="0.25">
      <c r="A103" s="375">
        <v>2</v>
      </c>
      <c r="B103" s="394" t="str">
        <f t="shared" si="4"/>
        <v/>
      </c>
      <c r="C103" s="395" t="str">
        <f ca="1">TEXT(IFERROR(INDEX('Overview - Section A'!$A$37:$A$44,MATCH(G103,'Overview - Section A'!$U$37:$U$44,0)),""),"d-mmm-yy") &amp;" to " &amp; TEXT(IFERROR(INDEX('Overview - Section A'!$E$37:$E$44,MATCH(G103,'Overview - Section A'!$U$37:$U$44,0)),""),"d-mmm-yy")</f>
        <v>1-Jan-20 to 30-Jun-20</v>
      </c>
      <c r="D103" s="483"/>
      <c r="E103" s="483"/>
      <c r="F103" s="484" t="str">
        <f t="shared" si="5"/>
        <v/>
      </c>
      <c r="G103" s="485" t="s">
        <v>434</v>
      </c>
      <c r="H103" s="485"/>
      <c r="I103" s="486" t="b">
        <f t="shared" si="6"/>
        <v>1</v>
      </c>
      <c r="J103" s="486" t="b">
        <f t="shared" si="7"/>
        <v>0</v>
      </c>
      <c r="K103" s="486" t="str">
        <f t="shared" si="8"/>
        <v>a1N36000007n775EAA</v>
      </c>
      <c r="L103" s="487" t="str">
        <f t="shared" ca="1" si="9"/>
        <v>21-Jan-20 to 30-Jun-20</v>
      </c>
      <c r="M103" s="488" t="s">
        <v>1115</v>
      </c>
      <c r="N103" s="479"/>
      <c r="O103" s="127"/>
      <c r="P103" s="127"/>
      <c r="Q103" s="127"/>
      <c r="AD103" s="480"/>
      <c r="AE103" s="480"/>
      <c r="AF103" s="480"/>
      <c r="AG103" s="480"/>
      <c r="AM103" s="5"/>
      <c r="AN103" s="5"/>
    </row>
    <row r="104" spans="1:40" ht="31.5" x14ac:dyDescent="0.25">
      <c r="A104" s="375">
        <v>2</v>
      </c>
      <c r="B104" s="394" t="str">
        <f t="shared" si="4"/>
        <v/>
      </c>
      <c r="C104" s="395" t="str">
        <f ca="1">TEXT(IFERROR(INDEX('Overview - Section A'!$A$37:$A$44,MATCH(G104,'Overview - Section A'!$U$37:$U$44,0)),""),"d-mmm-yy") &amp;" to " &amp; TEXT(IFERROR(INDEX('Overview - Section A'!$E$37:$E$44,MATCH(G104,'Overview - Section A'!$U$37:$U$44,0)),""),"d-mmm-yy")</f>
        <v>1-Jul-20 to 31-Dec-20</v>
      </c>
      <c r="D104" s="483"/>
      <c r="E104" s="483"/>
      <c r="F104" s="484" t="str">
        <f t="shared" si="5"/>
        <v/>
      </c>
      <c r="G104" s="485" t="s">
        <v>436</v>
      </c>
      <c r="H104" s="485"/>
      <c r="I104" s="486" t="b">
        <f t="shared" si="6"/>
        <v>1</v>
      </c>
      <c r="J104" s="486" t="b">
        <f t="shared" si="7"/>
        <v>0</v>
      </c>
      <c r="K104" s="486" t="str">
        <f t="shared" si="8"/>
        <v>a1N36000007n775EAA</v>
      </c>
      <c r="L104" s="487" t="str">
        <f t="shared" ca="1" si="9"/>
        <v>21-Jul-20 to 31-Dec-20</v>
      </c>
      <c r="M104" s="488" t="s">
        <v>1116</v>
      </c>
      <c r="N104" s="479"/>
      <c r="O104" s="127"/>
      <c r="P104" s="127"/>
      <c r="Q104" s="127"/>
      <c r="AD104" s="480"/>
      <c r="AE104" s="480"/>
      <c r="AF104" s="480"/>
      <c r="AG104" s="480"/>
      <c r="AM104" s="5"/>
      <c r="AN104" s="5"/>
    </row>
    <row r="105" spans="1:40" ht="31.5" x14ac:dyDescent="0.25">
      <c r="A105" s="375">
        <v>2</v>
      </c>
      <c r="B105" s="394" t="str">
        <f t="shared" si="4"/>
        <v/>
      </c>
      <c r="C105" s="395" t="str">
        <f ca="1">TEXT(IFERROR(INDEX('Overview - Section A'!$A$37:$A$44,MATCH(G105,'Overview - Section A'!$U$37:$U$44,0)),""),"d-mmm-yy") &amp;" to " &amp; TEXT(IFERROR(INDEX('Overview - Section A'!$E$37:$E$44,MATCH(G105,'Overview - Section A'!$U$37:$U$44,0)),""),"d-mmm-yy")</f>
        <v>1-Jan-21 to 30-Jun-21</v>
      </c>
      <c r="D105" s="483"/>
      <c r="E105" s="483"/>
      <c r="F105" s="484" t="str">
        <f t="shared" si="5"/>
        <v/>
      </c>
      <c r="G105" s="485" t="s">
        <v>438</v>
      </c>
      <c r="H105" s="485"/>
      <c r="I105" s="486" t="b">
        <f t="shared" si="6"/>
        <v>1</v>
      </c>
      <c r="J105" s="486" t="b">
        <f t="shared" si="7"/>
        <v>0</v>
      </c>
      <c r="K105" s="486" t="str">
        <f t="shared" si="8"/>
        <v>a1N36000007n775EAA</v>
      </c>
      <c r="L105" s="487" t="str">
        <f t="shared" ca="1" si="9"/>
        <v>21-Jan-21 to 30-Jun-21</v>
      </c>
      <c r="M105" s="488" t="s">
        <v>1117</v>
      </c>
      <c r="N105" s="479"/>
      <c r="O105" s="127"/>
      <c r="P105" s="127"/>
      <c r="Q105" s="127"/>
      <c r="AD105" s="480"/>
      <c r="AE105" s="480"/>
      <c r="AF105" s="480"/>
      <c r="AG105" s="480"/>
      <c r="AM105" s="5"/>
      <c r="AN105" s="5"/>
    </row>
    <row r="106" spans="1:40" ht="31.5" x14ac:dyDescent="0.25">
      <c r="A106" s="375">
        <v>3</v>
      </c>
      <c r="B106" s="394" t="str">
        <f t="shared" si="4"/>
        <v/>
      </c>
      <c r="C106" s="395" t="str">
        <f ca="1">TEXT(IFERROR(INDEX('Overview - Section A'!$A$37:$A$44,MATCH(G106,'Overview - Section A'!$U$37:$U$44,0)),""),"d-mmm-yy") &amp;" to " &amp; TEXT(IFERROR(INDEX('Overview - Section A'!$E$37:$E$44,MATCH(G106,'Overview - Section A'!$U$37:$U$44,0)),""),"d-mmm-yy")</f>
        <v>1-Jul-18 to 31-Dec-18</v>
      </c>
      <c r="D106" s="483"/>
      <c r="E106" s="483"/>
      <c r="F106" s="484" t="str">
        <f t="shared" si="5"/>
        <v/>
      </c>
      <c r="G106" s="485" t="s">
        <v>428</v>
      </c>
      <c r="H106" s="485"/>
      <c r="I106" s="486" t="b">
        <f t="shared" si="6"/>
        <v>1</v>
      </c>
      <c r="J106" s="486" t="b">
        <f t="shared" si="7"/>
        <v>0</v>
      </c>
      <c r="K106" s="486" t="str">
        <f t="shared" si="8"/>
        <v>a1N36000007n776EAA</v>
      </c>
      <c r="L106" s="487" t="str">
        <f t="shared" ca="1" si="9"/>
        <v>31-Jul-18 to 31-Dec-18</v>
      </c>
      <c r="M106" s="488" t="s">
        <v>1118</v>
      </c>
      <c r="N106" s="479"/>
      <c r="O106" s="127"/>
      <c r="P106" s="127"/>
      <c r="Q106" s="127"/>
      <c r="AD106" s="480"/>
      <c r="AE106" s="480"/>
      <c r="AF106" s="480"/>
      <c r="AG106" s="480"/>
      <c r="AM106" s="5"/>
      <c r="AN106" s="5"/>
    </row>
    <row r="107" spans="1:40" ht="31.5" x14ac:dyDescent="0.25">
      <c r="A107" s="375">
        <v>3</v>
      </c>
      <c r="B107" s="394" t="str">
        <f t="shared" si="4"/>
        <v/>
      </c>
      <c r="C107" s="395" t="str">
        <f ca="1">TEXT(IFERROR(INDEX('Overview - Section A'!$A$37:$A$44,MATCH(G107,'Overview - Section A'!$U$37:$U$44,0)),""),"d-mmm-yy") &amp;" to " &amp; TEXT(IFERROR(INDEX('Overview - Section A'!$E$37:$E$44,MATCH(G107,'Overview - Section A'!$U$37:$U$44,0)),""),"d-mmm-yy")</f>
        <v>1-Jan-19 to 30-Jun-19</v>
      </c>
      <c r="D107" s="483"/>
      <c r="E107" s="483"/>
      <c r="F107" s="484" t="str">
        <f t="shared" si="5"/>
        <v/>
      </c>
      <c r="G107" s="485" t="s">
        <v>430</v>
      </c>
      <c r="H107" s="485"/>
      <c r="I107" s="486" t="b">
        <f t="shared" si="6"/>
        <v>1</v>
      </c>
      <c r="J107" s="486" t="b">
        <f t="shared" si="7"/>
        <v>0</v>
      </c>
      <c r="K107" s="486" t="str">
        <f t="shared" si="8"/>
        <v>a1N36000007n776EAA</v>
      </c>
      <c r="L107" s="487" t="str">
        <f t="shared" ca="1" si="9"/>
        <v>31-Jan-19 to 30-Jun-19</v>
      </c>
      <c r="M107" s="488" t="s">
        <v>1119</v>
      </c>
      <c r="N107" s="479"/>
      <c r="O107" s="127"/>
      <c r="P107" s="127"/>
      <c r="Q107" s="127"/>
      <c r="AD107" s="480"/>
      <c r="AE107" s="480"/>
      <c r="AF107" s="480"/>
      <c r="AG107" s="480"/>
      <c r="AM107" s="5"/>
      <c r="AN107" s="5"/>
    </row>
    <row r="108" spans="1:40" ht="31.5" x14ac:dyDescent="0.25">
      <c r="A108" s="375">
        <v>3</v>
      </c>
      <c r="B108" s="394" t="str">
        <f t="shared" si="4"/>
        <v/>
      </c>
      <c r="C108" s="395" t="str">
        <f ca="1">TEXT(IFERROR(INDEX('Overview - Section A'!$A$37:$A$44,MATCH(G108,'Overview - Section A'!$U$37:$U$44,0)),""),"d-mmm-yy") &amp;" to " &amp; TEXT(IFERROR(INDEX('Overview - Section A'!$E$37:$E$44,MATCH(G108,'Overview - Section A'!$U$37:$U$44,0)),""),"d-mmm-yy")</f>
        <v>1-Jul-19 to 31-Dec-19</v>
      </c>
      <c r="D108" s="483"/>
      <c r="E108" s="483"/>
      <c r="F108" s="484" t="str">
        <f t="shared" si="5"/>
        <v/>
      </c>
      <c r="G108" s="485" t="s">
        <v>432</v>
      </c>
      <c r="H108" s="485"/>
      <c r="I108" s="486" t="b">
        <f t="shared" si="6"/>
        <v>1</v>
      </c>
      <c r="J108" s="486" t="b">
        <f t="shared" si="7"/>
        <v>0</v>
      </c>
      <c r="K108" s="486" t="str">
        <f t="shared" si="8"/>
        <v>a1N36000007n776EAA</v>
      </c>
      <c r="L108" s="487" t="str">
        <f t="shared" ca="1" si="9"/>
        <v>31-Jul-19 to 31-Dec-19</v>
      </c>
      <c r="M108" s="488" t="s">
        <v>1120</v>
      </c>
      <c r="N108" s="479"/>
      <c r="O108" s="127"/>
      <c r="P108" s="127"/>
      <c r="Q108" s="127"/>
      <c r="AD108" s="480"/>
      <c r="AE108" s="480"/>
      <c r="AF108" s="480"/>
      <c r="AG108" s="480"/>
      <c r="AM108" s="5"/>
      <c r="AN108" s="5"/>
    </row>
    <row r="109" spans="1:40" ht="31.5" x14ac:dyDescent="0.25">
      <c r="A109" s="375">
        <v>3</v>
      </c>
      <c r="B109" s="394" t="str">
        <f t="shared" si="4"/>
        <v/>
      </c>
      <c r="C109" s="395" t="str">
        <f ca="1">TEXT(IFERROR(INDEX('Overview - Section A'!$A$37:$A$44,MATCH(G109,'Overview - Section A'!$U$37:$U$44,0)),""),"d-mmm-yy") &amp;" to " &amp; TEXT(IFERROR(INDEX('Overview - Section A'!$E$37:$E$44,MATCH(G109,'Overview - Section A'!$U$37:$U$44,0)),""),"d-mmm-yy")</f>
        <v>1-Jan-20 to 30-Jun-20</v>
      </c>
      <c r="D109" s="483"/>
      <c r="E109" s="483"/>
      <c r="F109" s="484" t="str">
        <f t="shared" si="5"/>
        <v/>
      </c>
      <c r="G109" s="485" t="s">
        <v>434</v>
      </c>
      <c r="H109" s="485"/>
      <c r="I109" s="486" t="b">
        <f t="shared" si="6"/>
        <v>1</v>
      </c>
      <c r="J109" s="486" t="b">
        <f t="shared" si="7"/>
        <v>0</v>
      </c>
      <c r="K109" s="486" t="str">
        <f t="shared" si="8"/>
        <v>a1N36000007n776EAA</v>
      </c>
      <c r="L109" s="487" t="str">
        <f t="shared" ca="1" si="9"/>
        <v>31-Jan-20 to 30-Jun-20</v>
      </c>
      <c r="M109" s="488" t="s">
        <v>1121</v>
      </c>
      <c r="N109" s="479"/>
      <c r="O109" s="127"/>
      <c r="P109" s="127"/>
      <c r="Q109" s="127"/>
      <c r="AD109" s="480"/>
      <c r="AE109" s="480"/>
      <c r="AF109" s="480"/>
      <c r="AG109" s="480"/>
      <c r="AM109" s="5"/>
      <c r="AN109" s="5"/>
    </row>
    <row r="110" spans="1:40" ht="31.5" x14ac:dyDescent="0.25">
      <c r="A110" s="375">
        <v>3</v>
      </c>
      <c r="B110" s="394" t="str">
        <f t="shared" si="4"/>
        <v/>
      </c>
      <c r="C110" s="395" t="str">
        <f ca="1">TEXT(IFERROR(INDEX('Overview - Section A'!$A$37:$A$44,MATCH(G110,'Overview - Section A'!$U$37:$U$44,0)),""),"d-mmm-yy") &amp;" to " &amp; TEXT(IFERROR(INDEX('Overview - Section A'!$E$37:$E$44,MATCH(G110,'Overview - Section A'!$U$37:$U$44,0)),""),"d-mmm-yy")</f>
        <v>1-Jul-20 to 31-Dec-20</v>
      </c>
      <c r="D110" s="483"/>
      <c r="E110" s="483"/>
      <c r="F110" s="484" t="str">
        <f t="shared" si="5"/>
        <v/>
      </c>
      <c r="G110" s="485" t="s">
        <v>436</v>
      </c>
      <c r="H110" s="485"/>
      <c r="I110" s="486" t="b">
        <f t="shared" si="6"/>
        <v>1</v>
      </c>
      <c r="J110" s="486" t="b">
        <f t="shared" si="7"/>
        <v>0</v>
      </c>
      <c r="K110" s="486" t="str">
        <f t="shared" si="8"/>
        <v>a1N36000007n776EAA</v>
      </c>
      <c r="L110" s="487" t="str">
        <f t="shared" ca="1" si="9"/>
        <v>31-Jul-20 to 31-Dec-20</v>
      </c>
      <c r="M110" s="488" t="s">
        <v>1122</v>
      </c>
      <c r="N110" s="479"/>
      <c r="O110" s="127"/>
      <c r="P110" s="127"/>
      <c r="Q110" s="127"/>
      <c r="AD110" s="480"/>
      <c r="AE110" s="480"/>
      <c r="AF110" s="480"/>
      <c r="AG110" s="480"/>
      <c r="AM110" s="5"/>
      <c r="AN110" s="5"/>
    </row>
    <row r="111" spans="1:40" ht="31.5" x14ac:dyDescent="0.25">
      <c r="A111" s="375">
        <v>3</v>
      </c>
      <c r="B111" s="394" t="str">
        <f t="shared" si="4"/>
        <v/>
      </c>
      <c r="C111" s="395" t="str">
        <f ca="1">TEXT(IFERROR(INDEX('Overview - Section A'!$A$37:$A$44,MATCH(G111,'Overview - Section A'!$U$37:$U$44,0)),""),"d-mmm-yy") &amp;" to " &amp; TEXT(IFERROR(INDEX('Overview - Section A'!$E$37:$E$44,MATCH(G111,'Overview - Section A'!$U$37:$U$44,0)),""),"d-mmm-yy")</f>
        <v>1-Jan-21 to 30-Jun-21</v>
      </c>
      <c r="D111" s="483"/>
      <c r="E111" s="483"/>
      <c r="F111" s="484" t="str">
        <f t="shared" si="5"/>
        <v/>
      </c>
      <c r="G111" s="485" t="s">
        <v>438</v>
      </c>
      <c r="H111" s="485"/>
      <c r="I111" s="486" t="b">
        <f t="shared" si="6"/>
        <v>1</v>
      </c>
      <c r="J111" s="486" t="b">
        <f t="shared" si="7"/>
        <v>0</v>
      </c>
      <c r="K111" s="486" t="str">
        <f t="shared" si="8"/>
        <v>a1N36000007n776EAA</v>
      </c>
      <c r="L111" s="487" t="str">
        <f t="shared" ca="1" si="9"/>
        <v>31-Jan-21 to 30-Jun-21</v>
      </c>
      <c r="M111" s="488" t="s">
        <v>1123</v>
      </c>
      <c r="N111" s="479"/>
      <c r="O111" s="127"/>
      <c r="P111" s="127"/>
      <c r="Q111" s="127"/>
      <c r="AD111" s="480"/>
      <c r="AE111" s="480"/>
      <c r="AF111" s="480"/>
      <c r="AG111" s="480"/>
      <c r="AM111" s="5"/>
      <c r="AN111" s="5"/>
    </row>
    <row r="112" spans="1:40" ht="31.5" x14ac:dyDescent="0.25">
      <c r="A112" s="375">
        <v>4</v>
      </c>
      <c r="B112" s="394" t="str">
        <f t="shared" si="4"/>
        <v/>
      </c>
      <c r="C112" s="395" t="str">
        <f ca="1">TEXT(IFERROR(INDEX('Overview - Section A'!$A$37:$A$44,MATCH(G112,'Overview - Section A'!$U$37:$U$44,0)),""),"d-mmm-yy") &amp;" to " &amp; TEXT(IFERROR(INDEX('Overview - Section A'!$E$37:$E$44,MATCH(G112,'Overview - Section A'!$U$37:$U$44,0)),""),"d-mmm-yy")</f>
        <v>1-Jul-18 to 31-Dec-18</v>
      </c>
      <c r="D112" s="483"/>
      <c r="E112" s="483"/>
      <c r="F112" s="484" t="str">
        <f t="shared" si="5"/>
        <v/>
      </c>
      <c r="G112" s="485" t="s">
        <v>428</v>
      </c>
      <c r="H112" s="485"/>
      <c r="I112" s="486" t="b">
        <f t="shared" si="6"/>
        <v>1</v>
      </c>
      <c r="J112" s="486" t="b">
        <f t="shared" si="7"/>
        <v>0</v>
      </c>
      <c r="K112" s="486" t="str">
        <f t="shared" si="8"/>
        <v>a1N36000007n777EAA</v>
      </c>
      <c r="L112" s="487" t="str">
        <f t="shared" ca="1" si="9"/>
        <v>41-Jul-18 to 31-Dec-18</v>
      </c>
      <c r="M112" s="488" t="s">
        <v>1124</v>
      </c>
      <c r="N112" s="479"/>
      <c r="O112" s="127"/>
      <c r="P112" s="127"/>
      <c r="Q112" s="127"/>
      <c r="AD112" s="480"/>
      <c r="AE112" s="480"/>
      <c r="AF112" s="480"/>
      <c r="AG112" s="480"/>
      <c r="AM112" s="5"/>
      <c r="AN112" s="5"/>
    </row>
    <row r="113" spans="1:40" ht="31.5" x14ac:dyDescent="0.25">
      <c r="A113" s="375">
        <v>4</v>
      </c>
      <c r="B113" s="394" t="str">
        <f t="shared" si="4"/>
        <v/>
      </c>
      <c r="C113" s="395" t="str">
        <f ca="1">TEXT(IFERROR(INDEX('Overview - Section A'!$A$37:$A$44,MATCH(G113,'Overview - Section A'!$U$37:$U$44,0)),""),"d-mmm-yy") &amp;" to " &amp; TEXT(IFERROR(INDEX('Overview - Section A'!$E$37:$E$44,MATCH(G113,'Overview - Section A'!$U$37:$U$44,0)),""),"d-mmm-yy")</f>
        <v>1-Jan-19 to 30-Jun-19</v>
      </c>
      <c r="D113" s="483"/>
      <c r="E113" s="483"/>
      <c r="F113" s="484" t="str">
        <f t="shared" si="5"/>
        <v/>
      </c>
      <c r="G113" s="485" t="s">
        <v>430</v>
      </c>
      <c r="H113" s="485"/>
      <c r="I113" s="486" t="b">
        <f t="shared" si="6"/>
        <v>1</v>
      </c>
      <c r="J113" s="486" t="b">
        <f t="shared" si="7"/>
        <v>0</v>
      </c>
      <c r="K113" s="486" t="str">
        <f t="shared" si="8"/>
        <v>a1N36000007n777EAA</v>
      </c>
      <c r="L113" s="487" t="str">
        <f t="shared" ca="1" si="9"/>
        <v>41-Jan-19 to 30-Jun-19</v>
      </c>
      <c r="M113" s="488" t="s">
        <v>1125</v>
      </c>
      <c r="N113" s="479"/>
      <c r="O113" s="127"/>
      <c r="P113" s="127"/>
      <c r="Q113" s="127"/>
      <c r="AD113" s="480"/>
      <c r="AE113" s="480"/>
      <c r="AF113" s="480"/>
      <c r="AG113" s="480"/>
      <c r="AM113" s="5"/>
      <c r="AN113" s="5"/>
    </row>
    <row r="114" spans="1:40" ht="31.5" x14ac:dyDescent="0.25">
      <c r="A114" s="375">
        <v>4</v>
      </c>
      <c r="B114" s="394" t="str">
        <f t="shared" si="4"/>
        <v/>
      </c>
      <c r="C114" s="395" t="str">
        <f ca="1">TEXT(IFERROR(INDEX('Overview - Section A'!$A$37:$A$44,MATCH(G114,'Overview - Section A'!$U$37:$U$44,0)),""),"d-mmm-yy") &amp;" to " &amp; TEXT(IFERROR(INDEX('Overview - Section A'!$E$37:$E$44,MATCH(G114,'Overview - Section A'!$U$37:$U$44,0)),""),"d-mmm-yy")</f>
        <v>1-Jul-19 to 31-Dec-19</v>
      </c>
      <c r="D114" s="483"/>
      <c r="E114" s="483"/>
      <c r="F114" s="484" t="str">
        <f t="shared" si="5"/>
        <v/>
      </c>
      <c r="G114" s="485" t="s">
        <v>432</v>
      </c>
      <c r="H114" s="485"/>
      <c r="I114" s="486" t="b">
        <f t="shared" si="6"/>
        <v>1</v>
      </c>
      <c r="J114" s="486" t="b">
        <f t="shared" si="7"/>
        <v>0</v>
      </c>
      <c r="K114" s="486" t="str">
        <f t="shared" si="8"/>
        <v>a1N36000007n777EAA</v>
      </c>
      <c r="L114" s="487" t="str">
        <f t="shared" ca="1" si="9"/>
        <v>41-Jul-19 to 31-Dec-19</v>
      </c>
      <c r="M114" s="488" t="s">
        <v>1126</v>
      </c>
      <c r="N114" s="479"/>
      <c r="O114" s="127"/>
      <c r="P114" s="127"/>
      <c r="Q114" s="127"/>
      <c r="AD114" s="480"/>
      <c r="AE114" s="480"/>
      <c r="AF114" s="480"/>
      <c r="AG114" s="480"/>
      <c r="AM114" s="5"/>
      <c r="AN114" s="5"/>
    </row>
    <row r="115" spans="1:40" ht="31.5" x14ac:dyDescent="0.25">
      <c r="A115" s="375">
        <v>4</v>
      </c>
      <c r="B115" s="394" t="str">
        <f t="shared" si="4"/>
        <v/>
      </c>
      <c r="C115" s="395" t="str">
        <f ca="1">TEXT(IFERROR(INDEX('Overview - Section A'!$A$37:$A$44,MATCH(G115,'Overview - Section A'!$U$37:$U$44,0)),""),"d-mmm-yy") &amp;" to " &amp; TEXT(IFERROR(INDEX('Overview - Section A'!$E$37:$E$44,MATCH(G115,'Overview - Section A'!$U$37:$U$44,0)),""),"d-mmm-yy")</f>
        <v>1-Jan-20 to 30-Jun-20</v>
      </c>
      <c r="D115" s="483"/>
      <c r="E115" s="483"/>
      <c r="F115" s="484" t="str">
        <f t="shared" si="5"/>
        <v/>
      </c>
      <c r="G115" s="485" t="s">
        <v>434</v>
      </c>
      <c r="H115" s="485"/>
      <c r="I115" s="486" t="b">
        <f t="shared" si="6"/>
        <v>1</v>
      </c>
      <c r="J115" s="486" t="b">
        <f t="shared" si="7"/>
        <v>0</v>
      </c>
      <c r="K115" s="486" t="str">
        <f t="shared" si="8"/>
        <v>a1N36000007n777EAA</v>
      </c>
      <c r="L115" s="487" t="str">
        <f t="shared" ca="1" si="9"/>
        <v>41-Jan-20 to 30-Jun-20</v>
      </c>
      <c r="M115" s="488" t="s">
        <v>1127</v>
      </c>
      <c r="N115" s="479"/>
      <c r="O115" s="127"/>
      <c r="P115" s="127"/>
      <c r="Q115" s="127"/>
      <c r="AD115" s="480"/>
      <c r="AE115" s="480"/>
      <c r="AF115" s="480"/>
      <c r="AG115" s="480"/>
      <c r="AM115" s="5"/>
      <c r="AN115" s="5"/>
    </row>
    <row r="116" spans="1:40" ht="31.5" x14ac:dyDescent="0.25">
      <c r="A116" s="375">
        <v>4</v>
      </c>
      <c r="B116" s="394" t="str">
        <f t="shared" si="4"/>
        <v/>
      </c>
      <c r="C116" s="395" t="str">
        <f ca="1">TEXT(IFERROR(INDEX('Overview - Section A'!$A$37:$A$44,MATCH(G116,'Overview - Section A'!$U$37:$U$44,0)),""),"d-mmm-yy") &amp;" to " &amp; TEXT(IFERROR(INDEX('Overview - Section A'!$E$37:$E$44,MATCH(G116,'Overview - Section A'!$U$37:$U$44,0)),""),"d-mmm-yy")</f>
        <v>1-Jul-20 to 31-Dec-20</v>
      </c>
      <c r="D116" s="483"/>
      <c r="E116" s="483"/>
      <c r="F116" s="484" t="str">
        <f t="shared" si="5"/>
        <v/>
      </c>
      <c r="G116" s="485" t="s">
        <v>436</v>
      </c>
      <c r="H116" s="485"/>
      <c r="I116" s="486" t="b">
        <f t="shared" si="6"/>
        <v>1</v>
      </c>
      <c r="J116" s="486" t="b">
        <f t="shared" si="7"/>
        <v>0</v>
      </c>
      <c r="K116" s="486" t="str">
        <f t="shared" si="8"/>
        <v>a1N36000007n777EAA</v>
      </c>
      <c r="L116" s="487" t="str">
        <f t="shared" ca="1" si="9"/>
        <v>41-Jul-20 to 31-Dec-20</v>
      </c>
      <c r="M116" s="488" t="s">
        <v>1128</v>
      </c>
      <c r="N116" s="479"/>
      <c r="O116" s="127"/>
      <c r="P116" s="127"/>
      <c r="Q116" s="127"/>
      <c r="AD116" s="480"/>
      <c r="AE116" s="480"/>
      <c r="AF116" s="480"/>
      <c r="AG116" s="480"/>
      <c r="AM116" s="5"/>
      <c r="AN116" s="5"/>
    </row>
    <row r="117" spans="1:40" ht="31.5" x14ac:dyDescent="0.25">
      <c r="A117" s="375">
        <v>4</v>
      </c>
      <c r="B117" s="394" t="str">
        <f t="shared" si="4"/>
        <v/>
      </c>
      <c r="C117" s="395" t="str">
        <f ca="1">TEXT(IFERROR(INDEX('Overview - Section A'!$A$37:$A$44,MATCH(G117,'Overview - Section A'!$U$37:$U$44,0)),""),"d-mmm-yy") &amp;" to " &amp; TEXT(IFERROR(INDEX('Overview - Section A'!$E$37:$E$44,MATCH(G117,'Overview - Section A'!$U$37:$U$44,0)),""),"d-mmm-yy")</f>
        <v>1-Jan-21 to 30-Jun-21</v>
      </c>
      <c r="D117" s="483"/>
      <c r="E117" s="483"/>
      <c r="F117" s="484" t="str">
        <f t="shared" si="5"/>
        <v/>
      </c>
      <c r="G117" s="485" t="s">
        <v>438</v>
      </c>
      <c r="H117" s="485"/>
      <c r="I117" s="486" t="b">
        <f t="shared" si="6"/>
        <v>1</v>
      </c>
      <c r="J117" s="486" t="b">
        <f t="shared" si="7"/>
        <v>0</v>
      </c>
      <c r="K117" s="486" t="str">
        <f t="shared" si="8"/>
        <v>a1N36000007n777EAA</v>
      </c>
      <c r="L117" s="487" t="str">
        <f t="shared" ca="1" si="9"/>
        <v>41-Jan-21 to 30-Jun-21</v>
      </c>
      <c r="M117" s="488" t="s">
        <v>1129</v>
      </c>
      <c r="N117" s="479"/>
      <c r="O117" s="127"/>
      <c r="P117" s="127"/>
      <c r="Q117" s="127"/>
      <c r="AD117" s="480"/>
      <c r="AE117" s="480"/>
      <c r="AF117" s="480"/>
      <c r="AG117" s="480"/>
      <c r="AM117" s="5"/>
      <c r="AN117" s="5"/>
    </row>
    <row r="118" spans="1:40" ht="31.5" x14ac:dyDescent="0.25">
      <c r="A118" s="375">
        <v>5</v>
      </c>
      <c r="B118" s="394" t="str">
        <f t="shared" si="4"/>
        <v/>
      </c>
      <c r="C118" s="395" t="str">
        <f ca="1">TEXT(IFERROR(INDEX('Overview - Section A'!$A$37:$A$44,MATCH(G118,'Overview - Section A'!$U$37:$U$44,0)),""),"d-mmm-yy") &amp;" to " &amp; TEXT(IFERROR(INDEX('Overview - Section A'!$E$37:$E$44,MATCH(G118,'Overview - Section A'!$U$37:$U$44,0)),""),"d-mmm-yy")</f>
        <v>1-Jul-18 to 31-Dec-18</v>
      </c>
      <c r="D118" s="483"/>
      <c r="E118" s="483"/>
      <c r="F118" s="484" t="str">
        <f t="shared" si="5"/>
        <v/>
      </c>
      <c r="G118" s="485" t="s">
        <v>428</v>
      </c>
      <c r="H118" s="485"/>
      <c r="I118" s="486" t="b">
        <f t="shared" si="6"/>
        <v>1</v>
      </c>
      <c r="J118" s="486" t="b">
        <f t="shared" si="7"/>
        <v>0</v>
      </c>
      <c r="K118" s="486" t="str">
        <f t="shared" si="8"/>
        <v>a1N36000007n778EAA</v>
      </c>
      <c r="L118" s="487" t="str">
        <f t="shared" ca="1" si="9"/>
        <v>51-Jul-18 to 31-Dec-18</v>
      </c>
      <c r="M118" s="488" t="s">
        <v>1130</v>
      </c>
      <c r="N118" s="479"/>
      <c r="O118" s="127"/>
      <c r="P118" s="127"/>
      <c r="Q118" s="127"/>
      <c r="AD118" s="480"/>
      <c r="AE118" s="480"/>
      <c r="AF118" s="480"/>
      <c r="AG118" s="480"/>
      <c r="AM118" s="5"/>
      <c r="AN118" s="5"/>
    </row>
    <row r="119" spans="1:40" ht="31.5" x14ac:dyDescent="0.25">
      <c r="A119" s="375">
        <v>5</v>
      </c>
      <c r="B119" s="394" t="str">
        <f t="shared" si="4"/>
        <v/>
      </c>
      <c r="C119" s="395" t="str">
        <f ca="1">TEXT(IFERROR(INDEX('Overview - Section A'!$A$37:$A$44,MATCH(G119,'Overview - Section A'!$U$37:$U$44,0)),""),"d-mmm-yy") &amp;" to " &amp; TEXT(IFERROR(INDEX('Overview - Section A'!$E$37:$E$44,MATCH(G119,'Overview - Section A'!$U$37:$U$44,0)),""),"d-mmm-yy")</f>
        <v>1-Jan-19 to 30-Jun-19</v>
      </c>
      <c r="D119" s="483"/>
      <c r="E119" s="483"/>
      <c r="F119" s="484" t="str">
        <f t="shared" si="5"/>
        <v/>
      </c>
      <c r="G119" s="485" t="s">
        <v>430</v>
      </c>
      <c r="H119" s="485"/>
      <c r="I119" s="486" t="b">
        <f t="shared" si="6"/>
        <v>1</v>
      </c>
      <c r="J119" s="486" t="b">
        <f t="shared" si="7"/>
        <v>0</v>
      </c>
      <c r="K119" s="486" t="str">
        <f t="shared" si="8"/>
        <v>a1N36000007n778EAA</v>
      </c>
      <c r="L119" s="487" t="str">
        <f t="shared" ca="1" si="9"/>
        <v>51-Jan-19 to 30-Jun-19</v>
      </c>
      <c r="M119" s="488" t="s">
        <v>1131</v>
      </c>
      <c r="N119" s="479"/>
      <c r="O119" s="127"/>
      <c r="P119" s="127"/>
      <c r="Q119" s="127"/>
      <c r="AD119" s="480"/>
      <c r="AE119" s="480"/>
      <c r="AF119" s="480"/>
      <c r="AG119" s="480"/>
      <c r="AM119" s="5"/>
      <c r="AN119" s="5"/>
    </row>
    <row r="120" spans="1:40" ht="31.5" x14ac:dyDescent="0.25">
      <c r="A120" s="375">
        <v>5</v>
      </c>
      <c r="B120" s="394" t="str">
        <f t="shared" si="4"/>
        <v/>
      </c>
      <c r="C120" s="395" t="str">
        <f ca="1">TEXT(IFERROR(INDEX('Overview - Section A'!$A$37:$A$44,MATCH(G120,'Overview - Section A'!$U$37:$U$44,0)),""),"d-mmm-yy") &amp;" to " &amp; TEXT(IFERROR(INDEX('Overview - Section A'!$E$37:$E$44,MATCH(G120,'Overview - Section A'!$U$37:$U$44,0)),""),"d-mmm-yy")</f>
        <v>1-Jul-19 to 31-Dec-19</v>
      </c>
      <c r="D120" s="483"/>
      <c r="E120" s="483"/>
      <c r="F120" s="484" t="str">
        <f t="shared" si="5"/>
        <v/>
      </c>
      <c r="G120" s="485" t="s">
        <v>432</v>
      </c>
      <c r="H120" s="485"/>
      <c r="I120" s="486" t="b">
        <f t="shared" si="6"/>
        <v>1</v>
      </c>
      <c r="J120" s="486" t="b">
        <f t="shared" si="7"/>
        <v>0</v>
      </c>
      <c r="K120" s="486" t="str">
        <f t="shared" si="8"/>
        <v>a1N36000007n778EAA</v>
      </c>
      <c r="L120" s="487" t="str">
        <f t="shared" ca="1" si="9"/>
        <v>51-Jul-19 to 31-Dec-19</v>
      </c>
      <c r="M120" s="488" t="s">
        <v>1132</v>
      </c>
      <c r="N120" s="479"/>
      <c r="O120" s="127"/>
      <c r="P120" s="127"/>
      <c r="Q120" s="127"/>
      <c r="AD120" s="480"/>
      <c r="AE120" s="480"/>
      <c r="AF120" s="480"/>
      <c r="AG120" s="480"/>
      <c r="AM120" s="5"/>
      <c r="AN120" s="5"/>
    </row>
    <row r="121" spans="1:40" ht="31.5" x14ac:dyDescent="0.25">
      <c r="A121" s="375">
        <v>5</v>
      </c>
      <c r="B121" s="394" t="str">
        <f t="shared" si="4"/>
        <v/>
      </c>
      <c r="C121" s="395" t="str">
        <f ca="1">TEXT(IFERROR(INDEX('Overview - Section A'!$A$37:$A$44,MATCH(G121,'Overview - Section A'!$U$37:$U$44,0)),""),"d-mmm-yy") &amp;" to " &amp; TEXT(IFERROR(INDEX('Overview - Section A'!$E$37:$E$44,MATCH(G121,'Overview - Section A'!$U$37:$U$44,0)),""),"d-mmm-yy")</f>
        <v>1-Jan-20 to 30-Jun-20</v>
      </c>
      <c r="D121" s="483"/>
      <c r="E121" s="483"/>
      <c r="F121" s="484" t="str">
        <f t="shared" si="5"/>
        <v/>
      </c>
      <c r="G121" s="485" t="s">
        <v>434</v>
      </c>
      <c r="H121" s="485"/>
      <c r="I121" s="486" t="b">
        <f t="shared" si="6"/>
        <v>1</v>
      </c>
      <c r="J121" s="486" t="b">
        <f t="shared" si="7"/>
        <v>0</v>
      </c>
      <c r="K121" s="486" t="str">
        <f t="shared" si="8"/>
        <v>a1N36000007n778EAA</v>
      </c>
      <c r="L121" s="487" t="str">
        <f t="shared" ca="1" si="9"/>
        <v>51-Jan-20 to 30-Jun-20</v>
      </c>
      <c r="M121" s="488" t="s">
        <v>1133</v>
      </c>
      <c r="N121" s="479"/>
      <c r="O121" s="127"/>
      <c r="P121" s="127"/>
      <c r="Q121" s="127"/>
      <c r="AD121" s="480"/>
      <c r="AE121" s="480"/>
      <c r="AF121" s="480"/>
      <c r="AG121" s="480"/>
      <c r="AM121" s="5"/>
      <c r="AN121" s="5"/>
    </row>
    <row r="122" spans="1:40" ht="31.5" x14ac:dyDescent="0.25">
      <c r="A122" s="375">
        <v>5</v>
      </c>
      <c r="B122" s="394" t="str">
        <f t="shared" si="4"/>
        <v/>
      </c>
      <c r="C122" s="395" t="str">
        <f ca="1">TEXT(IFERROR(INDEX('Overview - Section A'!$A$37:$A$44,MATCH(G122,'Overview - Section A'!$U$37:$U$44,0)),""),"d-mmm-yy") &amp;" to " &amp; TEXT(IFERROR(INDEX('Overview - Section A'!$E$37:$E$44,MATCH(G122,'Overview - Section A'!$U$37:$U$44,0)),""),"d-mmm-yy")</f>
        <v>1-Jul-20 to 31-Dec-20</v>
      </c>
      <c r="D122" s="483"/>
      <c r="E122" s="483"/>
      <c r="F122" s="484" t="str">
        <f t="shared" si="5"/>
        <v/>
      </c>
      <c r="G122" s="485" t="s">
        <v>436</v>
      </c>
      <c r="H122" s="485"/>
      <c r="I122" s="486" t="b">
        <f t="shared" si="6"/>
        <v>1</v>
      </c>
      <c r="J122" s="486" t="b">
        <f t="shared" si="7"/>
        <v>0</v>
      </c>
      <c r="K122" s="486" t="str">
        <f t="shared" si="8"/>
        <v>a1N36000007n778EAA</v>
      </c>
      <c r="L122" s="487" t="str">
        <f t="shared" ca="1" si="9"/>
        <v>51-Jul-20 to 31-Dec-20</v>
      </c>
      <c r="M122" s="488" t="s">
        <v>1134</v>
      </c>
      <c r="N122" s="479"/>
      <c r="O122" s="127"/>
      <c r="P122" s="127"/>
      <c r="Q122" s="127"/>
      <c r="AD122" s="480"/>
      <c r="AE122" s="480"/>
      <c r="AF122" s="480"/>
      <c r="AG122" s="480"/>
      <c r="AM122" s="5"/>
      <c r="AN122" s="5"/>
    </row>
    <row r="123" spans="1:40" ht="31.5" x14ac:dyDescent="0.25">
      <c r="A123" s="375">
        <v>5</v>
      </c>
      <c r="B123" s="394" t="str">
        <f t="shared" si="4"/>
        <v/>
      </c>
      <c r="C123" s="395" t="str">
        <f ca="1">TEXT(IFERROR(INDEX('Overview - Section A'!$A$37:$A$44,MATCH(G123,'Overview - Section A'!$U$37:$U$44,0)),""),"d-mmm-yy") &amp;" to " &amp; TEXT(IFERROR(INDEX('Overview - Section A'!$E$37:$E$44,MATCH(G123,'Overview - Section A'!$U$37:$U$44,0)),""),"d-mmm-yy")</f>
        <v>1-Jan-21 to 30-Jun-21</v>
      </c>
      <c r="D123" s="483"/>
      <c r="E123" s="483"/>
      <c r="F123" s="484" t="str">
        <f t="shared" si="5"/>
        <v/>
      </c>
      <c r="G123" s="485" t="s">
        <v>438</v>
      </c>
      <c r="H123" s="485"/>
      <c r="I123" s="486" t="b">
        <f t="shared" si="6"/>
        <v>1</v>
      </c>
      <c r="J123" s="486" t="b">
        <f t="shared" si="7"/>
        <v>0</v>
      </c>
      <c r="K123" s="486" t="str">
        <f t="shared" si="8"/>
        <v>a1N36000007n778EAA</v>
      </c>
      <c r="L123" s="487" t="str">
        <f t="shared" ca="1" si="9"/>
        <v>51-Jan-21 to 30-Jun-21</v>
      </c>
      <c r="M123" s="488" t="s">
        <v>1135</v>
      </c>
      <c r="N123" s="479"/>
      <c r="O123" s="127"/>
      <c r="P123" s="127"/>
      <c r="Q123" s="127"/>
      <c r="AD123" s="480"/>
      <c r="AE123" s="480"/>
      <c r="AF123" s="480"/>
      <c r="AG123" s="480"/>
      <c r="AM123" s="5"/>
      <c r="AN123" s="5"/>
    </row>
    <row r="124" spans="1:40" ht="31.5" x14ac:dyDescent="0.25">
      <c r="A124" s="375">
        <v>6</v>
      </c>
      <c r="B124" s="394" t="str">
        <f t="shared" si="4"/>
        <v/>
      </c>
      <c r="C124" s="395" t="str">
        <f ca="1">TEXT(IFERROR(INDEX('Overview - Section A'!$A$37:$A$44,MATCH(G124,'Overview - Section A'!$U$37:$U$44,0)),""),"d-mmm-yy") &amp;" to " &amp; TEXT(IFERROR(INDEX('Overview - Section A'!$E$37:$E$44,MATCH(G124,'Overview - Section A'!$U$37:$U$44,0)),""),"d-mmm-yy")</f>
        <v>1-Jul-18 to 31-Dec-18</v>
      </c>
      <c r="D124" s="483"/>
      <c r="E124" s="483"/>
      <c r="F124" s="484" t="str">
        <f t="shared" si="5"/>
        <v/>
      </c>
      <c r="G124" s="485" t="s">
        <v>428</v>
      </c>
      <c r="H124" s="485"/>
      <c r="I124" s="486" t="b">
        <f t="shared" si="6"/>
        <v>1</v>
      </c>
      <c r="J124" s="486" t="b">
        <f t="shared" si="7"/>
        <v>0</v>
      </c>
      <c r="K124" s="486" t="str">
        <f t="shared" si="8"/>
        <v>a1N36000007n779EAA</v>
      </c>
      <c r="L124" s="487" t="str">
        <f t="shared" ca="1" si="9"/>
        <v>61-Jul-18 to 31-Dec-18</v>
      </c>
      <c r="M124" s="488" t="s">
        <v>1136</v>
      </c>
      <c r="N124" s="479"/>
      <c r="O124" s="127"/>
      <c r="P124" s="127"/>
      <c r="Q124" s="127"/>
      <c r="AD124" s="480"/>
      <c r="AE124" s="480"/>
      <c r="AF124" s="480"/>
      <c r="AG124" s="480"/>
      <c r="AM124" s="5"/>
      <c r="AN124" s="5"/>
    </row>
    <row r="125" spans="1:40" ht="31.5" x14ac:dyDescent="0.25">
      <c r="A125" s="375">
        <v>6</v>
      </c>
      <c r="B125" s="394" t="str">
        <f t="shared" si="4"/>
        <v/>
      </c>
      <c r="C125" s="395" t="str">
        <f ca="1">TEXT(IFERROR(INDEX('Overview - Section A'!$A$37:$A$44,MATCH(G125,'Overview - Section A'!$U$37:$U$44,0)),""),"d-mmm-yy") &amp;" to " &amp; TEXT(IFERROR(INDEX('Overview - Section A'!$E$37:$E$44,MATCH(G125,'Overview - Section A'!$U$37:$U$44,0)),""),"d-mmm-yy")</f>
        <v>1-Jan-19 to 30-Jun-19</v>
      </c>
      <c r="D125" s="483"/>
      <c r="E125" s="483"/>
      <c r="F125" s="484" t="str">
        <f t="shared" si="5"/>
        <v/>
      </c>
      <c r="G125" s="485" t="s">
        <v>430</v>
      </c>
      <c r="H125" s="485"/>
      <c r="I125" s="486" t="b">
        <f t="shared" si="6"/>
        <v>1</v>
      </c>
      <c r="J125" s="486" t="b">
        <f t="shared" si="7"/>
        <v>0</v>
      </c>
      <c r="K125" s="486" t="str">
        <f t="shared" si="8"/>
        <v>a1N36000007n779EAA</v>
      </c>
      <c r="L125" s="487" t="str">
        <f t="shared" ca="1" si="9"/>
        <v>61-Jan-19 to 30-Jun-19</v>
      </c>
      <c r="M125" s="488" t="s">
        <v>1137</v>
      </c>
      <c r="N125" s="479"/>
      <c r="O125" s="127"/>
      <c r="P125" s="127"/>
      <c r="Q125" s="127"/>
      <c r="AD125" s="480"/>
      <c r="AE125" s="480"/>
      <c r="AF125" s="480"/>
      <c r="AG125" s="480"/>
      <c r="AM125" s="5"/>
      <c r="AN125" s="5"/>
    </row>
    <row r="126" spans="1:40" ht="31.5" x14ac:dyDescent="0.25">
      <c r="A126" s="375">
        <v>6</v>
      </c>
      <c r="B126" s="394" t="str">
        <f t="shared" si="4"/>
        <v/>
      </c>
      <c r="C126" s="395" t="str">
        <f ca="1">TEXT(IFERROR(INDEX('Overview - Section A'!$A$37:$A$44,MATCH(G126,'Overview - Section A'!$U$37:$U$44,0)),""),"d-mmm-yy") &amp;" to " &amp; TEXT(IFERROR(INDEX('Overview - Section A'!$E$37:$E$44,MATCH(G126,'Overview - Section A'!$U$37:$U$44,0)),""),"d-mmm-yy")</f>
        <v>1-Jul-19 to 31-Dec-19</v>
      </c>
      <c r="D126" s="483"/>
      <c r="E126" s="483"/>
      <c r="F126" s="484" t="str">
        <f t="shared" si="5"/>
        <v/>
      </c>
      <c r="G126" s="485" t="s">
        <v>432</v>
      </c>
      <c r="H126" s="485"/>
      <c r="I126" s="486" t="b">
        <f t="shared" si="6"/>
        <v>1</v>
      </c>
      <c r="J126" s="486" t="b">
        <f t="shared" si="7"/>
        <v>0</v>
      </c>
      <c r="K126" s="486" t="str">
        <f t="shared" si="8"/>
        <v>a1N36000007n779EAA</v>
      </c>
      <c r="L126" s="487" t="str">
        <f t="shared" ca="1" si="9"/>
        <v>61-Jul-19 to 31-Dec-19</v>
      </c>
      <c r="M126" s="488" t="s">
        <v>1138</v>
      </c>
      <c r="N126" s="479"/>
      <c r="O126" s="127"/>
      <c r="P126" s="127"/>
      <c r="Q126" s="127"/>
      <c r="AD126" s="480"/>
      <c r="AE126" s="480"/>
      <c r="AF126" s="480"/>
      <c r="AG126" s="480"/>
      <c r="AM126" s="5"/>
      <c r="AN126" s="5"/>
    </row>
    <row r="127" spans="1:40" ht="31.5" x14ac:dyDescent="0.25">
      <c r="A127" s="375">
        <v>6</v>
      </c>
      <c r="B127" s="394" t="str">
        <f t="shared" si="4"/>
        <v/>
      </c>
      <c r="C127" s="395" t="str">
        <f ca="1">TEXT(IFERROR(INDEX('Overview - Section A'!$A$37:$A$44,MATCH(G127,'Overview - Section A'!$U$37:$U$44,0)),""),"d-mmm-yy") &amp;" to " &amp; TEXT(IFERROR(INDEX('Overview - Section A'!$E$37:$E$44,MATCH(G127,'Overview - Section A'!$U$37:$U$44,0)),""),"d-mmm-yy")</f>
        <v>1-Jan-20 to 30-Jun-20</v>
      </c>
      <c r="D127" s="483"/>
      <c r="E127" s="483"/>
      <c r="F127" s="484" t="str">
        <f t="shared" si="5"/>
        <v/>
      </c>
      <c r="G127" s="485" t="s">
        <v>434</v>
      </c>
      <c r="H127" s="485"/>
      <c r="I127" s="486" t="b">
        <f t="shared" si="6"/>
        <v>1</v>
      </c>
      <c r="J127" s="486" t="b">
        <f t="shared" si="7"/>
        <v>0</v>
      </c>
      <c r="K127" s="486" t="str">
        <f t="shared" si="8"/>
        <v>a1N36000007n779EAA</v>
      </c>
      <c r="L127" s="487" t="str">
        <f t="shared" ca="1" si="9"/>
        <v>61-Jan-20 to 30-Jun-20</v>
      </c>
      <c r="M127" s="488" t="s">
        <v>1139</v>
      </c>
      <c r="N127" s="479"/>
      <c r="O127" s="127"/>
      <c r="P127" s="127"/>
      <c r="Q127" s="127"/>
      <c r="AD127" s="480"/>
      <c r="AE127" s="480"/>
      <c r="AF127" s="480"/>
      <c r="AG127" s="480"/>
      <c r="AM127" s="5"/>
      <c r="AN127" s="5"/>
    </row>
    <row r="128" spans="1:40" ht="31.5" x14ac:dyDescent="0.25">
      <c r="A128" s="375">
        <v>6</v>
      </c>
      <c r="B128" s="394" t="str">
        <f t="shared" si="4"/>
        <v/>
      </c>
      <c r="C128" s="395" t="str">
        <f ca="1">TEXT(IFERROR(INDEX('Overview - Section A'!$A$37:$A$44,MATCH(G128,'Overview - Section A'!$U$37:$U$44,0)),""),"d-mmm-yy") &amp;" to " &amp; TEXT(IFERROR(INDEX('Overview - Section A'!$E$37:$E$44,MATCH(G128,'Overview - Section A'!$U$37:$U$44,0)),""),"d-mmm-yy")</f>
        <v>1-Jul-20 to 31-Dec-20</v>
      </c>
      <c r="D128" s="483"/>
      <c r="E128" s="483"/>
      <c r="F128" s="484" t="str">
        <f t="shared" si="5"/>
        <v/>
      </c>
      <c r="G128" s="485" t="s">
        <v>436</v>
      </c>
      <c r="H128" s="485"/>
      <c r="I128" s="486" t="b">
        <f t="shared" si="6"/>
        <v>1</v>
      </c>
      <c r="J128" s="486" t="b">
        <f t="shared" si="7"/>
        <v>0</v>
      </c>
      <c r="K128" s="486" t="str">
        <f t="shared" si="8"/>
        <v>a1N36000007n779EAA</v>
      </c>
      <c r="L128" s="487" t="str">
        <f t="shared" ca="1" si="9"/>
        <v>61-Jul-20 to 31-Dec-20</v>
      </c>
      <c r="M128" s="488" t="s">
        <v>1140</v>
      </c>
      <c r="N128" s="479"/>
      <c r="O128" s="127"/>
      <c r="P128" s="127"/>
      <c r="Q128" s="127"/>
      <c r="AD128" s="480"/>
      <c r="AE128" s="480"/>
      <c r="AF128" s="480"/>
      <c r="AG128" s="480"/>
      <c r="AM128" s="5"/>
      <c r="AN128" s="5"/>
    </row>
    <row r="129" spans="1:40" ht="31.5" x14ac:dyDescent="0.25">
      <c r="A129" s="375">
        <v>6</v>
      </c>
      <c r="B129" s="394" t="str">
        <f t="shared" si="4"/>
        <v/>
      </c>
      <c r="C129" s="395" t="str">
        <f ca="1">TEXT(IFERROR(INDEX('Overview - Section A'!$A$37:$A$44,MATCH(G129,'Overview - Section A'!$U$37:$U$44,0)),""),"d-mmm-yy") &amp;" to " &amp; TEXT(IFERROR(INDEX('Overview - Section A'!$E$37:$E$44,MATCH(G129,'Overview - Section A'!$U$37:$U$44,0)),""),"d-mmm-yy")</f>
        <v>1-Jan-21 to 30-Jun-21</v>
      </c>
      <c r="D129" s="483"/>
      <c r="E129" s="483"/>
      <c r="F129" s="484" t="str">
        <f t="shared" si="5"/>
        <v/>
      </c>
      <c r="G129" s="485" t="s">
        <v>438</v>
      </c>
      <c r="H129" s="485"/>
      <c r="I129" s="486" t="b">
        <f t="shared" si="6"/>
        <v>1</v>
      </c>
      <c r="J129" s="486" t="b">
        <f t="shared" si="7"/>
        <v>0</v>
      </c>
      <c r="K129" s="486" t="str">
        <f t="shared" si="8"/>
        <v>a1N36000007n779EAA</v>
      </c>
      <c r="L129" s="487" t="str">
        <f t="shared" ca="1" si="9"/>
        <v>61-Jan-21 to 30-Jun-21</v>
      </c>
      <c r="M129" s="488" t="s">
        <v>1141</v>
      </c>
      <c r="N129" s="479"/>
      <c r="O129" s="127"/>
      <c r="P129" s="127"/>
      <c r="Q129" s="127"/>
      <c r="AD129" s="480"/>
      <c r="AE129" s="480"/>
      <c r="AF129" s="480"/>
      <c r="AG129" s="480"/>
      <c r="AM129" s="5"/>
      <c r="AN129" s="5"/>
    </row>
    <row r="130" spans="1:40" ht="31.5" x14ac:dyDescent="0.25">
      <c r="A130" s="375">
        <v>7</v>
      </c>
      <c r="B130" s="394" t="str">
        <f t="shared" si="4"/>
        <v/>
      </c>
      <c r="C130" s="395" t="str">
        <f ca="1">TEXT(IFERROR(INDEX('Overview - Section A'!$A$37:$A$44,MATCH(G130,'Overview - Section A'!$U$37:$U$44,0)),""),"d-mmm-yy") &amp;" to " &amp; TEXT(IFERROR(INDEX('Overview - Section A'!$E$37:$E$44,MATCH(G130,'Overview - Section A'!$U$37:$U$44,0)),""),"d-mmm-yy")</f>
        <v>1-Jul-18 to 31-Dec-18</v>
      </c>
      <c r="D130" s="483"/>
      <c r="E130" s="483"/>
      <c r="F130" s="484" t="str">
        <f t="shared" si="5"/>
        <v/>
      </c>
      <c r="G130" s="485" t="s">
        <v>428</v>
      </c>
      <c r="H130" s="485"/>
      <c r="I130" s="486" t="b">
        <f t="shared" si="6"/>
        <v>1</v>
      </c>
      <c r="J130" s="486" t="b">
        <f t="shared" si="7"/>
        <v>0</v>
      </c>
      <c r="K130" s="486" t="str">
        <f t="shared" si="8"/>
        <v>a1N36000007n77AEAQ</v>
      </c>
      <c r="L130" s="487" t="str">
        <f t="shared" ca="1" si="9"/>
        <v>71-Jul-18 to 31-Dec-18</v>
      </c>
      <c r="M130" s="488" t="s">
        <v>1142</v>
      </c>
      <c r="N130" s="479"/>
      <c r="O130" s="127"/>
      <c r="P130" s="127"/>
      <c r="Q130" s="127"/>
      <c r="AD130" s="480"/>
      <c r="AE130" s="480"/>
      <c r="AF130" s="480"/>
      <c r="AG130" s="480"/>
      <c r="AM130" s="5"/>
      <c r="AN130" s="5"/>
    </row>
    <row r="131" spans="1:40" ht="31.5" x14ac:dyDescent="0.25">
      <c r="A131" s="375">
        <v>7</v>
      </c>
      <c r="B131" s="394" t="str">
        <f t="shared" si="4"/>
        <v/>
      </c>
      <c r="C131" s="395" t="str">
        <f ca="1">TEXT(IFERROR(INDEX('Overview - Section A'!$A$37:$A$44,MATCH(G131,'Overview - Section A'!$U$37:$U$44,0)),""),"d-mmm-yy") &amp;" to " &amp; TEXT(IFERROR(INDEX('Overview - Section A'!$E$37:$E$44,MATCH(G131,'Overview - Section A'!$U$37:$U$44,0)),""),"d-mmm-yy")</f>
        <v>1-Jan-19 to 30-Jun-19</v>
      </c>
      <c r="D131" s="483"/>
      <c r="E131" s="483"/>
      <c r="F131" s="484" t="str">
        <f t="shared" si="5"/>
        <v/>
      </c>
      <c r="G131" s="485" t="s">
        <v>430</v>
      </c>
      <c r="H131" s="485"/>
      <c r="I131" s="486" t="b">
        <f t="shared" si="6"/>
        <v>1</v>
      </c>
      <c r="J131" s="486" t="b">
        <f t="shared" si="7"/>
        <v>0</v>
      </c>
      <c r="K131" s="486" t="str">
        <f t="shared" si="8"/>
        <v>a1N36000007n77AEAQ</v>
      </c>
      <c r="L131" s="487" t="str">
        <f t="shared" ca="1" si="9"/>
        <v>71-Jan-19 to 30-Jun-19</v>
      </c>
      <c r="M131" s="488" t="s">
        <v>1143</v>
      </c>
      <c r="N131" s="479"/>
      <c r="O131" s="127"/>
      <c r="P131" s="127"/>
      <c r="Q131" s="127"/>
      <c r="AD131" s="480"/>
      <c r="AE131" s="480"/>
      <c r="AF131" s="480"/>
      <c r="AG131" s="480"/>
      <c r="AM131" s="5"/>
      <c r="AN131" s="5"/>
    </row>
    <row r="132" spans="1:40" ht="31.5" x14ac:dyDescent="0.25">
      <c r="A132" s="375">
        <v>7</v>
      </c>
      <c r="B132" s="394" t="str">
        <f t="shared" si="4"/>
        <v/>
      </c>
      <c r="C132" s="395" t="str">
        <f ca="1">TEXT(IFERROR(INDEX('Overview - Section A'!$A$37:$A$44,MATCH(G132,'Overview - Section A'!$U$37:$U$44,0)),""),"d-mmm-yy") &amp;" to " &amp; TEXT(IFERROR(INDEX('Overview - Section A'!$E$37:$E$44,MATCH(G132,'Overview - Section A'!$U$37:$U$44,0)),""),"d-mmm-yy")</f>
        <v>1-Jul-19 to 31-Dec-19</v>
      </c>
      <c r="D132" s="483"/>
      <c r="E132" s="483"/>
      <c r="F132" s="484" t="str">
        <f t="shared" si="5"/>
        <v/>
      </c>
      <c r="G132" s="485" t="s">
        <v>432</v>
      </c>
      <c r="H132" s="485"/>
      <c r="I132" s="486" t="b">
        <f t="shared" si="6"/>
        <v>1</v>
      </c>
      <c r="J132" s="486" t="b">
        <f t="shared" si="7"/>
        <v>0</v>
      </c>
      <c r="K132" s="486" t="str">
        <f t="shared" si="8"/>
        <v>a1N36000007n77AEAQ</v>
      </c>
      <c r="L132" s="487" t="str">
        <f t="shared" ca="1" si="9"/>
        <v>71-Jul-19 to 31-Dec-19</v>
      </c>
      <c r="M132" s="488" t="s">
        <v>1144</v>
      </c>
      <c r="N132" s="479"/>
      <c r="O132" s="127"/>
      <c r="P132" s="127"/>
      <c r="Q132" s="127"/>
      <c r="AD132" s="480"/>
      <c r="AE132" s="480"/>
      <c r="AF132" s="480"/>
      <c r="AG132" s="480"/>
      <c r="AM132" s="5"/>
      <c r="AN132" s="5"/>
    </row>
    <row r="133" spans="1:40" ht="31.5" x14ac:dyDescent="0.25">
      <c r="A133" s="375">
        <v>7</v>
      </c>
      <c r="B133" s="394" t="str">
        <f t="shared" si="4"/>
        <v/>
      </c>
      <c r="C133" s="395" t="str">
        <f ca="1">TEXT(IFERROR(INDEX('Overview - Section A'!$A$37:$A$44,MATCH(G133,'Overview - Section A'!$U$37:$U$44,0)),""),"d-mmm-yy") &amp;" to " &amp; TEXT(IFERROR(INDEX('Overview - Section A'!$E$37:$E$44,MATCH(G133,'Overview - Section A'!$U$37:$U$44,0)),""),"d-mmm-yy")</f>
        <v>1-Jan-20 to 30-Jun-20</v>
      </c>
      <c r="D133" s="483"/>
      <c r="E133" s="483"/>
      <c r="F133" s="484" t="str">
        <f t="shared" si="5"/>
        <v/>
      </c>
      <c r="G133" s="485" t="s">
        <v>434</v>
      </c>
      <c r="H133" s="485"/>
      <c r="I133" s="486" t="b">
        <f t="shared" si="6"/>
        <v>1</v>
      </c>
      <c r="J133" s="486" t="b">
        <f t="shared" si="7"/>
        <v>0</v>
      </c>
      <c r="K133" s="486" t="str">
        <f t="shared" si="8"/>
        <v>a1N36000007n77AEAQ</v>
      </c>
      <c r="L133" s="487" t="str">
        <f t="shared" ca="1" si="9"/>
        <v>71-Jan-20 to 30-Jun-20</v>
      </c>
      <c r="M133" s="488" t="s">
        <v>1145</v>
      </c>
      <c r="N133" s="479"/>
      <c r="O133" s="127"/>
      <c r="P133" s="127"/>
      <c r="Q133" s="127"/>
      <c r="AD133" s="480"/>
      <c r="AE133" s="480"/>
      <c r="AF133" s="480"/>
      <c r="AG133" s="480"/>
      <c r="AM133" s="5"/>
      <c r="AN133" s="5"/>
    </row>
    <row r="134" spans="1:40" ht="31.5" x14ac:dyDescent="0.25">
      <c r="A134" s="375">
        <v>7</v>
      </c>
      <c r="B134" s="394" t="str">
        <f t="shared" si="4"/>
        <v/>
      </c>
      <c r="C134" s="395" t="str">
        <f ca="1">TEXT(IFERROR(INDEX('Overview - Section A'!$A$37:$A$44,MATCH(G134,'Overview - Section A'!$U$37:$U$44,0)),""),"d-mmm-yy") &amp;" to " &amp; TEXT(IFERROR(INDEX('Overview - Section A'!$E$37:$E$44,MATCH(G134,'Overview - Section A'!$U$37:$U$44,0)),""),"d-mmm-yy")</f>
        <v>1-Jul-20 to 31-Dec-20</v>
      </c>
      <c r="D134" s="483"/>
      <c r="E134" s="483"/>
      <c r="F134" s="484" t="str">
        <f t="shared" si="5"/>
        <v/>
      </c>
      <c r="G134" s="485" t="s">
        <v>436</v>
      </c>
      <c r="H134" s="485"/>
      <c r="I134" s="486" t="b">
        <f t="shared" si="6"/>
        <v>1</v>
      </c>
      <c r="J134" s="486" t="b">
        <f t="shared" si="7"/>
        <v>0</v>
      </c>
      <c r="K134" s="486" t="str">
        <f t="shared" si="8"/>
        <v>a1N36000007n77AEAQ</v>
      </c>
      <c r="L134" s="487" t="str">
        <f t="shared" ca="1" si="9"/>
        <v>71-Jul-20 to 31-Dec-20</v>
      </c>
      <c r="M134" s="488" t="s">
        <v>1146</v>
      </c>
      <c r="N134" s="479"/>
      <c r="O134" s="127"/>
      <c r="P134" s="127"/>
      <c r="Q134" s="127"/>
      <c r="AD134" s="480"/>
      <c r="AE134" s="480"/>
      <c r="AF134" s="480"/>
      <c r="AG134" s="480"/>
      <c r="AM134" s="5"/>
      <c r="AN134" s="5"/>
    </row>
    <row r="135" spans="1:40" ht="31.5" x14ac:dyDescent="0.25">
      <c r="A135" s="375">
        <v>7</v>
      </c>
      <c r="B135" s="394" t="str">
        <f t="shared" si="4"/>
        <v/>
      </c>
      <c r="C135" s="395" t="str">
        <f ca="1">TEXT(IFERROR(INDEX('Overview - Section A'!$A$37:$A$44,MATCH(G135,'Overview - Section A'!$U$37:$U$44,0)),""),"d-mmm-yy") &amp;" to " &amp; TEXT(IFERROR(INDEX('Overview - Section A'!$E$37:$E$44,MATCH(G135,'Overview - Section A'!$U$37:$U$44,0)),""),"d-mmm-yy")</f>
        <v>1-Jan-21 to 30-Jun-21</v>
      </c>
      <c r="D135" s="483"/>
      <c r="E135" s="483"/>
      <c r="F135" s="484" t="str">
        <f t="shared" si="5"/>
        <v/>
      </c>
      <c r="G135" s="485" t="s">
        <v>438</v>
      </c>
      <c r="H135" s="485"/>
      <c r="I135" s="486" t="b">
        <f t="shared" si="6"/>
        <v>1</v>
      </c>
      <c r="J135" s="486" t="b">
        <f t="shared" si="7"/>
        <v>0</v>
      </c>
      <c r="K135" s="486" t="str">
        <f t="shared" si="8"/>
        <v>a1N36000007n77AEAQ</v>
      </c>
      <c r="L135" s="487" t="str">
        <f t="shared" ca="1" si="9"/>
        <v>71-Jan-21 to 30-Jun-21</v>
      </c>
      <c r="M135" s="488" t="s">
        <v>1147</v>
      </c>
      <c r="N135" s="479"/>
      <c r="O135" s="127"/>
      <c r="P135" s="127"/>
      <c r="Q135" s="127"/>
      <c r="AD135" s="480"/>
      <c r="AE135" s="480"/>
      <c r="AF135" s="480"/>
      <c r="AG135" s="480"/>
      <c r="AM135" s="5"/>
      <c r="AN135" s="5"/>
    </row>
    <row r="136" spans="1:40" ht="31.5" x14ac:dyDescent="0.25">
      <c r="A136" s="375">
        <v>8</v>
      </c>
      <c r="B136" s="394" t="str">
        <f t="shared" si="4"/>
        <v/>
      </c>
      <c r="C136" s="395" t="str">
        <f ca="1">TEXT(IFERROR(INDEX('Overview - Section A'!$A$37:$A$44,MATCH(G136,'Overview - Section A'!$U$37:$U$44,0)),""),"d-mmm-yy") &amp;" to " &amp; TEXT(IFERROR(INDEX('Overview - Section A'!$E$37:$E$44,MATCH(G136,'Overview - Section A'!$U$37:$U$44,0)),""),"d-mmm-yy")</f>
        <v>1-Jul-18 to 31-Dec-18</v>
      </c>
      <c r="D136" s="483"/>
      <c r="E136" s="483"/>
      <c r="F136" s="484" t="str">
        <f t="shared" si="5"/>
        <v/>
      </c>
      <c r="G136" s="485" t="s">
        <v>428</v>
      </c>
      <c r="H136" s="485"/>
      <c r="I136" s="486" t="b">
        <f t="shared" si="6"/>
        <v>1</v>
      </c>
      <c r="J136" s="486" t="b">
        <f t="shared" si="7"/>
        <v>0</v>
      </c>
      <c r="K136" s="486" t="str">
        <f t="shared" si="8"/>
        <v>a1N36000007n77BEAQ</v>
      </c>
      <c r="L136" s="487" t="str">
        <f t="shared" ca="1" si="9"/>
        <v>81-Jul-18 to 31-Dec-18</v>
      </c>
      <c r="M136" s="488" t="s">
        <v>1148</v>
      </c>
      <c r="N136" s="479"/>
      <c r="O136" s="127"/>
      <c r="P136" s="127"/>
      <c r="Q136" s="127"/>
      <c r="AD136" s="480"/>
      <c r="AE136" s="480"/>
      <c r="AF136" s="480"/>
      <c r="AG136" s="480"/>
      <c r="AM136" s="5"/>
      <c r="AN136" s="5"/>
    </row>
    <row r="137" spans="1:40" ht="31.5" x14ac:dyDescent="0.25">
      <c r="A137" s="375">
        <v>8</v>
      </c>
      <c r="B137" s="394" t="str">
        <f t="shared" si="4"/>
        <v/>
      </c>
      <c r="C137" s="395" t="str">
        <f ca="1">TEXT(IFERROR(INDEX('Overview - Section A'!$A$37:$A$44,MATCH(G137,'Overview - Section A'!$U$37:$U$44,0)),""),"d-mmm-yy") &amp;" to " &amp; TEXT(IFERROR(INDEX('Overview - Section A'!$E$37:$E$44,MATCH(G137,'Overview - Section A'!$U$37:$U$44,0)),""),"d-mmm-yy")</f>
        <v>1-Jan-19 to 30-Jun-19</v>
      </c>
      <c r="D137" s="483"/>
      <c r="E137" s="483"/>
      <c r="F137" s="484" t="str">
        <f t="shared" si="5"/>
        <v/>
      </c>
      <c r="G137" s="485" t="s">
        <v>430</v>
      </c>
      <c r="H137" s="485"/>
      <c r="I137" s="486" t="b">
        <f t="shared" si="6"/>
        <v>1</v>
      </c>
      <c r="J137" s="486" t="b">
        <f t="shared" si="7"/>
        <v>0</v>
      </c>
      <c r="K137" s="486" t="str">
        <f t="shared" si="8"/>
        <v>a1N36000007n77BEAQ</v>
      </c>
      <c r="L137" s="487" t="str">
        <f t="shared" ca="1" si="9"/>
        <v>81-Jan-19 to 30-Jun-19</v>
      </c>
      <c r="M137" s="488" t="s">
        <v>1149</v>
      </c>
      <c r="N137" s="479"/>
      <c r="O137" s="127"/>
      <c r="P137" s="127"/>
      <c r="Q137" s="127"/>
      <c r="AD137" s="480"/>
      <c r="AE137" s="480"/>
      <c r="AF137" s="480"/>
      <c r="AG137" s="480"/>
      <c r="AM137" s="5"/>
      <c r="AN137" s="5"/>
    </row>
    <row r="138" spans="1:40" ht="31.5" x14ac:dyDescent="0.25">
      <c r="A138" s="375">
        <v>8</v>
      </c>
      <c r="B138" s="394" t="str">
        <f t="shared" si="4"/>
        <v/>
      </c>
      <c r="C138" s="395" t="str">
        <f ca="1">TEXT(IFERROR(INDEX('Overview - Section A'!$A$37:$A$44,MATCH(G138,'Overview - Section A'!$U$37:$U$44,0)),""),"d-mmm-yy") &amp;" to " &amp; TEXT(IFERROR(INDEX('Overview - Section A'!$E$37:$E$44,MATCH(G138,'Overview - Section A'!$U$37:$U$44,0)),""),"d-mmm-yy")</f>
        <v>1-Jul-19 to 31-Dec-19</v>
      </c>
      <c r="D138" s="483"/>
      <c r="E138" s="483"/>
      <c r="F138" s="484" t="str">
        <f t="shared" si="5"/>
        <v/>
      </c>
      <c r="G138" s="485" t="s">
        <v>432</v>
      </c>
      <c r="H138" s="485"/>
      <c r="I138" s="486" t="b">
        <f t="shared" si="6"/>
        <v>1</v>
      </c>
      <c r="J138" s="486" t="b">
        <f t="shared" si="7"/>
        <v>0</v>
      </c>
      <c r="K138" s="486" t="str">
        <f t="shared" si="8"/>
        <v>a1N36000007n77BEAQ</v>
      </c>
      <c r="L138" s="487" t="str">
        <f t="shared" ca="1" si="9"/>
        <v>81-Jul-19 to 31-Dec-19</v>
      </c>
      <c r="M138" s="488" t="s">
        <v>1150</v>
      </c>
      <c r="N138" s="479"/>
      <c r="O138" s="127"/>
      <c r="P138" s="127"/>
      <c r="Q138" s="127"/>
      <c r="AD138" s="480"/>
      <c r="AE138" s="480"/>
      <c r="AF138" s="480"/>
      <c r="AG138" s="480"/>
      <c r="AM138" s="5"/>
      <c r="AN138" s="5"/>
    </row>
    <row r="139" spans="1:40" ht="31.5" x14ac:dyDescent="0.25">
      <c r="A139" s="375">
        <v>8</v>
      </c>
      <c r="B139" s="394" t="str">
        <f t="shared" si="4"/>
        <v/>
      </c>
      <c r="C139" s="395" t="str">
        <f ca="1">TEXT(IFERROR(INDEX('Overview - Section A'!$A$37:$A$44,MATCH(G139,'Overview - Section A'!$U$37:$U$44,0)),""),"d-mmm-yy") &amp;" to " &amp; TEXT(IFERROR(INDEX('Overview - Section A'!$E$37:$E$44,MATCH(G139,'Overview - Section A'!$U$37:$U$44,0)),""),"d-mmm-yy")</f>
        <v>1-Jan-20 to 30-Jun-20</v>
      </c>
      <c r="D139" s="483"/>
      <c r="E139" s="483"/>
      <c r="F139" s="484" t="str">
        <f t="shared" si="5"/>
        <v/>
      </c>
      <c r="G139" s="485" t="s">
        <v>434</v>
      </c>
      <c r="H139" s="485"/>
      <c r="I139" s="486" t="b">
        <f t="shared" si="6"/>
        <v>1</v>
      </c>
      <c r="J139" s="486" t="b">
        <f t="shared" si="7"/>
        <v>0</v>
      </c>
      <c r="K139" s="486" t="str">
        <f t="shared" si="8"/>
        <v>a1N36000007n77BEAQ</v>
      </c>
      <c r="L139" s="487" t="str">
        <f t="shared" ca="1" si="9"/>
        <v>81-Jan-20 to 30-Jun-20</v>
      </c>
      <c r="M139" s="488" t="s">
        <v>1151</v>
      </c>
      <c r="N139" s="479"/>
      <c r="O139" s="127"/>
      <c r="P139" s="127"/>
      <c r="Q139" s="127"/>
      <c r="AD139" s="480"/>
      <c r="AE139" s="480"/>
      <c r="AF139" s="480"/>
      <c r="AG139" s="480"/>
      <c r="AM139" s="5"/>
      <c r="AN139" s="5"/>
    </row>
    <row r="140" spans="1:40" ht="31.5" x14ac:dyDescent="0.25">
      <c r="A140" s="375">
        <v>8</v>
      </c>
      <c r="B140" s="394" t="str">
        <f t="shared" si="4"/>
        <v/>
      </c>
      <c r="C140" s="395" t="str">
        <f ca="1">TEXT(IFERROR(INDEX('Overview - Section A'!$A$37:$A$44,MATCH(G140,'Overview - Section A'!$U$37:$U$44,0)),""),"d-mmm-yy") &amp;" to " &amp; TEXT(IFERROR(INDEX('Overview - Section A'!$E$37:$E$44,MATCH(G140,'Overview - Section A'!$U$37:$U$44,0)),""),"d-mmm-yy")</f>
        <v>1-Jul-20 to 31-Dec-20</v>
      </c>
      <c r="D140" s="483"/>
      <c r="E140" s="483"/>
      <c r="F140" s="484" t="str">
        <f t="shared" si="5"/>
        <v/>
      </c>
      <c r="G140" s="485" t="s">
        <v>436</v>
      </c>
      <c r="H140" s="485"/>
      <c r="I140" s="486" t="b">
        <f t="shared" si="6"/>
        <v>1</v>
      </c>
      <c r="J140" s="486" t="b">
        <f t="shared" si="7"/>
        <v>0</v>
      </c>
      <c r="K140" s="486" t="str">
        <f t="shared" si="8"/>
        <v>a1N36000007n77BEAQ</v>
      </c>
      <c r="L140" s="487" t="str">
        <f t="shared" ca="1" si="9"/>
        <v>81-Jul-20 to 31-Dec-20</v>
      </c>
      <c r="M140" s="488" t="s">
        <v>1152</v>
      </c>
      <c r="N140" s="479"/>
      <c r="O140" s="127"/>
      <c r="P140" s="127"/>
      <c r="Q140" s="127"/>
      <c r="AD140" s="480"/>
      <c r="AE140" s="480"/>
      <c r="AF140" s="480"/>
      <c r="AG140" s="480"/>
      <c r="AM140" s="5"/>
      <c r="AN140" s="5"/>
    </row>
    <row r="141" spans="1:40" ht="31.5" x14ac:dyDescent="0.25">
      <c r="A141" s="375">
        <v>8</v>
      </c>
      <c r="B141" s="394" t="str">
        <f t="shared" si="4"/>
        <v/>
      </c>
      <c r="C141" s="395" t="str">
        <f ca="1">TEXT(IFERROR(INDEX('Overview - Section A'!$A$37:$A$44,MATCH(G141,'Overview - Section A'!$U$37:$U$44,0)),""),"d-mmm-yy") &amp;" to " &amp; TEXT(IFERROR(INDEX('Overview - Section A'!$E$37:$E$44,MATCH(G141,'Overview - Section A'!$U$37:$U$44,0)),""),"d-mmm-yy")</f>
        <v>1-Jan-21 to 30-Jun-21</v>
      </c>
      <c r="D141" s="483"/>
      <c r="E141" s="483"/>
      <c r="F141" s="484" t="str">
        <f t="shared" si="5"/>
        <v/>
      </c>
      <c r="G141" s="485" t="s">
        <v>438</v>
      </c>
      <c r="H141" s="485"/>
      <c r="I141" s="486" t="b">
        <f t="shared" si="6"/>
        <v>1</v>
      </c>
      <c r="J141" s="486" t="b">
        <f t="shared" si="7"/>
        <v>0</v>
      </c>
      <c r="K141" s="486" t="str">
        <f t="shared" si="8"/>
        <v>a1N36000007n77BEAQ</v>
      </c>
      <c r="L141" s="487" t="str">
        <f t="shared" ca="1" si="9"/>
        <v>81-Jan-21 to 30-Jun-21</v>
      </c>
      <c r="M141" s="488" t="s">
        <v>1153</v>
      </c>
      <c r="N141" s="479"/>
      <c r="O141" s="127"/>
      <c r="P141" s="127"/>
      <c r="Q141" s="127"/>
      <c r="AD141" s="480"/>
      <c r="AE141" s="480"/>
      <c r="AF141" s="480"/>
      <c r="AG141" s="480"/>
      <c r="AM141" s="5"/>
      <c r="AN141" s="5"/>
    </row>
    <row r="142" spans="1:40" ht="31.5" x14ac:dyDescent="0.25">
      <c r="A142" s="375">
        <v>9</v>
      </c>
      <c r="B142" s="394" t="str">
        <f t="shared" si="4"/>
        <v/>
      </c>
      <c r="C142" s="395" t="str">
        <f ca="1">TEXT(IFERROR(INDEX('Overview - Section A'!$A$37:$A$44,MATCH(G142,'Overview - Section A'!$U$37:$U$44,0)),""),"d-mmm-yy") &amp;" to " &amp; TEXT(IFERROR(INDEX('Overview - Section A'!$E$37:$E$44,MATCH(G142,'Overview - Section A'!$U$37:$U$44,0)),""),"d-mmm-yy")</f>
        <v>1-Jul-18 to 31-Dec-18</v>
      </c>
      <c r="D142" s="483"/>
      <c r="E142" s="483"/>
      <c r="F142" s="484" t="str">
        <f t="shared" si="5"/>
        <v/>
      </c>
      <c r="G142" s="485" t="s">
        <v>428</v>
      </c>
      <c r="H142" s="485"/>
      <c r="I142" s="486" t="b">
        <f t="shared" si="6"/>
        <v>1</v>
      </c>
      <c r="J142" s="486" t="b">
        <f t="shared" si="7"/>
        <v>0</v>
      </c>
      <c r="K142" s="486" t="str">
        <f t="shared" si="8"/>
        <v>a1N36000007n77CEAQ</v>
      </c>
      <c r="L142" s="487" t="str">
        <f t="shared" ca="1" si="9"/>
        <v>91-Jul-18 to 31-Dec-18</v>
      </c>
      <c r="M142" s="488" t="s">
        <v>1154</v>
      </c>
      <c r="N142" s="479"/>
      <c r="O142" s="127"/>
      <c r="P142" s="127"/>
      <c r="Q142" s="127"/>
      <c r="AD142" s="480"/>
      <c r="AE142" s="480"/>
      <c r="AF142" s="480"/>
      <c r="AG142" s="480"/>
      <c r="AM142" s="5"/>
      <c r="AN142" s="5"/>
    </row>
    <row r="143" spans="1:40" ht="31.5" x14ac:dyDescent="0.25">
      <c r="A143" s="375">
        <v>9</v>
      </c>
      <c r="B143" s="394" t="str">
        <f t="shared" si="4"/>
        <v/>
      </c>
      <c r="C143" s="395" t="str">
        <f ca="1">TEXT(IFERROR(INDEX('Overview - Section A'!$A$37:$A$44,MATCH(G143,'Overview - Section A'!$U$37:$U$44,0)),""),"d-mmm-yy") &amp;" to " &amp; TEXT(IFERROR(INDEX('Overview - Section A'!$E$37:$E$44,MATCH(G143,'Overview - Section A'!$U$37:$U$44,0)),""),"d-mmm-yy")</f>
        <v>1-Jan-19 to 30-Jun-19</v>
      </c>
      <c r="D143" s="483"/>
      <c r="E143" s="483"/>
      <c r="F143" s="484" t="str">
        <f t="shared" si="5"/>
        <v/>
      </c>
      <c r="G143" s="485" t="s">
        <v>430</v>
      </c>
      <c r="H143" s="485"/>
      <c r="I143" s="486" t="b">
        <f t="shared" si="6"/>
        <v>1</v>
      </c>
      <c r="J143" s="486" t="b">
        <f t="shared" si="7"/>
        <v>0</v>
      </c>
      <c r="K143" s="486" t="str">
        <f t="shared" si="8"/>
        <v>a1N36000007n77CEAQ</v>
      </c>
      <c r="L143" s="487" t="str">
        <f t="shared" ca="1" si="9"/>
        <v>91-Jan-19 to 30-Jun-19</v>
      </c>
      <c r="M143" s="488" t="s">
        <v>1155</v>
      </c>
      <c r="N143" s="479"/>
      <c r="O143" s="127"/>
      <c r="P143" s="127"/>
      <c r="Q143" s="127"/>
      <c r="AD143" s="480"/>
      <c r="AE143" s="480"/>
      <c r="AF143" s="480"/>
      <c r="AG143" s="480"/>
      <c r="AM143" s="5"/>
      <c r="AN143" s="5"/>
    </row>
    <row r="144" spans="1:40" ht="31.5" x14ac:dyDescent="0.25">
      <c r="A144" s="375">
        <v>9</v>
      </c>
      <c r="B144" s="394" t="str">
        <f t="shared" si="4"/>
        <v/>
      </c>
      <c r="C144" s="395" t="str">
        <f ca="1">TEXT(IFERROR(INDEX('Overview - Section A'!$A$37:$A$44,MATCH(G144,'Overview - Section A'!$U$37:$U$44,0)),""),"d-mmm-yy") &amp;" to " &amp; TEXT(IFERROR(INDEX('Overview - Section A'!$E$37:$E$44,MATCH(G144,'Overview - Section A'!$U$37:$U$44,0)),""),"d-mmm-yy")</f>
        <v>1-Jul-19 to 31-Dec-19</v>
      </c>
      <c r="D144" s="483"/>
      <c r="E144" s="483"/>
      <c r="F144" s="484" t="str">
        <f t="shared" si="5"/>
        <v/>
      </c>
      <c r="G144" s="485" t="s">
        <v>432</v>
      </c>
      <c r="H144" s="485"/>
      <c r="I144" s="486" t="b">
        <f t="shared" si="6"/>
        <v>1</v>
      </c>
      <c r="J144" s="486" t="b">
        <f t="shared" si="7"/>
        <v>0</v>
      </c>
      <c r="K144" s="486" t="str">
        <f t="shared" si="8"/>
        <v>a1N36000007n77CEAQ</v>
      </c>
      <c r="L144" s="487" t="str">
        <f t="shared" ca="1" si="9"/>
        <v>91-Jul-19 to 31-Dec-19</v>
      </c>
      <c r="M144" s="488" t="s">
        <v>1156</v>
      </c>
      <c r="N144" s="479"/>
      <c r="O144" s="127"/>
      <c r="P144" s="127"/>
      <c r="Q144" s="127"/>
      <c r="AD144" s="480"/>
      <c r="AE144" s="480"/>
      <c r="AF144" s="480"/>
      <c r="AG144" s="480"/>
      <c r="AM144" s="5"/>
      <c r="AN144" s="5"/>
    </row>
    <row r="145" spans="1:40" ht="31.5" x14ac:dyDescent="0.25">
      <c r="A145" s="375">
        <v>9</v>
      </c>
      <c r="B145" s="394" t="str">
        <f t="shared" si="4"/>
        <v/>
      </c>
      <c r="C145" s="395" t="str">
        <f ca="1">TEXT(IFERROR(INDEX('Overview - Section A'!$A$37:$A$44,MATCH(G145,'Overview - Section A'!$U$37:$U$44,0)),""),"d-mmm-yy") &amp;" to " &amp; TEXT(IFERROR(INDEX('Overview - Section A'!$E$37:$E$44,MATCH(G145,'Overview - Section A'!$U$37:$U$44,0)),""),"d-mmm-yy")</f>
        <v>1-Jan-20 to 30-Jun-20</v>
      </c>
      <c r="D145" s="483"/>
      <c r="E145" s="483"/>
      <c r="F145" s="484" t="str">
        <f t="shared" si="5"/>
        <v/>
      </c>
      <c r="G145" s="485" t="s">
        <v>434</v>
      </c>
      <c r="H145" s="485"/>
      <c r="I145" s="486" t="b">
        <f t="shared" si="6"/>
        <v>1</v>
      </c>
      <c r="J145" s="486" t="b">
        <f t="shared" si="7"/>
        <v>0</v>
      </c>
      <c r="K145" s="486" t="str">
        <f t="shared" si="8"/>
        <v>a1N36000007n77CEAQ</v>
      </c>
      <c r="L145" s="487" t="str">
        <f t="shared" ca="1" si="9"/>
        <v>91-Jan-20 to 30-Jun-20</v>
      </c>
      <c r="M145" s="488" t="s">
        <v>1157</v>
      </c>
      <c r="N145" s="479"/>
      <c r="O145" s="127"/>
      <c r="P145" s="127"/>
      <c r="Q145" s="127"/>
      <c r="AD145" s="480"/>
      <c r="AE145" s="480"/>
      <c r="AF145" s="480"/>
      <c r="AG145" s="480"/>
      <c r="AM145" s="5"/>
      <c r="AN145" s="5"/>
    </row>
    <row r="146" spans="1:40" ht="31.5" x14ac:dyDescent="0.25">
      <c r="A146" s="375">
        <v>9</v>
      </c>
      <c r="B146" s="394" t="str">
        <f t="shared" si="4"/>
        <v/>
      </c>
      <c r="C146" s="395" t="str">
        <f ca="1">TEXT(IFERROR(INDEX('Overview - Section A'!$A$37:$A$44,MATCH(G146,'Overview - Section A'!$U$37:$U$44,0)),""),"d-mmm-yy") &amp;" to " &amp; TEXT(IFERROR(INDEX('Overview - Section A'!$E$37:$E$44,MATCH(G146,'Overview - Section A'!$U$37:$U$44,0)),""),"d-mmm-yy")</f>
        <v>1-Jul-20 to 31-Dec-20</v>
      </c>
      <c r="D146" s="483"/>
      <c r="E146" s="483"/>
      <c r="F146" s="484" t="str">
        <f t="shared" si="5"/>
        <v/>
      </c>
      <c r="G146" s="485" t="s">
        <v>436</v>
      </c>
      <c r="H146" s="485"/>
      <c r="I146" s="486" t="b">
        <f t="shared" si="6"/>
        <v>1</v>
      </c>
      <c r="J146" s="486" t="b">
        <f t="shared" si="7"/>
        <v>0</v>
      </c>
      <c r="K146" s="486" t="str">
        <f t="shared" si="8"/>
        <v>a1N36000007n77CEAQ</v>
      </c>
      <c r="L146" s="487" t="str">
        <f t="shared" ca="1" si="9"/>
        <v>91-Jul-20 to 31-Dec-20</v>
      </c>
      <c r="M146" s="488" t="s">
        <v>1158</v>
      </c>
      <c r="N146" s="479"/>
      <c r="O146" s="127"/>
      <c r="P146" s="127"/>
      <c r="Q146" s="127"/>
      <c r="AD146" s="480"/>
      <c r="AE146" s="480"/>
      <c r="AF146" s="480"/>
      <c r="AG146" s="480"/>
      <c r="AM146" s="5"/>
      <c r="AN146" s="5"/>
    </row>
    <row r="147" spans="1:40" ht="31.5" x14ac:dyDescent="0.25">
      <c r="A147" s="375">
        <v>9</v>
      </c>
      <c r="B147" s="394" t="str">
        <f t="shared" si="4"/>
        <v/>
      </c>
      <c r="C147" s="395" t="str">
        <f ca="1">TEXT(IFERROR(INDEX('Overview - Section A'!$A$37:$A$44,MATCH(G147,'Overview - Section A'!$U$37:$U$44,0)),""),"d-mmm-yy") &amp;" to " &amp; TEXT(IFERROR(INDEX('Overview - Section A'!$E$37:$E$44,MATCH(G147,'Overview - Section A'!$U$37:$U$44,0)),""),"d-mmm-yy")</f>
        <v>1-Jan-21 to 30-Jun-21</v>
      </c>
      <c r="D147" s="483"/>
      <c r="E147" s="483"/>
      <c r="F147" s="484" t="str">
        <f t="shared" si="5"/>
        <v/>
      </c>
      <c r="G147" s="485" t="s">
        <v>438</v>
      </c>
      <c r="H147" s="485"/>
      <c r="I147" s="486" t="b">
        <f t="shared" si="6"/>
        <v>1</v>
      </c>
      <c r="J147" s="486" t="b">
        <f t="shared" si="7"/>
        <v>0</v>
      </c>
      <c r="K147" s="486" t="str">
        <f t="shared" si="8"/>
        <v>a1N36000007n77CEAQ</v>
      </c>
      <c r="L147" s="487" t="str">
        <f t="shared" ca="1" si="9"/>
        <v>91-Jan-21 to 30-Jun-21</v>
      </c>
      <c r="M147" s="488" t="s">
        <v>1159</v>
      </c>
      <c r="N147" s="479"/>
      <c r="O147" s="127"/>
      <c r="P147" s="127"/>
      <c r="Q147" s="127"/>
      <c r="AD147" s="480"/>
      <c r="AE147" s="480"/>
      <c r="AF147" s="480"/>
      <c r="AG147" s="480"/>
      <c r="AM147" s="5"/>
      <c r="AN147" s="5"/>
    </row>
    <row r="148" spans="1:40" ht="31.5" x14ac:dyDescent="0.25">
      <c r="A148" s="375">
        <v>10</v>
      </c>
      <c r="B148" s="394" t="str">
        <f t="shared" si="4"/>
        <v/>
      </c>
      <c r="C148" s="395" t="str">
        <f ca="1">TEXT(IFERROR(INDEX('Overview - Section A'!$A$37:$A$44,MATCH(G148,'Overview - Section A'!$U$37:$U$44,0)),""),"d-mmm-yy") &amp;" to " &amp; TEXT(IFERROR(INDEX('Overview - Section A'!$E$37:$E$44,MATCH(G148,'Overview - Section A'!$U$37:$U$44,0)),""),"d-mmm-yy")</f>
        <v>1-Jul-18 to 31-Dec-18</v>
      </c>
      <c r="D148" s="483"/>
      <c r="E148" s="483"/>
      <c r="F148" s="484" t="str">
        <f t="shared" si="5"/>
        <v/>
      </c>
      <c r="G148" s="485" t="s">
        <v>428</v>
      </c>
      <c r="H148" s="485"/>
      <c r="I148" s="486" t="b">
        <f t="shared" si="6"/>
        <v>1</v>
      </c>
      <c r="J148" s="486" t="b">
        <f t="shared" si="7"/>
        <v>0</v>
      </c>
      <c r="K148" s="486" t="str">
        <f t="shared" si="8"/>
        <v>a1N36000007n77DEAQ</v>
      </c>
      <c r="L148" s="487" t="str">
        <f t="shared" ca="1" si="9"/>
        <v>101-Jul-18 to 31-Dec-18</v>
      </c>
      <c r="M148" s="488" t="s">
        <v>1160</v>
      </c>
      <c r="N148" s="479"/>
      <c r="O148" s="127"/>
      <c r="P148" s="127"/>
      <c r="Q148" s="127"/>
      <c r="AD148" s="480"/>
      <c r="AE148" s="480"/>
      <c r="AF148" s="480"/>
      <c r="AG148" s="480"/>
      <c r="AM148" s="5"/>
      <c r="AN148" s="5"/>
    </row>
    <row r="149" spans="1:40" ht="31.5" x14ac:dyDescent="0.25">
      <c r="A149" s="375">
        <v>10</v>
      </c>
      <c r="B149" s="394" t="str">
        <f t="shared" si="4"/>
        <v/>
      </c>
      <c r="C149" s="395" t="str">
        <f ca="1">TEXT(IFERROR(INDEX('Overview - Section A'!$A$37:$A$44,MATCH(G149,'Overview - Section A'!$U$37:$U$44,0)),""),"d-mmm-yy") &amp;" to " &amp; TEXT(IFERROR(INDEX('Overview - Section A'!$E$37:$E$44,MATCH(G149,'Overview - Section A'!$U$37:$U$44,0)),""),"d-mmm-yy")</f>
        <v>1-Jan-19 to 30-Jun-19</v>
      </c>
      <c r="D149" s="483"/>
      <c r="E149" s="483"/>
      <c r="F149" s="484" t="str">
        <f t="shared" si="5"/>
        <v/>
      </c>
      <c r="G149" s="485" t="s">
        <v>430</v>
      </c>
      <c r="H149" s="485"/>
      <c r="I149" s="486" t="b">
        <f t="shared" si="6"/>
        <v>1</v>
      </c>
      <c r="J149" s="486" t="b">
        <f t="shared" si="7"/>
        <v>0</v>
      </c>
      <c r="K149" s="486" t="str">
        <f t="shared" si="8"/>
        <v>a1N36000007n77DEAQ</v>
      </c>
      <c r="L149" s="487" t="str">
        <f t="shared" ca="1" si="9"/>
        <v>101-Jan-19 to 30-Jun-19</v>
      </c>
      <c r="M149" s="488" t="s">
        <v>1161</v>
      </c>
      <c r="N149" s="479"/>
      <c r="O149" s="127"/>
      <c r="P149" s="127"/>
      <c r="Q149" s="127"/>
      <c r="AD149" s="480"/>
      <c r="AE149" s="480"/>
      <c r="AF149" s="480"/>
      <c r="AG149" s="480"/>
      <c r="AM149" s="5"/>
      <c r="AN149" s="5"/>
    </row>
    <row r="150" spans="1:40" ht="31.5" x14ac:dyDescent="0.25">
      <c r="A150" s="375">
        <v>10</v>
      </c>
      <c r="B150" s="394" t="str">
        <f t="shared" si="4"/>
        <v/>
      </c>
      <c r="C150" s="395" t="str">
        <f ca="1">TEXT(IFERROR(INDEX('Overview - Section A'!$A$37:$A$44,MATCH(G150,'Overview - Section A'!$U$37:$U$44,0)),""),"d-mmm-yy") &amp;" to " &amp; TEXT(IFERROR(INDEX('Overview - Section A'!$E$37:$E$44,MATCH(G150,'Overview - Section A'!$U$37:$U$44,0)),""),"d-mmm-yy")</f>
        <v>1-Jul-19 to 31-Dec-19</v>
      </c>
      <c r="D150" s="483"/>
      <c r="E150" s="483"/>
      <c r="F150" s="484" t="str">
        <f t="shared" si="5"/>
        <v/>
      </c>
      <c r="G150" s="485" t="s">
        <v>432</v>
      </c>
      <c r="H150" s="485"/>
      <c r="I150" s="486" t="b">
        <f t="shared" si="6"/>
        <v>1</v>
      </c>
      <c r="J150" s="486" t="b">
        <f t="shared" si="7"/>
        <v>0</v>
      </c>
      <c r="K150" s="486" t="str">
        <f t="shared" si="8"/>
        <v>a1N36000007n77DEAQ</v>
      </c>
      <c r="L150" s="487" t="str">
        <f t="shared" ca="1" si="9"/>
        <v>101-Jul-19 to 31-Dec-19</v>
      </c>
      <c r="M150" s="488" t="s">
        <v>1162</v>
      </c>
      <c r="N150" s="479"/>
      <c r="O150" s="127"/>
      <c r="P150" s="127"/>
      <c r="Q150" s="127"/>
      <c r="AD150" s="480"/>
      <c r="AE150" s="480"/>
      <c r="AF150" s="480"/>
      <c r="AG150" s="480"/>
      <c r="AM150" s="5"/>
      <c r="AN150" s="5"/>
    </row>
    <row r="151" spans="1:40" ht="31.5" x14ac:dyDescent="0.25">
      <c r="A151" s="375">
        <v>10</v>
      </c>
      <c r="B151" s="394" t="str">
        <f t="shared" si="4"/>
        <v/>
      </c>
      <c r="C151" s="395" t="str">
        <f ca="1">TEXT(IFERROR(INDEX('Overview - Section A'!$A$37:$A$44,MATCH(G151,'Overview - Section A'!$U$37:$U$44,0)),""),"d-mmm-yy") &amp;" to " &amp; TEXT(IFERROR(INDEX('Overview - Section A'!$E$37:$E$44,MATCH(G151,'Overview - Section A'!$U$37:$U$44,0)),""),"d-mmm-yy")</f>
        <v>1-Jan-20 to 30-Jun-20</v>
      </c>
      <c r="D151" s="483"/>
      <c r="E151" s="483"/>
      <c r="F151" s="484" t="str">
        <f t="shared" si="5"/>
        <v/>
      </c>
      <c r="G151" s="485" t="s">
        <v>434</v>
      </c>
      <c r="H151" s="485"/>
      <c r="I151" s="486" t="b">
        <f t="shared" si="6"/>
        <v>1</v>
      </c>
      <c r="J151" s="486" t="b">
        <f t="shared" si="7"/>
        <v>0</v>
      </c>
      <c r="K151" s="486" t="str">
        <f t="shared" si="8"/>
        <v>a1N36000007n77DEAQ</v>
      </c>
      <c r="L151" s="487" t="str">
        <f t="shared" ca="1" si="9"/>
        <v>101-Jan-20 to 30-Jun-20</v>
      </c>
      <c r="M151" s="488" t="s">
        <v>1163</v>
      </c>
      <c r="N151" s="479"/>
      <c r="O151" s="127"/>
      <c r="P151" s="127"/>
      <c r="Q151" s="127"/>
      <c r="AD151" s="480"/>
      <c r="AE151" s="480"/>
      <c r="AF151" s="480"/>
      <c r="AG151" s="480"/>
      <c r="AM151" s="5"/>
      <c r="AN151" s="5"/>
    </row>
    <row r="152" spans="1:40" ht="31.5" x14ac:dyDescent="0.25">
      <c r="A152" s="375">
        <v>10</v>
      </c>
      <c r="B152" s="394" t="str">
        <f t="shared" si="4"/>
        <v/>
      </c>
      <c r="C152" s="395" t="str">
        <f ca="1">TEXT(IFERROR(INDEX('Overview - Section A'!$A$37:$A$44,MATCH(G152,'Overview - Section A'!$U$37:$U$44,0)),""),"d-mmm-yy") &amp;" to " &amp; TEXT(IFERROR(INDEX('Overview - Section A'!$E$37:$E$44,MATCH(G152,'Overview - Section A'!$U$37:$U$44,0)),""),"d-mmm-yy")</f>
        <v>1-Jul-20 to 31-Dec-20</v>
      </c>
      <c r="D152" s="483"/>
      <c r="E152" s="483"/>
      <c r="F152" s="484" t="str">
        <f t="shared" si="5"/>
        <v/>
      </c>
      <c r="G152" s="485" t="s">
        <v>436</v>
      </c>
      <c r="H152" s="485"/>
      <c r="I152" s="486" t="b">
        <f t="shared" si="6"/>
        <v>1</v>
      </c>
      <c r="J152" s="486" t="b">
        <f t="shared" si="7"/>
        <v>0</v>
      </c>
      <c r="K152" s="486" t="str">
        <f t="shared" si="8"/>
        <v>a1N36000007n77DEAQ</v>
      </c>
      <c r="L152" s="487" t="str">
        <f t="shared" ca="1" si="9"/>
        <v>101-Jul-20 to 31-Dec-20</v>
      </c>
      <c r="M152" s="488" t="s">
        <v>1164</v>
      </c>
      <c r="N152" s="479"/>
      <c r="O152" s="127"/>
      <c r="P152" s="127"/>
      <c r="Q152" s="127"/>
      <c r="AD152" s="480"/>
      <c r="AE152" s="480"/>
      <c r="AF152" s="480"/>
      <c r="AG152" s="480"/>
      <c r="AM152" s="5"/>
      <c r="AN152" s="5"/>
    </row>
    <row r="153" spans="1:40" ht="31.5" x14ac:dyDescent="0.25">
      <c r="A153" s="375">
        <v>10</v>
      </c>
      <c r="B153" s="394" t="str">
        <f t="shared" si="4"/>
        <v/>
      </c>
      <c r="C153" s="395" t="str">
        <f ca="1">TEXT(IFERROR(INDEX('Overview - Section A'!$A$37:$A$44,MATCH(G153,'Overview - Section A'!$U$37:$U$44,0)),""),"d-mmm-yy") &amp;" to " &amp; TEXT(IFERROR(INDEX('Overview - Section A'!$E$37:$E$44,MATCH(G153,'Overview - Section A'!$U$37:$U$44,0)),""),"d-mmm-yy")</f>
        <v>1-Jan-21 to 30-Jun-21</v>
      </c>
      <c r="D153" s="483"/>
      <c r="E153" s="483"/>
      <c r="F153" s="484" t="str">
        <f t="shared" si="5"/>
        <v/>
      </c>
      <c r="G153" s="485" t="s">
        <v>438</v>
      </c>
      <c r="H153" s="485"/>
      <c r="I153" s="486" t="b">
        <f t="shared" si="6"/>
        <v>1</v>
      </c>
      <c r="J153" s="486" t="b">
        <f t="shared" si="7"/>
        <v>0</v>
      </c>
      <c r="K153" s="486" t="str">
        <f t="shared" si="8"/>
        <v>a1N36000007n77DEAQ</v>
      </c>
      <c r="L153" s="487" t="str">
        <f t="shared" ca="1" si="9"/>
        <v>101-Jan-21 to 30-Jun-21</v>
      </c>
      <c r="M153" s="488" t="s">
        <v>1165</v>
      </c>
      <c r="N153" s="479"/>
      <c r="O153" s="127"/>
      <c r="P153" s="127"/>
      <c r="Q153" s="127"/>
      <c r="AD153" s="480"/>
      <c r="AE153" s="480"/>
      <c r="AF153" s="480"/>
      <c r="AG153" s="480"/>
      <c r="AM153" s="5"/>
      <c r="AN153" s="5"/>
    </row>
    <row r="154" spans="1:40" ht="31.5" x14ac:dyDescent="0.25">
      <c r="A154" s="375">
        <v>11</v>
      </c>
      <c r="B154" s="394" t="str">
        <f t="shared" si="4"/>
        <v/>
      </c>
      <c r="C154" s="395" t="str">
        <f ca="1">TEXT(IFERROR(INDEX('Overview - Section A'!$A$37:$A$44,MATCH(G154,'Overview - Section A'!$U$37:$U$44,0)),""),"d-mmm-yy") &amp;" to " &amp; TEXT(IFERROR(INDEX('Overview - Section A'!$E$37:$E$44,MATCH(G154,'Overview - Section A'!$U$37:$U$44,0)),""),"d-mmm-yy")</f>
        <v>1-Jul-18 to 31-Dec-18</v>
      </c>
      <c r="D154" s="483"/>
      <c r="E154" s="483"/>
      <c r="F154" s="484" t="str">
        <f t="shared" si="5"/>
        <v/>
      </c>
      <c r="G154" s="485" t="s">
        <v>428</v>
      </c>
      <c r="H154" s="485"/>
      <c r="I154" s="486" t="b">
        <f t="shared" si="6"/>
        <v>1</v>
      </c>
      <c r="J154" s="486" t="b">
        <f t="shared" si="7"/>
        <v>0</v>
      </c>
      <c r="K154" s="486" t="str">
        <f t="shared" si="8"/>
        <v>a1N36000007n77EEAQ</v>
      </c>
      <c r="L154" s="487" t="str">
        <f t="shared" ca="1" si="9"/>
        <v>111-Jul-18 to 31-Dec-18</v>
      </c>
      <c r="M154" s="488" t="s">
        <v>1166</v>
      </c>
      <c r="N154" s="479"/>
      <c r="O154" s="127"/>
      <c r="P154" s="127"/>
      <c r="Q154" s="127"/>
      <c r="AD154" s="480"/>
      <c r="AE154" s="480"/>
      <c r="AF154" s="480"/>
      <c r="AG154" s="480"/>
      <c r="AM154" s="5"/>
      <c r="AN154" s="5"/>
    </row>
    <row r="155" spans="1:40" ht="31.5" x14ac:dyDescent="0.25">
      <c r="A155" s="375">
        <v>11</v>
      </c>
      <c r="B155" s="394" t="str">
        <f t="shared" si="4"/>
        <v/>
      </c>
      <c r="C155" s="395" t="str">
        <f ca="1">TEXT(IFERROR(INDEX('Overview - Section A'!$A$37:$A$44,MATCH(G155,'Overview - Section A'!$U$37:$U$44,0)),""),"d-mmm-yy") &amp;" to " &amp; TEXT(IFERROR(INDEX('Overview - Section A'!$E$37:$E$44,MATCH(G155,'Overview - Section A'!$U$37:$U$44,0)),""),"d-mmm-yy")</f>
        <v>1-Jan-19 to 30-Jun-19</v>
      </c>
      <c r="D155" s="483"/>
      <c r="E155" s="483"/>
      <c r="F155" s="484" t="str">
        <f t="shared" si="5"/>
        <v/>
      </c>
      <c r="G155" s="485" t="s">
        <v>430</v>
      </c>
      <c r="H155" s="485"/>
      <c r="I155" s="486" t="b">
        <f t="shared" si="6"/>
        <v>1</v>
      </c>
      <c r="J155" s="486" t="b">
        <f t="shared" si="7"/>
        <v>0</v>
      </c>
      <c r="K155" s="486" t="str">
        <f t="shared" si="8"/>
        <v>a1N36000007n77EEAQ</v>
      </c>
      <c r="L155" s="487" t="str">
        <f t="shared" ca="1" si="9"/>
        <v>111-Jan-19 to 30-Jun-19</v>
      </c>
      <c r="M155" s="488" t="s">
        <v>1167</v>
      </c>
      <c r="N155" s="479"/>
      <c r="O155" s="127"/>
      <c r="P155" s="127"/>
      <c r="Q155" s="127"/>
      <c r="AD155" s="480"/>
      <c r="AE155" s="480"/>
      <c r="AF155" s="480"/>
      <c r="AG155" s="480"/>
      <c r="AM155" s="5"/>
      <c r="AN155" s="5"/>
    </row>
    <row r="156" spans="1:40" ht="31.5" x14ac:dyDescent="0.25">
      <c r="A156" s="375">
        <v>11</v>
      </c>
      <c r="B156" s="394" t="str">
        <f t="shared" si="4"/>
        <v/>
      </c>
      <c r="C156" s="395" t="str">
        <f ca="1">TEXT(IFERROR(INDEX('Overview - Section A'!$A$37:$A$44,MATCH(G156,'Overview - Section A'!$U$37:$U$44,0)),""),"d-mmm-yy") &amp;" to " &amp; TEXT(IFERROR(INDEX('Overview - Section A'!$E$37:$E$44,MATCH(G156,'Overview - Section A'!$U$37:$U$44,0)),""),"d-mmm-yy")</f>
        <v>1-Jul-19 to 31-Dec-19</v>
      </c>
      <c r="D156" s="483"/>
      <c r="E156" s="483"/>
      <c r="F156" s="484" t="str">
        <f t="shared" si="5"/>
        <v/>
      </c>
      <c r="G156" s="485" t="s">
        <v>432</v>
      </c>
      <c r="H156" s="485"/>
      <c r="I156" s="486" t="b">
        <f t="shared" si="6"/>
        <v>1</v>
      </c>
      <c r="J156" s="486" t="b">
        <f t="shared" si="7"/>
        <v>0</v>
      </c>
      <c r="K156" s="486" t="str">
        <f t="shared" si="8"/>
        <v>a1N36000007n77EEAQ</v>
      </c>
      <c r="L156" s="487" t="str">
        <f t="shared" ca="1" si="9"/>
        <v>111-Jul-19 to 31-Dec-19</v>
      </c>
      <c r="M156" s="488" t="s">
        <v>1168</v>
      </c>
      <c r="N156" s="479"/>
      <c r="O156" s="127"/>
      <c r="P156" s="127"/>
      <c r="Q156" s="127"/>
      <c r="AD156" s="480"/>
      <c r="AE156" s="480"/>
      <c r="AF156" s="480"/>
      <c r="AG156" s="480"/>
      <c r="AM156" s="5"/>
      <c r="AN156" s="5"/>
    </row>
    <row r="157" spans="1:40" ht="31.5" x14ac:dyDescent="0.25">
      <c r="A157" s="375">
        <v>11</v>
      </c>
      <c r="B157" s="394" t="str">
        <f t="shared" si="4"/>
        <v/>
      </c>
      <c r="C157" s="395" t="str">
        <f ca="1">TEXT(IFERROR(INDEX('Overview - Section A'!$A$37:$A$44,MATCH(G157,'Overview - Section A'!$U$37:$U$44,0)),""),"d-mmm-yy") &amp;" to " &amp; TEXT(IFERROR(INDEX('Overview - Section A'!$E$37:$E$44,MATCH(G157,'Overview - Section A'!$U$37:$U$44,0)),""),"d-mmm-yy")</f>
        <v>1-Jan-20 to 30-Jun-20</v>
      </c>
      <c r="D157" s="483"/>
      <c r="E157" s="483"/>
      <c r="F157" s="484" t="str">
        <f t="shared" si="5"/>
        <v/>
      </c>
      <c r="G157" s="485" t="s">
        <v>434</v>
      </c>
      <c r="H157" s="485"/>
      <c r="I157" s="486" t="b">
        <f t="shared" si="6"/>
        <v>1</v>
      </c>
      <c r="J157" s="486" t="b">
        <f t="shared" si="7"/>
        <v>0</v>
      </c>
      <c r="K157" s="486" t="str">
        <f t="shared" si="8"/>
        <v>a1N36000007n77EEAQ</v>
      </c>
      <c r="L157" s="487" t="str">
        <f t="shared" ca="1" si="9"/>
        <v>111-Jan-20 to 30-Jun-20</v>
      </c>
      <c r="M157" s="488" t="s">
        <v>1169</v>
      </c>
      <c r="N157" s="479"/>
      <c r="O157" s="127"/>
      <c r="P157" s="127"/>
      <c r="Q157" s="127"/>
      <c r="AD157" s="480"/>
      <c r="AE157" s="480"/>
      <c r="AF157" s="480"/>
      <c r="AG157" s="480"/>
      <c r="AM157" s="5"/>
      <c r="AN157" s="5"/>
    </row>
    <row r="158" spans="1:40" ht="31.5" x14ac:dyDescent="0.25">
      <c r="A158" s="375">
        <v>11</v>
      </c>
      <c r="B158" s="394" t="str">
        <f t="shared" ref="B158:B221" si="10">IF(A158=A157,"",IF(VLOOKUP(A158,$A$8:$D$90,4,FALSE)=0,"",VLOOKUP(A158,$A$8:$D$90,4,FALSE)))</f>
        <v/>
      </c>
      <c r="C158" s="395" t="str">
        <f ca="1">TEXT(IFERROR(INDEX('Overview - Section A'!$A$37:$A$44,MATCH(G158,'Overview - Section A'!$U$37:$U$44,0)),""),"d-mmm-yy") &amp;" to " &amp; TEXT(IFERROR(INDEX('Overview - Section A'!$E$37:$E$44,MATCH(G158,'Overview - Section A'!$U$37:$U$44,0)),""),"d-mmm-yy")</f>
        <v>1-Jul-20 to 31-Dec-20</v>
      </c>
      <c r="D158" s="483"/>
      <c r="E158" s="483"/>
      <c r="F158" s="484" t="str">
        <f t="shared" ref="F158:F221" si="11">IF(VLOOKUP(A158,$A$8:$D$90,4,FALSE)=0,"",VLOOKUP(A158,$A$8:$D$90,4,FALSE))</f>
        <v/>
      </c>
      <c r="G158" s="485" t="s">
        <v>436</v>
      </c>
      <c r="H158" s="485"/>
      <c r="I158" s="486" t="b">
        <f t="shared" ref="I158:I221" si="12">IFERROR(TRUE,FALSE)</f>
        <v>1</v>
      </c>
      <c r="J158" s="486" t="b">
        <f t="shared" ref="J158:J221" si="13">IFERROR(IF(OR(D158&lt;&gt;"",E158&lt;&gt;""),TRUE,FALSE),FALSE)</f>
        <v>0</v>
      </c>
      <c r="K158" s="486" t="str">
        <f t="shared" ref="K158:K221" si="14">IFERROR(VLOOKUP(A158,$A$8:$T$90,20,FALSE),"")</f>
        <v>a1N36000007n77EEAQ</v>
      </c>
      <c r="L158" s="487" t="str">
        <f t="shared" ref="L158:L221" ca="1" si="15">CONCATENATE(A158,C158)</f>
        <v>111-Jul-20 to 31-Dec-20</v>
      </c>
      <c r="M158" s="488" t="s">
        <v>1170</v>
      </c>
      <c r="N158" s="479"/>
      <c r="O158" s="127"/>
      <c r="P158" s="127"/>
      <c r="Q158" s="127"/>
      <c r="AD158" s="480"/>
      <c r="AE158" s="480"/>
      <c r="AF158" s="480"/>
      <c r="AG158" s="480"/>
      <c r="AM158" s="5"/>
      <c r="AN158" s="5"/>
    </row>
    <row r="159" spans="1:40" ht="31.5" x14ac:dyDescent="0.25">
      <c r="A159" s="375">
        <v>11</v>
      </c>
      <c r="B159" s="394" t="str">
        <f t="shared" si="10"/>
        <v/>
      </c>
      <c r="C159" s="395" t="str">
        <f ca="1">TEXT(IFERROR(INDEX('Overview - Section A'!$A$37:$A$44,MATCH(G159,'Overview - Section A'!$U$37:$U$44,0)),""),"d-mmm-yy") &amp;" to " &amp; TEXT(IFERROR(INDEX('Overview - Section A'!$E$37:$E$44,MATCH(G159,'Overview - Section A'!$U$37:$U$44,0)),""),"d-mmm-yy")</f>
        <v>1-Jan-21 to 30-Jun-21</v>
      </c>
      <c r="D159" s="483"/>
      <c r="E159" s="483"/>
      <c r="F159" s="484" t="str">
        <f t="shared" si="11"/>
        <v/>
      </c>
      <c r="G159" s="485" t="s">
        <v>438</v>
      </c>
      <c r="H159" s="485"/>
      <c r="I159" s="486" t="b">
        <f t="shared" si="12"/>
        <v>1</v>
      </c>
      <c r="J159" s="486" t="b">
        <f t="shared" si="13"/>
        <v>0</v>
      </c>
      <c r="K159" s="486" t="str">
        <f t="shared" si="14"/>
        <v>a1N36000007n77EEAQ</v>
      </c>
      <c r="L159" s="487" t="str">
        <f t="shared" ca="1" si="15"/>
        <v>111-Jan-21 to 30-Jun-21</v>
      </c>
      <c r="M159" s="488" t="s">
        <v>1171</v>
      </c>
      <c r="N159" s="479"/>
      <c r="O159" s="127"/>
      <c r="P159" s="127"/>
      <c r="Q159" s="127"/>
      <c r="AD159" s="480"/>
      <c r="AE159" s="480"/>
      <c r="AF159" s="480"/>
      <c r="AG159" s="480"/>
      <c r="AM159" s="5"/>
      <c r="AN159" s="5"/>
    </row>
    <row r="160" spans="1:40" ht="31.5" x14ac:dyDescent="0.25">
      <c r="A160" s="375">
        <v>12</v>
      </c>
      <c r="B160" s="394" t="str">
        <f t="shared" si="10"/>
        <v/>
      </c>
      <c r="C160" s="395" t="str">
        <f ca="1">TEXT(IFERROR(INDEX('Overview - Section A'!$A$37:$A$44,MATCH(G160,'Overview - Section A'!$U$37:$U$44,0)),""),"d-mmm-yy") &amp;" to " &amp; TEXT(IFERROR(INDEX('Overview - Section A'!$E$37:$E$44,MATCH(G160,'Overview - Section A'!$U$37:$U$44,0)),""),"d-mmm-yy")</f>
        <v>1-Jul-18 to 31-Dec-18</v>
      </c>
      <c r="D160" s="483"/>
      <c r="E160" s="483"/>
      <c r="F160" s="484" t="str">
        <f t="shared" si="11"/>
        <v/>
      </c>
      <c r="G160" s="485" t="s">
        <v>428</v>
      </c>
      <c r="H160" s="485"/>
      <c r="I160" s="486" t="b">
        <f t="shared" si="12"/>
        <v>1</v>
      </c>
      <c r="J160" s="486" t="b">
        <f t="shared" si="13"/>
        <v>0</v>
      </c>
      <c r="K160" s="486" t="str">
        <f t="shared" si="14"/>
        <v>a1N36000007n77FEAQ</v>
      </c>
      <c r="L160" s="487" t="str">
        <f t="shared" ca="1" si="15"/>
        <v>121-Jul-18 to 31-Dec-18</v>
      </c>
      <c r="M160" s="488" t="s">
        <v>1172</v>
      </c>
      <c r="N160" s="479"/>
      <c r="O160" s="127"/>
      <c r="P160" s="127"/>
      <c r="Q160" s="127"/>
      <c r="AD160" s="480"/>
      <c r="AE160" s="480"/>
      <c r="AF160" s="480"/>
      <c r="AG160" s="480"/>
      <c r="AM160" s="5"/>
      <c r="AN160" s="5"/>
    </row>
    <row r="161" spans="1:40" ht="31.5" x14ac:dyDescent="0.25">
      <c r="A161" s="375">
        <v>12</v>
      </c>
      <c r="B161" s="394" t="str">
        <f t="shared" si="10"/>
        <v/>
      </c>
      <c r="C161" s="395" t="str">
        <f ca="1">TEXT(IFERROR(INDEX('Overview - Section A'!$A$37:$A$44,MATCH(G161,'Overview - Section A'!$U$37:$U$44,0)),""),"d-mmm-yy") &amp;" to " &amp; TEXT(IFERROR(INDEX('Overview - Section A'!$E$37:$E$44,MATCH(G161,'Overview - Section A'!$U$37:$U$44,0)),""),"d-mmm-yy")</f>
        <v>1-Jan-19 to 30-Jun-19</v>
      </c>
      <c r="D161" s="483"/>
      <c r="E161" s="483"/>
      <c r="F161" s="484" t="str">
        <f t="shared" si="11"/>
        <v/>
      </c>
      <c r="G161" s="485" t="s">
        <v>430</v>
      </c>
      <c r="H161" s="485"/>
      <c r="I161" s="486" t="b">
        <f t="shared" si="12"/>
        <v>1</v>
      </c>
      <c r="J161" s="486" t="b">
        <f t="shared" si="13"/>
        <v>0</v>
      </c>
      <c r="K161" s="486" t="str">
        <f t="shared" si="14"/>
        <v>a1N36000007n77FEAQ</v>
      </c>
      <c r="L161" s="487" t="str">
        <f t="shared" ca="1" si="15"/>
        <v>121-Jan-19 to 30-Jun-19</v>
      </c>
      <c r="M161" s="488" t="s">
        <v>1173</v>
      </c>
      <c r="N161" s="479"/>
      <c r="O161" s="127"/>
      <c r="P161" s="127"/>
      <c r="Q161" s="127"/>
      <c r="AD161" s="480"/>
      <c r="AE161" s="480"/>
      <c r="AF161" s="480"/>
      <c r="AG161" s="480"/>
      <c r="AM161" s="5"/>
      <c r="AN161" s="5"/>
    </row>
    <row r="162" spans="1:40" ht="31.5" x14ac:dyDescent="0.25">
      <c r="A162" s="375">
        <v>12</v>
      </c>
      <c r="B162" s="394" t="str">
        <f t="shared" si="10"/>
        <v/>
      </c>
      <c r="C162" s="395" t="str">
        <f ca="1">TEXT(IFERROR(INDEX('Overview - Section A'!$A$37:$A$44,MATCH(G162,'Overview - Section A'!$U$37:$U$44,0)),""),"d-mmm-yy") &amp;" to " &amp; TEXT(IFERROR(INDEX('Overview - Section A'!$E$37:$E$44,MATCH(G162,'Overview - Section A'!$U$37:$U$44,0)),""),"d-mmm-yy")</f>
        <v>1-Jul-19 to 31-Dec-19</v>
      </c>
      <c r="D162" s="483"/>
      <c r="E162" s="483"/>
      <c r="F162" s="484" t="str">
        <f t="shared" si="11"/>
        <v/>
      </c>
      <c r="G162" s="485" t="s">
        <v>432</v>
      </c>
      <c r="H162" s="485"/>
      <c r="I162" s="486" t="b">
        <f t="shared" si="12"/>
        <v>1</v>
      </c>
      <c r="J162" s="486" t="b">
        <f t="shared" si="13"/>
        <v>0</v>
      </c>
      <c r="K162" s="486" t="str">
        <f t="shared" si="14"/>
        <v>a1N36000007n77FEAQ</v>
      </c>
      <c r="L162" s="487" t="str">
        <f t="shared" ca="1" si="15"/>
        <v>121-Jul-19 to 31-Dec-19</v>
      </c>
      <c r="M162" s="488" t="s">
        <v>1174</v>
      </c>
      <c r="N162" s="479"/>
      <c r="O162" s="127"/>
      <c r="P162" s="127"/>
      <c r="Q162" s="127"/>
      <c r="AD162" s="480"/>
      <c r="AE162" s="480"/>
      <c r="AF162" s="480"/>
      <c r="AG162" s="480"/>
      <c r="AM162" s="5"/>
      <c r="AN162" s="5"/>
    </row>
    <row r="163" spans="1:40" ht="31.5" x14ac:dyDescent="0.25">
      <c r="A163" s="375">
        <v>12</v>
      </c>
      <c r="B163" s="394" t="str">
        <f t="shared" si="10"/>
        <v/>
      </c>
      <c r="C163" s="395" t="str">
        <f ca="1">TEXT(IFERROR(INDEX('Overview - Section A'!$A$37:$A$44,MATCH(G163,'Overview - Section A'!$U$37:$U$44,0)),""),"d-mmm-yy") &amp;" to " &amp; TEXT(IFERROR(INDEX('Overview - Section A'!$E$37:$E$44,MATCH(G163,'Overview - Section A'!$U$37:$U$44,0)),""),"d-mmm-yy")</f>
        <v>1-Jan-20 to 30-Jun-20</v>
      </c>
      <c r="D163" s="483"/>
      <c r="E163" s="483"/>
      <c r="F163" s="484" t="str">
        <f t="shared" si="11"/>
        <v/>
      </c>
      <c r="G163" s="485" t="s">
        <v>434</v>
      </c>
      <c r="H163" s="485"/>
      <c r="I163" s="486" t="b">
        <f t="shared" si="12"/>
        <v>1</v>
      </c>
      <c r="J163" s="486" t="b">
        <f t="shared" si="13"/>
        <v>0</v>
      </c>
      <c r="K163" s="486" t="str">
        <f t="shared" si="14"/>
        <v>a1N36000007n77FEAQ</v>
      </c>
      <c r="L163" s="487" t="str">
        <f t="shared" ca="1" si="15"/>
        <v>121-Jan-20 to 30-Jun-20</v>
      </c>
      <c r="M163" s="488" t="s">
        <v>1175</v>
      </c>
      <c r="N163" s="479"/>
      <c r="O163" s="127"/>
      <c r="P163" s="127"/>
      <c r="Q163" s="127"/>
      <c r="AD163" s="480"/>
      <c r="AE163" s="480"/>
      <c r="AF163" s="480"/>
      <c r="AG163" s="480"/>
      <c r="AM163" s="5"/>
      <c r="AN163" s="5"/>
    </row>
    <row r="164" spans="1:40" ht="31.5" x14ac:dyDescent="0.25">
      <c r="A164" s="375">
        <v>12</v>
      </c>
      <c r="B164" s="394" t="str">
        <f t="shared" si="10"/>
        <v/>
      </c>
      <c r="C164" s="395" t="str">
        <f ca="1">TEXT(IFERROR(INDEX('Overview - Section A'!$A$37:$A$44,MATCH(G164,'Overview - Section A'!$U$37:$U$44,0)),""),"d-mmm-yy") &amp;" to " &amp; TEXT(IFERROR(INDEX('Overview - Section A'!$E$37:$E$44,MATCH(G164,'Overview - Section A'!$U$37:$U$44,0)),""),"d-mmm-yy")</f>
        <v>1-Jul-20 to 31-Dec-20</v>
      </c>
      <c r="D164" s="483"/>
      <c r="E164" s="483"/>
      <c r="F164" s="484" t="str">
        <f t="shared" si="11"/>
        <v/>
      </c>
      <c r="G164" s="485" t="s">
        <v>436</v>
      </c>
      <c r="H164" s="485"/>
      <c r="I164" s="486" t="b">
        <f t="shared" si="12"/>
        <v>1</v>
      </c>
      <c r="J164" s="486" t="b">
        <f t="shared" si="13"/>
        <v>0</v>
      </c>
      <c r="K164" s="486" t="str">
        <f t="shared" si="14"/>
        <v>a1N36000007n77FEAQ</v>
      </c>
      <c r="L164" s="487" t="str">
        <f t="shared" ca="1" si="15"/>
        <v>121-Jul-20 to 31-Dec-20</v>
      </c>
      <c r="M164" s="488" t="s">
        <v>1176</v>
      </c>
      <c r="N164" s="479"/>
      <c r="O164" s="127"/>
      <c r="P164" s="127"/>
      <c r="Q164" s="127"/>
      <c r="AD164" s="480"/>
      <c r="AE164" s="480"/>
      <c r="AF164" s="480"/>
      <c r="AG164" s="480"/>
      <c r="AM164" s="5"/>
      <c r="AN164" s="5"/>
    </row>
    <row r="165" spans="1:40" ht="31.5" x14ac:dyDescent="0.25">
      <c r="A165" s="375">
        <v>12</v>
      </c>
      <c r="B165" s="394" t="str">
        <f t="shared" si="10"/>
        <v/>
      </c>
      <c r="C165" s="395" t="str">
        <f ca="1">TEXT(IFERROR(INDEX('Overview - Section A'!$A$37:$A$44,MATCH(G165,'Overview - Section A'!$U$37:$U$44,0)),""),"d-mmm-yy") &amp;" to " &amp; TEXT(IFERROR(INDEX('Overview - Section A'!$E$37:$E$44,MATCH(G165,'Overview - Section A'!$U$37:$U$44,0)),""),"d-mmm-yy")</f>
        <v>1-Jan-21 to 30-Jun-21</v>
      </c>
      <c r="D165" s="483"/>
      <c r="E165" s="483"/>
      <c r="F165" s="484" t="str">
        <f t="shared" si="11"/>
        <v/>
      </c>
      <c r="G165" s="485" t="s">
        <v>438</v>
      </c>
      <c r="H165" s="485"/>
      <c r="I165" s="486" t="b">
        <f t="shared" si="12"/>
        <v>1</v>
      </c>
      <c r="J165" s="486" t="b">
        <f t="shared" si="13"/>
        <v>0</v>
      </c>
      <c r="K165" s="486" t="str">
        <f t="shared" si="14"/>
        <v>a1N36000007n77FEAQ</v>
      </c>
      <c r="L165" s="487" t="str">
        <f t="shared" ca="1" si="15"/>
        <v>121-Jan-21 to 30-Jun-21</v>
      </c>
      <c r="M165" s="488" t="s">
        <v>1177</v>
      </c>
      <c r="N165" s="479"/>
      <c r="O165" s="127"/>
      <c r="P165" s="127"/>
      <c r="Q165" s="127"/>
      <c r="AD165" s="480"/>
      <c r="AE165" s="480"/>
      <c r="AF165" s="480"/>
      <c r="AG165" s="480"/>
      <c r="AM165" s="5"/>
      <c r="AN165" s="5"/>
    </row>
    <row r="166" spans="1:40" ht="31.5" x14ac:dyDescent="0.25">
      <c r="A166" s="375">
        <v>13</v>
      </c>
      <c r="B166" s="394" t="str">
        <f t="shared" si="10"/>
        <v/>
      </c>
      <c r="C166" s="395" t="str">
        <f ca="1">TEXT(IFERROR(INDEX('Overview - Section A'!$A$37:$A$44,MATCH(G166,'Overview - Section A'!$U$37:$U$44,0)),""),"d-mmm-yy") &amp;" to " &amp; TEXT(IFERROR(INDEX('Overview - Section A'!$E$37:$E$44,MATCH(G166,'Overview - Section A'!$U$37:$U$44,0)),""),"d-mmm-yy")</f>
        <v>1-Jul-18 to 31-Dec-18</v>
      </c>
      <c r="D166" s="483"/>
      <c r="E166" s="483"/>
      <c r="F166" s="484" t="str">
        <f t="shared" si="11"/>
        <v/>
      </c>
      <c r="G166" s="485" t="s">
        <v>428</v>
      </c>
      <c r="H166" s="485"/>
      <c r="I166" s="486" t="b">
        <f t="shared" si="12"/>
        <v>1</v>
      </c>
      <c r="J166" s="486" t="b">
        <f t="shared" si="13"/>
        <v>0</v>
      </c>
      <c r="K166" s="486" t="str">
        <f t="shared" si="14"/>
        <v>a1N36000007n77GEAQ</v>
      </c>
      <c r="L166" s="487" t="str">
        <f t="shared" ca="1" si="15"/>
        <v>131-Jul-18 to 31-Dec-18</v>
      </c>
      <c r="M166" s="488" t="s">
        <v>1178</v>
      </c>
      <c r="N166" s="479"/>
      <c r="O166" s="127"/>
      <c r="P166" s="127"/>
      <c r="Q166" s="127"/>
      <c r="AD166" s="480"/>
      <c r="AE166" s="480"/>
      <c r="AF166" s="480"/>
      <c r="AG166" s="480"/>
      <c r="AM166" s="5"/>
      <c r="AN166" s="5"/>
    </row>
    <row r="167" spans="1:40" ht="31.5" x14ac:dyDescent="0.25">
      <c r="A167" s="375">
        <v>13</v>
      </c>
      <c r="B167" s="394" t="str">
        <f t="shared" si="10"/>
        <v/>
      </c>
      <c r="C167" s="395" t="str">
        <f ca="1">TEXT(IFERROR(INDEX('Overview - Section A'!$A$37:$A$44,MATCH(G167,'Overview - Section A'!$U$37:$U$44,0)),""),"d-mmm-yy") &amp;" to " &amp; TEXT(IFERROR(INDEX('Overview - Section A'!$E$37:$E$44,MATCH(G167,'Overview - Section A'!$U$37:$U$44,0)),""),"d-mmm-yy")</f>
        <v>1-Jan-19 to 30-Jun-19</v>
      </c>
      <c r="D167" s="483"/>
      <c r="E167" s="483"/>
      <c r="F167" s="484" t="str">
        <f t="shared" si="11"/>
        <v/>
      </c>
      <c r="G167" s="485" t="s">
        <v>430</v>
      </c>
      <c r="H167" s="485"/>
      <c r="I167" s="486" t="b">
        <f t="shared" si="12"/>
        <v>1</v>
      </c>
      <c r="J167" s="486" t="b">
        <f t="shared" si="13"/>
        <v>0</v>
      </c>
      <c r="K167" s="486" t="str">
        <f t="shared" si="14"/>
        <v>a1N36000007n77GEAQ</v>
      </c>
      <c r="L167" s="487" t="str">
        <f t="shared" ca="1" si="15"/>
        <v>131-Jan-19 to 30-Jun-19</v>
      </c>
      <c r="M167" s="488" t="s">
        <v>1179</v>
      </c>
      <c r="N167" s="479"/>
      <c r="O167" s="127"/>
      <c r="P167" s="127"/>
      <c r="Q167" s="127"/>
      <c r="AD167" s="480"/>
      <c r="AE167" s="480"/>
      <c r="AF167" s="480"/>
      <c r="AG167" s="480"/>
      <c r="AM167" s="5"/>
      <c r="AN167" s="5"/>
    </row>
    <row r="168" spans="1:40" ht="31.5" x14ac:dyDescent="0.25">
      <c r="A168" s="375">
        <v>13</v>
      </c>
      <c r="B168" s="394" t="str">
        <f t="shared" si="10"/>
        <v/>
      </c>
      <c r="C168" s="395" t="str">
        <f ca="1">TEXT(IFERROR(INDEX('Overview - Section A'!$A$37:$A$44,MATCH(G168,'Overview - Section A'!$U$37:$U$44,0)),""),"d-mmm-yy") &amp;" to " &amp; TEXT(IFERROR(INDEX('Overview - Section A'!$E$37:$E$44,MATCH(G168,'Overview - Section A'!$U$37:$U$44,0)),""),"d-mmm-yy")</f>
        <v>1-Jul-19 to 31-Dec-19</v>
      </c>
      <c r="D168" s="483"/>
      <c r="E168" s="483"/>
      <c r="F168" s="484" t="str">
        <f t="shared" si="11"/>
        <v/>
      </c>
      <c r="G168" s="485" t="s">
        <v>432</v>
      </c>
      <c r="H168" s="485"/>
      <c r="I168" s="486" t="b">
        <f t="shared" si="12"/>
        <v>1</v>
      </c>
      <c r="J168" s="486" t="b">
        <f t="shared" si="13"/>
        <v>0</v>
      </c>
      <c r="K168" s="486" t="str">
        <f t="shared" si="14"/>
        <v>a1N36000007n77GEAQ</v>
      </c>
      <c r="L168" s="487" t="str">
        <f t="shared" ca="1" si="15"/>
        <v>131-Jul-19 to 31-Dec-19</v>
      </c>
      <c r="M168" s="488" t="s">
        <v>1180</v>
      </c>
      <c r="N168" s="479"/>
      <c r="O168" s="127"/>
      <c r="P168" s="127"/>
      <c r="Q168" s="127"/>
      <c r="AD168" s="480"/>
      <c r="AE168" s="480"/>
      <c r="AF168" s="480"/>
      <c r="AG168" s="480"/>
      <c r="AM168" s="5"/>
      <c r="AN168" s="5"/>
    </row>
    <row r="169" spans="1:40" ht="31.5" x14ac:dyDescent="0.25">
      <c r="A169" s="375">
        <v>13</v>
      </c>
      <c r="B169" s="394" t="str">
        <f t="shared" si="10"/>
        <v/>
      </c>
      <c r="C169" s="395" t="str">
        <f ca="1">TEXT(IFERROR(INDEX('Overview - Section A'!$A$37:$A$44,MATCH(G169,'Overview - Section A'!$U$37:$U$44,0)),""),"d-mmm-yy") &amp;" to " &amp; TEXT(IFERROR(INDEX('Overview - Section A'!$E$37:$E$44,MATCH(G169,'Overview - Section A'!$U$37:$U$44,0)),""),"d-mmm-yy")</f>
        <v>1-Jan-20 to 30-Jun-20</v>
      </c>
      <c r="D169" s="483"/>
      <c r="E169" s="483"/>
      <c r="F169" s="484" t="str">
        <f t="shared" si="11"/>
        <v/>
      </c>
      <c r="G169" s="485" t="s">
        <v>434</v>
      </c>
      <c r="H169" s="485"/>
      <c r="I169" s="486" t="b">
        <f t="shared" si="12"/>
        <v>1</v>
      </c>
      <c r="J169" s="486" t="b">
        <f t="shared" si="13"/>
        <v>0</v>
      </c>
      <c r="K169" s="486" t="str">
        <f t="shared" si="14"/>
        <v>a1N36000007n77GEAQ</v>
      </c>
      <c r="L169" s="487" t="str">
        <f t="shared" ca="1" si="15"/>
        <v>131-Jan-20 to 30-Jun-20</v>
      </c>
      <c r="M169" s="488" t="s">
        <v>1181</v>
      </c>
      <c r="N169" s="479"/>
      <c r="O169" s="127"/>
      <c r="P169" s="127"/>
      <c r="Q169" s="127"/>
      <c r="AD169" s="480"/>
      <c r="AE169" s="480"/>
      <c r="AF169" s="480"/>
      <c r="AG169" s="480"/>
      <c r="AM169" s="5"/>
      <c r="AN169" s="5"/>
    </row>
    <row r="170" spans="1:40" ht="31.5" x14ac:dyDescent="0.25">
      <c r="A170" s="375">
        <v>13</v>
      </c>
      <c r="B170" s="394" t="str">
        <f t="shared" si="10"/>
        <v/>
      </c>
      <c r="C170" s="395" t="str">
        <f ca="1">TEXT(IFERROR(INDEX('Overview - Section A'!$A$37:$A$44,MATCH(G170,'Overview - Section A'!$U$37:$U$44,0)),""),"d-mmm-yy") &amp;" to " &amp; TEXT(IFERROR(INDEX('Overview - Section A'!$E$37:$E$44,MATCH(G170,'Overview - Section A'!$U$37:$U$44,0)),""),"d-mmm-yy")</f>
        <v>1-Jul-20 to 31-Dec-20</v>
      </c>
      <c r="D170" s="483"/>
      <c r="E170" s="483"/>
      <c r="F170" s="484" t="str">
        <f t="shared" si="11"/>
        <v/>
      </c>
      <c r="G170" s="485" t="s">
        <v>436</v>
      </c>
      <c r="H170" s="485"/>
      <c r="I170" s="486" t="b">
        <f t="shared" si="12"/>
        <v>1</v>
      </c>
      <c r="J170" s="486" t="b">
        <f t="shared" si="13"/>
        <v>0</v>
      </c>
      <c r="K170" s="486" t="str">
        <f t="shared" si="14"/>
        <v>a1N36000007n77GEAQ</v>
      </c>
      <c r="L170" s="487" t="str">
        <f t="shared" ca="1" si="15"/>
        <v>131-Jul-20 to 31-Dec-20</v>
      </c>
      <c r="M170" s="488" t="s">
        <v>1182</v>
      </c>
      <c r="N170" s="479"/>
      <c r="O170" s="127"/>
      <c r="P170" s="127"/>
      <c r="Q170" s="127"/>
      <c r="AD170" s="480"/>
      <c r="AE170" s="480"/>
      <c r="AF170" s="480"/>
      <c r="AG170" s="480"/>
      <c r="AM170" s="5"/>
      <c r="AN170" s="5"/>
    </row>
    <row r="171" spans="1:40" ht="31.5" x14ac:dyDescent="0.25">
      <c r="A171" s="375">
        <v>13</v>
      </c>
      <c r="B171" s="394" t="str">
        <f t="shared" si="10"/>
        <v/>
      </c>
      <c r="C171" s="395" t="str">
        <f ca="1">TEXT(IFERROR(INDEX('Overview - Section A'!$A$37:$A$44,MATCH(G171,'Overview - Section A'!$U$37:$U$44,0)),""),"d-mmm-yy") &amp;" to " &amp; TEXT(IFERROR(INDEX('Overview - Section A'!$E$37:$E$44,MATCH(G171,'Overview - Section A'!$U$37:$U$44,0)),""),"d-mmm-yy")</f>
        <v>1-Jan-21 to 30-Jun-21</v>
      </c>
      <c r="D171" s="483"/>
      <c r="E171" s="483"/>
      <c r="F171" s="484" t="str">
        <f t="shared" si="11"/>
        <v/>
      </c>
      <c r="G171" s="485" t="s">
        <v>438</v>
      </c>
      <c r="H171" s="485"/>
      <c r="I171" s="486" t="b">
        <f t="shared" si="12"/>
        <v>1</v>
      </c>
      <c r="J171" s="486" t="b">
        <f t="shared" si="13"/>
        <v>0</v>
      </c>
      <c r="K171" s="486" t="str">
        <f t="shared" si="14"/>
        <v>a1N36000007n77GEAQ</v>
      </c>
      <c r="L171" s="487" t="str">
        <f t="shared" ca="1" si="15"/>
        <v>131-Jan-21 to 30-Jun-21</v>
      </c>
      <c r="M171" s="488" t="s">
        <v>1183</v>
      </c>
      <c r="N171" s="479"/>
      <c r="O171" s="127"/>
      <c r="P171" s="127"/>
      <c r="Q171" s="127"/>
      <c r="AD171" s="480"/>
      <c r="AE171" s="480"/>
      <c r="AF171" s="480"/>
      <c r="AG171" s="480"/>
      <c r="AM171" s="5"/>
      <c r="AN171" s="5"/>
    </row>
    <row r="172" spans="1:40" ht="31.5" x14ac:dyDescent="0.25">
      <c r="A172" s="375">
        <v>14</v>
      </c>
      <c r="B172" s="394" t="str">
        <f t="shared" si="10"/>
        <v/>
      </c>
      <c r="C172" s="395" t="str">
        <f ca="1">TEXT(IFERROR(INDEX('Overview - Section A'!$A$37:$A$44,MATCH(G172,'Overview - Section A'!$U$37:$U$44,0)),""),"d-mmm-yy") &amp;" to " &amp; TEXT(IFERROR(INDEX('Overview - Section A'!$E$37:$E$44,MATCH(G172,'Overview - Section A'!$U$37:$U$44,0)),""),"d-mmm-yy")</f>
        <v>1-Jul-18 to 31-Dec-18</v>
      </c>
      <c r="D172" s="483"/>
      <c r="E172" s="483"/>
      <c r="F172" s="484" t="str">
        <f t="shared" si="11"/>
        <v/>
      </c>
      <c r="G172" s="485" t="s">
        <v>428</v>
      </c>
      <c r="H172" s="485"/>
      <c r="I172" s="486" t="b">
        <f t="shared" si="12"/>
        <v>1</v>
      </c>
      <c r="J172" s="486" t="b">
        <f t="shared" si="13"/>
        <v>0</v>
      </c>
      <c r="K172" s="486" t="str">
        <f t="shared" si="14"/>
        <v>a1N36000007n77HEAQ</v>
      </c>
      <c r="L172" s="487" t="str">
        <f t="shared" ca="1" si="15"/>
        <v>141-Jul-18 to 31-Dec-18</v>
      </c>
      <c r="M172" s="488" t="s">
        <v>1184</v>
      </c>
      <c r="N172" s="479"/>
      <c r="O172" s="127"/>
      <c r="P172" s="127"/>
      <c r="Q172" s="127"/>
      <c r="AD172" s="480"/>
      <c r="AE172" s="480"/>
      <c r="AF172" s="480"/>
      <c r="AG172" s="480"/>
      <c r="AM172" s="5"/>
      <c r="AN172" s="5"/>
    </row>
    <row r="173" spans="1:40" ht="31.5" x14ac:dyDescent="0.25">
      <c r="A173" s="375">
        <v>14</v>
      </c>
      <c r="B173" s="394" t="str">
        <f t="shared" si="10"/>
        <v/>
      </c>
      <c r="C173" s="395" t="str">
        <f ca="1">TEXT(IFERROR(INDEX('Overview - Section A'!$A$37:$A$44,MATCH(G173,'Overview - Section A'!$U$37:$U$44,0)),""),"d-mmm-yy") &amp;" to " &amp; TEXT(IFERROR(INDEX('Overview - Section A'!$E$37:$E$44,MATCH(G173,'Overview - Section A'!$U$37:$U$44,0)),""),"d-mmm-yy")</f>
        <v>1-Jan-19 to 30-Jun-19</v>
      </c>
      <c r="D173" s="483"/>
      <c r="E173" s="483"/>
      <c r="F173" s="484" t="str">
        <f t="shared" si="11"/>
        <v/>
      </c>
      <c r="G173" s="485" t="s">
        <v>430</v>
      </c>
      <c r="H173" s="485"/>
      <c r="I173" s="486" t="b">
        <f t="shared" si="12"/>
        <v>1</v>
      </c>
      <c r="J173" s="486" t="b">
        <f t="shared" si="13"/>
        <v>0</v>
      </c>
      <c r="K173" s="486" t="str">
        <f t="shared" si="14"/>
        <v>a1N36000007n77HEAQ</v>
      </c>
      <c r="L173" s="487" t="str">
        <f t="shared" ca="1" si="15"/>
        <v>141-Jan-19 to 30-Jun-19</v>
      </c>
      <c r="M173" s="488" t="s">
        <v>1185</v>
      </c>
      <c r="N173" s="479"/>
      <c r="O173" s="127"/>
      <c r="P173" s="127"/>
      <c r="Q173" s="127"/>
      <c r="AD173" s="480"/>
      <c r="AE173" s="480"/>
      <c r="AF173" s="480"/>
      <c r="AG173" s="480"/>
      <c r="AM173" s="5"/>
      <c r="AN173" s="5"/>
    </row>
    <row r="174" spans="1:40" ht="31.5" x14ac:dyDescent="0.25">
      <c r="A174" s="375">
        <v>14</v>
      </c>
      <c r="B174" s="394" t="str">
        <f t="shared" si="10"/>
        <v/>
      </c>
      <c r="C174" s="395" t="str">
        <f ca="1">TEXT(IFERROR(INDEX('Overview - Section A'!$A$37:$A$44,MATCH(G174,'Overview - Section A'!$U$37:$U$44,0)),""),"d-mmm-yy") &amp;" to " &amp; TEXT(IFERROR(INDEX('Overview - Section A'!$E$37:$E$44,MATCH(G174,'Overview - Section A'!$U$37:$U$44,0)),""),"d-mmm-yy")</f>
        <v>1-Jul-19 to 31-Dec-19</v>
      </c>
      <c r="D174" s="483"/>
      <c r="E174" s="483"/>
      <c r="F174" s="484" t="str">
        <f t="shared" si="11"/>
        <v/>
      </c>
      <c r="G174" s="485" t="s">
        <v>432</v>
      </c>
      <c r="H174" s="485"/>
      <c r="I174" s="486" t="b">
        <f t="shared" si="12"/>
        <v>1</v>
      </c>
      <c r="J174" s="486" t="b">
        <f t="shared" si="13"/>
        <v>0</v>
      </c>
      <c r="K174" s="486" t="str">
        <f t="shared" si="14"/>
        <v>a1N36000007n77HEAQ</v>
      </c>
      <c r="L174" s="487" t="str">
        <f t="shared" ca="1" si="15"/>
        <v>141-Jul-19 to 31-Dec-19</v>
      </c>
      <c r="M174" s="488" t="s">
        <v>1186</v>
      </c>
      <c r="N174" s="479"/>
      <c r="O174" s="127"/>
      <c r="P174" s="127"/>
      <c r="Q174" s="127"/>
      <c r="AD174" s="480"/>
      <c r="AE174" s="480"/>
      <c r="AF174" s="480"/>
      <c r="AG174" s="480"/>
      <c r="AM174" s="5"/>
      <c r="AN174" s="5"/>
    </row>
    <row r="175" spans="1:40" ht="31.5" x14ac:dyDescent="0.25">
      <c r="A175" s="375">
        <v>14</v>
      </c>
      <c r="B175" s="394" t="str">
        <f t="shared" si="10"/>
        <v/>
      </c>
      <c r="C175" s="395" t="str">
        <f ca="1">TEXT(IFERROR(INDEX('Overview - Section A'!$A$37:$A$44,MATCH(G175,'Overview - Section A'!$U$37:$U$44,0)),""),"d-mmm-yy") &amp;" to " &amp; TEXT(IFERROR(INDEX('Overview - Section A'!$E$37:$E$44,MATCH(G175,'Overview - Section A'!$U$37:$U$44,0)),""),"d-mmm-yy")</f>
        <v>1-Jan-20 to 30-Jun-20</v>
      </c>
      <c r="D175" s="483"/>
      <c r="E175" s="483"/>
      <c r="F175" s="484" t="str">
        <f t="shared" si="11"/>
        <v/>
      </c>
      <c r="G175" s="485" t="s">
        <v>434</v>
      </c>
      <c r="H175" s="485"/>
      <c r="I175" s="486" t="b">
        <f t="shared" si="12"/>
        <v>1</v>
      </c>
      <c r="J175" s="486" t="b">
        <f t="shared" si="13"/>
        <v>0</v>
      </c>
      <c r="K175" s="486" t="str">
        <f t="shared" si="14"/>
        <v>a1N36000007n77HEAQ</v>
      </c>
      <c r="L175" s="487" t="str">
        <f t="shared" ca="1" si="15"/>
        <v>141-Jan-20 to 30-Jun-20</v>
      </c>
      <c r="M175" s="488" t="s">
        <v>1187</v>
      </c>
      <c r="N175" s="479"/>
      <c r="O175" s="127"/>
      <c r="P175" s="127"/>
      <c r="Q175" s="127"/>
      <c r="AD175" s="480"/>
      <c r="AE175" s="480"/>
      <c r="AF175" s="480"/>
      <c r="AG175" s="480"/>
      <c r="AM175" s="5"/>
      <c r="AN175" s="5"/>
    </row>
    <row r="176" spans="1:40" ht="31.5" x14ac:dyDescent="0.25">
      <c r="A176" s="375">
        <v>14</v>
      </c>
      <c r="B176" s="394" t="str">
        <f t="shared" si="10"/>
        <v/>
      </c>
      <c r="C176" s="395" t="str">
        <f ca="1">TEXT(IFERROR(INDEX('Overview - Section A'!$A$37:$A$44,MATCH(G176,'Overview - Section A'!$U$37:$U$44,0)),""),"d-mmm-yy") &amp;" to " &amp; TEXT(IFERROR(INDEX('Overview - Section A'!$E$37:$E$44,MATCH(G176,'Overview - Section A'!$U$37:$U$44,0)),""),"d-mmm-yy")</f>
        <v>1-Jul-20 to 31-Dec-20</v>
      </c>
      <c r="D176" s="483"/>
      <c r="E176" s="483"/>
      <c r="F176" s="484" t="str">
        <f t="shared" si="11"/>
        <v/>
      </c>
      <c r="G176" s="485" t="s">
        <v>436</v>
      </c>
      <c r="H176" s="485"/>
      <c r="I176" s="486" t="b">
        <f t="shared" si="12"/>
        <v>1</v>
      </c>
      <c r="J176" s="486" t="b">
        <f t="shared" si="13"/>
        <v>0</v>
      </c>
      <c r="K176" s="486" t="str">
        <f t="shared" si="14"/>
        <v>a1N36000007n77HEAQ</v>
      </c>
      <c r="L176" s="487" t="str">
        <f t="shared" ca="1" si="15"/>
        <v>141-Jul-20 to 31-Dec-20</v>
      </c>
      <c r="M176" s="488" t="s">
        <v>1188</v>
      </c>
      <c r="N176" s="479"/>
      <c r="O176" s="127"/>
      <c r="P176" s="127"/>
      <c r="Q176" s="127"/>
      <c r="AD176" s="480"/>
      <c r="AE176" s="480"/>
      <c r="AF176" s="480"/>
      <c r="AG176" s="480"/>
      <c r="AM176" s="5"/>
      <c r="AN176" s="5"/>
    </row>
    <row r="177" spans="1:40" ht="31.5" x14ac:dyDescent="0.25">
      <c r="A177" s="375">
        <v>14</v>
      </c>
      <c r="B177" s="394" t="str">
        <f t="shared" si="10"/>
        <v/>
      </c>
      <c r="C177" s="395" t="str">
        <f ca="1">TEXT(IFERROR(INDEX('Overview - Section A'!$A$37:$A$44,MATCH(G177,'Overview - Section A'!$U$37:$U$44,0)),""),"d-mmm-yy") &amp;" to " &amp; TEXT(IFERROR(INDEX('Overview - Section A'!$E$37:$E$44,MATCH(G177,'Overview - Section A'!$U$37:$U$44,0)),""),"d-mmm-yy")</f>
        <v>1-Jan-21 to 30-Jun-21</v>
      </c>
      <c r="D177" s="483"/>
      <c r="E177" s="483"/>
      <c r="F177" s="484" t="str">
        <f t="shared" si="11"/>
        <v/>
      </c>
      <c r="G177" s="485" t="s">
        <v>438</v>
      </c>
      <c r="H177" s="485"/>
      <c r="I177" s="486" t="b">
        <f t="shared" si="12"/>
        <v>1</v>
      </c>
      <c r="J177" s="486" t="b">
        <f t="shared" si="13"/>
        <v>0</v>
      </c>
      <c r="K177" s="486" t="str">
        <f t="shared" si="14"/>
        <v>a1N36000007n77HEAQ</v>
      </c>
      <c r="L177" s="487" t="str">
        <f t="shared" ca="1" si="15"/>
        <v>141-Jan-21 to 30-Jun-21</v>
      </c>
      <c r="M177" s="488" t="s">
        <v>1189</v>
      </c>
      <c r="N177" s="479"/>
      <c r="O177" s="127"/>
      <c r="P177" s="127"/>
      <c r="Q177" s="127"/>
      <c r="AD177" s="480"/>
      <c r="AE177" s="480"/>
      <c r="AF177" s="480"/>
      <c r="AG177" s="480"/>
      <c r="AM177" s="5"/>
      <c r="AN177" s="5"/>
    </row>
    <row r="178" spans="1:40" ht="31.5" x14ac:dyDescent="0.25">
      <c r="A178" s="375">
        <v>15</v>
      </c>
      <c r="B178" s="394" t="str">
        <f t="shared" si="10"/>
        <v/>
      </c>
      <c r="C178" s="395" t="str">
        <f ca="1">TEXT(IFERROR(INDEX('Overview - Section A'!$A$37:$A$44,MATCH(G178,'Overview - Section A'!$U$37:$U$44,0)),""),"d-mmm-yy") &amp;" to " &amp; TEXT(IFERROR(INDEX('Overview - Section A'!$E$37:$E$44,MATCH(G178,'Overview - Section A'!$U$37:$U$44,0)),""),"d-mmm-yy")</f>
        <v>1-Jul-18 to 31-Dec-18</v>
      </c>
      <c r="D178" s="483"/>
      <c r="E178" s="483"/>
      <c r="F178" s="484" t="str">
        <f t="shared" si="11"/>
        <v/>
      </c>
      <c r="G178" s="485" t="s">
        <v>428</v>
      </c>
      <c r="H178" s="485"/>
      <c r="I178" s="486" t="b">
        <f t="shared" si="12"/>
        <v>1</v>
      </c>
      <c r="J178" s="486" t="b">
        <f t="shared" si="13"/>
        <v>0</v>
      </c>
      <c r="K178" s="486" t="str">
        <f t="shared" si="14"/>
        <v>a1N36000007n77IEAQ</v>
      </c>
      <c r="L178" s="487" t="str">
        <f t="shared" ca="1" si="15"/>
        <v>151-Jul-18 to 31-Dec-18</v>
      </c>
      <c r="M178" s="488" t="s">
        <v>1190</v>
      </c>
      <c r="N178" s="479"/>
      <c r="O178" s="127"/>
      <c r="P178" s="127"/>
      <c r="Q178" s="127"/>
      <c r="AD178" s="480"/>
      <c r="AE178" s="480"/>
      <c r="AF178" s="480"/>
      <c r="AG178" s="480"/>
      <c r="AM178" s="5"/>
      <c r="AN178" s="5"/>
    </row>
    <row r="179" spans="1:40" ht="31.5" x14ac:dyDescent="0.25">
      <c r="A179" s="375">
        <v>15</v>
      </c>
      <c r="B179" s="394" t="str">
        <f t="shared" si="10"/>
        <v/>
      </c>
      <c r="C179" s="395" t="str">
        <f ca="1">TEXT(IFERROR(INDEX('Overview - Section A'!$A$37:$A$44,MATCH(G179,'Overview - Section A'!$U$37:$U$44,0)),""),"d-mmm-yy") &amp;" to " &amp; TEXT(IFERROR(INDEX('Overview - Section A'!$E$37:$E$44,MATCH(G179,'Overview - Section A'!$U$37:$U$44,0)),""),"d-mmm-yy")</f>
        <v>1-Jan-19 to 30-Jun-19</v>
      </c>
      <c r="D179" s="483"/>
      <c r="E179" s="483"/>
      <c r="F179" s="484" t="str">
        <f t="shared" si="11"/>
        <v/>
      </c>
      <c r="G179" s="485" t="s">
        <v>430</v>
      </c>
      <c r="H179" s="485"/>
      <c r="I179" s="486" t="b">
        <f t="shared" si="12"/>
        <v>1</v>
      </c>
      <c r="J179" s="486" t="b">
        <f t="shared" si="13"/>
        <v>0</v>
      </c>
      <c r="K179" s="486" t="str">
        <f t="shared" si="14"/>
        <v>a1N36000007n77IEAQ</v>
      </c>
      <c r="L179" s="487" t="str">
        <f t="shared" ca="1" si="15"/>
        <v>151-Jan-19 to 30-Jun-19</v>
      </c>
      <c r="M179" s="488" t="s">
        <v>1191</v>
      </c>
      <c r="N179" s="479"/>
      <c r="O179" s="127"/>
      <c r="P179" s="127"/>
      <c r="Q179" s="127"/>
      <c r="AD179" s="480"/>
      <c r="AE179" s="480"/>
      <c r="AF179" s="480"/>
      <c r="AG179" s="480"/>
      <c r="AM179" s="5"/>
      <c r="AN179" s="5"/>
    </row>
    <row r="180" spans="1:40" ht="31.5" x14ac:dyDescent="0.25">
      <c r="A180" s="375">
        <v>15</v>
      </c>
      <c r="B180" s="394" t="str">
        <f t="shared" si="10"/>
        <v/>
      </c>
      <c r="C180" s="395" t="str">
        <f ca="1">TEXT(IFERROR(INDEX('Overview - Section A'!$A$37:$A$44,MATCH(G180,'Overview - Section A'!$U$37:$U$44,0)),""),"d-mmm-yy") &amp;" to " &amp; TEXT(IFERROR(INDEX('Overview - Section A'!$E$37:$E$44,MATCH(G180,'Overview - Section A'!$U$37:$U$44,0)),""),"d-mmm-yy")</f>
        <v>1-Jul-19 to 31-Dec-19</v>
      </c>
      <c r="D180" s="483"/>
      <c r="E180" s="483"/>
      <c r="F180" s="484" t="str">
        <f t="shared" si="11"/>
        <v/>
      </c>
      <c r="G180" s="485" t="s">
        <v>432</v>
      </c>
      <c r="H180" s="485"/>
      <c r="I180" s="486" t="b">
        <f t="shared" si="12"/>
        <v>1</v>
      </c>
      <c r="J180" s="486" t="b">
        <f t="shared" si="13"/>
        <v>0</v>
      </c>
      <c r="K180" s="486" t="str">
        <f t="shared" si="14"/>
        <v>a1N36000007n77IEAQ</v>
      </c>
      <c r="L180" s="487" t="str">
        <f t="shared" ca="1" si="15"/>
        <v>151-Jul-19 to 31-Dec-19</v>
      </c>
      <c r="M180" s="488" t="s">
        <v>1192</v>
      </c>
      <c r="N180" s="479"/>
      <c r="O180" s="127"/>
      <c r="P180" s="127"/>
      <c r="Q180" s="127"/>
      <c r="AD180" s="480"/>
      <c r="AE180" s="480"/>
      <c r="AF180" s="480"/>
      <c r="AG180" s="480"/>
      <c r="AM180" s="5"/>
      <c r="AN180" s="5"/>
    </row>
    <row r="181" spans="1:40" ht="31.5" x14ac:dyDescent="0.25">
      <c r="A181" s="375">
        <v>15</v>
      </c>
      <c r="B181" s="394" t="str">
        <f t="shared" si="10"/>
        <v/>
      </c>
      <c r="C181" s="395" t="str">
        <f ca="1">TEXT(IFERROR(INDEX('Overview - Section A'!$A$37:$A$44,MATCH(G181,'Overview - Section A'!$U$37:$U$44,0)),""),"d-mmm-yy") &amp;" to " &amp; TEXT(IFERROR(INDEX('Overview - Section A'!$E$37:$E$44,MATCH(G181,'Overview - Section A'!$U$37:$U$44,0)),""),"d-mmm-yy")</f>
        <v>1-Jan-20 to 30-Jun-20</v>
      </c>
      <c r="D181" s="483"/>
      <c r="E181" s="483"/>
      <c r="F181" s="484" t="str">
        <f t="shared" si="11"/>
        <v/>
      </c>
      <c r="G181" s="485" t="s">
        <v>434</v>
      </c>
      <c r="H181" s="485"/>
      <c r="I181" s="486" t="b">
        <f t="shared" si="12"/>
        <v>1</v>
      </c>
      <c r="J181" s="486" t="b">
        <f t="shared" si="13"/>
        <v>0</v>
      </c>
      <c r="K181" s="486" t="str">
        <f t="shared" si="14"/>
        <v>a1N36000007n77IEAQ</v>
      </c>
      <c r="L181" s="487" t="str">
        <f t="shared" ca="1" si="15"/>
        <v>151-Jan-20 to 30-Jun-20</v>
      </c>
      <c r="M181" s="488" t="s">
        <v>1193</v>
      </c>
      <c r="N181" s="479"/>
      <c r="O181" s="127"/>
      <c r="P181" s="127"/>
      <c r="Q181" s="127"/>
      <c r="AD181" s="480"/>
      <c r="AE181" s="480"/>
      <c r="AF181" s="480"/>
      <c r="AG181" s="480"/>
      <c r="AM181" s="5"/>
      <c r="AN181" s="5"/>
    </row>
    <row r="182" spans="1:40" ht="31.5" x14ac:dyDescent="0.25">
      <c r="A182" s="375">
        <v>15</v>
      </c>
      <c r="B182" s="394" t="str">
        <f t="shared" si="10"/>
        <v/>
      </c>
      <c r="C182" s="395" t="str">
        <f ca="1">TEXT(IFERROR(INDEX('Overview - Section A'!$A$37:$A$44,MATCH(G182,'Overview - Section A'!$U$37:$U$44,0)),""),"d-mmm-yy") &amp;" to " &amp; TEXT(IFERROR(INDEX('Overview - Section A'!$E$37:$E$44,MATCH(G182,'Overview - Section A'!$U$37:$U$44,0)),""),"d-mmm-yy")</f>
        <v>1-Jul-20 to 31-Dec-20</v>
      </c>
      <c r="D182" s="483"/>
      <c r="E182" s="483"/>
      <c r="F182" s="484" t="str">
        <f t="shared" si="11"/>
        <v/>
      </c>
      <c r="G182" s="485" t="s">
        <v>436</v>
      </c>
      <c r="H182" s="485"/>
      <c r="I182" s="486" t="b">
        <f t="shared" si="12"/>
        <v>1</v>
      </c>
      <c r="J182" s="486" t="b">
        <f t="shared" si="13"/>
        <v>0</v>
      </c>
      <c r="K182" s="486" t="str">
        <f t="shared" si="14"/>
        <v>a1N36000007n77IEAQ</v>
      </c>
      <c r="L182" s="487" t="str">
        <f t="shared" ca="1" si="15"/>
        <v>151-Jul-20 to 31-Dec-20</v>
      </c>
      <c r="M182" s="488" t="s">
        <v>1194</v>
      </c>
      <c r="N182" s="479"/>
      <c r="O182" s="127"/>
      <c r="P182" s="127"/>
      <c r="Q182" s="127"/>
      <c r="AD182" s="480"/>
      <c r="AE182" s="480"/>
      <c r="AF182" s="480"/>
      <c r="AG182" s="480"/>
      <c r="AM182" s="5"/>
      <c r="AN182" s="5"/>
    </row>
    <row r="183" spans="1:40" ht="31.5" x14ac:dyDescent="0.25">
      <c r="A183" s="375">
        <v>15</v>
      </c>
      <c r="B183" s="394" t="str">
        <f t="shared" si="10"/>
        <v/>
      </c>
      <c r="C183" s="395" t="str">
        <f ca="1">TEXT(IFERROR(INDEX('Overview - Section A'!$A$37:$A$44,MATCH(G183,'Overview - Section A'!$U$37:$U$44,0)),""),"d-mmm-yy") &amp;" to " &amp; TEXT(IFERROR(INDEX('Overview - Section A'!$E$37:$E$44,MATCH(G183,'Overview - Section A'!$U$37:$U$44,0)),""),"d-mmm-yy")</f>
        <v>1-Jan-21 to 30-Jun-21</v>
      </c>
      <c r="D183" s="483"/>
      <c r="E183" s="483"/>
      <c r="F183" s="484" t="str">
        <f t="shared" si="11"/>
        <v/>
      </c>
      <c r="G183" s="485" t="s">
        <v>438</v>
      </c>
      <c r="H183" s="485"/>
      <c r="I183" s="486" t="b">
        <f t="shared" si="12"/>
        <v>1</v>
      </c>
      <c r="J183" s="486" t="b">
        <f t="shared" si="13"/>
        <v>0</v>
      </c>
      <c r="K183" s="486" t="str">
        <f t="shared" si="14"/>
        <v>a1N36000007n77IEAQ</v>
      </c>
      <c r="L183" s="487" t="str">
        <f t="shared" ca="1" si="15"/>
        <v>151-Jan-21 to 30-Jun-21</v>
      </c>
      <c r="M183" s="488" t="s">
        <v>1195</v>
      </c>
      <c r="N183" s="479"/>
      <c r="O183" s="127"/>
      <c r="P183" s="127"/>
      <c r="Q183" s="127"/>
      <c r="AD183" s="480"/>
      <c r="AE183" s="480"/>
      <c r="AF183" s="480"/>
      <c r="AG183" s="480"/>
      <c r="AM183" s="5"/>
      <c r="AN183" s="5"/>
    </row>
    <row r="184" spans="1:40" ht="31.5" x14ac:dyDescent="0.25">
      <c r="A184" s="375">
        <v>16</v>
      </c>
      <c r="B184" s="394" t="str">
        <f t="shared" si="10"/>
        <v/>
      </c>
      <c r="C184" s="395" t="str">
        <f ca="1">TEXT(IFERROR(INDEX('Overview - Section A'!$A$37:$A$44,MATCH(G184,'Overview - Section A'!$U$37:$U$44,0)),""),"d-mmm-yy") &amp;" to " &amp; TEXT(IFERROR(INDEX('Overview - Section A'!$E$37:$E$44,MATCH(G184,'Overview - Section A'!$U$37:$U$44,0)),""),"d-mmm-yy")</f>
        <v>1-Jul-18 to 31-Dec-18</v>
      </c>
      <c r="D184" s="483"/>
      <c r="E184" s="483"/>
      <c r="F184" s="484" t="str">
        <f t="shared" si="11"/>
        <v/>
      </c>
      <c r="G184" s="485" t="s">
        <v>428</v>
      </c>
      <c r="H184" s="485"/>
      <c r="I184" s="486" t="b">
        <f t="shared" si="12"/>
        <v>1</v>
      </c>
      <c r="J184" s="486" t="b">
        <f t="shared" si="13"/>
        <v>0</v>
      </c>
      <c r="K184" s="486" t="str">
        <f t="shared" si="14"/>
        <v>a1N36000007n77JEAQ</v>
      </c>
      <c r="L184" s="487" t="str">
        <f t="shared" ca="1" si="15"/>
        <v>161-Jul-18 to 31-Dec-18</v>
      </c>
      <c r="M184" s="488" t="s">
        <v>1196</v>
      </c>
      <c r="N184" s="479"/>
      <c r="O184" s="127"/>
      <c r="P184" s="127"/>
      <c r="Q184" s="127"/>
      <c r="AD184" s="480"/>
      <c r="AE184" s="480"/>
      <c r="AF184" s="480"/>
      <c r="AG184" s="480"/>
      <c r="AM184" s="5"/>
      <c r="AN184" s="5"/>
    </row>
    <row r="185" spans="1:40" ht="31.5" x14ac:dyDescent="0.25">
      <c r="A185" s="375">
        <v>16</v>
      </c>
      <c r="B185" s="394" t="str">
        <f t="shared" si="10"/>
        <v/>
      </c>
      <c r="C185" s="395" t="str">
        <f ca="1">TEXT(IFERROR(INDEX('Overview - Section A'!$A$37:$A$44,MATCH(G185,'Overview - Section A'!$U$37:$U$44,0)),""),"d-mmm-yy") &amp;" to " &amp; TEXT(IFERROR(INDEX('Overview - Section A'!$E$37:$E$44,MATCH(G185,'Overview - Section A'!$U$37:$U$44,0)),""),"d-mmm-yy")</f>
        <v>1-Jan-19 to 30-Jun-19</v>
      </c>
      <c r="D185" s="483"/>
      <c r="E185" s="483"/>
      <c r="F185" s="484" t="str">
        <f t="shared" si="11"/>
        <v/>
      </c>
      <c r="G185" s="485" t="s">
        <v>430</v>
      </c>
      <c r="H185" s="485"/>
      <c r="I185" s="486" t="b">
        <f t="shared" si="12"/>
        <v>1</v>
      </c>
      <c r="J185" s="486" t="b">
        <f t="shared" si="13"/>
        <v>0</v>
      </c>
      <c r="K185" s="486" t="str">
        <f t="shared" si="14"/>
        <v>a1N36000007n77JEAQ</v>
      </c>
      <c r="L185" s="487" t="str">
        <f t="shared" ca="1" si="15"/>
        <v>161-Jan-19 to 30-Jun-19</v>
      </c>
      <c r="M185" s="488" t="s">
        <v>1197</v>
      </c>
      <c r="N185" s="479"/>
      <c r="O185" s="127"/>
      <c r="P185" s="127"/>
      <c r="Q185" s="127"/>
      <c r="AD185" s="480"/>
      <c r="AE185" s="480"/>
      <c r="AF185" s="480"/>
      <c r="AG185" s="480"/>
      <c r="AM185" s="5"/>
      <c r="AN185" s="5"/>
    </row>
    <row r="186" spans="1:40" ht="31.5" x14ac:dyDescent="0.25">
      <c r="A186" s="375">
        <v>16</v>
      </c>
      <c r="B186" s="394" t="str">
        <f t="shared" si="10"/>
        <v/>
      </c>
      <c r="C186" s="395" t="str">
        <f ca="1">TEXT(IFERROR(INDEX('Overview - Section A'!$A$37:$A$44,MATCH(G186,'Overview - Section A'!$U$37:$U$44,0)),""),"d-mmm-yy") &amp;" to " &amp; TEXT(IFERROR(INDEX('Overview - Section A'!$E$37:$E$44,MATCH(G186,'Overview - Section A'!$U$37:$U$44,0)),""),"d-mmm-yy")</f>
        <v>1-Jul-19 to 31-Dec-19</v>
      </c>
      <c r="D186" s="483"/>
      <c r="E186" s="483"/>
      <c r="F186" s="484" t="str">
        <f t="shared" si="11"/>
        <v/>
      </c>
      <c r="G186" s="485" t="s">
        <v>432</v>
      </c>
      <c r="H186" s="485"/>
      <c r="I186" s="486" t="b">
        <f t="shared" si="12"/>
        <v>1</v>
      </c>
      <c r="J186" s="486" t="b">
        <f t="shared" si="13"/>
        <v>0</v>
      </c>
      <c r="K186" s="486" t="str">
        <f t="shared" si="14"/>
        <v>a1N36000007n77JEAQ</v>
      </c>
      <c r="L186" s="487" t="str">
        <f t="shared" ca="1" si="15"/>
        <v>161-Jul-19 to 31-Dec-19</v>
      </c>
      <c r="M186" s="488" t="s">
        <v>1198</v>
      </c>
      <c r="N186" s="479"/>
      <c r="O186" s="127"/>
      <c r="P186" s="127"/>
      <c r="Q186" s="127"/>
      <c r="AD186" s="480"/>
      <c r="AE186" s="480"/>
      <c r="AF186" s="480"/>
      <c r="AG186" s="480"/>
      <c r="AM186" s="5"/>
      <c r="AN186" s="5"/>
    </row>
    <row r="187" spans="1:40" ht="31.5" x14ac:dyDescent="0.25">
      <c r="A187" s="375">
        <v>16</v>
      </c>
      <c r="B187" s="394" t="str">
        <f t="shared" si="10"/>
        <v/>
      </c>
      <c r="C187" s="395" t="str">
        <f ca="1">TEXT(IFERROR(INDEX('Overview - Section A'!$A$37:$A$44,MATCH(G187,'Overview - Section A'!$U$37:$U$44,0)),""),"d-mmm-yy") &amp;" to " &amp; TEXT(IFERROR(INDEX('Overview - Section A'!$E$37:$E$44,MATCH(G187,'Overview - Section A'!$U$37:$U$44,0)),""),"d-mmm-yy")</f>
        <v>1-Jan-20 to 30-Jun-20</v>
      </c>
      <c r="D187" s="483"/>
      <c r="E187" s="483"/>
      <c r="F187" s="484" t="str">
        <f t="shared" si="11"/>
        <v/>
      </c>
      <c r="G187" s="485" t="s">
        <v>434</v>
      </c>
      <c r="H187" s="485"/>
      <c r="I187" s="486" t="b">
        <f t="shared" si="12"/>
        <v>1</v>
      </c>
      <c r="J187" s="486" t="b">
        <f t="shared" si="13"/>
        <v>0</v>
      </c>
      <c r="K187" s="486" t="str">
        <f t="shared" si="14"/>
        <v>a1N36000007n77JEAQ</v>
      </c>
      <c r="L187" s="487" t="str">
        <f t="shared" ca="1" si="15"/>
        <v>161-Jan-20 to 30-Jun-20</v>
      </c>
      <c r="M187" s="488" t="s">
        <v>1199</v>
      </c>
      <c r="N187" s="479"/>
      <c r="O187" s="127"/>
      <c r="P187" s="127"/>
      <c r="Q187" s="127"/>
      <c r="AD187" s="480"/>
      <c r="AE187" s="480"/>
      <c r="AF187" s="480"/>
      <c r="AG187" s="480"/>
      <c r="AM187" s="5"/>
      <c r="AN187" s="5"/>
    </row>
    <row r="188" spans="1:40" ht="31.5" x14ac:dyDescent="0.25">
      <c r="A188" s="375">
        <v>16</v>
      </c>
      <c r="B188" s="394" t="str">
        <f t="shared" si="10"/>
        <v/>
      </c>
      <c r="C188" s="395" t="str">
        <f ca="1">TEXT(IFERROR(INDEX('Overview - Section A'!$A$37:$A$44,MATCH(G188,'Overview - Section A'!$U$37:$U$44,0)),""),"d-mmm-yy") &amp;" to " &amp; TEXT(IFERROR(INDEX('Overview - Section A'!$E$37:$E$44,MATCH(G188,'Overview - Section A'!$U$37:$U$44,0)),""),"d-mmm-yy")</f>
        <v>1-Jul-20 to 31-Dec-20</v>
      </c>
      <c r="D188" s="483"/>
      <c r="E188" s="483"/>
      <c r="F188" s="484" t="str">
        <f t="shared" si="11"/>
        <v/>
      </c>
      <c r="G188" s="485" t="s">
        <v>436</v>
      </c>
      <c r="H188" s="485"/>
      <c r="I188" s="486" t="b">
        <f t="shared" si="12"/>
        <v>1</v>
      </c>
      <c r="J188" s="486" t="b">
        <f t="shared" si="13"/>
        <v>0</v>
      </c>
      <c r="K188" s="486" t="str">
        <f t="shared" si="14"/>
        <v>a1N36000007n77JEAQ</v>
      </c>
      <c r="L188" s="487" t="str">
        <f t="shared" ca="1" si="15"/>
        <v>161-Jul-20 to 31-Dec-20</v>
      </c>
      <c r="M188" s="488" t="s">
        <v>1200</v>
      </c>
      <c r="N188" s="479"/>
      <c r="O188" s="127"/>
      <c r="P188" s="127"/>
      <c r="Q188" s="127"/>
      <c r="AD188" s="480"/>
      <c r="AE188" s="480"/>
      <c r="AF188" s="480"/>
      <c r="AG188" s="480"/>
      <c r="AM188" s="5"/>
      <c r="AN188" s="5"/>
    </row>
    <row r="189" spans="1:40" ht="31.5" x14ac:dyDescent="0.25">
      <c r="A189" s="375">
        <v>16</v>
      </c>
      <c r="B189" s="394" t="str">
        <f t="shared" si="10"/>
        <v/>
      </c>
      <c r="C189" s="395" t="str">
        <f ca="1">TEXT(IFERROR(INDEX('Overview - Section A'!$A$37:$A$44,MATCH(G189,'Overview - Section A'!$U$37:$U$44,0)),""),"d-mmm-yy") &amp;" to " &amp; TEXT(IFERROR(INDEX('Overview - Section A'!$E$37:$E$44,MATCH(G189,'Overview - Section A'!$U$37:$U$44,0)),""),"d-mmm-yy")</f>
        <v>1-Jan-21 to 30-Jun-21</v>
      </c>
      <c r="D189" s="483"/>
      <c r="E189" s="483"/>
      <c r="F189" s="484" t="str">
        <f t="shared" si="11"/>
        <v/>
      </c>
      <c r="G189" s="485" t="s">
        <v>438</v>
      </c>
      <c r="H189" s="485"/>
      <c r="I189" s="486" t="b">
        <f t="shared" si="12"/>
        <v>1</v>
      </c>
      <c r="J189" s="486" t="b">
        <f t="shared" si="13"/>
        <v>0</v>
      </c>
      <c r="K189" s="486" t="str">
        <f t="shared" si="14"/>
        <v>a1N36000007n77JEAQ</v>
      </c>
      <c r="L189" s="487" t="str">
        <f t="shared" ca="1" si="15"/>
        <v>161-Jan-21 to 30-Jun-21</v>
      </c>
      <c r="M189" s="488" t="s">
        <v>1201</v>
      </c>
      <c r="N189" s="479"/>
      <c r="O189" s="127"/>
      <c r="P189" s="127"/>
      <c r="Q189" s="127"/>
      <c r="AD189" s="480"/>
      <c r="AE189" s="480"/>
      <c r="AF189" s="480"/>
      <c r="AG189" s="480"/>
      <c r="AM189" s="5"/>
      <c r="AN189" s="5"/>
    </row>
    <row r="190" spans="1:40" ht="31.5" x14ac:dyDescent="0.25">
      <c r="A190" s="375">
        <v>17</v>
      </c>
      <c r="B190" s="394" t="str">
        <f t="shared" si="10"/>
        <v/>
      </c>
      <c r="C190" s="395" t="str">
        <f ca="1">TEXT(IFERROR(INDEX('Overview - Section A'!$A$37:$A$44,MATCH(G190,'Overview - Section A'!$U$37:$U$44,0)),""),"d-mmm-yy") &amp;" to " &amp; TEXT(IFERROR(INDEX('Overview - Section A'!$E$37:$E$44,MATCH(G190,'Overview - Section A'!$U$37:$U$44,0)),""),"d-mmm-yy")</f>
        <v>1-Jul-18 to 31-Dec-18</v>
      </c>
      <c r="D190" s="483"/>
      <c r="E190" s="483"/>
      <c r="F190" s="484" t="str">
        <f t="shared" si="11"/>
        <v/>
      </c>
      <c r="G190" s="485" t="s">
        <v>428</v>
      </c>
      <c r="H190" s="485"/>
      <c r="I190" s="486" t="b">
        <f t="shared" si="12"/>
        <v>1</v>
      </c>
      <c r="J190" s="486" t="b">
        <f t="shared" si="13"/>
        <v>0</v>
      </c>
      <c r="K190" s="486" t="str">
        <f t="shared" si="14"/>
        <v>a1N36000007n77KEAQ</v>
      </c>
      <c r="L190" s="487" t="str">
        <f t="shared" ca="1" si="15"/>
        <v>171-Jul-18 to 31-Dec-18</v>
      </c>
      <c r="M190" s="488" t="s">
        <v>1202</v>
      </c>
      <c r="N190" s="479"/>
      <c r="O190" s="127"/>
      <c r="P190" s="127"/>
      <c r="Q190" s="127"/>
      <c r="AD190" s="480"/>
      <c r="AE190" s="480"/>
      <c r="AF190" s="480"/>
      <c r="AG190" s="480"/>
      <c r="AM190" s="5"/>
      <c r="AN190" s="5"/>
    </row>
    <row r="191" spans="1:40" ht="31.5" x14ac:dyDescent="0.25">
      <c r="A191" s="375">
        <v>17</v>
      </c>
      <c r="B191" s="394" t="str">
        <f t="shared" si="10"/>
        <v/>
      </c>
      <c r="C191" s="395" t="str">
        <f ca="1">TEXT(IFERROR(INDEX('Overview - Section A'!$A$37:$A$44,MATCH(G191,'Overview - Section A'!$U$37:$U$44,0)),""),"d-mmm-yy") &amp;" to " &amp; TEXT(IFERROR(INDEX('Overview - Section A'!$E$37:$E$44,MATCH(G191,'Overview - Section A'!$U$37:$U$44,0)),""),"d-mmm-yy")</f>
        <v>1-Jan-19 to 30-Jun-19</v>
      </c>
      <c r="D191" s="483"/>
      <c r="E191" s="483"/>
      <c r="F191" s="484" t="str">
        <f t="shared" si="11"/>
        <v/>
      </c>
      <c r="G191" s="485" t="s">
        <v>430</v>
      </c>
      <c r="H191" s="485"/>
      <c r="I191" s="486" t="b">
        <f t="shared" si="12"/>
        <v>1</v>
      </c>
      <c r="J191" s="486" t="b">
        <f t="shared" si="13"/>
        <v>0</v>
      </c>
      <c r="K191" s="486" t="str">
        <f t="shared" si="14"/>
        <v>a1N36000007n77KEAQ</v>
      </c>
      <c r="L191" s="487" t="str">
        <f t="shared" ca="1" si="15"/>
        <v>171-Jan-19 to 30-Jun-19</v>
      </c>
      <c r="M191" s="488" t="s">
        <v>1203</v>
      </c>
      <c r="N191" s="479"/>
      <c r="O191" s="127"/>
      <c r="P191" s="127"/>
      <c r="Q191" s="127"/>
      <c r="AD191" s="480"/>
      <c r="AE191" s="480"/>
      <c r="AF191" s="480"/>
      <c r="AG191" s="480"/>
      <c r="AM191" s="5"/>
      <c r="AN191" s="5"/>
    </row>
    <row r="192" spans="1:40" ht="31.5" x14ac:dyDescent="0.25">
      <c r="A192" s="375">
        <v>17</v>
      </c>
      <c r="B192" s="394" t="str">
        <f t="shared" si="10"/>
        <v/>
      </c>
      <c r="C192" s="395" t="str">
        <f ca="1">TEXT(IFERROR(INDEX('Overview - Section A'!$A$37:$A$44,MATCH(G192,'Overview - Section A'!$U$37:$U$44,0)),""),"d-mmm-yy") &amp;" to " &amp; TEXT(IFERROR(INDEX('Overview - Section A'!$E$37:$E$44,MATCH(G192,'Overview - Section A'!$U$37:$U$44,0)),""),"d-mmm-yy")</f>
        <v>1-Jul-19 to 31-Dec-19</v>
      </c>
      <c r="D192" s="483"/>
      <c r="E192" s="483"/>
      <c r="F192" s="484" t="str">
        <f t="shared" si="11"/>
        <v/>
      </c>
      <c r="G192" s="485" t="s">
        <v>432</v>
      </c>
      <c r="H192" s="485"/>
      <c r="I192" s="486" t="b">
        <f t="shared" si="12"/>
        <v>1</v>
      </c>
      <c r="J192" s="486" t="b">
        <f t="shared" si="13"/>
        <v>0</v>
      </c>
      <c r="K192" s="486" t="str">
        <f t="shared" si="14"/>
        <v>a1N36000007n77KEAQ</v>
      </c>
      <c r="L192" s="487" t="str">
        <f t="shared" ca="1" si="15"/>
        <v>171-Jul-19 to 31-Dec-19</v>
      </c>
      <c r="M192" s="488" t="s">
        <v>1204</v>
      </c>
      <c r="N192" s="479"/>
      <c r="O192" s="127"/>
      <c r="P192" s="127"/>
      <c r="Q192" s="127"/>
      <c r="AD192" s="480"/>
      <c r="AE192" s="480"/>
      <c r="AF192" s="480"/>
      <c r="AG192" s="480"/>
      <c r="AM192" s="5"/>
      <c r="AN192" s="5"/>
    </row>
    <row r="193" spans="1:40" ht="31.5" x14ac:dyDescent="0.25">
      <c r="A193" s="375">
        <v>17</v>
      </c>
      <c r="B193" s="394" t="str">
        <f t="shared" si="10"/>
        <v/>
      </c>
      <c r="C193" s="395" t="str">
        <f ca="1">TEXT(IFERROR(INDEX('Overview - Section A'!$A$37:$A$44,MATCH(G193,'Overview - Section A'!$U$37:$U$44,0)),""),"d-mmm-yy") &amp;" to " &amp; TEXT(IFERROR(INDEX('Overview - Section A'!$E$37:$E$44,MATCH(G193,'Overview - Section A'!$U$37:$U$44,0)),""),"d-mmm-yy")</f>
        <v>1-Jan-20 to 30-Jun-20</v>
      </c>
      <c r="D193" s="483"/>
      <c r="E193" s="483"/>
      <c r="F193" s="484" t="str">
        <f t="shared" si="11"/>
        <v/>
      </c>
      <c r="G193" s="485" t="s">
        <v>434</v>
      </c>
      <c r="H193" s="485"/>
      <c r="I193" s="486" t="b">
        <f t="shared" si="12"/>
        <v>1</v>
      </c>
      <c r="J193" s="486" t="b">
        <f t="shared" si="13"/>
        <v>0</v>
      </c>
      <c r="K193" s="486" t="str">
        <f t="shared" si="14"/>
        <v>a1N36000007n77KEAQ</v>
      </c>
      <c r="L193" s="487" t="str">
        <f t="shared" ca="1" si="15"/>
        <v>171-Jan-20 to 30-Jun-20</v>
      </c>
      <c r="M193" s="488" t="s">
        <v>1205</v>
      </c>
      <c r="N193" s="479"/>
      <c r="O193" s="127"/>
      <c r="P193" s="127"/>
      <c r="Q193" s="127"/>
      <c r="AD193" s="480"/>
      <c r="AE193" s="480"/>
      <c r="AF193" s="480"/>
      <c r="AG193" s="480"/>
      <c r="AM193" s="5"/>
      <c r="AN193" s="5"/>
    </row>
    <row r="194" spans="1:40" ht="31.5" x14ac:dyDescent="0.25">
      <c r="A194" s="375">
        <v>17</v>
      </c>
      <c r="B194" s="394" t="str">
        <f t="shared" si="10"/>
        <v/>
      </c>
      <c r="C194" s="395" t="str">
        <f ca="1">TEXT(IFERROR(INDEX('Overview - Section A'!$A$37:$A$44,MATCH(G194,'Overview - Section A'!$U$37:$U$44,0)),""),"d-mmm-yy") &amp;" to " &amp; TEXT(IFERROR(INDEX('Overview - Section A'!$E$37:$E$44,MATCH(G194,'Overview - Section A'!$U$37:$U$44,0)),""),"d-mmm-yy")</f>
        <v>1-Jul-20 to 31-Dec-20</v>
      </c>
      <c r="D194" s="483"/>
      <c r="E194" s="483"/>
      <c r="F194" s="484" t="str">
        <f t="shared" si="11"/>
        <v/>
      </c>
      <c r="G194" s="485" t="s">
        <v>436</v>
      </c>
      <c r="H194" s="485"/>
      <c r="I194" s="486" t="b">
        <f t="shared" si="12"/>
        <v>1</v>
      </c>
      <c r="J194" s="486" t="b">
        <f t="shared" si="13"/>
        <v>0</v>
      </c>
      <c r="K194" s="486" t="str">
        <f t="shared" si="14"/>
        <v>a1N36000007n77KEAQ</v>
      </c>
      <c r="L194" s="487" t="str">
        <f t="shared" ca="1" si="15"/>
        <v>171-Jul-20 to 31-Dec-20</v>
      </c>
      <c r="M194" s="488" t="s">
        <v>1206</v>
      </c>
      <c r="N194" s="479"/>
      <c r="O194" s="127"/>
      <c r="P194" s="127"/>
      <c r="Q194" s="127"/>
      <c r="AD194" s="480"/>
      <c r="AE194" s="480"/>
      <c r="AF194" s="480"/>
      <c r="AG194" s="480"/>
      <c r="AM194" s="5"/>
      <c r="AN194" s="5"/>
    </row>
    <row r="195" spans="1:40" ht="31.5" x14ac:dyDescent="0.25">
      <c r="A195" s="375">
        <v>17</v>
      </c>
      <c r="B195" s="394" t="str">
        <f t="shared" si="10"/>
        <v/>
      </c>
      <c r="C195" s="395" t="str">
        <f ca="1">TEXT(IFERROR(INDEX('Overview - Section A'!$A$37:$A$44,MATCH(G195,'Overview - Section A'!$U$37:$U$44,0)),""),"d-mmm-yy") &amp;" to " &amp; TEXT(IFERROR(INDEX('Overview - Section A'!$E$37:$E$44,MATCH(G195,'Overview - Section A'!$U$37:$U$44,0)),""),"d-mmm-yy")</f>
        <v>1-Jan-21 to 30-Jun-21</v>
      </c>
      <c r="D195" s="483"/>
      <c r="E195" s="483"/>
      <c r="F195" s="484" t="str">
        <f t="shared" si="11"/>
        <v/>
      </c>
      <c r="G195" s="485" t="s">
        <v>438</v>
      </c>
      <c r="H195" s="485"/>
      <c r="I195" s="486" t="b">
        <f t="shared" si="12"/>
        <v>1</v>
      </c>
      <c r="J195" s="486" t="b">
        <f t="shared" si="13"/>
        <v>0</v>
      </c>
      <c r="K195" s="486" t="str">
        <f t="shared" si="14"/>
        <v>a1N36000007n77KEAQ</v>
      </c>
      <c r="L195" s="487" t="str">
        <f t="shared" ca="1" si="15"/>
        <v>171-Jan-21 to 30-Jun-21</v>
      </c>
      <c r="M195" s="488" t="s">
        <v>1207</v>
      </c>
      <c r="N195" s="479"/>
      <c r="O195" s="127"/>
      <c r="P195" s="127"/>
      <c r="Q195" s="127"/>
      <c r="AD195" s="480"/>
      <c r="AE195" s="480"/>
      <c r="AF195" s="480"/>
      <c r="AG195" s="480"/>
      <c r="AM195" s="5"/>
      <c r="AN195" s="5"/>
    </row>
    <row r="196" spans="1:40" ht="31.5" x14ac:dyDescent="0.25">
      <c r="A196" s="375">
        <v>18</v>
      </c>
      <c r="B196" s="394" t="str">
        <f t="shared" si="10"/>
        <v/>
      </c>
      <c r="C196" s="395" t="str">
        <f ca="1">TEXT(IFERROR(INDEX('Overview - Section A'!$A$37:$A$44,MATCH(G196,'Overview - Section A'!$U$37:$U$44,0)),""),"d-mmm-yy") &amp;" to " &amp; TEXT(IFERROR(INDEX('Overview - Section A'!$E$37:$E$44,MATCH(G196,'Overview - Section A'!$U$37:$U$44,0)),""),"d-mmm-yy")</f>
        <v>1-Jul-18 to 31-Dec-18</v>
      </c>
      <c r="D196" s="483"/>
      <c r="E196" s="483"/>
      <c r="F196" s="484" t="str">
        <f t="shared" si="11"/>
        <v/>
      </c>
      <c r="G196" s="485" t="s">
        <v>428</v>
      </c>
      <c r="H196" s="485"/>
      <c r="I196" s="486" t="b">
        <f t="shared" si="12"/>
        <v>1</v>
      </c>
      <c r="J196" s="486" t="b">
        <f t="shared" si="13"/>
        <v>0</v>
      </c>
      <c r="K196" s="486" t="str">
        <f t="shared" si="14"/>
        <v>a1N36000007n77LEAQ</v>
      </c>
      <c r="L196" s="487" t="str">
        <f t="shared" ca="1" si="15"/>
        <v>181-Jul-18 to 31-Dec-18</v>
      </c>
      <c r="M196" s="488" t="s">
        <v>1208</v>
      </c>
      <c r="N196" s="479"/>
      <c r="O196" s="127"/>
      <c r="P196" s="127"/>
      <c r="Q196" s="127"/>
      <c r="AD196" s="480"/>
      <c r="AE196" s="480"/>
      <c r="AF196" s="480"/>
      <c r="AG196" s="480"/>
      <c r="AM196" s="5"/>
      <c r="AN196" s="5"/>
    </row>
    <row r="197" spans="1:40" ht="31.5" x14ac:dyDescent="0.25">
      <c r="A197" s="375">
        <v>18</v>
      </c>
      <c r="B197" s="394" t="str">
        <f t="shared" si="10"/>
        <v/>
      </c>
      <c r="C197" s="395" t="str">
        <f ca="1">TEXT(IFERROR(INDEX('Overview - Section A'!$A$37:$A$44,MATCH(G197,'Overview - Section A'!$U$37:$U$44,0)),""),"d-mmm-yy") &amp;" to " &amp; TEXT(IFERROR(INDEX('Overview - Section A'!$E$37:$E$44,MATCH(G197,'Overview - Section A'!$U$37:$U$44,0)),""),"d-mmm-yy")</f>
        <v>1-Jan-19 to 30-Jun-19</v>
      </c>
      <c r="D197" s="483"/>
      <c r="E197" s="483"/>
      <c r="F197" s="484" t="str">
        <f t="shared" si="11"/>
        <v/>
      </c>
      <c r="G197" s="485" t="s">
        <v>430</v>
      </c>
      <c r="H197" s="485"/>
      <c r="I197" s="486" t="b">
        <f t="shared" si="12"/>
        <v>1</v>
      </c>
      <c r="J197" s="486" t="b">
        <f t="shared" si="13"/>
        <v>0</v>
      </c>
      <c r="K197" s="486" t="str">
        <f t="shared" si="14"/>
        <v>a1N36000007n77LEAQ</v>
      </c>
      <c r="L197" s="487" t="str">
        <f t="shared" ca="1" si="15"/>
        <v>181-Jan-19 to 30-Jun-19</v>
      </c>
      <c r="M197" s="488" t="s">
        <v>1209</v>
      </c>
      <c r="N197" s="479"/>
      <c r="O197" s="127"/>
      <c r="P197" s="127"/>
      <c r="Q197" s="127"/>
      <c r="AD197" s="480"/>
      <c r="AE197" s="480"/>
      <c r="AF197" s="480"/>
      <c r="AG197" s="480"/>
      <c r="AM197" s="5"/>
      <c r="AN197" s="5"/>
    </row>
    <row r="198" spans="1:40" ht="31.5" x14ac:dyDescent="0.25">
      <c r="A198" s="375">
        <v>18</v>
      </c>
      <c r="B198" s="394" t="str">
        <f t="shared" si="10"/>
        <v/>
      </c>
      <c r="C198" s="395" t="str">
        <f ca="1">TEXT(IFERROR(INDEX('Overview - Section A'!$A$37:$A$44,MATCH(G198,'Overview - Section A'!$U$37:$U$44,0)),""),"d-mmm-yy") &amp;" to " &amp; TEXT(IFERROR(INDEX('Overview - Section A'!$E$37:$E$44,MATCH(G198,'Overview - Section A'!$U$37:$U$44,0)),""),"d-mmm-yy")</f>
        <v>1-Jul-19 to 31-Dec-19</v>
      </c>
      <c r="D198" s="483"/>
      <c r="E198" s="483"/>
      <c r="F198" s="484" t="str">
        <f t="shared" si="11"/>
        <v/>
      </c>
      <c r="G198" s="485" t="s">
        <v>432</v>
      </c>
      <c r="H198" s="485"/>
      <c r="I198" s="486" t="b">
        <f t="shared" si="12"/>
        <v>1</v>
      </c>
      <c r="J198" s="486" t="b">
        <f t="shared" si="13"/>
        <v>0</v>
      </c>
      <c r="K198" s="486" t="str">
        <f t="shared" si="14"/>
        <v>a1N36000007n77LEAQ</v>
      </c>
      <c r="L198" s="487" t="str">
        <f t="shared" ca="1" si="15"/>
        <v>181-Jul-19 to 31-Dec-19</v>
      </c>
      <c r="M198" s="488" t="s">
        <v>1210</v>
      </c>
      <c r="N198" s="479"/>
      <c r="O198" s="127"/>
      <c r="P198" s="127"/>
      <c r="Q198" s="127"/>
      <c r="AD198" s="480"/>
      <c r="AE198" s="480"/>
      <c r="AF198" s="480"/>
      <c r="AG198" s="480"/>
      <c r="AM198" s="5"/>
      <c r="AN198" s="5"/>
    </row>
    <row r="199" spans="1:40" ht="31.5" x14ac:dyDescent="0.25">
      <c r="A199" s="375">
        <v>18</v>
      </c>
      <c r="B199" s="394" t="str">
        <f t="shared" si="10"/>
        <v/>
      </c>
      <c r="C199" s="395" t="str">
        <f ca="1">TEXT(IFERROR(INDEX('Overview - Section A'!$A$37:$A$44,MATCH(G199,'Overview - Section A'!$U$37:$U$44,0)),""),"d-mmm-yy") &amp;" to " &amp; TEXT(IFERROR(INDEX('Overview - Section A'!$E$37:$E$44,MATCH(G199,'Overview - Section A'!$U$37:$U$44,0)),""),"d-mmm-yy")</f>
        <v>1-Jan-20 to 30-Jun-20</v>
      </c>
      <c r="D199" s="483"/>
      <c r="E199" s="483"/>
      <c r="F199" s="484" t="str">
        <f t="shared" si="11"/>
        <v/>
      </c>
      <c r="G199" s="485" t="s">
        <v>434</v>
      </c>
      <c r="H199" s="485"/>
      <c r="I199" s="486" t="b">
        <f t="shared" si="12"/>
        <v>1</v>
      </c>
      <c r="J199" s="486" t="b">
        <f t="shared" si="13"/>
        <v>0</v>
      </c>
      <c r="K199" s="486" t="str">
        <f t="shared" si="14"/>
        <v>a1N36000007n77LEAQ</v>
      </c>
      <c r="L199" s="487" t="str">
        <f t="shared" ca="1" si="15"/>
        <v>181-Jan-20 to 30-Jun-20</v>
      </c>
      <c r="M199" s="488" t="s">
        <v>1211</v>
      </c>
      <c r="N199" s="479"/>
      <c r="O199" s="127"/>
      <c r="P199" s="127"/>
      <c r="Q199" s="127"/>
      <c r="AD199" s="480"/>
      <c r="AE199" s="480"/>
      <c r="AF199" s="480"/>
      <c r="AG199" s="480"/>
      <c r="AM199" s="5"/>
      <c r="AN199" s="5"/>
    </row>
    <row r="200" spans="1:40" ht="31.5" x14ac:dyDescent="0.25">
      <c r="A200" s="375">
        <v>18</v>
      </c>
      <c r="B200" s="394" t="str">
        <f t="shared" si="10"/>
        <v/>
      </c>
      <c r="C200" s="395" t="str">
        <f ca="1">TEXT(IFERROR(INDEX('Overview - Section A'!$A$37:$A$44,MATCH(G200,'Overview - Section A'!$U$37:$U$44,0)),""),"d-mmm-yy") &amp;" to " &amp; TEXT(IFERROR(INDEX('Overview - Section A'!$E$37:$E$44,MATCH(G200,'Overview - Section A'!$U$37:$U$44,0)),""),"d-mmm-yy")</f>
        <v>1-Jul-20 to 31-Dec-20</v>
      </c>
      <c r="D200" s="483"/>
      <c r="E200" s="483"/>
      <c r="F200" s="484" t="str">
        <f t="shared" si="11"/>
        <v/>
      </c>
      <c r="G200" s="485" t="s">
        <v>436</v>
      </c>
      <c r="H200" s="485"/>
      <c r="I200" s="486" t="b">
        <f t="shared" si="12"/>
        <v>1</v>
      </c>
      <c r="J200" s="486" t="b">
        <f t="shared" si="13"/>
        <v>0</v>
      </c>
      <c r="K200" s="486" t="str">
        <f t="shared" si="14"/>
        <v>a1N36000007n77LEAQ</v>
      </c>
      <c r="L200" s="487" t="str">
        <f t="shared" ca="1" si="15"/>
        <v>181-Jul-20 to 31-Dec-20</v>
      </c>
      <c r="M200" s="488" t="s">
        <v>1212</v>
      </c>
      <c r="N200" s="479"/>
      <c r="O200" s="127"/>
      <c r="P200" s="127"/>
      <c r="Q200" s="127"/>
      <c r="AD200" s="480"/>
      <c r="AE200" s="480"/>
      <c r="AF200" s="480"/>
      <c r="AG200" s="480"/>
      <c r="AM200" s="5"/>
      <c r="AN200" s="5"/>
    </row>
    <row r="201" spans="1:40" ht="31.5" x14ac:dyDescent="0.25">
      <c r="A201" s="375">
        <v>18</v>
      </c>
      <c r="B201" s="394" t="str">
        <f t="shared" si="10"/>
        <v/>
      </c>
      <c r="C201" s="395" t="str">
        <f ca="1">TEXT(IFERROR(INDEX('Overview - Section A'!$A$37:$A$44,MATCH(G201,'Overview - Section A'!$U$37:$U$44,0)),""),"d-mmm-yy") &amp;" to " &amp; TEXT(IFERROR(INDEX('Overview - Section A'!$E$37:$E$44,MATCH(G201,'Overview - Section A'!$U$37:$U$44,0)),""),"d-mmm-yy")</f>
        <v>1-Jan-21 to 30-Jun-21</v>
      </c>
      <c r="D201" s="483"/>
      <c r="E201" s="483"/>
      <c r="F201" s="484" t="str">
        <f t="shared" si="11"/>
        <v/>
      </c>
      <c r="G201" s="485" t="s">
        <v>438</v>
      </c>
      <c r="H201" s="485"/>
      <c r="I201" s="486" t="b">
        <f t="shared" si="12"/>
        <v>1</v>
      </c>
      <c r="J201" s="486" t="b">
        <f t="shared" si="13"/>
        <v>0</v>
      </c>
      <c r="K201" s="486" t="str">
        <f t="shared" si="14"/>
        <v>a1N36000007n77LEAQ</v>
      </c>
      <c r="L201" s="487" t="str">
        <f t="shared" ca="1" si="15"/>
        <v>181-Jan-21 to 30-Jun-21</v>
      </c>
      <c r="M201" s="488" t="s">
        <v>1213</v>
      </c>
      <c r="N201" s="479"/>
      <c r="O201" s="127"/>
      <c r="P201" s="127"/>
      <c r="Q201" s="127"/>
      <c r="AD201" s="480"/>
      <c r="AE201" s="480"/>
      <c r="AF201" s="480"/>
      <c r="AG201" s="480"/>
      <c r="AM201" s="5"/>
      <c r="AN201" s="5"/>
    </row>
    <row r="202" spans="1:40" ht="31.5" x14ac:dyDescent="0.25">
      <c r="A202" s="375">
        <v>19</v>
      </c>
      <c r="B202" s="394" t="str">
        <f t="shared" si="10"/>
        <v/>
      </c>
      <c r="C202" s="395" t="str">
        <f ca="1">TEXT(IFERROR(INDEX('Overview - Section A'!$A$37:$A$44,MATCH(G202,'Overview - Section A'!$U$37:$U$44,0)),""),"d-mmm-yy") &amp;" to " &amp; TEXT(IFERROR(INDEX('Overview - Section A'!$E$37:$E$44,MATCH(G202,'Overview - Section A'!$U$37:$U$44,0)),""),"d-mmm-yy")</f>
        <v>1-Jul-18 to 31-Dec-18</v>
      </c>
      <c r="D202" s="483"/>
      <c r="E202" s="483"/>
      <c r="F202" s="484" t="str">
        <f t="shared" si="11"/>
        <v/>
      </c>
      <c r="G202" s="485" t="s">
        <v>428</v>
      </c>
      <c r="H202" s="485"/>
      <c r="I202" s="486" t="b">
        <f t="shared" si="12"/>
        <v>1</v>
      </c>
      <c r="J202" s="486" t="b">
        <f t="shared" si="13"/>
        <v>0</v>
      </c>
      <c r="K202" s="486" t="str">
        <f t="shared" si="14"/>
        <v>a1N36000007n77MEAQ</v>
      </c>
      <c r="L202" s="487" t="str">
        <f t="shared" ca="1" si="15"/>
        <v>191-Jul-18 to 31-Dec-18</v>
      </c>
      <c r="M202" s="488" t="s">
        <v>1214</v>
      </c>
      <c r="N202" s="479"/>
      <c r="O202" s="127"/>
      <c r="P202" s="127"/>
      <c r="Q202" s="127"/>
      <c r="AD202" s="480"/>
      <c r="AE202" s="480"/>
      <c r="AF202" s="480"/>
      <c r="AG202" s="480"/>
      <c r="AM202" s="5"/>
      <c r="AN202" s="5"/>
    </row>
    <row r="203" spans="1:40" ht="31.5" x14ac:dyDescent="0.25">
      <c r="A203" s="375">
        <v>19</v>
      </c>
      <c r="B203" s="394" t="str">
        <f t="shared" si="10"/>
        <v/>
      </c>
      <c r="C203" s="395" t="str">
        <f ca="1">TEXT(IFERROR(INDEX('Overview - Section A'!$A$37:$A$44,MATCH(G203,'Overview - Section A'!$U$37:$U$44,0)),""),"d-mmm-yy") &amp;" to " &amp; TEXT(IFERROR(INDEX('Overview - Section A'!$E$37:$E$44,MATCH(G203,'Overview - Section A'!$U$37:$U$44,0)),""),"d-mmm-yy")</f>
        <v>1-Jan-19 to 30-Jun-19</v>
      </c>
      <c r="D203" s="483"/>
      <c r="E203" s="483"/>
      <c r="F203" s="484" t="str">
        <f t="shared" si="11"/>
        <v/>
      </c>
      <c r="G203" s="485" t="s">
        <v>430</v>
      </c>
      <c r="H203" s="485"/>
      <c r="I203" s="486" t="b">
        <f t="shared" si="12"/>
        <v>1</v>
      </c>
      <c r="J203" s="486" t="b">
        <f t="shared" si="13"/>
        <v>0</v>
      </c>
      <c r="K203" s="486" t="str">
        <f t="shared" si="14"/>
        <v>a1N36000007n77MEAQ</v>
      </c>
      <c r="L203" s="487" t="str">
        <f t="shared" ca="1" si="15"/>
        <v>191-Jan-19 to 30-Jun-19</v>
      </c>
      <c r="M203" s="488" t="s">
        <v>1215</v>
      </c>
      <c r="N203" s="479"/>
      <c r="O203" s="127"/>
      <c r="P203" s="127"/>
      <c r="Q203" s="127"/>
      <c r="AD203" s="480"/>
      <c r="AE203" s="480"/>
      <c r="AF203" s="480"/>
      <c r="AG203" s="480"/>
      <c r="AM203" s="5"/>
      <c r="AN203" s="5"/>
    </row>
    <row r="204" spans="1:40" ht="31.5" x14ac:dyDescent="0.25">
      <c r="A204" s="375">
        <v>19</v>
      </c>
      <c r="B204" s="394" t="str">
        <f t="shared" si="10"/>
        <v/>
      </c>
      <c r="C204" s="395" t="str">
        <f ca="1">TEXT(IFERROR(INDEX('Overview - Section A'!$A$37:$A$44,MATCH(G204,'Overview - Section A'!$U$37:$U$44,0)),""),"d-mmm-yy") &amp;" to " &amp; TEXT(IFERROR(INDEX('Overview - Section A'!$E$37:$E$44,MATCH(G204,'Overview - Section A'!$U$37:$U$44,0)),""),"d-mmm-yy")</f>
        <v>1-Jul-19 to 31-Dec-19</v>
      </c>
      <c r="D204" s="483"/>
      <c r="E204" s="483"/>
      <c r="F204" s="484" t="str">
        <f t="shared" si="11"/>
        <v/>
      </c>
      <c r="G204" s="485" t="s">
        <v>432</v>
      </c>
      <c r="H204" s="485"/>
      <c r="I204" s="486" t="b">
        <f t="shared" si="12"/>
        <v>1</v>
      </c>
      <c r="J204" s="486" t="b">
        <f t="shared" si="13"/>
        <v>0</v>
      </c>
      <c r="K204" s="486" t="str">
        <f t="shared" si="14"/>
        <v>a1N36000007n77MEAQ</v>
      </c>
      <c r="L204" s="487" t="str">
        <f t="shared" ca="1" si="15"/>
        <v>191-Jul-19 to 31-Dec-19</v>
      </c>
      <c r="M204" s="488" t="s">
        <v>1216</v>
      </c>
      <c r="N204" s="479"/>
      <c r="O204" s="127"/>
      <c r="P204" s="127"/>
      <c r="Q204" s="127"/>
      <c r="AD204" s="480"/>
      <c r="AE204" s="480"/>
      <c r="AF204" s="480"/>
      <c r="AG204" s="480"/>
      <c r="AM204" s="5"/>
      <c r="AN204" s="5"/>
    </row>
    <row r="205" spans="1:40" ht="31.5" x14ac:dyDescent="0.25">
      <c r="A205" s="375">
        <v>19</v>
      </c>
      <c r="B205" s="394" t="str">
        <f t="shared" si="10"/>
        <v/>
      </c>
      <c r="C205" s="395" t="str">
        <f ca="1">TEXT(IFERROR(INDEX('Overview - Section A'!$A$37:$A$44,MATCH(G205,'Overview - Section A'!$U$37:$U$44,0)),""),"d-mmm-yy") &amp;" to " &amp; TEXT(IFERROR(INDEX('Overview - Section A'!$E$37:$E$44,MATCH(G205,'Overview - Section A'!$U$37:$U$44,0)),""),"d-mmm-yy")</f>
        <v>1-Jan-20 to 30-Jun-20</v>
      </c>
      <c r="D205" s="483"/>
      <c r="E205" s="483"/>
      <c r="F205" s="484" t="str">
        <f t="shared" si="11"/>
        <v/>
      </c>
      <c r="G205" s="485" t="s">
        <v>434</v>
      </c>
      <c r="H205" s="485"/>
      <c r="I205" s="486" t="b">
        <f t="shared" si="12"/>
        <v>1</v>
      </c>
      <c r="J205" s="486" t="b">
        <f t="shared" si="13"/>
        <v>0</v>
      </c>
      <c r="K205" s="486" t="str">
        <f t="shared" si="14"/>
        <v>a1N36000007n77MEAQ</v>
      </c>
      <c r="L205" s="487" t="str">
        <f t="shared" ca="1" si="15"/>
        <v>191-Jan-20 to 30-Jun-20</v>
      </c>
      <c r="M205" s="488" t="s">
        <v>1217</v>
      </c>
      <c r="N205" s="479"/>
      <c r="O205" s="127"/>
      <c r="P205" s="127"/>
      <c r="Q205" s="127"/>
      <c r="AD205" s="480"/>
      <c r="AE205" s="480"/>
      <c r="AF205" s="480"/>
      <c r="AG205" s="480"/>
      <c r="AM205" s="5"/>
      <c r="AN205" s="5"/>
    </row>
    <row r="206" spans="1:40" ht="31.5" x14ac:dyDescent="0.25">
      <c r="A206" s="375">
        <v>19</v>
      </c>
      <c r="B206" s="394" t="str">
        <f t="shared" si="10"/>
        <v/>
      </c>
      <c r="C206" s="395" t="str">
        <f ca="1">TEXT(IFERROR(INDEX('Overview - Section A'!$A$37:$A$44,MATCH(G206,'Overview - Section A'!$U$37:$U$44,0)),""),"d-mmm-yy") &amp;" to " &amp; TEXT(IFERROR(INDEX('Overview - Section A'!$E$37:$E$44,MATCH(G206,'Overview - Section A'!$U$37:$U$44,0)),""),"d-mmm-yy")</f>
        <v>1-Jul-20 to 31-Dec-20</v>
      </c>
      <c r="D206" s="483"/>
      <c r="E206" s="483"/>
      <c r="F206" s="484" t="str">
        <f t="shared" si="11"/>
        <v/>
      </c>
      <c r="G206" s="485" t="s">
        <v>436</v>
      </c>
      <c r="H206" s="485"/>
      <c r="I206" s="486" t="b">
        <f t="shared" si="12"/>
        <v>1</v>
      </c>
      <c r="J206" s="486" t="b">
        <f t="shared" si="13"/>
        <v>0</v>
      </c>
      <c r="K206" s="486" t="str">
        <f t="shared" si="14"/>
        <v>a1N36000007n77MEAQ</v>
      </c>
      <c r="L206" s="487" t="str">
        <f t="shared" ca="1" si="15"/>
        <v>191-Jul-20 to 31-Dec-20</v>
      </c>
      <c r="M206" s="488" t="s">
        <v>1218</v>
      </c>
      <c r="N206" s="479"/>
      <c r="O206" s="127"/>
      <c r="P206" s="127"/>
      <c r="Q206" s="127"/>
      <c r="AD206" s="480"/>
      <c r="AE206" s="480"/>
      <c r="AF206" s="480"/>
      <c r="AG206" s="480"/>
      <c r="AM206" s="5"/>
      <c r="AN206" s="5"/>
    </row>
    <row r="207" spans="1:40" ht="31.5" x14ac:dyDescent="0.25">
      <c r="A207" s="375">
        <v>19</v>
      </c>
      <c r="B207" s="394" t="str">
        <f t="shared" si="10"/>
        <v/>
      </c>
      <c r="C207" s="395" t="str">
        <f ca="1">TEXT(IFERROR(INDEX('Overview - Section A'!$A$37:$A$44,MATCH(G207,'Overview - Section A'!$U$37:$U$44,0)),""),"d-mmm-yy") &amp;" to " &amp; TEXT(IFERROR(INDEX('Overview - Section A'!$E$37:$E$44,MATCH(G207,'Overview - Section A'!$U$37:$U$44,0)),""),"d-mmm-yy")</f>
        <v>1-Jan-21 to 30-Jun-21</v>
      </c>
      <c r="D207" s="483"/>
      <c r="E207" s="483"/>
      <c r="F207" s="484" t="str">
        <f t="shared" si="11"/>
        <v/>
      </c>
      <c r="G207" s="485" t="s">
        <v>438</v>
      </c>
      <c r="H207" s="485"/>
      <c r="I207" s="486" t="b">
        <f t="shared" si="12"/>
        <v>1</v>
      </c>
      <c r="J207" s="486" t="b">
        <f t="shared" si="13"/>
        <v>0</v>
      </c>
      <c r="K207" s="486" t="str">
        <f t="shared" si="14"/>
        <v>a1N36000007n77MEAQ</v>
      </c>
      <c r="L207" s="487" t="str">
        <f t="shared" ca="1" si="15"/>
        <v>191-Jan-21 to 30-Jun-21</v>
      </c>
      <c r="M207" s="488" t="s">
        <v>1219</v>
      </c>
      <c r="N207" s="479"/>
      <c r="O207" s="127"/>
      <c r="P207" s="127"/>
      <c r="Q207" s="127"/>
      <c r="AD207" s="480"/>
      <c r="AE207" s="480"/>
      <c r="AF207" s="480"/>
      <c r="AG207" s="480"/>
      <c r="AM207" s="5"/>
      <c r="AN207" s="5"/>
    </row>
    <row r="208" spans="1:40" ht="31.5" x14ac:dyDescent="0.25">
      <c r="A208" s="375">
        <v>20</v>
      </c>
      <c r="B208" s="394" t="str">
        <f t="shared" si="10"/>
        <v/>
      </c>
      <c r="C208" s="395" t="str">
        <f ca="1">TEXT(IFERROR(INDEX('Overview - Section A'!$A$37:$A$44,MATCH(G208,'Overview - Section A'!$U$37:$U$44,0)),""),"d-mmm-yy") &amp;" to " &amp; TEXT(IFERROR(INDEX('Overview - Section A'!$E$37:$E$44,MATCH(G208,'Overview - Section A'!$U$37:$U$44,0)),""),"d-mmm-yy")</f>
        <v>1-Jul-18 to 31-Dec-18</v>
      </c>
      <c r="D208" s="483"/>
      <c r="E208" s="483"/>
      <c r="F208" s="484" t="str">
        <f t="shared" si="11"/>
        <v/>
      </c>
      <c r="G208" s="485" t="s">
        <v>428</v>
      </c>
      <c r="H208" s="485"/>
      <c r="I208" s="486" t="b">
        <f t="shared" si="12"/>
        <v>1</v>
      </c>
      <c r="J208" s="486" t="b">
        <f t="shared" si="13"/>
        <v>0</v>
      </c>
      <c r="K208" s="486" t="str">
        <f t="shared" si="14"/>
        <v>a1N36000007n77NEAQ</v>
      </c>
      <c r="L208" s="487" t="str">
        <f t="shared" ca="1" si="15"/>
        <v>201-Jul-18 to 31-Dec-18</v>
      </c>
      <c r="M208" s="488" t="s">
        <v>1220</v>
      </c>
      <c r="N208" s="479"/>
      <c r="O208" s="127"/>
      <c r="P208" s="127"/>
      <c r="Q208" s="127"/>
      <c r="AD208" s="480"/>
      <c r="AE208" s="480"/>
      <c r="AF208" s="480"/>
      <c r="AG208" s="480"/>
      <c r="AM208" s="5"/>
      <c r="AN208" s="5"/>
    </row>
    <row r="209" spans="1:40" ht="31.5" x14ac:dyDescent="0.25">
      <c r="A209" s="375">
        <v>20</v>
      </c>
      <c r="B209" s="394" t="str">
        <f t="shared" si="10"/>
        <v/>
      </c>
      <c r="C209" s="395" t="str">
        <f ca="1">TEXT(IFERROR(INDEX('Overview - Section A'!$A$37:$A$44,MATCH(G209,'Overview - Section A'!$U$37:$U$44,0)),""),"d-mmm-yy") &amp;" to " &amp; TEXT(IFERROR(INDEX('Overview - Section A'!$E$37:$E$44,MATCH(G209,'Overview - Section A'!$U$37:$U$44,0)),""),"d-mmm-yy")</f>
        <v>1-Jan-19 to 30-Jun-19</v>
      </c>
      <c r="D209" s="483"/>
      <c r="E209" s="483"/>
      <c r="F209" s="484" t="str">
        <f t="shared" si="11"/>
        <v/>
      </c>
      <c r="G209" s="485" t="s">
        <v>430</v>
      </c>
      <c r="H209" s="485"/>
      <c r="I209" s="486" t="b">
        <f t="shared" si="12"/>
        <v>1</v>
      </c>
      <c r="J209" s="486" t="b">
        <f t="shared" si="13"/>
        <v>0</v>
      </c>
      <c r="K209" s="486" t="str">
        <f t="shared" si="14"/>
        <v>a1N36000007n77NEAQ</v>
      </c>
      <c r="L209" s="487" t="str">
        <f t="shared" ca="1" si="15"/>
        <v>201-Jan-19 to 30-Jun-19</v>
      </c>
      <c r="M209" s="488" t="s">
        <v>1221</v>
      </c>
      <c r="N209" s="479"/>
      <c r="O209" s="127"/>
      <c r="P209" s="127"/>
      <c r="Q209" s="127"/>
      <c r="AD209" s="480"/>
      <c r="AE209" s="480"/>
      <c r="AF209" s="480"/>
      <c r="AG209" s="480"/>
      <c r="AM209" s="5"/>
      <c r="AN209" s="5"/>
    </row>
    <row r="210" spans="1:40" ht="31.5" x14ac:dyDescent="0.25">
      <c r="A210" s="375">
        <v>20</v>
      </c>
      <c r="B210" s="394" t="str">
        <f t="shared" si="10"/>
        <v/>
      </c>
      <c r="C210" s="395" t="str">
        <f ca="1">TEXT(IFERROR(INDEX('Overview - Section A'!$A$37:$A$44,MATCH(G210,'Overview - Section A'!$U$37:$U$44,0)),""),"d-mmm-yy") &amp;" to " &amp; TEXT(IFERROR(INDEX('Overview - Section A'!$E$37:$E$44,MATCH(G210,'Overview - Section A'!$U$37:$U$44,0)),""),"d-mmm-yy")</f>
        <v>1-Jul-19 to 31-Dec-19</v>
      </c>
      <c r="D210" s="483"/>
      <c r="E210" s="483"/>
      <c r="F210" s="484" t="str">
        <f t="shared" si="11"/>
        <v/>
      </c>
      <c r="G210" s="485" t="s">
        <v>432</v>
      </c>
      <c r="H210" s="485"/>
      <c r="I210" s="486" t="b">
        <f t="shared" si="12"/>
        <v>1</v>
      </c>
      <c r="J210" s="486" t="b">
        <f t="shared" si="13"/>
        <v>0</v>
      </c>
      <c r="K210" s="486" t="str">
        <f t="shared" si="14"/>
        <v>a1N36000007n77NEAQ</v>
      </c>
      <c r="L210" s="487" t="str">
        <f t="shared" ca="1" si="15"/>
        <v>201-Jul-19 to 31-Dec-19</v>
      </c>
      <c r="M210" s="488" t="s">
        <v>1222</v>
      </c>
      <c r="N210" s="479"/>
      <c r="O210" s="127"/>
      <c r="P210" s="127"/>
      <c r="Q210" s="127"/>
      <c r="AD210" s="480"/>
      <c r="AE210" s="480"/>
      <c r="AF210" s="480"/>
      <c r="AG210" s="480"/>
      <c r="AM210" s="5"/>
      <c r="AN210" s="5"/>
    </row>
    <row r="211" spans="1:40" ht="31.5" x14ac:dyDescent="0.25">
      <c r="A211" s="375">
        <v>20</v>
      </c>
      <c r="B211" s="394" t="str">
        <f t="shared" si="10"/>
        <v/>
      </c>
      <c r="C211" s="395" t="str">
        <f ca="1">TEXT(IFERROR(INDEX('Overview - Section A'!$A$37:$A$44,MATCH(G211,'Overview - Section A'!$U$37:$U$44,0)),""),"d-mmm-yy") &amp;" to " &amp; TEXT(IFERROR(INDEX('Overview - Section A'!$E$37:$E$44,MATCH(G211,'Overview - Section A'!$U$37:$U$44,0)),""),"d-mmm-yy")</f>
        <v>1-Jan-20 to 30-Jun-20</v>
      </c>
      <c r="D211" s="483"/>
      <c r="E211" s="483"/>
      <c r="F211" s="484" t="str">
        <f t="shared" si="11"/>
        <v/>
      </c>
      <c r="G211" s="485" t="s">
        <v>434</v>
      </c>
      <c r="H211" s="485"/>
      <c r="I211" s="486" t="b">
        <f t="shared" si="12"/>
        <v>1</v>
      </c>
      <c r="J211" s="486" t="b">
        <f t="shared" si="13"/>
        <v>0</v>
      </c>
      <c r="K211" s="486" t="str">
        <f t="shared" si="14"/>
        <v>a1N36000007n77NEAQ</v>
      </c>
      <c r="L211" s="487" t="str">
        <f t="shared" ca="1" si="15"/>
        <v>201-Jan-20 to 30-Jun-20</v>
      </c>
      <c r="M211" s="488" t="s">
        <v>1223</v>
      </c>
      <c r="N211" s="479"/>
      <c r="O211" s="127"/>
      <c r="P211" s="127"/>
      <c r="Q211" s="127"/>
      <c r="AD211" s="480"/>
      <c r="AE211" s="480"/>
      <c r="AF211" s="480"/>
      <c r="AG211" s="480"/>
      <c r="AM211" s="5"/>
      <c r="AN211" s="5"/>
    </row>
    <row r="212" spans="1:40" ht="31.5" x14ac:dyDescent="0.25">
      <c r="A212" s="375">
        <v>20</v>
      </c>
      <c r="B212" s="394" t="str">
        <f t="shared" si="10"/>
        <v/>
      </c>
      <c r="C212" s="395" t="str">
        <f ca="1">TEXT(IFERROR(INDEX('Overview - Section A'!$A$37:$A$44,MATCH(G212,'Overview - Section A'!$U$37:$U$44,0)),""),"d-mmm-yy") &amp;" to " &amp; TEXT(IFERROR(INDEX('Overview - Section A'!$E$37:$E$44,MATCH(G212,'Overview - Section A'!$U$37:$U$44,0)),""),"d-mmm-yy")</f>
        <v>1-Jul-20 to 31-Dec-20</v>
      </c>
      <c r="D212" s="483"/>
      <c r="E212" s="483"/>
      <c r="F212" s="484" t="str">
        <f t="shared" si="11"/>
        <v/>
      </c>
      <c r="G212" s="485" t="s">
        <v>436</v>
      </c>
      <c r="H212" s="485"/>
      <c r="I212" s="486" t="b">
        <f t="shared" si="12"/>
        <v>1</v>
      </c>
      <c r="J212" s="486" t="b">
        <f t="shared" si="13"/>
        <v>0</v>
      </c>
      <c r="K212" s="486" t="str">
        <f t="shared" si="14"/>
        <v>a1N36000007n77NEAQ</v>
      </c>
      <c r="L212" s="487" t="str">
        <f t="shared" ca="1" si="15"/>
        <v>201-Jul-20 to 31-Dec-20</v>
      </c>
      <c r="M212" s="488" t="s">
        <v>1224</v>
      </c>
      <c r="N212" s="479"/>
      <c r="O212" s="127"/>
      <c r="P212" s="127"/>
      <c r="Q212" s="127"/>
      <c r="AD212" s="480"/>
      <c r="AE212" s="480"/>
      <c r="AF212" s="480"/>
      <c r="AG212" s="480"/>
      <c r="AM212" s="5"/>
      <c r="AN212" s="5"/>
    </row>
    <row r="213" spans="1:40" ht="31.5" x14ac:dyDescent="0.25">
      <c r="A213" s="375">
        <v>20</v>
      </c>
      <c r="B213" s="394" t="str">
        <f t="shared" si="10"/>
        <v/>
      </c>
      <c r="C213" s="395" t="str">
        <f ca="1">TEXT(IFERROR(INDEX('Overview - Section A'!$A$37:$A$44,MATCH(G213,'Overview - Section A'!$U$37:$U$44,0)),""),"d-mmm-yy") &amp;" to " &amp; TEXT(IFERROR(INDEX('Overview - Section A'!$E$37:$E$44,MATCH(G213,'Overview - Section A'!$U$37:$U$44,0)),""),"d-mmm-yy")</f>
        <v>1-Jan-21 to 30-Jun-21</v>
      </c>
      <c r="D213" s="483"/>
      <c r="E213" s="483"/>
      <c r="F213" s="484" t="str">
        <f t="shared" si="11"/>
        <v/>
      </c>
      <c r="G213" s="485" t="s">
        <v>438</v>
      </c>
      <c r="H213" s="485"/>
      <c r="I213" s="486" t="b">
        <f t="shared" si="12"/>
        <v>1</v>
      </c>
      <c r="J213" s="486" t="b">
        <f t="shared" si="13"/>
        <v>0</v>
      </c>
      <c r="K213" s="486" t="str">
        <f t="shared" si="14"/>
        <v>a1N36000007n77NEAQ</v>
      </c>
      <c r="L213" s="487" t="str">
        <f t="shared" ca="1" si="15"/>
        <v>201-Jan-21 to 30-Jun-21</v>
      </c>
      <c r="M213" s="488" t="s">
        <v>1225</v>
      </c>
      <c r="N213" s="479"/>
      <c r="O213" s="127"/>
      <c r="P213" s="127"/>
      <c r="Q213" s="127"/>
      <c r="AD213" s="480"/>
      <c r="AE213" s="480"/>
      <c r="AF213" s="480"/>
      <c r="AG213" s="480"/>
      <c r="AM213" s="5"/>
      <c r="AN213" s="5"/>
    </row>
    <row r="214" spans="1:40" ht="31.5" x14ac:dyDescent="0.25">
      <c r="A214" s="375">
        <v>21</v>
      </c>
      <c r="B214" s="394" t="str">
        <f t="shared" si="10"/>
        <v/>
      </c>
      <c r="C214" s="395" t="str">
        <f ca="1">TEXT(IFERROR(INDEX('Overview - Section A'!$A$37:$A$44,MATCH(G214,'Overview - Section A'!$U$37:$U$44,0)),""),"d-mmm-yy") &amp;" to " &amp; TEXT(IFERROR(INDEX('Overview - Section A'!$E$37:$E$44,MATCH(G214,'Overview - Section A'!$U$37:$U$44,0)),""),"d-mmm-yy")</f>
        <v>1-Jul-18 to 31-Dec-18</v>
      </c>
      <c r="D214" s="483"/>
      <c r="E214" s="483"/>
      <c r="F214" s="484" t="str">
        <f t="shared" si="11"/>
        <v/>
      </c>
      <c r="G214" s="485" t="s">
        <v>428</v>
      </c>
      <c r="H214" s="485"/>
      <c r="I214" s="486" t="b">
        <f t="shared" si="12"/>
        <v>1</v>
      </c>
      <c r="J214" s="486" t="b">
        <f t="shared" si="13"/>
        <v>0</v>
      </c>
      <c r="K214" s="486" t="str">
        <f t="shared" si="14"/>
        <v>a1N36000007n77OEAQ</v>
      </c>
      <c r="L214" s="487" t="str">
        <f t="shared" ca="1" si="15"/>
        <v>211-Jul-18 to 31-Dec-18</v>
      </c>
      <c r="M214" s="488" t="s">
        <v>1226</v>
      </c>
      <c r="N214" s="479"/>
      <c r="O214" s="127"/>
      <c r="P214" s="127"/>
      <c r="Q214" s="127"/>
      <c r="AD214" s="480"/>
      <c r="AE214" s="480"/>
      <c r="AF214" s="480"/>
      <c r="AG214" s="480"/>
      <c r="AM214" s="5"/>
      <c r="AN214" s="5"/>
    </row>
    <row r="215" spans="1:40" ht="31.5" x14ac:dyDescent="0.25">
      <c r="A215" s="375">
        <v>21</v>
      </c>
      <c r="B215" s="394" t="str">
        <f t="shared" si="10"/>
        <v/>
      </c>
      <c r="C215" s="395" t="str">
        <f ca="1">TEXT(IFERROR(INDEX('Overview - Section A'!$A$37:$A$44,MATCH(G215,'Overview - Section A'!$U$37:$U$44,0)),""),"d-mmm-yy") &amp;" to " &amp; TEXT(IFERROR(INDEX('Overview - Section A'!$E$37:$E$44,MATCH(G215,'Overview - Section A'!$U$37:$U$44,0)),""),"d-mmm-yy")</f>
        <v>1-Jan-19 to 30-Jun-19</v>
      </c>
      <c r="D215" s="483"/>
      <c r="E215" s="483"/>
      <c r="F215" s="484" t="str">
        <f t="shared" si="11"/>
        <v/>
      </c>
      <c r="G215" s="485" t="s">
        <v>430</v>
      </c>
      <c r="H215" s="485"/>
      <c r="I215" s="486" t="b">
        <f t="shared" si="12"/>
        <v>1</v>
      </c>
      <c r="J215" s="486" t="b">
        <f t="shared" si="13"/>
        <v>0</v>
      </c>
      <c r="K215" s="486" t="str">
        <f t="shared" si="14"/>
        <v>a1N36000007n77OEAQ</v>
      </c>
      <c r="L215" s="487" t="str">
        <f t="shared" ca="1" si="15"/>
        <v>211-Jan-19 to 30-Jun-19</v>
      </c>
      <c r="M215" s="488" t="s">
        <v>1227</v>
      </c>
      <c r="N215" s="479"/>
      <c r="O215" s="127"/>
      <c r="P215" s="127"/>
      <c r="Q215" s="127"/>
      <c r="AD215" s="480"/>
      <c r="AE215" s="480"/>
      <c r="AF215" s="480"/>
      <c r="AG215" s="480"/>
      <c r="AM215" s="5"/>
      <c r="AN215" s="5"/>
    </row>
    <row r="216" spans="1:40" ht="31.5" x14ac:dyDescent="0.25">
      <c r="A216" s="375">
        <v>21</v>
      </c>
      <c r="B216" s="394" t="str">
        <f t="shared" si="10"/>
        <v/>
      </c>
      <c r="C216" s="395" t="str">
        <f ca="1">TEXT(IFERROR(INDEX('Overview - Section A'!$A$37:$A$44,MATCH(G216,'Overview - Section A'!$U$37:$U$44,0)),""),"d-mmm-yy") &amp;" to " &amp; TEXT(IFERROR(INDEX('Overview - Section A'!$E$37:$E$44,MATCH(G216,'Overview - Section A'!$U$37:$U$44,0)),""),"d-mmm-yy")</f>
        <v>1-Jul-19 to 31-Dec-19</v>
      </c>
      <c r="D216" s="483"/>
      <c r="E216" s="483"/>
      <c r="F216" s="484" t="str">
        <f t="shared" si="11"/>
        <v/>
      </c>
      <c r="G216" s="485" t="s">
        <v>432</v>
      </c>
      <c r="H216" s="485"/>
      <c r="I216" s="486" t="b">
        <f t="shared" si="12"/>
        <v>1</v>
      </c>
      <c r="J216" s="486" t="b">
        <f t="shared" si="13"/>
        <v>0</v>
      </c>
      <c r="K216" s="486" t="str">
        <f t="shared" si="14"/>
        <v>a1N36000007n77OEAQ</v>
      </c>
      <c r="L216" s="487" t="str">
        <f t="shared" ca="1" si="15"/>
        <v>211-Jul-19 to 31-Dec-19</v>
      </c>
      <c r="M216" s="488" t="s">
        <v>1228</v>
      </c>
      <c r="N216" s="479"/>
      <c r="O216" s="127"/>
      <c r="P216" s="127"/>
      <c r="Q216" s="127"/>
      <c r="AD216" s="480"/>
      <c r="AE216" s="480"/>
      <c r="AF216" s="480"/>
      <c r="AG216" s="480"/>
      <c r="AM216" s="5"/>
      <c r="AN216" s="5"/>
    </row>
    <row r="217" spans="1:40" ht="31.5" x14ac:dyDescent="0.25">
      <c r="A217" s="375">
        <v>21</v>
      </c>
      <c r="B217" s="394" t="str">
        <f t="shared" si="10"/>
        <v/>
      </c>
      <c r="C217" s="395" t="str">
        <f ca="1">TEXT(IFERROR(INDEX('Overview - Section A'!$A$37:$A$44,MATCH(G217,'Overview - Section A'!$U$37:$U$44,0)),""),"d-mmm-yy") &amp;" to " &amp; TEXT(IFERROR(INDEX('Overview - Section A'!$E$37:$E$44,MATCH(G217,'Overview - Section A'!$U$37:$U$44,0)),""),"d-mmm-yy")</f>
        <v>1-Jan-20 to 30-Jun-20</v>
      </c>
      <c r="D217" s="483"/>
      <c r="E217" s="483"/>
      <c r="F217" s="484" t="str">
        <f t="shared" si="11"/>
        <v/>
      </c>
      <c r="G217" s="485" t="s">
        <v>434</v>
      </c>
      <c r="H217" s="485"/>
      <c r="I217" s="486" t="b">
        <f t="shared" si="12"/>
        <v>1</v>
      </c>
      <c r="J217" s="486" t="b">
        <f t="shared" si="13"/>
        <v>0</v>
      </c>
      <c r="K217" s="486" t="str">
        <f t="shared" si="14"/>
        <v>a1N36000007n77OEAQ</v>
      </c>
      <c r="L217" s="487" t="str">
        <f t="shared" ca="1" si="15"/>
        <v>211-Jan-20 to 30-Jun-20</v>
      </c>
      <c r="M217" s="488" t="s">
        <v>1229</v>
      </c>
      <c r="N217" s="479"/>
      <c r="O217" s="127"/>
      <c r="P217" s="127"/>
      <c r="Q217" s="127"/>
      <c r="AD217" s="480"/>
      <c r="AE217" s="480"/>
      <c r="AF217" s="480"/>
      <c r="AG217" s="480"/>
      <c r="AM217" s="5"/>
      <c r="AN217" s="5"/>
    </row>
    <row r="218" spans="1:40" ht="31.5" x14ac:dyDescent="0.25">
      <c r="A218" s="375">
        <v>21</v>
      </c>
      <c r="B218" s="394" t="str">
        <f t="shared" si="10"/>
        <v/>
      </c>
      <c r="C218" s="395" t="str">
        <f ca="1">TEXT(IFERROR(INDEX('Overview - Section A'!$A$37:$A$44,MATCH(G218,'Overview - Section A'!$U$37:$U$44,0)),""),"d-mmm-yy") &amp;" to " &amp; TEXT(IFERROR(INDEX('Overview - Section A'!$E$37:$E$44,MATCH(G218,'Overview - Section A'!$U$37:$U$44,0)),""),"d-mmm-yy")</f>
        <v>1-Jul-20 to 31-Dec-20</v>
      </c>
      <c r="D218" s="483"/>
      <c r="E218" s="483"/>
      <c r="F218" s="484" t="str">
        <f t="shared" si="11"/>
        <v/>
      </c>
      <c r="G218" s="485" t="s">
        <v>436</v>
      </c>
      <c r="H218" s="485"/>
      <c r="I218" s="486" t="b">
        <f t="shared" si="12"/>
        <v>1</v>
      </c>
      <c r="J218" s="486" t="b">
        <f t="shared" si="13"/>
        <v>0</v>
      </c>
      <c r="K218" s="486" t="str">
        <f t="shared" si="14"/>
        <v>a1N36000007n77OEAQ</v>
      </c>
      <c r="L218" s="487" t="str">
        <f t="shared" ca="1" si="15"/>
        <v>211-Jul-20 to 31-Dec-20</v>
      </c>
      <c r="M218" s="488" t="s">
        <v>1230</v>
      </c>
      <c r="N218" s="479"/>
      <c r="O218" s="127"/>
      <c r="P218" s="127"/>
      <c r="Q218" s="127"/>
      <c r="AD218" s="480"/>
      <c r="AE218" s="480"/>
      <c r="AF218" s="480"/>
      <c r="AG218" s="480"/>
      <c r="AM218" s="5"/>
      <c r="AN218" s="5"/>
    </row>
    <row r="219" spans="1:40" ht="31.5" x14ac:dyDescent="0.25">
      <c r="A219" s="375">
        <v>21</v>
      </c>
      <c r="B219" s="394" t="str">
        <f t="shared" si="10"/>
        <v/>
      </c>
      <c r="C219" s="395" t="str">
        <f ca="1">TEXT(IFERROR(INDEX('Overview - Section A'!$A$37:$A$44,MATCH(G219,'Overview - Section A'!$U$37:$U$44,0)),""),"d-mmm-yy") &amp;" to " &amp; TEXT(IFERROR(INDEX('Overview - Section A'!$E$37:$E$44,MATCH(G219,'Overview - Section A'!$U$37:$U$44,0)),""),"d-mmm-yy")</f>
        <v>1-Jan-21 to 30-Jun-21</v>
      </c>
      <c r="D219" s="483"/>
      <c r="E219" s="483"/>
      <c r="F219" s="484" t="str">
        <f t="shared" si="11"/>
        <v/>
      </c>
      <c r="G219" s="485" t="s">
        <v>438</v>
      </c>
      <c r="H219" s="485"/>
      <c r="I219" s="486" t="b">
        <f t="shared" si="12"/>
        <v>1</v>
      </c>
      <c r="J219" s="486" t="b">
        <f t="shared" si="13"/>
        <v>0</v>
      </c>
      <c r="K219" s="486" t="str">
        <f t="shared" si="14"/>
        <v>a1N36000007n77OEAQ</v>
      </c>
      <c r="L219" s="487" t="str">
        <f t="shared" ca="1" si="15"/>
        <v>211-Jan-21 to 30-Jun-21</v>
      </c>
      <c r="M219" s="488" t="s">
        <v>1231</v>
      </c>
      <c r="N219" s="479"/>
      <c r="O219" s="127"/>
      <c r="P219" s="127"/>
      <c r="Q219" s="127"/>
      <c r="AD219" s="480"/>
      <c r="AE219" s="480"/>
      <c r="AF219" s="480"/>
      <c r="AG219" s="480"/>
      <c r="AM219" s="5"/>
      <c r="AN219" s="5"/>
    </row>
    <row r="220" spans="1:40" ht="31.5" x14ac:dyDescent="0.25">
      <c r="A220" s="375">
        <v>22</v>
      </c>
      <c r="B220" s="394" t="str">
        <f t="shared" si="10"/>
        <v/>
      </c>
      <c r="C220" s="395" t="str">
        <f ca="1">TEXT(IFERROR(INDEX('Overview - Section A'!$A$37:$A$44,MATCH(G220,'Overview - Section A'!$U$37:$U$44,0)),""),"d-mmm-yy") &amp;" to " &amp; TEXT(IFERROR(INDEX('Overview - Section A'!$E$37:$E$44,MATCH(G220,'Overview - Section A'!$U$37:$U$44,0)),""),"d-mmm-yy")</f>
        <v>1-Jul-18 to 31-Dec-18</v>
      </c>
      <c r="D220" s="483"/>
      <c r="E220" s="483"/>
      <c r="F220" s="484" t="str">
        <f t="shared" si="11"/>
        <v/>
      </c>
      <c r="G220" s="485" t="s">
        <v>428</v>
      </c>
      <c r="H220" s="485"/>
      <c r="I220" s="486" t="b">
        <f t="shared" si="12"/>
        <v>1</v>
      </c>
      <c r="J220" s="486" t="b">
        <f t="shared" si="13"/>
        <v>0</v>
      </c>
      <c r="K220" s="486" t="str">
        <f t="shared" si="14"/>
        <v>a1N36000007n77PEAQ</v>
      </c>
      <c r="L220" s="487" t="str">
        <f t="shared" ca="1" si="15"/>
        <v>221-Jul-18 to 31-Dec-18</v>
      </c>
      <c r="M220" s="488" t="s">
        <v>1232</v>
      </c>
      <c r="N220" s="479"/>
      <c r="O220" s="127"/>
      <c r="P220" s="127"/>
      <c r="Q220" s="127"/>
      <c r="AD220" s="480"/>
      <c r="AE220" s="480"/>
      <c r="AF220" s="480"/>
      <c r="AG220" s="480"/>
      <c r="AM220" s="5"/>
      <c r="AN220" s="5"/>
    </row>
    <row r="221" spans="1:40" ht="31.5" x14ac:dyDescent="0.25">
      <c r="A221" s="375">
        <v>22</v>
      </c>
      <c r="B221" s="394" t="str">
        <f t="shared" si="10"/>
        <v/>
      </c>
      <c r="C221" s="395" t="str">
        <f ca="1">TEXT(IFERROR(INDEX('Overview - Section A'!$A$37:$A$44,MATCH(G221,'Overview - Section A'!$U$37:$U$44,0)),""),"d-mmm-yy") &amp;" to " &amp; TEXT(IFERROR(INDEX('Overview - Section A'!$E$37:$E$44,MATCH(G221,'Overview - Section A'!$U$37:$U$44,0)),""),"d-mmm-yy")</f>
        <v>1-Jan-19 to 30-Jun-19</v>
      </c>
      <c r="D221" s="483"/>
      <c r="E221" s="483"/>
      <c r="F221" s="484" t="str">
        <f t="shared" si="11"/>
        <v/>
      </c>
      <c r="G221" s="485" t="s">
        <v>430</v>
      </c>
      <c r="H221" s="485"/>
      <c r="I221" s="486" t="b">
        <f t="shared" si="12"/>
        <v>1</v>
      </c>
      <c r="J221" s="486" t="b">
        <f t="shared" si="13"/>
        <v>0</v>
      </c>
      <c r="K221" s="486" t="str">
        <f t="shared" si="14"/>
        <v>a1N36000007n77PEAQ</v>
      </c>
      <c r="L221" s="487" t="str">
        <f t="shared" ca="1" si="15"/>
        <v>221-Jan-19 to 30-Jun-19</v>
      </c>
      <c r="M221" s="488" t="s">
        <v>1233</v>
      </c>
      <c r="N221" s="479"/>
      <c r="O221" s="127"/>
      <c r="P221" s="127"/>
      <c r="Q221" s="127"/>
      <c r="AD221" s="480"/>
      <c r="AE221" s="480"/>
      <c r="AF221" s="480"/>
      <c r="AG221" s="480"/>
      <c r="AM221" s="5"/>
      <c r="AN221" s="5"/>
    </row>
    <row r="222" spans="1:40" ht="31.5" x14ac:dyDescent="0.25">
      <c r="A222" s="375">
        <v>22</v>
      </c>
      <c r="B222" s="394" t="str">
        <f t="shared" ref="B222:B285" si="16">IF(A222=A221,"",IF(VLOOKUP(A222,$A$8:$D$90,4,FALSE)=0,"",VLOOKUP(A222,$A$8:$D$90,4,FALSE)))</f>
        <v/>
      </c>
      <c r="C222" s="395" t="str">
        <f ca="1">TEXT(IFERROR(INDEX('Overview - Section A'!$A$37:$A$44,MATCH(G222,'Overview - Section A'!$U$37:$U$44,0)),""),"d-mmm-yy") &amp;" to " &amp; TEXT(IFERROR(INDEX('Overview - Section A'!$E$37:$E$44,MATCH(G222,'Overview - Section A'!$U$37:$U$44,0)),""),"d-mmm-yy")</f>
        <v>1-Jul-19 to 31-Dec-19</v>
      </c>
      <c r="D222" s="483"/>
      <c r="E222" s="483"/>
      <c r="F222" s="484" t="str">
        <f t="shared" ref="F222:F285" si="17">IF(VLOOKUP(A222,$A$8:$D$90,4,FALSE)=0,"",VLOOKUP(A222,$A$8:$D$90,4,FALSE))</f>
        <v/>
      </c>
      <c r="G222" s="485" t="s">
        <v>432</v>
      </c>
      <c r="H222" s="485"/>
      <c r="I222" s="486" t="b">
        <f t="shared" ref="I222:I285" si="18">IFERROR(TRUE,FALSE)</f>
        <v>1</v>
      </c>
      <c r="J222" s="486" t="b">
        <f t="shared" ref="J222:J285" si="19">IFERROR(IF(OR(D222&lt;&gt;"",E222&lt;&gt;""),TRUE,FALSE),FALSE)</f>
        <v>0</v>
      </c>
      <c r="K222" s="486" t="str">
        <f t="shared" ref="K222:K285" si="20">IFERROR(VLOOKUP(A222,$A$8:$T$90,20,FALSE),"")</f>
        <v>a1N36000007n77PEAQ</v>
      </c>
      <c r="L222" s="487" t="str">
        <f t="shared" ref="L222:L285" ca="1" si="21">CONCATENATE(A222,C222)</f>
        <v>221-Jul-19 to 31-Dec-19</v>
      </c>
      <c r="M222" s="488" t="s">
        <v>1234</v>
      </c>
      <c r="N222" s="479"/>
      <c r="O222" s="127"/>
      <c r="P222" s="127"/>
      <c r="Q222" s="127"/>
      <c r="AD222" s="480"/>
      <c r="AE222" s="480"/>
      <c r="AF222" s="480"/>
      <c r="AG222" s="480"/>
      <c r="AM222" s="5"/>
      <c r="AN222" s="5"/>
    </row>
    <row r="223" spans="1:40" ht="31.5" x14ac:dyDescent="0.25">
      <c r="A223" s="375">
        <v>22</v>
      </c>
      <c r="B223" s="394" t="str">
        <f t="shared" si="16"/>
        <v/>
      </c>
      <c r="C223" s="395" t="str">
        <f ca="1">TEXT(IFERROR(INDEX('Overview - Section A'!$A$37:$A$44,MATCH(G223,'Overview - Section A'!$U$37:$U$44,0)),""),"d-mmm-yy") &amp;" to " &amp; TEXT(IFERROR(INDEX('Overview - Section A'!$E$37:$E$44,MATCH(G223,'Overview - Section A'!$U$37:$U$44,0)),""),"d-mmm-yy")</f>
        <v>1-Jan-20 to 30-Jun-20</v>
      </c>
      <c r="D223" s="483"/>
      <c r="E223" s="483"/>
      <c r="F223" s="484" t="str">
        <f t="shared" si="17"/>
        <v/>
      </c>
      <c r="G223" s="485" t="s">
        <v>434</v>
      </c>
      <c r="H223" s="485"/>
      <c r="I223" s="486" t="b">
        <f t="shared" si="18"/>
        <v>1</v>
      </c>
      <c r="J223" s="486" t="b">
        <f t="shared" si="19"/>
        <v>0</v>
      </c>
      <c r="K223" s="486" t="str">
        <f t="shared" si="20"/>
        <v>a1N36000007n77PEAQ</v>
      </c>
      <c r="L223" s="487" t="str">
        <f t="shared" ca="1" si="21"/>
        <v>221-Jan-20 to 30-Jun-20</v>
      </c>
      <c r="M223" s="488" t="s">
        <v>1235</v>
      </c>
      <c r="N223" s="479"/>
      <c r="O223" s="127"/>
      <c r="P223" s="127"/>
      <c r="Q223" s="127"/>
      <c r="AD223" s="480"/>
      <c r="AE223" s="480"/>
      <c r="AF223" s="480"/>
      <c r="AG223" s="480"/>
      <c r="AM223" s="5"/>
      <c r="AN223" s="5"/>
    </row>
    <row r="224" spans="1:40" ht="31.5" x14ac:dyDescent="0.25">
      <c r="A224" s="375">
        <v>22</v>
      </c>
      <c r="B224" s="394" t="str">
        <f t="shared" si="16"/>
        <v/>
      </c>
      <c r="C224" s="395" t="str">
        <f ca="1">TEXT(IFERROR(INDEX('Overview - Section A'!$A$37:$A$44,MATCH(G224,'Overview - Section A'!$U$37:$U$44,0)),""),"d-mmm-yy") &amp;" to " &amp; TEXT(IFERROR(INDEX('Overview - Section A'!$E$37:$E$44,MATCH(G224,'Overview - Section A'!$U$37:$U$44,0)),""),"d-mmm-yy")</f>
        <v>1-Jul-20 to 31-Dec-20</v>
      </c>
      <c r="D224" s="483"/>
      <c r="E224" s="483"/>
      <c r="F224" s="484" t="str">
        <f t="shared" si="17"/>
        <v/>
      </c>
      <c r="G224" s="485" t="s">
        <v>436</v>
      </c>
      <c r="H224" s="485"/>
      <c r="I224" s="486" t="b">
        <f t="shared" si="18"/>
        <v>1</v>
      </c>
      <c r="J224" s="486" t="b">
        <f t="shared" si="19"/>
        <v>0</v>
      </c>
      <c r="K224" s="486" t="str">
        <f t="shared" si="20"/>
        <v>a1N36000007n77PEAQ</v>
      </c>
      <c r="L224" s="487" t="str">
        <f t="shared" ca="1" si="21"/>
        <v>221-Jul-20 to 31-Dec-20</v>
      </c>
      <c r="M224" s="488" t="s">
        <v>1236</v>
      </c>
      <c r="N224" s="479"/>
      <c r="O224" s="127"/>
      <c r="P224" s="127"/>
      <c r="Q224" s="127"/>
      <c r="AD224" s="480"/>
      <c r="AE224" s="480"/>
      <c r="AF224" s="480"/>
      <c r="AG224" s="480"/>
      <c r="AM224" s="5"/>
      <c r="AN224" s="5"/>
    </row>
    <row r="225" spans="1:40" ht="31.5" x14ac:dyDescent="0.25">
      <c r="A225" s="375">
        <v>22</v>
      </c>
      <c r="B225" s="394" t="str">
        <f t="shared" si="16"/>
        <v/>
      </c>
      <c r="C225" s="395" t="str">
        <f ca="1">TEXT(IFERROR(INDEX('Overview - Section A'!$A$37:$A$44,MATCH(G225,'Overview - Section A'!$U$37:$U$44,0)),""),"d-mmm-yy") &amp;" to " &amp; TEXT(IFERROR(INDEX('Overview - Section A'!$E$37:$E$44,MATCH(G225,'Overview - Section A'!$U$37:$U$44,0)),""),"d-mmm-yy")</f>
        <v>1-Jan-21 to 30-Jun-21</v>
      </c>
      <c r="D225" s="483"/>
      <c r="E225" s="483"/>
      <c r="F225" s="484" t="str">
        <f t="shared" si="17"/>
        <v/>
      </c>
      <c r="G225" s="485" t="s">
        <v>438</v>
      </c>
      <c r="H225" s="485"/>
      <c r="I225" s="486" t="b">
        <f t="shared" si="18"/>
        <v>1</v>
      </c>
      <c r="J225" s="486" t="b">
        <f t="shared" si="19"/>
        <v>0</v>
      </c>
      <c r="K225" s="486" t="str">
        <f t="shared" si="20"/>
        <v>a1N36000007n77PEAQ</v>
      </c>
      <c r="L225" s="487" t="str">
        <f t="shared" ca="1" si="21"/>
        <v>221-Jan-21 to 30-Jun-21</v>
      </c>
      <c r="M225" s="488" t="s">
        <v>1237</v>
      </c>
      <c r="N225" s="479"/>
      <c r="O225" s="127"/>
      <c r="P225" s="127"/>
      <c r="Q225" s="127"/>
      <c r="AD225" s="480"/>
      <c r="AE225" s="480"/>
      <c r="AF225" s="480"/>
      <c r="AG225" s="480"/>
      <c r="AM225" s="5"/>
      <c r="AN225" s="5"/>
    </row>
    <row r="226" spans="1:40" ht="31.5" x14ac:dyDescent="0.25">
      <c r="A226" s="375">
        <v>23</v>
      </c>
      <c r="B226" s="394" t="str">
        <f t="shared" si="16"/>
        <v/>
      </c>
      <c r="C226" s="395" t="str">
        <f ca="1">TEXT(IFERROR(INDEX('Overview - Section A'!$A$37:$A$44,MATCH(G226,'Overview - Section A'!$U$37:$U$44,0)),""),"d-mmm-yy") &amp;" to " &amp; TEXT(IFERROR(INDEX('Overview - Section A'!$E$37:$E$44,MATCH(G226,'Overview - Section A'!$U$37:$U$44,0)),""),"d-mmm-yy")</f>
        <v>1-Jul-18 to 31-Dec-18</v>
      </c>
      <c r="D226" s="483"/>
      <c r="E226" s="483"/>
      <c r="F226" s="484" t="str">
        <f t="shared" si="17"/>
        <v/>
      </c>
      <c r="G226" s="485" t="s">
        <v>428</v>
      </c>
      <c r="H226" s="485"/>
      <c r="I226" s="486" t="b">
        <f t="shared" si="18"/>
        <v>1</v>
      </c>
      <c r="J226" s="486" t="b">
        <f t="shared" si="19"/>
        <v>0</v>
      </c>
      <c r="K226" s="486" t="str">
        <f t="shared" si="20"/>
        <v>a1N36000007n77QEAQ</v>
      </c>
      <c r="L226" s="487" t="str">
        <f t="shared" ca="1" si="21"/>
        <v>231-Jul-18 to 31-Dec-18</v>
      </c>
      <c r="M226" s="488" t="s">
        <v>1238</v>
      </c>
      <c r="N226" s="479"/>
      <c r="O226" s="127"/>
      <c r="P226" s="127"/>
      <c r="Q226" s="127"/>
      <c r="AD226" s="480"/>
      <c r="AE226" s="480"/>
      <c r="AF226" s="480"/>
      <c r="AG226" s="480"/>
      <c r="AM226" s="5"/>
      <c r="AN226" s="5"/>
    </row>
    <row r="227" spans="1:40" ht="31.5" x14ac:dyDescent="0.25">
      <c r="A227" s="375">
        <v>23</v>
      </c>
      <c r="B227" s="394" t="str">
        <f t="shared" si="16"/>
        <v/>
      </c>
      <c r="C227" s="395" t="str">
        <f ca="1">TEXT(IFERROR(INDEX('Overview - Section A'!$A$37:$A$44,MATCH(G227,'Overview - Section A'!$U$37:$U$44,0)),""),"d-mmm-yy") &amp;" to " &amp; TEXT(IFERROR(INDEX('Overview - Section A'!$E$37:$E$44,MATCH(G227,'Overview - Section A'!$U$37:$U$44,0)),""),"d-mmm-yy")</f>
        <v>1-Jan-19 to 30-Jun-19</v>
      </c>
      <c r="D227" s="483"/>
      <c r="E227" s="483"/>
      <c r="F227" s="484" t="str">
        <f t="shared" si="17"/>
        <v/>
      </c>
      <c r="G227" s="485" t="s">
        <v>430</v>
      </c>
      <c r="H227" s="485"/>
      <c r="I227" s="486" t="b">
        <f t="shared" si="18"/>
        <v>1</v>
      </c>
      <c r="J227" s="486" t="b">
        <f t="shared" si="19"/>
        <v>0</v>
      </c>
      <c r="K227" s="486" t="str">
        <f t="shared" si="20"/>
        <v>a1N36000007n77QEAQ</v>
      </c>
      <c r="L227" s="487" t="str">
        <f t="shared" ca="1" si="21"/>
        <v>231-Jan-19 to 30-Jun-19</v>
      </c>
      <c r="M227" s="488" t="s">
        <v>1239</v>
      </c>
      <c r="N227" s="479"/>
      <c r="O227" s="127"/>
      <c r="P227" s="127"/>
      <c r="Q227" s="127"/>
      <c r="AD227" s="480"/>
      <c r="AE227" s="480"/>
      <c r="AF227" s="480"/>
      <c r="AG227" s="480"/>
      <c r="AM227" s="5"/>
      <c r="AN227" s="5"/>
    </row>
    <row r="228" spans="1:40" ht="31.5" x14ac:dyDescent="0.25">
      <c r="A228" s="375">
        <v>23</v>
      </c>
      <c r="B228" s="394" t="str">
        <f t="shared" si="16"/>
        <v/>
      </c>
      <c r="C228" s="395" t="str">
        <f ca="1">TEXT(IFERROR(INDEX('Overview - Section A'!$A$37:$A$44,MATCH(G228,'Overview - Section A'!$U$37:$U$44,0)),""),"d-mmm-yy") &amp;" to " &amp; TEXT(IFERROR(INDEX('Overview - Section A'!$E$37:$E$44,MATCH(G228,'Overview - Section A'!$U$37:$U$44,0)),""),"d-mmm-yy")</f>
        <v>1-Jul-19 to 31-Dec-19</v>
      </c>
      <c r="D228" s="483"/>
      <c r="E228" s="483"/>
      <c r="F228" s="484" t="str">
        <f t="shared" si="17"/>
        <v/>
      </c>
      <c r="G228" s="485" t="s">
        <v>432</v>
      </c>
      <c r="H228" s="485"/>
      <c r="I228" s="486" t="b">
        <f t="shared" si="18"/>
        <v>1</v>
      </c>
      <c r="J228" s="486" t="b">
        <f t="shared" si="19"/>
        <v>0</v>
      </c>
      <c r="K228" s="486" t="str">
        <f t="shared" si="20"/>
        <v>a1N36000007n77QEAQ</v>
      </c>
      <c r="L228" s="487" t="str">
        <f t="shared" ca="1" si="21"/>
        <v>231-Jul-19 to 31-Dec-19</v>
      </c>
      <c r="M228" s="488" t="s">
        <v>1240</v>
      </c>
      <c r="N228" s="479"/>
      <c r="O228" s="127"/>
      <c r="P228" s="127"/>
      <c r="Q228" s="127"/>
      <c r="AD228" s="480"/>
      <c r="AE228" s="480"/>
      <c r="AF228" s="480"/>
      <c r="AG228" s="480"/>
      <c r="AM228" s="5"/>
      <c r="AN228" s="5"/>
    </row>
    <row r="229" spans="1:40" ht="31.5" x14ac:dyDescent="0.25">
      <c r="A229" s="375">
        <v>23</v>
      </c>
      <c r="B229" s="394" t="str">
        <f t="shared" si="16"/>
        <v/>
      </c>
      <c r="C229" s="395" t="str">
        <f ca="1">TEXT(IFERROR(INDEX('Overview - Section A'!$A$37:$A$44,MATCH(G229,'Overview - Section A'!$U$37:$U$44,0)),""),"d-mmm-yy") &amp;" to " &amp; TEXT(IFERROR(INDEX('Overview - Section A'!$E$37:$E$44,MATCH(G229,'Overview - Section A'!$U$37:$U$44,0)),""),"d-mmm-yy")</f>
        <v>1-Jan-20 to 30-Jun-20</v>
      </c>
      <c r="D229" s="483"/>
      <c r="E229" s="483"/>
      <c r="F229" s="484" t="str">
        <f t="shared" si="17"/>
        <v/>
      </c>
      <c r="G229" s="485" t="s">
        <v>434</v>
      </c>
      <c r="H229" s="485"/>
      <c r="I229" s="486" t="b">
        <f t="shared" si="18"/>
        <v>1</v>
      </c>
      <c r="J229" s="486" t="b">
        <f t="shared" si="19"/>
        <v>0</v>
      </c>
      <c r="K229" s="486" t="str">
        <f t="shared" si="20"/>
        <v>a1N36000007n77QEAQ</v>
      </c>
      <c r="L229" s="487" t="str">
        <f t="shared" ca="1" si="21"/>
        <v>231-Jan-20 to 30-Jun-20</v>
      </c>
      <c r="M229" s="488" t="s">
        <v>1241</v>
      </c>
      <c r="N229" s="479"/>
      <c r="O229" s="127"/>
      <c r="P229" s="127"/>
      <c r="Q229" s="127"/>
      <c r="AD229" s="480"/>
      <c r="AE229" s="480"/>
      <c r="AF229" s="480"/>
      <c r="AG229" s="480"/>
      <c r="AM229" s="5"/>
      <c r="AN229" s="5"/>
    </row>
    <row r="230" spans="1:40" ht="31.5" x14ac:dyDescent="0.25">
      <c r="A230" s="375">
        <v>23</v>
      </c>
      <c r="B230" s="394" t="str">
        <f t="shared" si="16"/>
        <v/>
      </c>
      <c r="C230" s="395" t="str">
        <f ca="1">TEXT(IFERROR(INDEX('Overview - Section A'!$A$37:$A$44,MATCH(G230,'Overview - Section A'!$U$37:$U$44,0)),""),"d-mmm-yy") &amp;" to " &amp; TEXT(IFERROR(INDEX('Overview - Section A'!$E$37:$E$44,MATCH(G230,'Overview - Section A'!$U$37:$U$44,0)),""),"d-mmm-yy")</f>
        <v>1-Jul-20 to 31-Dec-20</v>
      </c>
      <c r="D230" s="483"/>
      <c r="E230" s="483"/>
      <c r="F230" s="484" t="str">
        <f t="shared" si="17"/>
        <v/>
      </c>
      <c r="G230" s="485" t="s">
        <v>436</v>
      </c>
      <c r="H230" s="485"/>
      <c r="I230" s="486" t="b">
        <f t="shared" si="18"/>
        <v>1</v>
      </c>
      <c r="J230" s="486" t="b">
        <f t="shared" si="19"/>
        <v>0</v>
      </c>
      <c r="K230" s="486" t="str">
        <f t="shared" si="20"/>
        <v>a1N36000007n77QEAQ</v>
      </c>
      <c r="L230" s="487" t="str">
        <f t="shared" ca="1" si="21"/>
        <v>231-Jul-20 to 31-Dec-20</v>
      </c>
      <c r="M230" s="488" t="s">
        <v>1242</v>
      </c>
      <c r="N230" s="479"/>
      <c r="O230" s="127"/>
      <c r="P230" s="127"/>
      <c r="Q230" s="127"/>
      <c r="AD230" s="480"/>
      <c r="AE230" s="480"/>
      <c r="AF230" s="480"/>
      <c r="AG230" s="480"/>
      <c r="AM230" s="5"/>
      <c r="AN230" s="5"/>
    </row>
    <row r="231" spans="1:40" ht="31.5" x14ac:dyDescent="0.25">
      <c r="A231" s="375">
        <v>23</v>
      </c>
      <c r="B231" s="394" t="str">
        <f t="shared" si="16"/>
        <v/>
      </c>
      <c r="C231" s="395" t="str">
        <f ca="1">TEXT(IFERROR(INDEX('Overview - Section A'!$A$37:$A$44,MATCH(G231,'Overview - Section A'!$U$37:$U$44,0)),""),"d-mmm-yy") &amp;" to " &amp; TEXT(IFERROR(INDEX('Overview - Section A'!$E$37:$E$44,MATCH(G231,'Overview - Section A'!$U$37:$U$44,0)),""),"d-mmm-yy")</f>
        <v>1-Jan-21 to 30-Jun-21</v>
      </c>
      <c r="D231" s="483"/>
      <c r="E231" s="483"/>
      <c r="F231" s="484" t="str">
        <f t="shared" si="17"/>
        <v/>
      </c>
      <c r="G231" s="485" t="s">
        <v>438</v>
      </c>
      <c r="H231" s="485"/>
      <c r="I231" s="486" t="b">
        <f t="shared" si="18"/>
        <v>1</v>
      </c>
      <c r="J231" s="486" t="b">
        <f t="shared" si="19"/>
        <v>0</v>
      </c>
      <c r="K231" s="486" t="str">
        <f t="shared" si="20"/>
        <v>a1N36000007n77QEAQ</v>
      </c>
      <c r="L231" s="487" t="str">
        <f t="shared" ca="1" si="21"/>
        <v>231-Jan-21 to 30-Jun-21</v>
      </c>
      <c r="M231" s="488" t="s">
        <v>1243</v>
      </c>
      <c r="N231" s="479"/>
      <c r="O231" s="127"/>
      <c r="P231" s="127"/>
      <c r="Q231" s="127"/>
      <c r="AD231" s="480"/>
      <c r="AE231" s="480"/>
      <c r="AF231" s="480"/>
      <c r="AG231" s="480"/>
      <c r="AM231" s="5"/>
      <c r="AN231" s="5"/>
    </row>
    <row r="232" spans="1:40" ht="31.5" x14ac:dyDescent="0.25">
      <c r="A232" s="375">
        <v>24</v>
      </c>
      <c r="B232" s="394" t="str">
        <f t="shared" si="16"/>
        <v/>
      </c>
      <c r="C232" s="395" t="str">
        <f ca="1">TEXT(IFERROR(INDEX('Overview - Section A'!$A$37:$A$44,MATCH(G232,'Overview - Section A'!$U$37:$U$44,0)),""),"d-mmm-yy") &amp;" to " &amp; TEXT(IFERROR(INDEX('Overview - Section A'!$E$37:$E$44,MATCH(G232,'Overview - Section A'!$U$37:$U$44,0)),""),"d-mmm-yy")</f>
        <v>1-Jul-18 to 31-Dec-18</v>
      </c>
      <c r="D232" s="483"/>
      <c r="E232" s="483"/>
      <c r="F232" s="484" t="str">
        <f t="shared" si="17"/>
        <v/>
      </c>
      <c r="G232" s="485" t="s">
        <v>428</v>
      </c>
      <c r="H232" s="485"/>
      <c r="I232" s="486" t="b">
        <f t="shared" si="18"/>
        <v>1</v>
      </c>
      <c r="J232" s="486" t="b">
        <f t="shared" si="19"/>
        <v>0</v>
      </c>
      <c r="K232" s="486" t="str">
        <f t="shared" si="20"/>
        <v>a1N36000007n77REAQ</v>
      </c>
      <c r="L232" s="487" t="str">
        <f t="shared" ca="1" si="21"/>
        <v>241-Jul-18 to 31-Dec-18</v>
      </c>
      <c r="M232" s="488" t="s">
        <v>1244</v>
      </c>
      <c r="N232" s="479"/>
      <c r="O232" s="127"/>
      <c r="P232" s="127"/>
      <c r="Q232" s="127"/>
      <c r="AD232" s="480"/>
      <c r="AE232" s="480"/>
      <c r="AF232" s="480"/>
      <c r="AG232" s="480"/>
      <c r="AM232" s="5"/>
      <c r="AN232" s="5"/>
    </row>
    <row r="233" spans="1:40" ht="31.5" x14ac:dyDescent="0.25">
      <c r="A233" s="375">
        <v>24</v>
      </c>
      <c r="B233" s="394" t="str">
        <f t="shared" si="16"/>
        <v/>
      </c>
      <c r="C233" s="395" t="str">
        <f ca="1">TEXT(IFERROR(INDEX('Overview - Section A'!$A$37:$A$44,MATCH(G233,'Overview - Section A'!$U$37:$U$44,0)),""),"d-mmm-yy") &amp;" to " &amp; TEXT(IFERROR(INDEX('Overview - Section A'!$E$37:$E$44,MATCH(G233,'Overview - Section A'!$U$37:$U$44,0)),""),"d-mmm-yy")</f>
        <v>1-Jan-19 to 30-Jun-19</v>
      </c>
      <c r="D233" s="483"/>
      <c r="E233" s="483"/>
      <c r="F233" s="484" t="str">
        <f t="shared" si="17"/>
        <v/>
      </c>
      <c r="G233" s="485" t="s">
        <v>430</v>
      </c>
      <c r="H233" s="485"/>
      <c r="I233" s="486" t="b">
        <f t="shared" si="18"/>
        <v>1</v>
      </c>
      <c r="J233" s="486" t="b">
        <f t="shared" si="19"/>
        <v>0</v>
      </c>
      <c r="K233" s="486" t="str">
        <f t="shared" si="20"/>
        <v>a1N36000007n77REAQ</v>
      </c>
      <c r="L233" s="487" t="str">
        <f t="shared" ca="1" si="21"/>
        <v>241-Jan-19 to 30-Jun-19</v>
      </c>
      <c r="M233" s="488" t="s">
        <v>1245</v>
      </c>
      <c r="N233" s="479"/>
      <c r="O233" s="127"/>
      <c r="P233" s="127"/>
      <c r="Q233" s="127"/>
      <c r="AD233" s="480"/>
      <c r="AE233" s="480"/>
      <c r="AF233" s="480"/>
      <c r="AG233" s="480"/>
      <c r="AM233" s="5"/>
      <c r="AN233" s="5"/>
    </row>
    <row r="234" spans="1:40" ht="31.5" x14ac:dyDescent="0.25">
      <c r="A234" s="375">
        <v>24</v>
      </c>
      <c r="B234" s="394" t="str">
        <f t="shared" si="16"/>
        <v/>
      </c>
      <c r="C234" s="395" t="str">
        <f ca="1">TEXT(IFERROR(INDEX('Overview - Section A'!$A$37:$A$44,MATCH(G234,'Overview - Section A'!$U$37:$U$44,0)),""),"d-mmm-yy") &amp;" to " &amp; TEXT(IFERROR(INDEX('Overview - Section A'!$E$37:$E$44,MATCH(G234,'Overview - Section A'!$U$37:$U$44,0)),""),"d-mmm-yy")</f>
        <v>1-Jul-19 to 31-Dec-19</v>
      </c>
      <c r="D234" s="483"/>
      <c r="E234" s="483"/>
      <c r="F234" s="484" t="str">
        <f t="shared" si="17"/>
        <v/>
      </c>
      <c r="G234" s="485" t="s">
        <v>432</v>
      </c>
      <c r="H234" s="485"/>
      <c r="I234" s="486" t="b">
        <f t="shared" si="18"/>
        <v>1</v>
      </c>
      <c r="J234" s="486" t="b">
        <f t="shared" si="19"/>
        <v>0</v>
      </c>
      <c r="K234" s="486" t="str">
        <f t="shared" si="20"/>
        <v>a1N36000007n77REAQ</v>
      </c>
      <c r="L234" s="487" t="str">
        <f t="shared" ca="1" si="21"/>
        <v>241-Jul-19 to 31-Dec-19</v>
      </c>
      <c r="M234" s="488" t="s">
        <v>1246</v>
      </c>
      <c r="N234" s="479"/>
      <c r="O234" s="127"/>
      <c r="P234" s="127"/>
      <c r="Q234" s="127"/>
      <c r="AD234" s="480"/>
      <c r="AE234" s="480"/>
      <c r="AF234" s="480"/>
      <c r="AG234" s="480"/>
      <c r="AM234" s="5"/>
      <c r="AN234" s="5"/>
    </row>
    <row r="235" spans="1:40" ht="31.5" x14ac:dyDescent="0.25">
      <c r="A235" s="375">
        <v>24</v>
      </c>
      <c r="B235" s="394" t="str">
        <f t="shared" si="16"/>
        <v/>
      </c>
      <c r="C235" s="395" t="str">
        <f ca="1">TEXT(IFERROR(INDEX('Overview - Section A'!$A$37:$A$44,MATCH(G235,'Overview - Section A'!$U$37:$U$44,0)),""),"d-mmm-yy") &amp;" to " &amp; TEXT(IFERROR(INDEX('Overview - Section A'!$E$37:$E$44,MATCH(G235,'Overview - Section A'!$U$37:$U$44,0)),""),"d-mmm-yy")</f>
        <v>1-Jan-20 to 30-Jun-20</v>
      </c>
      <c r="D235" s="483"/>
      <c r="E235" s="483"/>
      <c r="F235" s="484" t="str">
        <f t="shared" si="17"/>
        <v/>
      </c>
      <c r="G235" s="485" t="s">
        <v>434</v>
      </c>
      <c r="H235" s="485"/>
      <c r="I235" s="486" t="b">
        <f t="shared" si="18"/>
        <v>1</v>
      </c>
      <c r="J235" s="486" t="b">
        <f t="shared" si="19"/>
        <v>0</v>
      </c>
      <c r="K235" s="486" t="str">
        <f t="shared" si="20"/>
        <v>a1N36000007n77REAQ</v>
      </c>
      <c r="L235" s="487" t="str">
        <f t="shared" ca="1" si="21"/>
        <v>241-Jan-20 to 30-Jun-20</v>
      </c>
      <c r="M235" s="488" t="s">
        <v>1247</v>
      </c>
      <c r="N235" s="479"/>
      <c r="O235" s="127"/>
      <c r="P235" s="127"/>
      <c r="Q235" s="127"/>
      <c r="AD235" s="480"/>
      <c r="AE235" s="480"/>
      <c r="AF235" s="480"/>
      <c r="AG235" s="480"/>
      <c r="AM235" s="5"/>
      <c r="AN235" s="5"/>
    </row>
    <row r="236" spans="1:40" ht="31.5" x14ac:dyDescent="0.25">
      <c r="A236" s="375">
        <v>24</v>
      </c>
      <c r="B236" s="394" t="str">
        <f t="shared" si="16"/>
        <v/>
      </c>
      <c r="C236" s="395" t="str">
        <f ca="1">TEXT(IFERROR(INDEX('Overview - Section A'!$A$37:$A$44,MATCH(G236,'Overview - Section A'!$U$37:$U$44,0)),""),"d-mmm-yy") &amp;" to " &amp; TEXT(IFERROR(INDEX('Overview - Section A'!$E$37:$E$44,MATCH(G236,'Overview - Section A'!$U$37:$U$44,0)),""),"d-mmm-yy")</f>
        <v>1-Jul-20 to 31-Dec-20</v>
      </c>
      <c r="D236" s="483"/>
      <c r="E236" s="483"/>
      <c r="F236" s="484" t="str">
        <f t="shared" si="17"/>
        <v/>
      </c>
      <c r="G236" s="485" t="s">
        <v>436</v>
      </c>
      <c r="H236" s="485"/>
      <c r="I236" s="486" t="b">
        <f t="shared" si="18"/>
        <v>1</v>
      </c>
      <c r="J236" s="486" t="b">
        <f t="shared" si="19"/>
        <v>0</v>
      </c>
      <c r="K236" s="486" t="str">
        <f t="shared" si="20"/>
        <v>a1N36000007n77REAQ</v>
      </c>
      <c r="L236" s="487" t="str">
        <f t="shared" ca="1" si="21"/>
        <v>241-Jul-20 to 31-Dec-20</v>
      </c>
      <c r="M236" s="488" t="s">
        <v>1248</v>
      </c>
      <c r="N236" s="479"/>
      <c r="O236" s="127"/>
      <c r="P236" s="127"/>
      <c r="Q236" s="127"/>
      <c r="AD236" s="480"/>
      <c r="AE236" s="480"/>
      <c r="AF236" s="480"/>
      <c r="AG236" s="480"/>
      <c r="AM236" s="5"/>
      <c r="AN236" s="5"/>
    </row>
    <row r="237" spans="1:40" ht="31.5" x14ac:dyDescent="0.25">
      <c r="A237" s="375">
        <v>24</v>
      </c>
      <c r="B237" s="394" t="str">
        <f t="shared" si="16"/>
        <v/>
      </c>
      <c r="C237" s="395" t="str">
        <f ca="1">TEXT(IFERROR(INDEX('Overview - Section A'!$A$37:$A$44,MATCH(G237,'Overview - Section A'!$U$37:$U$44,0)),""),"d-mmm-yy") &amp;" to " &amp; TEXT(IFERROR(INDEX('Overview - Section A'!$E$37:$E$44,MATCH(G237,'Overview - Section A'!$U$37:$U$44,0)),""),"d-mmm-yy")</f>
        <v>1-Jan-21 to 30-Jun-21</v>
      </c>
      <c r="D237" s="483"/>
      <c r="E237" s="483"/>
      <c r="F237" s="484" t="str">
        <f t="shared" si="17"/>
        <v/>
      </c>
      <c r="G237" s="485" t="s">
        <v>438</v>
      </c>
      <c r="H237" s="485"/>
      <c r="I237" s="486" t="b">
        <f t="shared" si="18"/>
        <v>1</v>
      </c>
      <c r="J237" s="486" t="b">
        <f t="shared" si="19"/>
        <v>0</v>
      </c>
      <c r="K237" s="486" t="str">
        <f t="shared" si="20"/>
        <v>a1N36000007n77REAQ</v>
      </c>
      <c r="L237" s="487" t="str">
        <f t="shared" ca="1" si="21"/>
        <v>241-Jan-21 to 30-Jun-21</v>
      </c>
      <c r="M237" s="488" t="s">
        <v>1249</v>
      </c>
      <c r="N237" s="479"/>
      <c r="O237" s="127"/>
      <c r="P237" s="127"/>
      <c r="Q237" s="127"/>
      <c r="AD237" s="480"/>
      <c r="AE237" s="480"/>
      <c r="AF237" s="480"/>
      <c r="AG237" s="480"/>
      <c r="AM237" s="5"/>
      <c r="AN237" s="5"/>
    </row>
    <row r="238" spans="1:40" ht="31.5" x14ac:dyDescent="0.25">
      <c r="A238" s="375">
        <v>25</v>
      </c>
      <c r="B238" s="394" t="str">
        <f t="shared" si="16"/>
        <v/>
      </c>
      <c r="C238" s="395" t="str">
        <f ca="1">TEXT(IFERROR(INDEX('Overview - Section A'!$A$37:$A$44,MATCH(G238,'Overview - Section A'!$U$37:$U$44,0)),""),"d-mmm-yy") &amp;" to " &amp; TEXT(IFERROR(INDEX('Overview - Section A'!$E$37:$E$44,MATCH(G238,'Overview - Section A'!$U$37:$U$44,0)),""),"d-mmm-yy")</f>
        <v>1-Jul-18 to 31-Dec-18</v>
      </c>
      <c r="D238" s="483"/>
      <c r="E238" s="483"/>
      <c r="F238" s="484" t="str">
        <f t="shared" si="17"/>
        <v/>
      </c>
      <c r="G238" s="485" t="s">
        <v>428</v>
      </c>
      <c r="H238" s="485"/>
      <c r="I238" s="486" t="b">
        <f t="shared" si="18"/>
        <v>1</v>
      </c>
      <c r="J238" s="486" t="b">
        <f t="shared" si="19"/>
        <v>0</v>
      </c>
      <c r="K238" s="486" t="str">
        <f t="shared" si="20"/>
        <v>a1N36000007n77SEAQ</v>
      </c>
      <c r="L238" s="487" t="str">
        <f t="shared" ca="1" si="21"/>
        <v>251-Jul-18 to 31-Dec-18</v>
      </c>
      <c r="M238" s="488" t="s">
        <v>1250</v>
      </c>
      <c r="N238" s="479"/>
      <c r="O238" s="127"/>
      <c r="P238" s="127"/>
      <c r="Q238" s="127"/>
      <c r="AD238" s="480"/>
      <c r="AE238" s="480"/>
      <c r="AF238" s="480"/>
      <c r="AG238" s="480"/>
      <c r="AM238" s="5"/>
      <c r="AN238" s="5"/>
    </row>
    <row r="239" spans="1:40" ht="31.5" x14ac:dyDescent="0.25">
      <c r="A239" s="375">
        <v>25</v>
      </c>
      <c r="B239" s="394" t="str">
        <f t="shared" si="16"/>
        <v/>
      </c>
      <c r="C239" s="395" t="str">
        <f ca="1">TEXT(IFERROR(INDEX('Overview - Section A'!$A$37:$A$44,MATCH(G239,'Overview - Section A'!$U$37:$U$44,0)),""),"d-mmm-yy") &amp;" to " &amp; TEXT(IFERROR(INDEX('Overview - Section A'!$E$37:$E$44,MATCH(G239,'Overview - Section A'!$U$37:$U$44,0)),""),"d-mmm-yy")</f>
        <v>1-Jan-19 to 30-Jun-19</v>
      </c>
      <c r="D239" s="483"/>
      <c r="E239" s="483"/>
      <c r="F239" s="484" t="str">
        <f t="shared" si="17"/>
        <v/>
      </c>
      <c r="G239" s="485" t="s">
        <v>430</v>
      </c>
      <c r="H239" s="485"/>
      <c r="I239" s="486" t="b">
        <f t="shared" si="18"/>
        <v>1</v>
      </c>
      <c r="J239" s="486" t="b">
        <f t="shared" si="19"/>
        <v>0</v>
      </c>
      <c r="K239" s="486" t="str">
        <f t="shared" si="20"/>
        <v>a1N36000007n77SEAQ</v>
      </c>
      <c r="L239" s="487" t="str">
        <f t="shared" ca="1" si="21"/>
        <v>251-Jan-19 to 30-Jun-19</v>
      </c>
      <c r="M239" s="488" t="s">
        <v>1251</v>
      </c>
      <c r="N239" s="479"/>
      <c r="O239" s="127"/>
      <c r="P239" s="127"/>
      <c r="Q239" s="127"/>
      <c r="AD239" s="480"/>
      <c r="AE239" s="480"/>
      <c r="AF239" s="480"/>
      <c r="AG239" s="480"/>
      <c r="AM239" s="5"/>
      <c r="AN239" s="5"/>
    </row>
    <row r="240" spans="1:40" ht="31.5" x14ac:dyDescent="0.25">
      <c r="A240" s="375">
        <v>25</v>
      </c>
      <c r="B240" s="394" t="str">
        <f t="shared" si="16"/>
        <v/>
      </c>
      <c r="C240" s="395" t="str">
        <f ca="1">TEXT(IFERROR(INDEX('Overview - Section A'!$A$37:$A$44,MATCH(G240,'Overview - Section A'!$U$37:$U$44,0)),""),"d-mmm-yy") &amp;" to " &amp; TEXT(IFERROR(INDEX('Overview - Section A'!$E$37:$E$44,MATCH(G240,'Overview - Section A'!$U$37:$U$44,0)),""),"d-mmm-yy")</f>
        <v>1-Jul-19 to 31-Dec-19</v>
      </c>
      <c r="D240" s="483"/>
      <c r="E240" s="483"/>
      <c r="F240" s="484" t="str">
        <f t="shared" si="17"/>
        <v/>
      </c>
      <c r="G240" s="485" t="s">
        <v>432</v>
      </c>
      <c r="H240" s="485"/>
      <c r="I240" s="486" t="b">
        <f t="shared" si="18"/>
        <v>1</v>
      </c>
      <c r="J240" s="486" t="b">
        <f t="shared" si="19"/>
        <v>0</v>
      </c>
      <c r="K240" s="486" t="str">
        <f t="shared" si="20"/>
        <v>a1N36000007n77SEAQ</v>
      </c>
      <c r="L240" s="487" t="str">
        <f t="shared" ca="1" si="21"/>
        <v>251-Jul-19 to 31-Dec-19</v>
      </c>
      <c r="M240" s="488" t="s">
        <v>1252</v>
      </c>
      <c r="N240" s="479"/>
      <c r="O240" s="127"/>
      <c r="P240" s="127"/>
      <c r="Q240" s="127"/>
      <c r="AD240" s="480"/>
      <c r="AE240" s="480"/>
      <c r="AF240" s="480"/>
      <c r="AG240" s="480"/>
      <c r="AM240" s="5"/>
      <c r="AN240" s="5"/>
    </row>
    <row r="241" spans="1:40" ht="31.5" x14ac:dyDescent="0.25">
      <c r="A241" s="375">
        <v>25</v>
      </c>
      <c r="B241" s="394" t="str">
        <f t="shared" si="16"/>
        <v/>
      </c>
      <c r="C241" s="395" t="str">
        <f ca="1">TEXT(IFERROR(INDEX('Overview - Section A'!$A$37:$A$44,MATCH(G241,'Overview - Section A'!$U$37:$U$44,0)),""),"d-mmm-yy") &amp;" to " &amp; TEXT(IFERROR(INDEX('Overview - Section A'!$E$37:$E$44,MATCH(G241,'Overview - Section A'!$U$37:$U$44,0)),""),"d-mmm-yy")</f>
        <v>1-Jan-20 to 30-Jun-20</v>
      </c>
      <c r="D241" s="483"/>
      <c r="E241" s="483"/>
      <c r="F241" s="484" t="str">
        <f t="shared" si="17"/>
        <v/>
      </c>
      <c r="G241" s="485" t="s">
        <v>434</v>
      </c>
      <c r="H241" s="485"/>
      <c r="I241" s="486" t="b">
        <f t="shared" si="18"/>
        <v>1</v>
      </c>
      <c r="J241" s="486" t="b">
        <f t="shared" si="19"/>
        <v>0</v>
      </c>
      <c r="K241" s="486" t="str">
        <f t="shared" si="20"/>
        <v>a1N36000007n77SEAQ</v>
      </c>
      <c r="L241" s="487" t="str">
        <f t="shared" ca="1" si="21"/>
        <v>251-Jan-20 to 30-Jun-20</v>
      </c>
      <c r="M241" s="488" t="s">
        <v>1253</v>
      </c>
      <c r="N241" s="479"/>
      <c r="O241" s="127"/>
      <c r="P241" s="127"/>
      <c r="Q241" s="127"/>
      <c r="AD241" s="480"/>
      <c r="AE241" s="480"/>
      <c r="AF241" s="480"/>
      <c r="AG241" s="480"/>
      <c r="AM241" s="5"/>
      <c r="AN241" s="5"/>
    </row>
    <row r="242" spans="1:40" ht="31.5" x14ac:dyDescent="0.25">
      <c r="A242" s="375">
        <v>25</v>
      </c>
      <c r="B242" s="394" t="str">
        <f t="shared" si="16"/>
        <v/>
      </c>
      <c r="C242" s="395" t="str">
        <f ca="1">TEXT(IFERROR(INDEX('Overview - Section A'!$A$37:$A$44,MATCH(G242,'Overview - Section A'!$U$37:$U$44,0)),""),"d-mmm-yy") &amp;" to " &amp; TEXT(IFERROR(INDEX('Overview - Section A'!$E$37:$E$44,MATCH(G242,'Overview - Section A'!$U$37:$U$44,0)),""),"d-mmm-yy")</f>
        <v>1-Jul-20 to 31-Dec-20</v>
      </c>
      <c r="D242" s="483"/>
      <c r="E242" s="483"/>
      <c r="F242" s="484" t="str">
        <f t="shared" si="17"/>
        <v/>
      </c>
      <c r="G242" s="485" t="s">
        <v>436</v>
      </c>
      <c r="H242" s="485"/>
      <c r="I242" s="486" t="b">
        <f t="shared" si="18"/>
        <v>1</v>
      </c>
      <c r="J242" s="486" t="b">
        <f t="shared" si="19"/>
        <v>0</v>
      </c>
      <c r="K242" s="486" t="str">
        <f t="shared" si="20"/>
        <v>a1N36000007n77SEAQ</v>
      </c>
      <c r="L242" s="487" t="str">
        <f t="shared" ca="1" si="21"/>
        <v>251-Jul-20 to 31-Dec-20</v>
      </c>
      <c r="M242" s="488" t="s">
        <v>1254</v>
      </c>
      <c r="N242" s="479"/>
      <c r="O242" s="127"/>
      <c r="P242" s="127"/>
      <c r="Q242" s="127"/>
      <c r="AD242" s="480"/>
      <c r="AE242" s="480"/>
      <c r="AF242" s="480"/>
      <c r="AG242" s="480"/>
      <c r="AM242" s="5"/>
      <c r="AN242" s="5"/>
    </row>
    <row r="243" spans="1:40" ht="31.5" x14ac:dyDescent="0.25">
      <c r="A243" s="375">
        <v>25</v>
      </c>
      <c r="B243" s="394" t="str">
        <f t="shared" si="16"/>
        <v/>
      </c>
      <c r="C243" s="395" t="str">
        <f ca="1">TEXT(IFERROR(INDEX('Overview - Section A'!$A$37:$A$44,MATCH(G243,'Overview - Section A'!$U$37:$U$44,0)),""),"d-mmm-yy") &amp;" to " &amp; TEXT(IFERROR(INDEX('Overview - Section A'!$E$37:$E$44,MATCH(G243,'Overview - Section A'!$U$37:$U$44,0)),""),"d-mmm-yy")</f>
        <v>1-Jan-21 to 30-Jun-21</v>
      </c>
      <c r="D243" s="483"/>
      <c r="E243" s="483"/>
      <c r="F243" s="484" t="str">
        <f t="shared" si="17"/>
        <v/>
      </c>
      <c r="G243" s="485" t="s">
        <v>438</v>
      </c>
      <c r="H243" s="485"/>
      <c r="I243" s="486" t="b">
        <f t="shared" si="18"/>
        <v>1</v>
      </c>
      <c r="J243" s="486" t="b">
        <f t="shared" si="19"/>
        <v>0</v>
      </c>
      <c r="K243" s="486" t="str">
        <f t="shared" si="20"/>
        <v>a1N36000007n77SEAQ</v>
      </c>
      <c r="L243" s="487" t="str">
        <f t="shared" ca="1" si="21"/>
        <v>251-Jan-21 to 30-Jun-21</v>
      </c>
      <c r="M243" s="488" t="s">
        <v>1255</v>
      </c>
      <c r="N243" s="479"/>
      <c r="O243" s="127"/>
      <c r="P243" s="127"/>
      <c r="Q243" s="127"/>
      <c r="AD243" s="480"/>
      <c r="AE243" s="480"/>
      <c r="AF243" s="480"/>
      <c r="AG243" s="480"/>
      <c r="AM243" s="5"/>
      <c r="AN243" s="5"/>
    </row>
    <row r="244" spans="1:40" ht="31.5" x14ac:dyDescent="0.25">
      <c r="A244" s="375">
        <v>26</v>
      </c>
      <c r="B244" s="394" t="str">
        <f t="shared" si="16"/>
        <v/>
      </c>
      <c r="C244" s="395" t="str">
        <f ca="1">TEXT(IFERROR(INDEX('Overview - Section A'!$A$37:$A$44,MATCH(G244,'Overview - Section A'!$U$37:$U$44,0)),""),"d-mmm-yy") &amp;" to " &amp; TEXT(IFERROR(INDEX('Overview - Section A'!$E$37:$E$44,MATCH(G244,'Overview - Section A'!$U$37:$U$44,0)),""),"d-mmm-yy")</f>
        <v>1-Jul-18 to 31-Dec-18</v>
      </c>
      <c r="D244" s="483"/>
      <c r="E244" s="483"/>
      <c r="F244" s="484" t="str">
        <f t="shared" si="17"/>
        <v/>
      </c>
      <c r="G244" s="485" t="s">
        <v>428</v>
      </c>
      <c r="H244" s="485"/>
      <c r="I244" s="486" t="b">
        <f t="shared" si="18"/>
        <v>1</v>
      </c>
      <c r="J244" s="486" t="b">
        <f t="shared" si="19"/>
        <v>0</v>
      </c>
      <c r="K244" s="486" t="str">
        <f t="shared" si="20"/>
        <v>a1N36000007n77TEAQ</v>
      </c>
      <c r="L244" s="487" t="str">
        <f t="shared" ca="1" si="21"/>
        <v>261-Jul-18 to 31-Dec-18</v>
      </c>
      <c r="M244" s="488" t="s">
        <v>1256</v>
      </c>
      <c r="N244" s="479"/>
      <c r="O244" s="127"/>
      <c r="P244" s="127"/>
      <c r="Q244" s="127"/>
      <c r="AD244" s="480"/>
      <c r="AE244" s="480"/>
      <c r="AF244" s="480"/>
      <c r="AG244" s="480"/>
      <c r="AM244" s="5"/>
      <c r="AN244" s="5"/>
    </row>
    <row r="245" spans="1:40" ht="31.5" x14ac:dyDescent="0.25">
      <c r="A245" s="375">
        <v>26</v>
      </c>
      <c r="B245" s="394" t="str">
        <f t="shared" si="16"/>
        <v/>
      </c>
      <c r="C245" s="395" t="str">
        <f ca="1">TEXT(IFERROR(INDEX('Overview - Section A'!$A$37:$A$44,MATCH(G245,'Overview - Section A'!$U$37:$U$44,0)),""),"d-mmm-yy") &amp;" to " &amp; TEXT(IFERROR(INDEX('Overview - Section A'!$E$37:$E$44,MATCH(G245,'Overview - Section A'!$U$37:$U$44,0)),""),"d-mmm-yy")</f>
        <v>1-Jan-19 to 30-Jun-19</v>
      </c>
      <c r="D245" s="483"/>
      <c r="E245" s="483"/>
      <c r="F245" s="484" t="str">
        <f t="shared" si="17"/>
        <v/>
      </c>
      <c r="G245" s="485" t="s">
        <v>430</v>
      </c>
      <c r="H245" s="485"/>
      <c r="I245" s="486" t="b">
        <f t="shared" si="18"/>
        <v>1</v>
      </c>
      <c r="J245" s="486" t="b">
        <f t="shared" si="19"/>
        <v>0</v>
      </c>
      <c r="K245" s="486" t="str">
        <f t="shared" si="20"/>
        <v>a1N36000007n77TEAQ</v>
      </c>
      <c r="L245" s="487" t="str">
        <f t="shared" ca="1" si="21"/>
        <v>261-Jan-19 to 30-Jun-19</v>
      </c>
      <c r="M245" s="488" t="s">
        <v>1257</v>
      </c>
      <c r="N245" s="479"/>
      <c r="O245" s="127"/>
      <c r="P245" s="127"/>
      <c r="Q245" s="127"/>
      <c r="AD245" s="480"/>
      <c r="AE245" s="480"/>
      <c r="AF245" s="480"/>
      <c r="AG245" s="480"/>
      <c r="AM245" s="5"/>
      <c r="AN245" s="5"/>
    </row>
    <row r="246" spans="1:40" ht="31.5" x14ac:dyDescent="0.25">
      <c r="A246" s="375">
        <v>26</v>
      </c>
      <c r="B246" s="394" t="str">
        <f t="shared" si="16"/>
        <v/>
      </c>
      <c r="C246" s="395" t="str">
        <f ca="1">TEXT(IFERROR(INDEX('Overview - Section A'!$A$37:$A$44,MATCH(G246,'Overview - Section A'!$U$37:$U$44,0)),""),"d-mmm-yy") &amp;" to " &amp; TEXT(IFERROR(INDEX('Overview - Section A'!$E$37:$E$44,MATCH(G246,'Overview - Section A'!$U$37:$U$44,0)),""),"d-mmm-yy")</f>
        <v>1-Jul-19 to 31-Dec-19</v>
      </c>
      <c r="D246" s="483"/>
      <c r="E246" s="483"/>
      <c r="F246" s="484" t="str">
        <f t="shared" si="17"/>
        <v/>
      </c>
      <c r="G246" s="485" t="s">
        <v>432</v>
      </c>
      <c r="H246" s="485"/>
      <c r="I246" s="486" t="b">
        <f t="shared" si="18"/>
        <v>1</v>
      </c>
      <c r="J246" s="486" t="b">
        <f t="shared" si="19"/>
        <v>0</v>
      </c>
      <c r="K246" s="486" t="str">
        <f t="shared" si="20"/>
        <v>a1N36000007n77TEAQ</v>
      </c>
      <c r="L246" s="487" t="str">
        <f t="shared" ca="1" si="21"/>
        <v>261-Jul-19 to 31-Dec-19</v>
      </c>
      <c r="M246" s="488" t="s">
        <v>1258</v>
      </c>
      <c r="N246" s="479"/>
      <c r="O246" s="127"/>
      <c r="P246" s="127"/>
      <c r="Q246" s="127"/>
      <c r="AD246" s="480"/>
      <c r="AE246" s="480"/>
      <c r="AF246" s="480"/>
      <c r="AG246" s="480"/>
      <c r="AM246" s="5"/>
      <c r="AN246" s="5"/>
    </row>
    <row r="247" spans="1:40" ht="31.5" x14ac:dyDescent="0.25">
      <c r="A247" s="375">
        <v>26</v>
      </c>
      <c r="B247" s="394" t="str">
        <f t="shared" si="16"/>
        <v/>
      </c>
      <c r="C247" s="395" t="str">
        <f ca="1">TEXT(IFERROR(INDEX('Overview - Section A'!$A$37:$A$44,MATCH(G247,'Overview - Section A'!$U$37:$U$44,0)),""),"d-mmm-yy") &amp;" to " &amp; TEXT(IFERROR(INDEX('Overview - Section A'!$E$37:$E$44,MATCH(G247,'Overview - Section A'!$U$37:$U$44,0)),""),"d-mmm-yy")</f>
        <v>1-Jan-20 to 30-Jun-20</v>
      </c>
      <c r="D247" s="483"/>
      <c r="E247" s="483"/>
      <c r="F247" s="484" t="str">
        <f t="shared" si="17"/>
        <v/>
      </c>
      <c r="G247" s="485" t="s">
        <v>434</v>
      </c>
      <c r="H247" s="485"/>
      <c r="I247" s="486" t="b">
        <f t="shared" si="18"/>
        <v>1</v>
      </c>
      <c r="J247" s="486" t="b">
        <f t="shared" si="19"/>
        <v>0</v>
      </c>
      <c r="K247" s="486" t="str">
        <f t="shared" si="20"/>
        <v>a1N36000007n77TEAQ</v>
      </c>
      <c r="L247" s="487" t="str">
        <f t="shared" ca="1" si="21"/>
        <v>261-Jan-20 to 30-Jun-20</v>
      </c>
      <c r="M247" s="488" t="s">
        <v>1259</v>
      </c>
      <c r="N247" s="479"/>
      <c r="O247" s="127"/>
      <c r="P247" s="127"/>
      <c r="Q247" s="127"/>
      <c r="AD247" s="480"/>
      <c r="AE247" s="480"/>
      <c r="AF247" s="480"/>
      <c r="AG247" s="480"/>
      <c r="AM247" s="5"/>
      <c r="AN247" s="5"/>
    </row>
    <row r="248" spans="1:40" ht="31.5" x14ac:dyDescent="0.25">
      <c r="A248" s="375">
        <v>26</v>
      </c>
      <c r="B248" s="394" t="str">
        <f t="shared" si="16"/>
        <v/>
      </c>
      <c r="C248" s="395" t="str">
        <f ca="1">TEXT(IFERROR(INDEX('Overview - Section A'!$A$37:$A$44,MATCH(G248,'Overview - Section A'!$U$37:$U$44,0)),""),"d-mmm-yy") &amp;" to " &amp; TEXT(IFERROR(INDEX('Overview - Section A'!$E$37:$E$44,MATCH(G248,'Overview - Section A'!$U$37:$U$44,0)),""),"d-mmm-yy")</f>
        <v>1-Jul-20 to 31-Dec-20</v>
      </c>
      <c r="D248" s="483"/>
      <c r="E248" s="483"/>
      <c r="F248" s="484" t="str">
        <f t="shared" si="17"/>
        <v/>
      </c>
      <c r="G248" s="485" t="s">
        <v>436</v>
      </c>
      <c r="H248" s="485"/>
      <c r="I248" s="486" t="b">
        <f t="shared" si="18"/>
        <v>1</v>
      </c>
      <c r="J248" s="486" t="b">
        <f t="shared" si="19"/>
        <v>0</v>
      </c>
      <c r="K248" s="486" t="str">
        <f t="shared" si="20"/>
        <v>a1N36000007n77TEAQ</v>
      </c>
      <c r="L248" s="487" t="str">
        <f t="shared" ca="1" si="21"/>
        <v>261-Jul-20 to 31-Dec-20</v>
      </c>
      <c r="M248" s="488" t="s">
        <v>1260</v>
      </c>
      <c r="N248" s="479"/>
      <c r="O248" s="127"/>
      <c r="P248" s="127"/>
      <c r="Q248" s="127"/>
      <c r="AD248" s="480"/>
      <c r="AE248" s="480"/>
      <c r="AF248" s="480"/>
      <c r="AG248" s="480"/>
      <c r="AM248" s="5"/>
      <c r="AN248" s="5"/>
    </row>
    <row r="249" spans="1:40" ht="31.5" x14ac:dyDescent="0.25">
      <c r="A249" s="375">
        <v>26</v>
      </c>
      <c r="B249" s="394" t="str">
        <f t="shared" si="16"/>
        <v/>
      </c>
      <c r="C249" s="395" t="str">
        <f ca="1">TEXT(IFERROR(INDEX('Overview - Section A'!$A$37:$A$44,MATCH(G249,'Overview - Section A'!$U$37:$U$44,0)),""),"d-mmm-yy") &amp;" to " &amp; TEXT(IFERROR(INDEX('Overview - Section A'!$E$37:$E$44,MATCH(G249,'Overview - Section A'!$U$37:$U$44,0)),""),"d-mmm-yy")</f>
        <v>1-Jan-21 to 30-Jun-21</v>
      </c>
      <c r="D249" s="483"/>
      <c r="E249" s="483"/>
      <c r="F249" s="484" t="str">
        <f t="shared" si="17"/>
        <v/>
      </c>
      <c r="G249" s="485" t="s">
        <v>438</v>
      </c>
      <c r="H249" s="485"/>
      <c r="I249" s="486" t="b">
        <f t="shared" si="18"/>
        <v>1</v>
      </c>
      <c r="J249" s="486" t="b">
        <f t="shared" si="19"/>
        <v>0</v>
      </c>
      <c r="K249" s="486" t="str">
        <f t="shared" si="20"/>
        <v>a1N36000007n77TEAQ</v>
      </c>
      <c r="L249" s="487" t="str">
        <f t="shared" ca="1" si="21"/>
        <v>261-Jan-21 to 30-Jun-21</v>
      </c>
      <c r="M249" s="488" t="s">
        <v>1261</v>
      </c>
      <c r="N249" s="479"/>
      <c r="O249" s="127"/>
      <c r="P249" s="127"/>
      <c r="Q249" s="127"/>
      <c r="AD249" s="480"/>
      <c r="AE249" s="480"/>
      <c r="AF249" s="480"/>
      <c r="AG249" s="480"/>
      <c r="AM249" s="5"/>
      <c r="AN249" s="5"/>
    </row>
    <row r="250" spans="1:40" ht="31.5" x14ac:dyDescent="0.25">
      <c r="A250" s="375">
        <v>27</v>
      </c>
      <c r="B250" s="394" t="str">
        <f t="shared" si="16"/>
        <v/>
      </c>
      <c r="C250" s="395" t="str">
        <f ca="1">TEXT(IFERROR(INDEX('Overview - Section A'!$A$37:$A$44,MATCH(G250,'Overview - Section A'!$U$37:$U$44,0)),""),"d-mmm-yy") &amp;" to " &amp; TEXT(IFERROR(INDEX('Overview - Section A'!$E$37:$E$44,MATCH(G250,'Overview - Section A'!$U$37:$U$44,0)),""),"d-mmm-yy")</f>
        <v>1-Jul-18 to 31-Dec-18</v>
      </c>
      <c r="D250" s="483"/>
      <c r="E250" s="483"/>
      <c r="F250" s="484" t="str">
        <f t="shared" si="17"/>
        <v/>
      </c>
      <c r="G250" s="485" t="s">
        <v>428</v>
      </c>
      <c r="H250" s="485"/>
      <c r="I250" s="486" t="b">
        <f t="shared" si="18"/>
        <v>1</v>
      </c>
      <c r="J250" s="486" t="b">
        <f t="shared" si="19"/>
        <v>0</v>
      </c>
      <c r="K250" s="486" t="str">
        <f t="shared" si="20"/>
        <v>a1N36000007n77UEAQ</v>
      </c>
      <c r="L250" s="487" t="str">
        <f t="shared" ca="1" si="21"/>
        <v>271-Jul-18 to 31-Dec-18</v>
      </c>
      <c r="M250" s="488" t="s">
        <v>1262</v>
      </c>
      <c r="N250" s="479"/>
      <c r="O250" s="127"/>
      <c r="P250" s="127"/>
      <c r="Q250" s="127"/>
      <c r="AD250" s="480"/>
      <c r="AE250" s="480"/>
      <c r="AF250" s="480"/>
      <c r="AG250" s="480"/>
      <c r="AM250" s="5"/>
      <c r="AN250" s="5"/>
    </row>
    <row r="251" spans="1:40" ht="31.5" x14ac:dyDescent="0.25">
      <c r="A251" s="375">
        <v>27</v>
      </c>
      <c r="B251" s="394" t="str">
        <f t="shared" si="16"/>
        <v/>
      </c>
      <c r="C251" s="395" t="str">
        <f ca="1">TEXT(IFERROR(INDEX('Overview - Section A'!$A$37:$A$44,MATCH(G251,'Overview - Section A'!$U$37:$U$44,0)),""),"d-mmm-yy") &amp;" to " &amp; TEXT(IFERROR(INDEX('Overview - Section A'!$E$37:$E$44,MATCH(G251,'Overview - Section A'!$U$37:$U$44,0)),""),"d-mmm-yy")</f>
        <v>1-Jan-19 to 30-Jun-19</v>
      </c>
      <c r="D251" s="483"/>
      <c r="E251" s="483"/>
      <c r="F251" s="484" t="str">
        <f t="shared" si="17"/>
        <v/>
      </c>
      <c r="G251" s="485" t="s">
        <v>430</v>
      </c>
      <c r="H251" s="485"/>
      <c r="I251" s="486" t="b">
        <f t="shared" si="18"/>
        <v>1</v>
      </c>
      <c r="J251" s="486" t="b">
        <f t="shared" si="19"/>
        <v>0</v>
      </c>
      <c r="K251" s="486" t="str">
        <f t="shared" si="20"/>
        <v>a1N36000007n77UEAQ</v>
      </c>
      <c r="L251" s="487" t="str">
        <f t="shared" ca="1" si="21"/>
        <v>271-Jan-19 to 30-Jun-19</v>
      </c>
      <c r="M251" s="488" t="s">
        <v>1263</v>
      </c>
      <c r="N251" s="479"/>
      <c r="O251" s="127"/>
      <c r="P251" s="127"/>
      <c r="Q251" s="127"/>
      <c r="AD251" s="480"/>
      <c r="AE251" s="480"/>
      <c r="AF251" s="480"/>
      <c r="AG251" s="480"/>
      <c r="AM251" s="5"/>
      <c r="AN251" s="5"/>
    </row>
    <row r="252" spans="1:40" ht="31.5" x14ac:dyDescent="0.25">
      <c r="A252" s="375">
        <v>27</v>
      </c>
      <c r="B252" s="394" t="str">
        <f t="shared" si="16"/>
        <v/>
      </c>
      <c r="C252" s="395" t="str">
        <f ca="1">TEXT(IFERROR(INDEX('Overview - Section A'!$A$37:$A$44,MATCH(G252,'Overview - Section A'!$U$37:$U$44,0)),""),"d-mmm-yy") &amp;" to " &amp; TEXT(IFERROR(INDEX('Overview - Section A'!$E$37:$E$44,MATCH(G252,'Overview - Section A'!$U$37:$U$44,0)),""),"d-mmm-yy")</f>
        <v>1-Jul-19 to 31-Dec-19</v>
      </c>
      <c r="D252" s="483"/>
      <c r="E252" s="483"/>
      <c r="F252" s="484" t="str">
        <f t="shared" si="17"/>
        <v/>
      </c>
      <c r="G252" s="485" t="s">
        <v>432</v>
      </c>
      <c r="H252" s="485"/>
      <c r="I252" s="486" t="b">
        <f t="shared" si="18"/>
        <v>1</v>
      </c>
      <c r="J252" s="486" t="b">
        <f t="shared" si="19"/>
        <v>0</v>
      </c>
      <c r="K252" s="486" t="str">
        <f t="shared" si="20"/>
        <v>a1N36000007n77UEAQ</v>
      </c>
      <c r="L252" s="487" t="str">
        <f t="shared" ca="1" si="21"/>
        <v>271-Jul-19 to 31-Dec-19</v>
      </c>
      <c r="M252" s="488" t="s">
        <v>1264</v>
      </c>
      <c r="N252" s="479"/>
      <c r="O252" s="127"/>
      <c r="P252" s="127"/>
      <c r="Q252" s="127"/>
      <c r="AD252" s="480"/>
      <c r="AE252" s="480"/>
      <c r="AF252" s="480"/>
      <c r="AG252" s="480"/>
      <c r="AM252" s="5"/>
      <c r="AN252" s="5"/>
    </row>
    <row r="253" spans="1:40" ht="31.5" x14ac:dyDescent="0.25">
      <c r="A253" s="375">
        <v>27</v>
      </c>
      <c r="B253" s="394" t="str">
        <f t="shared" si="16"/>
        <v/>
      </c>
      <c r="C253" s="395" t="str">
        <f ca="1">TEXT(IFERROR(INDEX('Overview - Section A'!$A$37:$A$44,MATCH(G253,'Overview - Section A'!$U$37:$U$44,0)),""),"d-mmm-yy") &amp;" to " &amp; TEXT(IFERROR(INDEX('Overview - Section A'!$E$37:$E$44,MATCH(G253,'Overview - Section A'!$U$37:$U$44,0)),""),"d-mmm-yy")</f>
        <v>1-Jan-20 to 30-Jun-20</v>
      </c>
      <c r="D253" s="483"/>
      <c r="E253" s="483"/>
      <c r="F253" s="484" t="str">
        <f t="shared" si="17"/>
        <v/>
      </c>
      <c r="G253" s="485" t="s">
        <v>434</v>
      </c>
      <c r="H253" s="485"/>
      <c r="I253" s="486" t="b">
        <f t="shared" si="18"/>
        <v>1</v>
      </c>
      <c r="J253" s="486" t="b">
        <f t="shared" si="19"/>
        <v>0</v>
      </c>
      <c r="K253" s="486" t="str">
        <f t="shared" si="20"/>
        <v>a1N36000007n77UEAQ</v>
      </c>
      <c r="L253" s="487" t="str">
        <f t="shared" ca="1" si="21"/>
        <v>271-Jan-20 to 30-Jun-20</v>
      </c>
      <c r="M253" s="488" t="s">
        <v>1265</v>
      </c>
      <c r="N253" s="479"/>
      <c r="O253" s="127"/>
      <c r="P253" s="127"/>
      <c r="Q253" s="127"/>
      <c r="AD253" s="480"/>
      <c r="AE253" s="480"/>
      <c r="AF253" s="480"/>
      <c r="AG253" s="480"/>
      <c r="AM253" s="5"/>
      <c r="AN253" s="5"/>
    </row>
    <row r="254" spans="1:40" ht="31.5" x14ac:dyDescent="0.25">
      <c r="A254" s="375">
        <v>27</v>
      </c>
      <c r="B254" s="394" t="str">
        <f t="shared" si="16"/>
        <v/>
      </c>
      <c r="C254" s="395" t="str">
        <f ca="1">TEXT(IFERROR(INDEX('Overview - Section A'!$A$37:$A$44,MATCH(G254,'Overview - Section A'!$U$37:$U$44,0)),""),"d-mmm-yy") &amp;" to " &amp; TEXT(IFERROR(INDEX('Overview - Section A'!$E$37:$E$44,MATCH(G254,'Overview - Section A'!$U$37:$U$44,0)),""),"d-mmm-yy")</f>
        <v>1-Jul-20 to 31-Dec-20</v>
      </c>
      <c r="D254" s="483"/>
      <c r="E254" s="483"/>
      <c r="F254" s="484" t="str">
        <f t="shared" si="17"/>
        <v/>
      </c>
      <c r="G254" s="485" t="s">
        <v>436</v>
      </c>
      <c r="H254" s="485"/>
      <c r="I254" s="486" t="b">
        <f t="shared" si="18"/>
        <v>1</v>
      </c>
      <c r="J254" s="486" t="b">
        <f t="shared" si="19"/>
        <v>0</v>
      </c>
      <c r="K254" s="486" t="str">
        <f t="shared" si="20"/>
        <v>a1N36000007n77UEAQ</v>
      </c>
      <c r="L254" s="487" t="str">
        <f t="shared" ca="1" si="21"/>
        <v>271-Jul-20 to 31-Dec-20</v>
      </c>
      <c r="M254" s="488" t="s">
        <v>1266</v>
      </c>
      <c r="N254" s="479"/>
      <c r="O254" s="127"/>
      <c r="P254" s="127"/>
      <c r="Q254" s="127"/>
      <c r="AD254" s="480"/>
      <c r="AE254" s="480"/>
      <c r="AF254" s="480"/>
      <c r="AG254" s="480"/>
      <c r="AM254" s="5"/>
      <c r="AN254" s="5"/>
    </row>
    <row r="255" spans="1:40" ht="31.5" x14ac:dyDescent="0.25">
      <c r="A255" s="375">
        <v>27</v>
      </c>
      <c r="B255" s="394" t="str">
        <f t="shared" si="16"/>
        <v/>
      </c>
      <c r="C255" s="395" t="str">
        <f ca="1">TEXT(IFERROR(INDEX('Overview - Section A'!$A$37:$A$44,MATCH(G255,'Overview - Section A'!$U$37:$U$44,0)),""),"d-mmm-yy") &amp;" to " &amp; TEXT(IFERROR(INDEX('Overview - Section A'!$E$37:$E$44,MATCH(G255,'Overview - Section A'!$U$37:$U$44,0)),""),"d-mmm-yy")</f>
        <v>1-Jan-21 to 30-Jun-21</v>
      </c>
      <c r="D255" s="483"/>
      <c r="E255" s="483"/>
      <c r="F255" s="484" t="str">
        <f t="shared" si="17"/>
        <v/>
      </c>
      <c r="G255" s="485" t="s">
        <v>438</v>
      </c>
      <c r="H255" s="485"/>
      <c r="I255" s="486" t="b">
        <f t="shared" si="18"/>
        <v>1</v>
      </c>
      <c r="J255" s="486" t="b">
        <f t="shared" si="19"/>
        <v>0</v>
      </c>
      <c r="K255" s="486" t="str">
        <f t="shared" si="20"/>
        <v>a1N36000007n77UEAQ</v>
      </c>
      <c r="L255" s="487" t="str">
        <f t="shared" ca="1" si="21"/>
        <v>271-Jan-21 to 30-Jun-21</v>
      </c>
      <c r="M255" s="488" t="s">
        <v>1267</v>
      </c>
      <c r="N255" s="479"/>
      <c r="O255" s="127"/>
      <c r="P255" s="127"/>
      <c r="Q255" s="127"/>
      <c r="AD255" s="480"/>
      <c r="AE255" s="480"/>
      <c r="AF255" s="480"/>
      <c r="AG255" s="480"/>
      <c r="AM255" s="5"/>
      <c r="AN255" s="5"/>
    </row>
    <row r="256" spans="1:40" ht="31.5" x14ac:dyDescent="0.25">
      <c r="A256" s="375">
        <v>28</v>
      </c>
      <c r="B256" s="394" t="str">
        <f t="shared" si="16"/>
        <v/>
      </c>
      <c r="C256" s="395" t="str">
        <f ca="1">TEXT(IFERROR(INDEX('Overview - Section A'!$A$37:$A$44,MATCH(G256,'Overview - Section A'!$U$37:$U$44,0)),""),"d-mmm-yy") &amp;" to " &amp; TEXT(IFERROR(INDEX('Overview - Section A'!$E$37:$E$44,MATCH(G256,'Overview - Section A'!$U$37:$U$44,0)),""),"d-mmm-yy")</f>
        <v>1-Jul-18 to 31-Dec-18</v>
      </c>
      <c r="D256" s="483"/>
      <c r="E256" s="483"/>
      <c r="F256" s="484" t="str">
        <f t="shared" si="17"/>
        <v/>
      </c>
      <c r="G256" s="485" t="s">
        <v>428</v>
      </c>
      <c r="H256" s="485"/>
      <c r="I256" s="486" t="b">
        <f t="shared" si="18"/>
        <v>1</v>
      </c>
      <c r="J256" s="486" t="b">
        <f t="shared" si="19"/>
        <v>0</v>
      </c>
      <c r="K256" s="486" t="str">
        <f t="shared" si="20"/>
        <v>a1N36000007n77VEAQ</v>
      </c>
      <c r="L256" s="487" t="str">
        <f t="shared" ca="1" si="21"/>
        <v>281-Jul-18 to 31-Dec-18</v>
      </c>
      <c r="M256" s="488" t="s">
        <v>1268</v>
      </c>
      <c r="N256" s="479"/>
      <c r="O256" s="127"/>
      <c r="P256" s="127"/>
      <c r="Q256" s="127"/>
      <c r="AD256" s="480"/>
      <c r="AE256" s="480"/>
      <c r="AF256" s="480"/>
      <c r="AG256" s="480"/>
      <c r="AM256" s="5"/>
      <c r="AN256" s="5"/>
    </row>
    <row r="257" spans="1:40" ht="31.5" x14ac:dyDescent="0.25">
      <c r="A257" s="375">
        <v>28</v>
      </c>
      <c r="B257" s="394" t="str">
        <f t="shared" si="16"/>
        <v/>
      </c>
      <c r="C257" s="395" t="str">
        <f ca="1">TEXT(IFERROR(INDEX('Overview - Section A'!$A$37:$A$44,MATCH(G257,'Overview - Section A'!$U$37:$U$44,0)),""),"d-mmm-yy") &amp;" to " &amp; TEXT(IFERROR(INDEX('Overview - Section A'!$E$37:$E$44,MATCH(G257,'Overview - Section A'!$U$37:$U$44,0)),""),"d-mmm-yy")</f>
        <v>1-Jan-19 to 30-Jun-19</v>
      </c>
      <c r="D257" s="483"/>
      <c r="E257" s="483"/>
      <c r="F257" s="484" t="str">
        <f t="shared" si="17"/>
        <v/>
      </c>
      <c r="G257" s="485" t="s">
        <v>430</v>
      </c>
      <c r="H257" s="485"/>
      <c r="I257" s="486" t="b">
        <f t="shared" si="18"/>
        <v>1</v>
      </c>
      <c r="J257" s="486" t="b">
        <f t="shared" si="19"/>
        <v>0</v>
      </c>
      <c r="K257" s="486" t="str">
        <f t="shared" si="20"/>
        <v>a1N36000007n77VEAQ</v>
      </c>
      <c r="L257" s="487" t="str">
        <f t="shared" ca="1" si="21"/>
        <v>281-Jan-19 to 30-Jun-19</v>
      </c>
      <c r="M257" s="488" t="s">
        <v>1269</v>
      </c>
      <c r="N257" s="479"/>
      <c r="O257" s="127"/>
      <c r="P257" s="127"/>
      <c r="Q257" s="127"/>
      <c r="AD257" s="480"/>
      <c r="AE257" s="480"/>
      <c r="AF257" s="480"/>
      <c r="AG257" s="480"/>
      <c r="AM257" s="5"/>
      <c r="AN257" s="5"/>
    </row>
    <row r="258" spans="1:40" ht="31.5" x14ac:dyDescent="0.25">
      <c r="A258" s="375">
        <v>28</v>
      </c>
      <c r="B258" s="394" t="str">
        <f t="shared" si="16"/>
        <v/>
      </c>
      <c r="C258" s="395" t="str">
        <f ca="1">TEXT(IFERROR(INDEX('Overview - Section A'!$A$37:$A$44,MATCH(G258,'Overview - Section A'!$U$37:$U$44,0)),""),"d-mmm-yy") &amp;" to " &amp; TEXT(IFERROR(INDEX('Overview - Section A'!$E$37:$E$44,MATCH(G258,'Overview - Section A'!$U$37:$U$44,0)),""),"d-mmm-yy")</f>
        <v>1-Jul-19 to 31-Dec-19</v>
      </c>
      <c r="D258" s="483"/>
      <c r="E258" s="483"/>
      <c r="F258" s="484" t="str">
        <f t="shared" si="17"/>
        <v/>
      </c>
      <c r="G258" s="485" t="s">
        <v>432</v>
      </c>
      <c r="H258" s="485"/>
      <c r="I258" s="486" t="b">
        <f t="shared" si="18"/>
        <v>1</v>
      </c>
      <c r="J258" s="486" t="b">
        <f t="shared" si="19"/>
        <v>0</v>
      </c>
      <c r="K258" s="486" t="str">
        <f t="shared" si="20"/>
        <v>a1N36000007n77VEAQ</v>
      </c>
      <c r="L258" s="487" t="str">
        <f t="shared" ca="1" si="21"/>
        <v>281-Jul-19 to 31-Dec-19</v>
      </c>
      <c r="M258" s="488" t="s">
        <v>1270</v>
      </c>
      <c r="N258" s="479"/>
      <c r="O258" s="127"/>
      <c r="P258" s="127"/>
      <c r="Q258" s="127"/>
      <c r="AD258" s="480"/>
      <c r="AE258" s="480"/>
      <c r="AF258" s="480"/>
      <c r="AG258" s="480"/>
      <c r="AM258" s="5"/>
      <c r="AN258" s="5"/>
    </row>
    <row r="259" spans="1:40" ht="31.5" x14ac:dyDescent="0.25">
      <c r="A259" s="375">
        <v>28</v>
      </c>
      <c r="B259" s="394" t="str">
        <f t="shared" si="16"/>
        <v/>
      </c>
      <c r="C259" s="395" t="str">
        <f ca="1">TEXT(IFERROR(INDEX('Overview - Section A'!$A$37:$A$44,MATCH(G259,'Overview - Section A'!$U$37:$U$44,0)),""),"d-mmm-yy") &amp;" to " &amp; TEXT(IFERROR(INDEX('Overview - Section A'!$E$37:$E$44,MATCH(G259,'Overview - Section A'!$U$37:$U$44,0)),""),"d-mmm-yy")</f>
        <v>1-Jan-20 to 30-Jun-20</v>
      </c>
      <c r="D259" s="483"/>
      <c r="E259" s="483"/>
      <c r="F259" s="484" t="str">
        <f t="shared" si="17"/>
        <v/>
      </c>
      <c r="G259" s="485" t="s">
        <v>434</v>
      </c>
      <c r="H259" s="485"/>
      <c r="I259" s="486" t="b">
        <f t="shared" si="18"/>
        <v>1</v>
      </c>
      <c r="J259" s="486" t="b">
        <f t="shared" si="19"/>
        <v>0</v>
      </c>
      <c r="K259" s="486" t="str">
        <f t="shared" si="20"/>
        <v>a1N36000007n77VEAQ</v>
      </c>
      <c r="L259" s="487" t="str">
        <f t="shared" ca="1" si="21"/>
        <v>281-Jan-20 to 30-Jun-20</v>
      </c>
      <c r="M259" s="488" t="s">
        <v>1271</v>
      </c>
      <c r="N259" s="479"/>
      <c r="O259" s="127"/>
      <c r="P259" s="127"/>
      <c r="Q259" s="127"/>
      <c r="AD259" s="480"/>
      <c r="AE259" s="480"/>
      <c r="AF259" s="480"/>
      <c r="AG259" s="480"/>
      <c r="AM259" s="5"/>
      <c r="AN259" s="5"/>
    </row>
    <row r="260" spans="1:40" ht="31.5" x14ac:dyDescent="0.25">
      <c r="A260" s="375">
        <v>28</v>
      </c>
      <c r="B260" s="394" t="str">
        <f t="shared" si="16"/>
        <v/>
      </c>
      <c r="C260" s="395" t="str">
        <f ca="1">TEXT(IFERROR(INDEX('Overview - Section A'!$A$37:$A$44,MATCH(G260,'Overview - Section A'!$U$37:$U$44,0)),""),"d-mmm-yy") &amp;" to " &amp; TEXT(IFERROR(INDEX('Overview - Section A'!$E$37:$E$44,MATCH(G260,'Overview - Section A'!$U$37:$U$44,0)),""),"d-mmm-yy")</f>
        <v>1-Jul-20 to 31-Dec-20</v>
      </c>
      <c r="D260" s="483"/>
      <c r="E260" s="483"/>
      <c r="F260" s="484" t="str">
        <f t="shared" si="17"/>
        <v/>
      </c>
      <c r="G260" s="485" t="s">
        <v>436</v>
      </c>
      <c r="H260" s="485"/>
      <c r="I260" s="486" t="b">
        <f t="shared" si="18"/>
        <v>1</v>
      </c>
      <c r="J260" s="486" t="b">
        <f t="shared" si="19"/>
        <v>0</v>
      </c>
      <c r="K260" s="486" t="str">
        <f t="shared" si="20"/>
        <v>a1N36000007n77VEAQ</v>
      </c>
      <c r="L260" s="487" t="str">
        <f t="shared" ca="1" si="21"/>
        <v>281-Jul-20 to 31-Dec-20</v>
      </c>
      <c r="M260" s="488" t="s">
        <v>1272</v>
      </c>
      <c r="N260" s="479"/>
      <c r="O260" s="127"/>
      <c r="P260" s="127"/>
      <c r="Q260" s="127"/>
      <c r="AD260" s="480"/>
      <c r="AE260" s="480"/>
      <c r="AF260" s="480"/>
      <c r="AG260" s="480"/>
      <c r="AM260" s="5"/>
      <c r="AN260" s="5"/>
    </row>
    <row r="261" spans="1:40" ht="31.5" x14ac:dyDescent="0.25">
      <c r="A261" s="375">
        <v>28</v>
      </c>
      <c r="B261" s="394" t="str">
        <f t="shared" si="16"/>
        <v/>
      </c>
      <c r="C261" s="395" t="str">
        <f ca="1">TEXT(IFERROR(INDEX('Overview - Section A'!$A$37:$A$44,MATCH(G261,'Overview - Section A'!$U$37:$U$44,0)),""),"d-mmm-yy") &amp;" to " &amp; TEXT(IFERROR(INDEX('Overview - Section A'!$E$37:$E$44,MATCH(G261,'Overview - Section A'!$U$37:$U$44,0)),""),"d-mmm-yy")</f>
        <v>1-Jan-21 to 30-Jun-21</v>
      </c>
      <c r="D261" s="483"/>
      <c r="E261" s="483"/>
      <c r="F261" s="484" t="str">
        <f t="shared" si="17"/>
        <v/>
      </c>
      <c r="G261" s="485" t="s">
        <v>438</v>
      </c>
      <c r="H261" s="485"/>
      <c r="I261" s="486" t="b">
        <f t="shared" si="18"/>
        <v>1</v>
      </c>
      <c r="J261" s="486" t="b">
        <f t="shared" si="19"/>
        <v>0</v>
      </c>
      <c r="K261" s="486" t="str">
        <f t="shared" si="20"/>
        <v>a1N36000007n77VEAQ</v>
      </c>
      <c r="L261" s="487" t="str">
        <f t="shared" ca="1" si="21"/>
        <v>281-Jan-21 to 30-Jun-21</v>
      </c>
      <c r="M261" s="488" t="s">
        <v>1273</v>
      </c>
      <c r="N261" s="479"/>
      <c r="O261" s="127"/>
      <c r="P261" s="127"/>
      <c r="Q261" s="127"/>
      <c r="AD261" s="480"/>
      <c r="AE261" s="480"/>
      <c r="AF261" s="480"/>
      <c r="AG261" s="480"/>
      <c r="AM261" s="5"/>
      <c r="AN261" s="5"/>
    </row>
    <row r="262" spans="1:40" ht="31.5" x14ac:dyDescent="0.25">
      <c r="A262" s="375">
        <v>29</v>
      </c>
      <c r="B262" s="394" t="str">
        <f t="shared" si="16"/>
        <v/>
      </c>
      <c r="C262" s="395" t="str">
        <f ca="1">TEXT(IFERROR(INDEX('Overview - Section A'!$A$37:$A$44,MATCH(G262,'Overview - Section A'!$U$37:$U$44,0)),""),"d-mmm-yy") &amp;" to " &amp; TEXT(IFERROR(INDEX('Overview - Section A'!$E$37:$E$44,MATCH(G262,'Overview - Section A'!$U$37:$U$44,0)),""),"d-mmm-yy")</f>
        <v>1-Jul-18 to 31-Dec-18</v>
      </c>
      <c r="D262" s="483"/>
      <c r="E262" s="483"/>
      <c r="F262" s="484" t="str">
        <f t="shared" si="17"/>
        <v/>
      </c>
      <c r="G262" s="485" t="s">
        <v>428</v>
      </c>
      <c r="H262" s="485"/>
      <c r="I262" s="486" t="b">
        <f t="shared" si="18"/>
        <v>1</v>
      </c>
      <c r="J262" s="486" t="b">
        <f t="shared" si="19"/>
        <v>0</v>
      </c>
      <c r="K262" s="486" t="str">
        <f t="shared" si="20"/>
        <v>a1N36000007n77WEAQ</v>
      </c>
      <c r="L262" s="487" t="str">
        <f t="shared" ca="1" si="21"/>
        <v>291-Jul-18 to 31-Dec-18</v>
      </c>
      <c r="M262" s="488" t="s">
        <v>1274</v>
      </c>
      <c r="N262" s="479"/>
      <c r="O262" s="127"/>
      <c r="P262" s="127"/>
      <c r="Q262" s="127"/>
      <c r="AD262" s="480"/>
      <c r="AE262" s="480"/>
      <c r="AF262" s="480"/>
      <c r="AG262" s="480"/>
      <c r="AM262" s="5"/>
      <c r="AN262" s="5"/>
    </row>
    <row r="263" spans="1:40" ht="31.5" x14ac:dyDescent="0.25">
      <c r="A263" s="375">
        <v>29</v>
      </c>
      <c r="B263" s="394" t="str">
        <f t="shared" si="16"/>
        <v/>
      </c>
      <c r="C263" s="395" t="str">
        <f ca="1">TEXT(IFERROR(INDEX('Overview - Section A'!$A$37:$A$44,MATCH(G263,'Overview - Section A'!$U$37:$U$44,0)),""),"d-mmm-yy") &amp;" to " &amp; TEXT(IFERROR(INDEX('Overview - Section A'!$E$37:$E$44,MATCH(G263,'Overview - Section A'!$U$37:$U$44,0)),""),"d-mmm-yy")</f>
        <v>1-Jan-19 to 30-Jun-19</v>
      </c>
      <c r="D263" s="483"/>
      <c r="E263" s="483"/>
      <c r="F263" s="484" t="str">
        <f t="shared" si="17"/>
        <v/>
      </c>
      <c r="G263" s="485" t="s">
        <v>430</v>
      </c>
      <c r="H263" s="485"/>
      <c r="I263" s="486" t="b">
        <f t="shared" si="18"/>
        <v>1</v>
      </c>
      <c r="J263" s="486" t="b">
        <f t="shared" si="19"/>
        <v>0</v>
      </c>
      <c r="K263" s="486" t="str">
        <f t="shared" si="20"/>
        <v>a1N36000007n77WEAQ</v>
      </c>
      <c r="L263" s="487" t="str">
        <f t="shared" ca="1" si="21"/>
        <v>291-Jan-19 to 30-Jun-19</v>
      </c>
      <c r="M263" s="488" t="s">
        <v>1275</v>
      </c>
      <c r="N263" s="479"/>
      <c r="O263" s="127"/>
      <c r="P263" s="127"/>
      <c r="Q263" s="127"/>
      <c r="AD263" s="480"/>
      <c r="AE263" s="480"/>
      <c r="AF263" s="480"/>
      <c r="AG263" s="480"/>
      <c r="AM263" s="5"/>
      <c r="AN263" s="5"/>
    </row>
    <row r="264" spans="1:40" ht="31.5" x14ac:dyDescent="0.25">
      <c r="A264" s="375">
        <v>29</v>
      </c>
      <c r="B264" s="394" t="str">
        <f t="shared" si="16"/>
        <v/>
      </c>
      <c r="C264" s="395" t="str">
        <f ca="1">TEXT(IFERROR(INDEX('Overview - Section A'!$A$37:$A$44,MATCH(G264,'Overview - Section A'!$U$37:$U$44,0)),""),"d-mmm-yy") &amp;" to " &amp; TEXT(IFERROR(INDEX('Overview - Section A'!$E$37:$E$44,MATCH(G264,'Overview - Section A'!$U$37:$U$44,0)),""),"d-mmm-yy")</f>
        <v>1-Jul-19 to 31-Dec-19</v>
      </c>
      <c r="D264" s="483"/>
      <c r="E264" s="483"/>
      <c r="F264" s="484" t="str">
        <f t="shared" si="17"/>
        <v/>
      </c>
      <c r="G264" s="485" t="s">
        <v>432</v>
      </c>
      <c r="H264" s="485"/>
      <c r="I264" s="486" t="b">
        <f t="shared" si="18"/>
        <v>1</v>
      </c>
      <c r="J264" s="486" t="b">
        <f t="shared" si="19"/>
        <v>0</v>
      </c>
      <c r="K264" s="486" t="str">
        <f t="shared" si="20"/>
        <v>a1N36000007n77WEAQ</v>
      </c>
      <c r="L264" s="487" t="str">
        <f t="shared" ca="1" si="21"/>
        <v>291-Jul-19 to 31-Dec-19</v>
      </c>
      <c r="M264" s="488" t="s">
        <v>1276</v>
      </c>
      <c r="N264" s="479"/>
      <c r="O264" s="127"/>
      <c r="P264" s="127"/>
      <c r="Q264" s="127"/>
      <c r="AD264" s="480"/>
      <c r="AE264" s="480"/>
      <c r="AF264" s="480"/>
      <c r="AG264" s="480"/>
      <c r="AM264" s="5"/>
      <c r="AN264" s="5"/>
    </row>
    <row r="265" spans="1:40" ht="31.5" x14ac:dyDescent="0.25">
      <c r="A265" s="375">
        <v>29</v>
      </c>
      <c r="B265" s="394" t="str">
        <f t="shared" si="16"/>
        <v/>
      </c>
      <c r="C265" s="395" t="str">
        <f ca="1">TEXT(IFERROR(INDEX('Overview - Section A'!$A$37:$A$44,MATCH(G265,'Overview - Section A'!$U$37:$U$44,0)),""),"d-mmm-yy") &amp;" to " &amp; TEXT(IFERROR(INDEX('Overview - Section A'!$E$37:$E$44,MATCH(G265,'Overview - Section A'!$U$37:$U$44,0)),""),"d-mmm-yy")</f>
        <v>1-Jan-20 to 30-Jun-20</v>
      </c>
      <c r="D265" s="483"/>
      <c r="E265" s="483"/>
      <c r="F265" s="484" t="str">
        <f t="shared" si="17"/>
        <v/>
      </c>
      <c r="G265" s="485" t="s">
        <v>434</v>
      </c>
      <c r="H265" s="485"/>
      <c r="I265" s="486" t="b">
        <f t="shared" si="18"/>
        <v>1</v>
      </c>
      <c r="J265" s="486" t="b">
        <f t="shared" si="19"/>
        <v>0</v>
      </c>
      <c r="K265" s="486" t="str">
        <f t="shared" si="20"/>
        <v>a1N36000007n77WEAQ</v>
      </c>
      <c r="L265" s="487" t="str">
        <f t="shared" ca="1" si="21"/>
        <v>291-Jan-20 to 30-Jun-20</v>
      </c>
      <c r="M265" s="488" t="s">
        <v>1277</v>
      </c>
      <c r="N265" s="479"/>
      <c r="O265" s="127"/>
      <c r="P265" s="127"/>
      <c r="Q265" s="127"/>
      <c r="AD265" s="480"/>
      <c r="AE265" s="480"/>
      <c r="AF265" s="480"/>
      <c r="AG265" s="480"/>
      <c r="AM265" s="5"/>
      <c r="AN265" s="5"/>
    </row>
    <row r="266" spans="1:40" ht="31.5" x14ac:dyDescent="0.25">
      <c r="A266" s="375">
        <v>29</v>
      </c>
      <c r="B266" s="394" t="str">
        <f t="shared" si="16"/>
        <v/>
      </c>
      <c r="C266" s="395" t="str">
        <f ca="1">TEXT(IFERROR(INDEX('Overview - Section A'!$A$37:$A$44,MATCH(G266,'Overview - Section A'!$U$37:$U$44,0)),""),"d-mmm-yy") &amp;" to " &amp; TEXT(IFERROR(INDEX('Overview - Section A'!$E$37:$E$44,MATCH(G266,'Overview - Section A'!$U$37:$U$44,0)),""),"d-mmm-yy")</f>
        <v>1-Jul-20 to 31-Dec-20</v>
      </c>
      <c r="D266" s="483"/>
      <c r="E266" s="483"/>
      <c r="F266" s="484" t="str">
        <f t="shared" si="17"/>
        <v/>
      </c>
      <c r="G266" s="485" t="s">
        <v>436</v>
      </c>
      <c r="H266" s="485"/>
      <c r="I266" s="486" t="b">
        <f t="shared" si="18"/>
        <v>1</v>
      </c>
      <c r="J266" s="486" t="b">
        <f t="shared" si="19"/>
        <v>0</v>
      </c>
      <c r="K266" s="486" t="str">
        <f t="shared" si="20"/>
        <v>a1N36000007n77WEAQ</v>
      </c>
      <c r="L266" s="487" t="str">
        <f t="shared" ca="1" si="21"/>
        <v>291-Jul-20 to 31-Dec-20</v>
      </c>
      <c r="M266" s="488" t="s">
        <v>1278</v>
      </c>
      <c r="N266" s="479"/>
      <c r="O266" s="127"/>
      <c r="P266" s="127"/>
      <c r="Q266" s="127"/>
      <c r="AD266" s="480"/>
      <c r="AE266" s="480"/>
      <c r="AF266" s="480"/>
      <c r="AG266" s="480"/>
      <c r="AM266" s="5"/>
      <c r="AN266" s="5"/>
    </row>
    <row r="267" spans="1:40" ht="31.5" x14ac:dyDescent="0.25">
      <c r="A267" s="375">
        <v>29</v>
      </c>
      <c r="B267" s="394" t="str">
        <f t="shared" si="16"/>
        <v/>
      </c>
      <c r="C267" s="395" t="str">
        <f ca="1">TEXT(IFERROR(INDEX('Overview - Section A'!$A$37:$A$44,MATCH(G267,'Overview - Section A'!$U$37:$U$44,0)),""),"d-mmm-yy") &amp;" to " &amp; TEXT(IFERROR(INDEX('Overview - Section A'!$E$37:$E$44,MATCH(G267,'Overview - Section A'!$U$37:$U$44,0)),""),"d-mmm-yy")</f>
        <v>1-Jan-21 to 30-Jun-21</v>
      </c>
      <c r="D267" s="483"/>
      <c r="E267" s="483"/>
      <c r="F267" s="484" t="str">
        <f t="shared" si="17"/>
        <v/>
      </c>
      <c r="G267" s="485" t="s">
        <v>438</v>
      </c>
      <c r="H267" s="485"/>
      <c r="I267" s="486" t="b">
        <f t="shared" si="18"/>
        <v>1</v>
      </c>
      <c r="J267" s="486" t="b">
        <f t="shared" si="19"/>
        <v>0</v>
      </c>
      <c r="K267" s="486" t="str">
        <f t="shared" si="20"/>
        <v>a1N36000007n77WEAQ</v>
      </c>
      <c r="L267" s="487" t="str">
        <f t="shared" ca="1" si="21"/>
        <v>291-Jan-21 to 30-Jun-21</v>
      </c>
      <c r="M267" s="488" t="s">
        <v>1279</v>
      </c>
      <c r="N267" s="479"/>
      <c r="O267" s="127"/>
      <c r="P267" s="127"/>
      <c r="Q267" s="127"/>
      <c r="AD267" s="480"/>
      <c r="AE267" s="480"/>
      <c r="AF267" s="480"/>
      <c r="AG267" s="480"/>
      <c r="AM267" s="5"/>
      <c r="AN267" s="5"/>
    </row>
    <row r="268" spans="1:40" ht="31.5" x14ac:dyDescent="0.25">
      <c r="A268" s="375">
        <v>30</v>
      </c>
      <c r="B268" s="394" t="str">
        <f t="shared" si="16"/>
        <v/>
      </c>
      <c r="C268" s="395" t="str">
        <f ca="1">TEXT(IFERROR(INDEX('Overview - Section A'!$A$37:$A$44,MATCH(G268,'Overview - Section A'!$U$37:$U$44,0)),""),"d-mmm-yy") &amp;" to " &amp; TEXT(IFERROR(INDEX('Overview - Section A'!$E$37:$E$44,MATCH(G268,'Overview - Section A'!$U$37:$U$44,0)),""),"d-mmm-yy")</f>
        <v>1-Jul-18 to 31-Dec-18</v>
      </c>
      <c r="D268" s="483"/>
      <c r="E268" s="483"/>
      <c r="F268" s="484" t="str">
        <f t="shared" si="17"/>
        <v/>
      </c>
      <c r="G268" s="485" t="s">
        <v>428</v>
      </c>
      <c r="H268" s="485"/>
      <c r="I268" s="486" t="b">
        <f t="shared" si="18"/>
        <v>1</v>
      </c>
      <c r="J268" s="486" t="b">
        <f t="shared" si="19"/>
        <v>0</v>
      </c>
      <c r="K268" s="486" t="str">
        <f t="shared" si="20"/>
        <v>a1N36000007n77XEAQ</v>
      </c>
      <c r="L268" s="487" t="str">
        <f t="shared" ca="1" si="21"/>
        <v>301-Jul-18 to 31-Dec-18</v>
      </c>
      <c r="M268" s="488" t="s">
        <v>1280</v>
      </c>
      <c r="N268" s="479"/>
      <c r="O268" s="127"/>
      <c r="P268" s="127"/>
      <c r="Q268" s="127"/>
      <c r="AD268" s="480"/>
      <c r="AE268" s="480"/>
      <c r="AF268" s="480"/>
      <c r="AG268" s="480"/>
      <c r="AM268" s="5"/>
      <c r="AN268" s="5"/>
    </row>
    <row r="269" spans="1:40" ht="31.5" x14ac:dyDescent="0.25">
      <c r="A269" s="375">
        <v>30</v>
      </c>
      <c r="B269" s="394" t="str">
        <f t="shared" si="16"/>
        <v/>
      </c>
      <c r="C269" s="395" t="str">
        <f ca="1">TEXT(IFERROR(INDEX('Overview - Section A'!$A$37:$A$44,MATCH(G269,'Overview - Section A'!$U$37:$U$44,0)),""),"d-mmm-yy") &amp;" to " &amp; TEXT(IFERROR(INDEX('Overview - Section A'!$E$37:$E$44,MATCH(G269,'Overview - Section A'!$U$37:$U$44,0)),""),"d-mmm-yy")</f>
        <v>1-Jan-19 to 30-Jun-19</v>
      </c>
      <c r="D269" s="483"/>
      <c r="E269" s="483"/>
      <c r="F269" s="484" t="str">
        <f t="shared" si="17"/>
        <v/>
      </c>
      <c r="G269" s="485" t="s">
        <v>430</v>
      </c>
      <c r="H269" s="485"/>
      <c r="I269" s="486" t="b">
        <f t="shared" si="18"/>
        <v>1</v>
      </c>
      <c r="J269" s="486" t="b">
        <f t="shared" si="19"/>
        <v>0</v>
      </c>
      <c r="K269" s="486" t="str">
        <f t="shared" si="20"/>
        <v>a1N36000007n77XEAQ</v>
      </c>
      <c r="L269" s="487" t="str">
        <f t="shared" ca="1" si="21"/>
        <v>301-Jan-19 to 30-Jun-19</v>
      </c>
      <c r="M269" s="488" t="s">
        <v>1281</v>
      </c>
      <c r="N269" s="479"/>
      <c r="O269" s="127"/>
      <c r="P269" s="127"/>
      <c r="Q269" s="127"/>
      <c r="AD269" s="480"/>
      <c r="AE269" s="480"/>
      <c r="AF269" s="480"/>
      <c r="AG269" s="480"/>
      <c r="AM269" s="5"/>
      <c r="AN269" s="5"/>
    </row>
    <row r="270" spans="1:40" ht="31.5" x14ac:dyDescent="0.25">
      <c r="A270" s="375">
        <v>30</v>
      </c>
      <c r="B270" s="394" t="str">
        <f t="shared" si="16"/>
        <v/>
      </c>
      <c r="C270" s="395" t="str">
        <f ca="1">TEXT(IFERROR(INDEX('Overview - Section A'!$A$37:$A$44,MATCH(G270,'Overview - Section A'!$U$37:$U$44,0)),""),"d-mmm-yy") &amp;" to " &amp; TEXT(IFERROR(INDEX('Overview - Section A'!$E$37:$E$44,MATCH(G270,'Overview - Section A'!$U$37:$U$44,0)),""),"d-mmm-yy")</f>
        <v>1-Jul-19 to 31-Dec-19</v>
      </c>
      <c r="D270" s="483"/>
      <c r="E270" s="483"/>
      <c r="F270" s="484" t="str">
        <f t="shared" si="17"/>
        <v/>
      </c>
      <c r="G270" s="485" t="s">
        <v>432</v>
      </c>
      <c r="H270" s="485"/>
      <c r="I270" s="486" t="b">
        <f t="shared" si="18"/>
        <v>1</v>
      </c>
      <c r="J270" s="486" t="b">
        <f t="shared" si="19"/>
        <v>0</v>
      </c>
      <c r="K270" s="486" t="str">
        <f t="shared" si="20"/>
        <v>a1N36000007n77XEAQ</v>
      </c>
      <c r="L270" s="487" t="str">
        <f t="shared" ca="1" si="21"/>
        <v>301-Jul-19 to 31-Dec-19</v>
      </c>
      <c r="M270" s="488" t="s">
        <v>1282</v>
      </c>
      <c r="N270" s="479"/>
      <c r="O270" s="127"/>
      <c r="P270" s="127"/>
      <c r="Q270" s="127"/>
      <c r="AD270" s="480"/>
      <c r="AE270" s="480"/>
      <c r="AF270" s="480"/>
      <c r="AG270" s="480"/>
      <c r="AM270" s="5"/>
      <c r="AN270" s="5"/>
    </row>
    <row r="271" spans="1:40" ht="31.5" x14ac:dyDescent="0.25">
      <c r="A271" s="375">
        <v>30</v>
      </c>
      <c r="B271" s="394" t="str">
        <f t="shared" si="16"/>
        <v/>
      </c>
      <c r="C271" s="395" t="str">
        <f ca="1">TEXT(IFERROR(INDEX('Overview - Section A'!$A$37:$A$44,MATCH(G271,'Overview - Section A'!$U$37:$U$44,0)),""),"d-mmm-yy") &amp;" to " &amp; TEXT(IFERROR(INDEX('Overview - Section A'!$E$37:$E$44,MATCH(G271,'Overview - Section A'!$U$37:$U$44,0)),""),"d-mmm-yy")</f>
        <v>1-Jan-20 to 30-Jun-20</v>
      </c>
      <c r="D271" s="483"/>
      <c r="E271" s="483"/>
      <c r="F271" s="484" t="str">
        <f t="shared" si="17"/>
        <v/>
      </c>
      <c r="G271" s="485" t="s">
        <v>434</v>
      </c>
      <c r="H271" s="485"/>
      <c r="I271" s="486" t="b">
        <f t="shared" si="18"/>
        <v>1</v>
      </c>
      <c r="J271" s="486" t="b">
        <f t="shared" si="19"/>
        <v>0</v>
      </c>
      <c r="K271" s="486" t="str">
        <f t="shared" si="20"/>
        <v>a1N36000007n77XEAQ</v>
      </c>
      <c r="L271" s="487" t="str">
        <f t="shared" ca="1" si="21"/>
        <v>301-Jan-20 to 30-Jun-20</v>
      </c>
      <c r="M271" s="488" t="s">
        <v>1283</v>
      </c>
      <c r="N271" s="479"/>
      <c r="O271" s="127"/>
      <c r="P271" s="127"/>
      <c r="Q271" s="127"/>
      <c r="AD271" s="480"/>
      <c r="AE271" s="480"/>
      <c r="AF271" s="480"/>
      <c r="AG271" s="480"/>
      <c r="AM271" s="5"/>
      <c r="AN271" s="5"/>
    </row>
    <row r="272" spans="1:40" ht="31.5" x14ac:dyDescent="0.25">
      <c r="A272" s="375">
        <v>30</v>
      </c>
      <c r="B272" s="394" t="str">
        <f t="shared" si="16"/>
        <v/>
      </c>
      <c r="C272" s="395" t="str">
        <f ca="1">TEXT(IFERROR(INDEX('Overview - Section A'!$A$37:$A$44,MATCH(G272,'Overview - Section A'!$U$37:$U$44,0)),""),"d-mmm-yy") &amp;" to " &amp; TEXT(IFERROR(INDEX('Overview - Section A'!$E$37:$E$44,MATCH(G272,'Overview - Section A'!$U$37:$U$44,0)),""),"d-mmm-yy")</f>
        <v>1-Jul-20 to 31-Dec-20</v>
      </c>
      <c r="D272" s="483"/>
      <c r="E272" s="483"/>
      <c r="F272" s="484" t="str">
        <f t="shared" si="17"/>
        <v/>
      </c>
      <c r="G272" s="485" t="s">
        <v>436</v>
      </c>
      <c r="H272" s="485"/>
      <c r="I272" s="486" t="b">
        <f t="shared" si="18"/>
        <v>1</v>
      </c>
      <c r="J272" s="486" t="b">
        <f t="shared" si="19"/>
        <v>0</v>
      </c>
      <c r="K272" s="486" t="str">
        <f t="shared" si="20"/>
        <v>a1N36000007n77XEAQ</v>
      </c>
      <c r="L272" s="487" t="str">
        <f t="shared" ca="1" si="21"/>
        <v>301-Jul-20 to 31-Dec-20</v>
      </c>
      <c r="M272" s="488" t="s">
        <v>1284</v>
      </c>
      <c r="N272" s="479"/>
      <c r="O272" s="127"/>
      <c r="P272" s="127"/>
      <c r="Q272" s="127"/>
      <c r="AD272" s="480"/>
      <c r="AE272" s="480"/>
      <c r="AF272" s="480"/>
      <c r="AG272" s="480"/>
      <c r="AM272" s="5"/>
      <c r="AN272" s="5"/>
    </row>
    <row r="273" spans="1:40" ht="31.5" x14ac:dyDescent="0.25">
      <c r="A273" s="375">
        <v>30</v>
      </c>
      <c r="B273" s="394" t="str">
        <f t="shared" si="16"/>
        <v/>
      </c>
      <c r="C273" s="395" t="str">
        <f ca="1">TEXT(IFERROR(INDEX('Overview - Section A'!$A$37:$A$44,MATCH(G273,'Overview - Section A'!$U$37:$U$44,0)),""),"d-mmm-yy") &amp;" to " &amp; TEXT(IFERROR(INDEX('Overview - Section A'!$E$37:$E$44,MATCH(G273,'Overview - Section A'!$U$37:$U$44,0)),""),"d-mmm-yy")</f>
        <v>1-Jan-21 to 30-Jun-21</v>
      </c>
      <c r="D273" s="483"/>
      <c r="E273" s="483"/>
      <c r="F273" s="484" t="str">
        <f t="shared" si="17"/>
        <v/>
      </c>
      <c r="G273" s="485" t="s">
        <v>438</v>
      </c>
      <c r="H273" s="485"/>
      <c r="I273" s="486" t="b">
        <f t="shared" si="18"/>
        <v>1</v>
      </c>
      <c r="J273" s="486" t="b">
        <f t="shared" si="19"/>
        <v>0</v>
      </c>
      <c r="K273" s="486" t="str">
        <f t="shared" si="20"/>
        <v>a1N36000007n77XEAQ</v>
      </c>
      <c r="L273" s="487" t="str">
        <f t="shared" ca="1" si="21"/>
        <v>301-Jan-21 to 30-Jun-21</v>
      </c>
      <c r="M273" s="488" t="s">
        <v>1285</v>
      </c>
      <c r="N273" s="479"/>
      <c r="O273" s="127"/>
      <c r="P273" s="127"/>
      <c r="Q273" s="127"/>
      <c r="AD273" s="480"/>
      <c r="AE273" s="480"/>
      <c r="AF273" s="480"/>
      <c r="AG273" s="480"/>
      <c r="AM273" s="5"/>
      <c r="AN273" s="5"/>
    </row>
    <row r="274" spans="1:40" ht="31.5" x14ac:dyDescent="0.25">
      <c r="A274" s="375">
        <v>31</v>
      </c>
      <c r="B274" s="394" t="str">
        <f t="shared" si="16"/>
        <v/>
      </c>
      <c r="C274" s="395" t="str">
        <f ca="1">TEXT(IFERROR(INDEX('Overview - Section A'!$A$37:$A$44,MATCH(G274,'Overview - Section A'!$U$37:$U$44,0)),""),"d-mmm-yy") &amp;" to " &amp; TEXT(IFERROR(INDEX('Overview - Section A'!$E$37:$E$44,MATCH(G274,'Overview - Section A'!$U$37:$U$44,0)),""),"d-mmm-yy")</f>
        <v>1-Jul-18 to 31-Dec-18</v>
      </c>
      <c r="D274" s="483"/>
      <c r="E274" s="483"/>
      <c r="F274" s="484" t="str">
        <f t="shared" si="17"/>
        <v/>
      </c>
      <c r="G274" s="485" t="s">
        <v>428</v>
      </c>
      <c r="H274" s="485"/>
      <c r="I274" s="486" t="b">
        <f t="shared" si="18"/>
        <v>1</v>
      </c>
      <c r="J274" s="486" t="b">
        <f t="shared" si="19"/>
        <v>0</v>
      </c>
      <c r="K274" s="486" t="str">
        <f t="shared" si="20"/>
        <v>a1N36000007n77YEAQ</v>
      </c>
      <c r="L274" s="487" t="str">
        <f t="shared" ca="1" si="21"/>
        <v>311-Jul-18 to 31-Dec-18</v>
      </c>
      <c r="M274" s="488" t="s">
        <v>1286</v>
      </c>
      <c r="N274" s="479"/>
      <c r="O274" s="127"/>
      <c r="P274" s="127"/>
      <c r="Q274" s="127"/>
      <c r="AD274" s="480"/>
      <c r="AE274" s="480"/>
      <c r="AF274" s="480"/>
      <c r="AG274" s="480"/>
      <c r="AM274" s="5"/>
      <c r="AN274" s="5"/>
    </row>
    <row r="275" spans="1:40" ht="31.5" x14ac:dyDescent="0.25">
      <c r="A275" s="375">
        <v>31</v>
      </c>
      <c r="B275" s="394" t="str">
        <f t="shared" si="16"/>
        <v/>
      </c>
      <c r="C275" s="395" t="str">
        <f ca="1">TEXT(IFERROR(INDEX('Overview - Section A'!$A$37:$A$44,MATCH(G275,'Overview - Section A'!$U$37:$U$44,0)),""),"d-mmm-yy") &amp;" to " &amp; TEXT(IFERROR(INDEX('Overview - Section A'!$E$37:$E$44,MATCH(G275,'Overview - Section A'!$U$37:$U$44,0)),""),"d-mmm-yy")</f>
        <v>1-Jan-19 to 30-Jun-19</v>
      </c>
      <c r="D275" s="483"/>
      <c r="E275" s="483"/>
      <c r="F275" s="484" t="str">
        <f t="shared" si="17"/>
        <v/>
      </c>
      <c r="G275" s="485" t="s">
        <v>430</v>
      </c>
      <c r="H275" s="485"/>
      <c r="I275" s="486" t="b">
        <f t="shared" si="18"/>
        <v>1</v>
      </c>
      <c r="J275" s="486" t="b">
        <f t="shared" si="19"/>
        <v>0</v>
      </c>
      <c r="K275" s="486" t="str">
        <f t="shared" si="20"/>
        <v>a1N36000007n77YEAQ</v>
      </c>
      <c r="L275" s="487" t="str">
        <f t="shared" ca="1" si="21"/>
        <v>311-Jan-19 to 30-Jun-19</v>
      </c>
      <c r="M275" s="488" t="s">
        <v>1287</v>
      </c>
      <c r="N275" s="479"/>
      <c r="O275" s="127"/>
      <c r="P275" s="127"/>
      <c r="Q275" s="127"/>
      <c r="AD275" s="480"/>
      <c r="AE275" s="480"/>
      <c r="AF275" s="480"/>
      <c r="AG275" s="480"/>
      <c r="AM275" s="5"/>
      <c r="AN275" s="5"/>
    </row>
    <row r="276" spans="1:40" ht="31.5" x14ac:dyDescent="0.25">
      <c r="A276" s="375">
        <v>31</v>
      </c>
      <c r="B276" s="394" t="str">
        <f t="shared" si="16"/>
        <v/>
      </c>
      <c r="C276" s="395" t="str">
        <f ca="1">TEXT(IFERROR(INDEX('Overview - Section A'!$A$37:$A$44,MATCH(G276,'Overview - Section A'!$U$37:$U$44,0)),""),"d-mmm-yy") &amp;" to " &amp; TEXT(IFERROR(INDEX('Overview - Section A'!$E$37:$E$44,MATCH(G276,'Overview - Section A'!$U$37:$U$44,0)),""),"d-mmm-yy")</f>
        <v>1-Jul-19 to 31-Dec-19</v>
      </c>
      <c r="D276" s="483"/>
      <c r="E276" s="483"/>
      <c r="F276" s="484" t="str">
        <f t="shared" si="17"/>
        <v/>
      </c>
      <c r="G276" s="485" t="s">
        <v>432</v>
      </c>
      <c r="H276" s="485"/>
      <c r="I276" s="486" t="b">
        <f t="shared" si="18"/>
        <v>1</v>
      </c>
      <c r="J276" s="486" t="b">
        <f t="shared" si="19"/>
        <v>0</v>
      </c>
      <c r="K276" s="486" t="str">
        <f t="shared" si="20"/>
        <v>a1N36000007n77YEAQ</v>
      </c>
      <c r="L276" s="487" t="str">
        <f t="shared" ca="1" si="21"/>
        <v>311-Jul-19 to 31-Dec-19</v>
      </c>
      <c r="M276" s="488" t="s">
        <v>1288</v>
      </c>
      <c r="N276" s="479"/>
      <c r="O276" s="127"/>
      <c r="P276" s="127"/>
      <c r="Q276" s="127"/>
      <c r="AD276" s="480"/>
      <c r="AE276" s="480"/>
      <c r="AF276" s="480"/>
      <c r="AG276" s="480"/>
      <c r="AM276" s="5"/>
      <c r="AN276" s="5"/>
    </row>
    <row r="277" spans="1:40" ht="31.5" x14ac:dyDescent="0.25">
      <c r="A277" s="375">
        <v>31</v>
      </c>
      <c r="B277" s="394" t="str">
        <f t="shared" si="16"/>
        <v/>
      </c>
      <c r="C277" s="395" t="str">
        <f ca="1">TEXT(IFERROR(INDEX('Overview - Section A'!$A$37:$A$44,MATCH(G277,'Overview - Section A'!$U$37:$U$44,0)),""),"d-mmm-yy") &amp;" to " &amp; TEXT(IFERROR(INDEX('Overview - Section A'!$E$37:$E$44,MATCH(G277,'Overview - Section A'!$U$37:$U$44,0)),""),"d-mmm-yy")</f>
        <v>1-Jan-20 to 30-Jun-20</v>
      </c>
      <c r="D277" s="483"/>
      <c r="E277" s="483"/>
      <c r="F277" s="484" t="str">
        <f t="shared" si="17"/>
        <v/>
      </c>
      <c r="G277" s="485" t="s">
        <v>434</v>
      </c>
      <c r="H277" s="485"/>
      <c r="I277" s="486" t="b">
        <f t="shared" si="18"/>
        <v>1</v>
      </c>
      <c r="J277" s="486" t="b">
        <f t="shared" si="19"/>
        <v>0</v>
      </c>
      <c r="K277" s="486" t="str">
        <f t="shared" si="20"/>
        <v>a1N36000007n77YEAQ</v>
      </c>
      <c r="L277" s="487" t="str">
        <f t="shared" ca="1" si="21"/>
        <v>311-Jan-20 to 30-Jun-20</v>
      </c>
      <c r="M277" s="488" t="s">
        <v>1289</v>
      </c>
      <c r="N277" s="479"/>
      <c r="O277" s="127"/>
      <c r="P277" s="127"/>
      <c r="Q277" s="127"/>
      <c r="AD277" s="480"/>
      <c r="AE277" s="480"/>
      <c r="AF277" s="480"/>
      <c r="AG277" s="480"/>
      <c r="AM277" s="5"/>
      <c r="AN277" s="5"/>
    </row>
    <row r="278" spans="1:40" ht="31.5" x14ac:dyDescent="0.25">
      <c r="A278" s="375">
        <v>31</v>
      </c>
      <c r="B278" s="394" t="str">
        <f t="shared" si="16"/>
        <v/>
      </c>
      <c r="C278" s="395" t="str">
        <f ca="1">TEXT(IFERROR(INDEX('Overview - Section A'!$A$37:$A$44,MATCH(G278,'Overview - Section A'!$U$37:$U$44,0)),""),"d-mmm-yy") &amp;" to " &amp; TEXT(IFERROR(INDEX('Overview - Section A'!$E$37:$E$44,MATCH(G278,'Overview - Section A'!$U$37:$U$44,0)),""),"d-mmm-yy")</f>
        <v>1-Jul-20 to 31-Dec-20</v>
      </c>
      <c r="D278" s="483"/>
      <c r="E278" s="483"/>
      <c r="F278" s="484" t="str">
        <f t="shared" si="17"/>
        <v/>
      </c>
      <c r="G278" s="485" t="s">
        <v>436</v>
      </c>
      <c r="H278" s="485"/>
      <c r="I278" s="486" t="b">
        <f t="shared" si="18"/>
        <v>1</v>
      </c>
      <c r="J278" s="486" t="b">
        <f t="shared" si="19"/>
        <v>0</v>
      </c>
      <c r="K278" s="486" t="str">
        <f t="shared" si="20"/>
        <v>a1N36000007n77YEAQ</v>
      </c>
      <c r="L278" s="487" t="str">
        <f t="shared" ca="1" si="21"/>
        <v>311-Jul-20 to 31-Dec-20</v>
      </c>
      <c r="M278" s="488" t="s">
        <v>1290</v>
      </c>
      <c r="N278" s="479"/>
      <c r="O278" s="127"/>
      <c r="P278" s="127"/>
      <c r="Q278" s="127"/>
      <c r="AD278" s="480"/>
      <c r="AE278" s="480"/>
      <c r="AF278" s="480"/>
      <c r="AG278" s="480"/>
      <c r="AM278" s="5"/>
      <c r="AN278" s="5"/>
    </row>
    <row r="279" spans="1:40" ht="31.5" x14ac:dyDescent="0.25">
      <c r="A279" s="375">
        <v>31</v>
      </c>
      <c r="B279" s="394" t="str">
        <f t="shared" si="16"/>
        <v/>
      </c>
      <c r="C279" s="395" t="str">
        <f ca="1">TEXT(IFERROR(INDEX('Overview - Section A'!$A$37:$A$44,MATCH(G279,'Overview - Section A'!$U$37:$U$44,0)),""),"d-mmm-yy") &amp;" to " &amp; TEXT(IFERROR(INDEX('Overview - Section A'!$E$37:$E$44,MATCH(G279,'Overview - Section A'!$U$37:$U$44,0)),""),"d-mmm-yy")</f>
        <v>1-Jan-21 to 30-Jun-21</v>
      </c>
      <c r="D279" s="483"/>
      <c r="E279" s="483"/>
      <c r="F279" s="484" t="str">
        <f t="shared" si="17"/>
        <v/>
      </c>
      <c r="G279" s="485" t="s">
        <v>438</v>
      </c>
      <c r="H279" s="485"/>
      <c r="I279" s="486" t="b">
        <f t="shared" si="18"/>
        <v>1</v>
      </c>
      <c r="J279" s="486" t="b">
        <f t="shared" si="19"/>
        <v>0</v>
      </c>
      <c r="K279" s="486" t="str">
        <f t="shared" si="20"/>
        <v>a1N36000007n77YEAQ</v>
      </c>
      <c r="L279" s="487" t="str">
        <f t="shared" ca="1" si="21"/>
        <v>311-Jan-21 to 30-Jun-21</v>
      </c>
      <c r="M279" s="488" t="s">
        <v>1291</v>
      </c>
      <c r="N279" s="479"/>
      <c r="O279" s="127"/>
      <c r="P279" s="127"/>
      <c r="Q279" s="127"/>
      <c r="AD279" s="480"/>
      <c r="AE279" s="480"/>
      <c r="AF279" s="480"/>
      <c r="AG279" s="480"/>
      <c r="AM279" s="5"/>
      <c r="AN279" s="5"/>
    </row>
    <row r="280" spans="1:40" ht="31.5" x14ac:dyDescent="0.25">
      <c r="A280" s="375">
        <v>32</v>
      </c>
      <c r="B280" s="394" t="str">
        <f t="shared" si="16"/>
        <v/>
      </c>
      <c r="C280" s="395" t="str">
        <f ca="1">TEXT(IFERROR(INDEX('Overview - Section A'!$A$37:$A$44,MATCH(G280,'Overview - Section A'!$U$37:$U$44,0)),""),"d-mmm-yy") &amp;" to " &amp; TEXT(IFERROR(INDEX('Overview - Section A'!$E$37:$E$44,MATCH(G280,'Overview - Section A'!$U$37:$U$44,0)),""),"d-mmm-yy")</f>
        <v>1-Jul-18 to 31-Dec-18</v>
      </c>
      <c r="D280" s="483"/>
      <c r="E280" s="483"/>
      <c r="F280" s="484" t="str">
        <f t="shared" si="17"/>
        <v/>
      </c>
      <c r="G280" s="485" t="s">
        <v>428</v>
      </c>
      <c r="H280" s="485"/>
      <c r="I280" s="486" t="b">
        <f t="shared" si="18"/>
        <v>1</v>
      </c>
      <c r="J280" s="486" t="b">
        <f t="shared" si="19"/>
        <v>0</v>
      </c>
      <c r="K280" s="486" t="str">
        <f t="shared" si="20"/>
        <v>a1N36000007n77ZEAQ</v>
      </c>
      <c r="L280" s="487" t="str">
        <f t="shared" ca="1" si="21"/>
        <v>321-Jul-18 to 31-Dec-18</v>
      </c>
      <c r="M280" s="488" t="s">
        <v>1292</v>
      </c>
      <c r="N280" s="479"/>
      <c r="O280" s="127"/>
      <c r="P280" s="127"/>
      <c r="Q280" s="127"/>
      <c r="AD280" s="480"/>
      <c r="AE280" s="480"/>
      <c r="AF280" s="480"/>
      <c r="AG280" s="480"/>
      <c r="AM280" s="5"/>
      <c r="AN280" s="5"/>
    </row>
    <row r="281" spans="1:40" ht="31.5" x14ac:dyDescent="0.25">
      <c r="A281" s="375">
        <v>32</v>
      </c>
      <c r="B281" s="394" t="str">
        <f t="shared" si="16"/>
        <v/>
      </c>
      <c r="C281" s="395" t="str">
        <f ca="1">TEXT(IFERROR(INDEX('Overview - Section A'!$A$37:$A$44,MATCH(G281,'Overview - Section A'!$U$37:$U$44,0)),""),"d-mmm-yy") &amp;" to " &amp; TEXT(IFERROR(INDEX('Overview - Section A'!$E$37:$E$44,MATCH(G281,'Overview - Section A'!$U$37:$U$44,0)),""),"d-mmm-yy")</f>
        <v>1-Jan-19 to 30-Jun-19</v>
      </c>
      <c r="D281" s="483"/>
      <c r="E281" s="483"/>
      <c r="F281" s="484" t="str">
        <f t="shared" si="17"/>
        <v/>
      </c>
      <c r="G281" s="485" t="s">
        <v>430</v>
      </c>
      <c r="H281" s="485"/>
      <c r="I281" s="486" t="b">
        <f t="shared" si="18"/>
        <v>1</v>
      </c>
      <c r="J281" s="486" t="b">
        <f t="shared" si="19"/>
        <v>0</v>
      </c>
      <c r="K281" s="486" t="str">
        <f t="shared" si="20"/>
        <v>a1N36000007n77ZEAQ</v>
      </c>
      <c r="L281" s="487" t="str">
        <f t="shared" ca="1" si="21"/>
        <v>321-Jan-19 to 30-Jun-19</v>
      </c>
      <c r="M281" s="488" t="s">
        <v>1293</v>
      </c>
      <c r="N281" s="479"/>
      <c r="O281" s="127"/>
      <c r="P281" s="127"/>
      <c r="Q281" s="127"/>
      <c r="AD281" s="480"/>
      <c r="AE281" s="480"/>
      <c r="AF281" s="480"/>
      <c r="AG281" s="480"/>
      <c r="AM281" s="5"/>
      <c r="AN281" s="5"/>
    </row>
    <row r="282" spans="1:40" ht="31.5" x14ac:dyDescent="0.25">
      <c r="A282" s="375">
        <v>32</v>
      </c>
      <c r="B282" s="394" t="str">
        <f t="shared" si="16"/>
        <v/>
      </c>
      <c r="C282" s="395" t="str">
        <f ca="1">TEXT(IFERROR(INDEX('Overview - Section A'!$A$37:$A$44,MATCH(G282,'Overview - Section A'!$U$37:$U$44,0)),""),"d-mmm-yy") &amp;" to " &amp; TEXT(IFERROR(INDEX('Overview - Section A'!$E$37:$E$44,MATCH(G282,'Overview - Section A'!$U$37:$U$44,0)),""),"d-mmm-yy")</f>
        <v>1-Jul-19 to 31-Dec-19</v>
      </c>
      <c r="D282" s="483"/>
      <c r="E282" s="483"/>
      <c r="F282" s="484" t="str">
        <f t="shared" si="17"/>
        <v/>
      </c>
      <c r="G282" s="485" t="s">
        <v>432</v>
      </c>
      <c r="H282" s="485"/>
      <c r="I282" s="486" t="b">
        <f t="shared" si="18"/>
        <v>1</v>
      </c>
      <c r="J282" s="486" t="b">
        <f t="shared" si="19"/>
        <v>0</v>
      </c>
      <c r="K282" s="486" t="str">
        <f t="shared" si="20"/>
        <v>a1N36000007n77ZEAQ</v>
      </c>
      <c r="L282" s="487" t="str">
        <f t="shared" ca="1" si="21"/>
        <v>321-Jul-19 to 31-Dec-19</v>
      </c>
      <c r="M282" s="488" t="s">
        <v>1294</v>
      </c>
      <c r="N282" s="479"/>
      <c r="O282" s="127"/>
      <c r="P282" s="127"/>
      <c r="Q282" s="127"/>
      <c r="AD282" s="480"/>
      <c r="AE282" s="480"/>
      <c r="AF282" s="480"/>
      <c r="AG282" s="480"/>
      <c r="AM282" s="5"/>
      <c r="AN282" s="5"/>
    </row>
    <row r="283" spans="1:40" ht="31.5" x14ac:dyDescent="0.25">
      <c r="A283" s="375">
        <v>32</v>
      </c>
      <c r="B283" s="394" t="str">
        <f t="shared" si="16"/>
        <v/>
      </c>
      <c r="C283" s="395" t="str">
        <f ca="1">TEXT(IFERROR(INDEX('Overview - Section A'!$A$37:$A$44,MATCH(G283,'Overview - Section A'!$U$37:$U$44,0)),""),"d-mmm-yy") &amp;" to " &amp; TEXT(IFERROR(INDEX('Overview - Section A'!$E$37:$E$44,MATCH(G283,'Overview - Section A'!$U$37:$U$44,0)),""),"d-mmm-yy")</f>
        <v>1-Jan-20 to 30-Jun-20</v>
      </c>
      <c r="D283" s="483"/>
      <c r="E283" s="483"/>
      <c r="F283" s="484" t="str">
        <f t="shared" si="17"/>
        <v/>
      </c>
      <c r="G283" s="485" t="s">
        <v>434</v>
      </c>
      <c r="H283" s="485"/>
      <c r="I283" s="486" t="b">
        <f t="shared" si="18"/>
        <v>1</v>
      </c>
      <c r="J283" s="486" t="b">
        <f t="shared" si="19"/>
        <v>0</v>
      </c>
      <c r="K283" s="486" t="str">
        <f t="shared" si="20"/>
        <v>a1N36000007n77ZEAQ</v>
      </c>
      <c r="L283" s="487" t="str">
        <f t="shared" ca="1" si="21"/>
        <v>321-Jan-20 to 30-Jun-20</v>
      </c>
      <c r="M283" s="488" t="s">
        <v>1295</v>
      </c>
      <c r="N283" s="479"/>
      <c r="O283" s="127"/>
      <c r="P283" s="127"/>
      <c r="Q283" s="127"/>
      <c r="AD283" s="480"/>
      <c r="AE283" s="480"/>
      <c r="AF283" s="480"/>
      <c r="AG283" s="480"/>
      <c r="AM283" s="5"/>
      <c r="AN283" s="5"/>
    </row>
    <row r="284" spans="1:40" ht="31.5" x14ac:dyDescent="0.25">
      <c r="A284" s="375">
        <v>32</v>
      </c>
      <c r="B284" s="394" t="str">
        <f t="shared" si="16"/>
        <v/>
      </c>
      <c r="C284" s="395" t="str">
        <f ca="1">TEXT(IFERROR(INDEX('Overview - Section A'!$A$37:$A$44,MATCH(G284,'Overview - Section A'!$U$37:$U$44,0)),""),"d-mmm-yy") &amp;" to " &amp; TEXT(IFERROR(INDEX('Overview - Section A'!$E$37:$E$44,MATCH(G284,'Overview - Section A'!$U$37:$U$44,0)),""),"d-mmm-yy")</f>
        <v>1-Jul-20 to 31-Dec-20</v>
      </c>
      <c r="D284" s="483"/>
      <c r="E284" s="483"/>
      <c r="F284" s="484" t="str">
        <f t="shared" si="17"/>
        <v/>
      </c>
      <c r="G284" s="485" t="s">
        <v>436</v>
      </c>
      <c r="H284" s="485"/>
      <c r="I284" s="486" t="b">
        <f t="shared" si="18"/>
        <v>1</v>
      </c>
      <c r="J284" s="486" t="b">
        <f t="shared" si="19"/>
        <v>0</v>
      </c>
      <c r="K284" s="486" t="str">
        <f t="shared" si="20"/>
        <v>a1N36000007n77ZEAQ</v>
      </c>
      <c r="L284" s="487" t="str">
        <f t="shared" ca="1" si="21"/>
        <v>321-Jul-20 to 31-Dec-20</v>
      </c>
      <c r="M284" s="488" t="s">
        <v>1296</v>
      </c>
      <c r="N284" s="479"/>
      <c r="O284" s="127"/>
      <c r="P284" s="127"/>
      <c r="Q284" s="127"/>
      <c r="AD284" s="480"/>
      <c r="AE284" s="480"/>
      <c r="AF284" s="480"/>
      <c r="AG284" s="480"/>
      <c r="AM284" s="5"/>
      <c r="AN284" s="5"/>
    </row>
    <row r="285" spans="1:40" ht="31.5" x14ac:dyDescent="0.25">
      <c r="A285" s="375">
        <v>32</v>
      </c>
      <c r="B285" s="394" t="str">
        <f t="shared" si="16"/>
        <v/>
      </c>
      <c r="C285" s="395" t="str">
        <f ca="1">TEXT(IFERROR(INDEX('Overview - Section A'!$A$37:$A$44,MATCH(G285,'Overview - Section A'!$U$37:$U$44,0)),""),"d-mmm-yy") &amp;" to " &amp; TEXT(IFERROR(INDEX('Overview - Section A'!$E$37:$E$44,MATCH(G285,'Overview - Section A'!$U$37:$U$44,0)),""),"d-mmm-yy")</f>
        <v>1-Jan-21 to 30-Jun-21</v>
      </c>
      <c r="D285" s="483"/>
      <c r="E285" s="483"/>
      <c r="F285" s="484" t="str">
        <f t="shared" si="17"/>
        <v/>
      </c>
      <c r="G285" s="485" t="s">
        <v>438</v>
      </c>
      <c r="H285" s="485"/>
      <c r="I285" s="486" t="b">
        <f t="shared" si="18"/>
        <v>1</v>
      </c>
      <c r="J285" s="486" t="b">
        <f t="shared" si="19"/>
        <v>0</v>
      </c>
      <c r="K285" s="486" t="str">
        <f t="shared" si="20"/>
        <v>a1N36000007n77ZEAQ</v>
      </c>
      <c r="L285" s="487" t="str">
        <f t="shared" ca="1" si="21"/>
        <v>321-Jan-21 to 30-Jun-21</v>
      </c>
      <c r="M285" s="488" t="s">
        <v>1297</v>
      </c>
      <c r="N285" s="479"/>
      <c r="O285" s="127"/>
      <c r="P285" s="127"/>
      <c r="Q285" s="127"/>
      <c r="AD285" s="480"/>
      <c r="AE285" s="480"/>
      <c r="AF285" s="480"/>
      <c r="AG285" s="480"/>
      <c r="AM285" s="5"/>
      <c r="AN285" s="5"/>
    </row>
    <row r="286" spans="1:40" ht="31.5" x14ac:dyDescent="0.25">
      <c r="A286" s="375">
        <v>33</v>
      </c>
      <c r="B286" s="394" t="str">
        <f t="shared" ref="B286:B349" si="22">IF(A286=A285,"",IF(VLOOKUP(A286,$A$8:$D$90,4,FALSE)=0,"",VLOOKUP(A286,$A$8:$D$90,4,FALSE)))</f>
        <v/>
      </c>
      <c r="C286" s="395" t="str">
        <f ca="1">TEXT(IFERROR(INDEX('Overview - Section A'!$A$37:$A$44,MATCH(G286,'Overview - Section A'!$U$37:$U$44,0)),""),"d-mmm-yy") &amp;" to " &amp; TEXT(IFERROR(INDEX('Overview - Section A'!$E$37:$E$44,MATCH(G286,'Overview - Section A'!$U$37:$U$44,0)),""),"d-mmm-yy")</f>
        <v>1-Jul-18 to 31-Dec-18</v>
      </c>
      <c r="D286" s="483"/>
      <c r="E286" s="483"/>
      <c r="F286" s="484" t="str">
        <f t="shared" ref="F286:F349" si="23">IF(VLOOKUP(A286,$A$8:$D$90,4,FALSE)=0,"",VLOOKUP(A286,$A$8:$D$90,4,FALSE))</f>
        <v/>
      </c>
      <c r="G286" s="485" t="s">
        <v>428</v>
      </c>
      <c r="H286" s="485"/>
      <c r="I286" s="486" t="b">
        <f t="shared" ref="I286:I349" si="24">IFERROR(TRUE,FALSE)</f>
        <v>1</v>
      </c>
      <c r="J286" s="486" t="b">
        <f t="shared" ref="J286:J349" si="25">IFERROR(IF(OR(D286&lt;&gt;"",E286&lt;&gt;""),TRUE,FALSE),FALSE)</f>
        <v>0</v>
      </c>
      <c r="K286" s="486" t="str">
        <f t="shared" ref="K286:K349" si="26">IFERROR(VLOOKUP(A286,$A$8:$T$90,20,FALSE),"")</f>
        <v>a1N36000007n77aEAA</v>
      </c>
      <c r="L286" s="487" t="str">
        <f t="shared" ref="L286:L349" ca="1" si="27">CONCATENATE(A286,C286)</f>
        <v>331-Jul-18 to 31-Dec-18</v>
      </c>
      <c r="M286" s="488" t="s">
        <v>1298</v>
      </c>
      <c r="N286" s="479"/>
      <c r="O286" s="127"/>
      <c r="P286" s="127"/>
      <c r="Q286" s="127"/>
      <c r="AD286" s="480"/>
      <c r="AE286" s="480"/>
      <c r="AF286" s="480"/>
      <c r="AG286" s="480"/>
      <c r="AM286" s="5"/>
      <c r="AN286" s="5"/>
    </row>
    <row r="287" spans="1:40" ht="31.5" x14ac:dyDescent="0.25">
      <c r="A287" s="375">
        <v>33</v>
      </c>
      <c r="B287" s="394" t="str">
        <f t="shared" si="22"/>
        <v/>
      </c>
      <c r="C287" s="395" t="str">
        <f ca="1">TEXT(IFERROR(INDEX('Overview - Section A'!$A$37:$A$44,MATCH(G287,'Overview - Section A'!$U$37:$U$44,0)),""),"d-mmm-yy") &amp;" to " &amp; TEXT(IFERROR(INDEX('Overview - Section A'!$E$37:$E$44,MATCH(G287,'Overview - Section A'!$U$37:$U$44,0)),""),"d-mmm-yy")</f>
        <v>1-Jan-19 to 30-Jun-19</v>
      </c>
      <c r="D287" s="483"/>
      <c r="E287" s="483"/>
      <c r="F287" s="484" t="str">
        <f t="shared" si="23"/>
        <v/>
      </c>
      <c r="G287" s="485" t="s">
        <v>430</v>
      </c>
      <c r="H287" s="485"/>
      <c r="I287" s="486" t="b">
        <f t="shared" si="24"/>
        <v>1</v>
      </c>
      <c r="J287" s="486" t="b">
        <f t="shared" si="25"/>
        <v>0</v>
      </c>
      <c r="K287" s="486" t="str">
        <f t="shared" si="26"/>
        <v>a1N36000007n77aEAA</v>
      </c>
      <c r="L287" s="487" t="str">
        <f t="shared" ca="1" si="27"/>
        <v>331-Jan-19 to 30-Jun-19</v>
      </c>
      <c r="M287" s="488" t="s">
        <v>1299</v>
      </c>
      <c r="N287" s="479"/>
      <c r="O287" s="127"/>
      <c r="P287" s="127"/>
      <c r="Q287" s="127"/>
      <c r="AD287" s="480"/>
      <c r="AE287" s="480"/>
      <c r="AF287" s="480"/>
      <c r="AG287" s="480"/>
      <c r="AM287" s="5"/>
      <c r="AN287" s="5"/>
    </row>
    <row r="288" spans="1:40" ht="31.5" x14ac:dyDescent="0.25">
      <c r="A288" s="375">
        <v>33</v>
      </c>
      <c r="B288" s="394" t="str">
        <f t="shared" si="22"/>
        <v/>
      </c>
      <c r="C288" s="395" t="str">
        <f ca="1">TEXT(IFERROR(INDEX('Overview - Section A'!$A$37:$A$44,MATCH(G288,'Overview - Section A'!$U$37:$U$44,0)),""),"d-mmm-yy") &amp;" to " &amp; TEXT(IFERROR(INDEX('Overview - Section A'!$E$37:$E$44,MATCH(G288,'Overview - Section A'!$U$37:$U$44,0)),""),"d-mmm-yy")</f>
        <v>1-Jul-19 to 31-Dec-19</v>
      </c>
      <c r="D288" s="483"/>
      <c r="E288" s="483"/>
      <c r="F288" s="484" t="str">
        <f t="shared" si="23"/>
        <v/>
      </c>
      <c r="G288" s="485" t="s">
        <v>432</v>
      </c>
      <c r="H288" s="485"/>
      <c r="I288" s="486" t="b">
        <f t="shared" si="24"/>
        <v>1</v>
      </c>
      <c r="J288" s="486" t="b">
        <f t="shared" si="25"/>
        <v>0</v>
      </c>
      <c r="K288" s="486" t="str">
        <f t="shared" si="26"/>
        <v>a1N36000007n77aEAA</v>
      </c>
      <c r="L288" s="487" t="str">
        <f t="shared" ca="1" si="27"/>
        <v>331-Jul-19 to 31-Dec-19</v>
      </c>
      <c r="M288" s="488" t="s">
        <v>1300</v>
      </c>
      <c r="N288" s="479"/>
      <c r="O288" s="127"/>
      <c r="P288" s="127"/>
      <c r="Q288" s="127"/>
      <c r="AD288" s="480"/>
      <c r="AE288" s="480"/>
      <c r="AF288" s="480"/>
      <c r="AG288" s="480"/>
      <c r="AM288" s="5"/>
      <c r="AN288" s="5"/>
    </row>
    <row r="289" spans="1:40" ht="31.5" x14ac:dyDescent="0.25">
      <c r="A289" s="375">
        <v>33</v>
      </c>
      <c r="B289" s="394" t="str">
        <f t="shared" si="22"/>
        <v/>
      </c>
      <c r="C289" s="395" t="str">
        <f ca="1">TEXT(IFERROR(INDEX('Overview - Section A'!$A$37:$A$44,MATCH(G289,'Overview - Section A'!$U$37:$U$44,0)),""),"d-mmm-yy") &amp;" to " &amp; TEXT(IFERROR(INDEX('Overview - Section A'!$E$37:$E$44,MATCH(G289,'Overview - Section A'!$U$37:$U$44,0)),""),"d-mmm-yy")</f>
        <v>1-Jan-20 to 30-Jun-20</v>
      </c>
      <c r="D289" s="483"/>
      <c r="E289" s="483"/>
      <c r="F289" s="484" t="str">
        <f t="shared" si="23"/>
        <v/>
      </c>
      <c r="G289" s="485" t="s">
        <v>434</v>
      </c>
      <c r="H289" s="485"/>
      <c r="I289" s="486" t="b">
        <f t="shared" si="24"/>
        <v>1</v>
      </c>
      <c r="J289" s="486" t="b">
        <f t="shared" si="25"/>
        <v>0</v>
      </c>
      <c r="K289" s="486" t="str">
        <f t="shared" si="26"/>
        <v>a1N36000007n77aEAA</v>
      </c>
      <c r="L289" s="487" t="str">
        <f t="shared" ca="1" si="27"/>
        <v>331-Jan-20 to 30-Jun-20</v>
      </c>
      <c r="M289" s="488" t="s">
        <v>1301</v>
      </c>
      <c r="N289" s="479"/>
      <c r="O289" s="127"/>
      <c r="P289" s="127"/>
      <c r="Q289" s="127"/>
      <c r="AD289" s="480"/>
      <c r="AE289" s="480"/>
      <c r="AF289" s="480"/>
      <c r="AG289" s="480"/>
      <c r="AM289" s="5"/>
      <c r="AN289" s="5"/>
    </row>
    <row r="290" spans="1:40" ht="31.5" x14ac:dyDescent="0.25">
      <c r="A290" s="375">
        <v>33</v>
      </c>
      <c r="B290" s="394" t="str">
        <f t="shared" si="22"/>
        <v/>
      </c>
      <c r="C290" s="395" t="str">
        <f ca="1">TEXT(IFERROR(INDEX('Overview - Section A'!$A$37:$A$44,MATCH(G290,'Overview - Section A'!$U$37:$U$44,0)),""),"d-mmm-yy") &amp;" to " &amp; TEXT(IFERROR(INDEX('Overview - Section A'!$E$37:$E$44,MATCH(G290,'Overview - Section A'!$U$37:$U$44,0)),""),"d-mmm-yy")</f>
        <v>1-Jul-20 to 31-Dec-20</v>
      </c>
      <c r="D290" s="483"/>
      <c r="E290" s="483"/>
      <c r="F290" s="484" t="str">
        <f t="shared" si="23"/>
        <v/>
      </c>
      <c r="G290" s="485" t="s">
        <v>436</v>
      </c>
      <c r="H290" s="485"/>
      <c r="I290" s="486" t="b">
        <f t="shared" si="24"/>
        <v>1</v>
      </c>
      <c r="J290" s="486" t="b">
        <f t="shared" si="25"/>
        <v>0</v>
      </c>
      <c r="K290" s="486" t="str">
        <f t="shared" si="26"/>
        <v>a1N36000007n77aEAA</v>
      </c>
      <c r="L290" s="487" t="str">
        <f t="shared" ca="1" si="27"/>
        <v>331-Jul-20 to 31-Dec-20</v>
      </c>
      <c r="M290" s="488" t="s">
        <v>1302</v>
      </c>
      <c r="N290" s="479"/>
      <c r="O290" s="127"/>
      <c r="P290" s="127"/>
      <c r="Q290" s="127"/>
      <c r="AD290" s="480"/>
      <c r="AE290" s="480"/>
      <c r="AF290" s="480"/>
      <c r="AG290" s="480"/>
      <c r="AM290" s="5"/>
      <c r="AN290" s="5"/>
    </row>
    <row r="291" spans="1:40" ht="31.5" x14ac:dyDescent="0.25">
      <c r="A291" s="375">
        <v>33</v>
      </c>
      <c r="B291" s="394" t="str">
        <f t="shared" si="22"/>
        <v/>
      </c>
      <c r="C291" s="395" t="str">
        <f ca="1">TEXT(IFERROR(INDEX('Overview - Section A'!$A$37:$A$44,MATCH(G291,'Overview - Section A'!$U$37:$U$44,0)),""),"d-mmm-yy") &amp;" to " &amp; TEXT(IFERROR(INDEX('Overview - Section A'!$E$37:$E$44,MATCH(G291,'Overview - Section A'!$U$37:$U$44,0)),""),"d-mmm-yy")</f>
        <v>1-Jan-21 to 30-Jun-21</v>
      </c>
      <c r="D291" s="483"/>
      <c r="E291" s="483"/>
      <c r="F291" s="484" t="str">
        <f t="shared" si="23"/>
        <v/>
      </c>
      <c r="G291" s="485" t="s">
        <v>438</v>
      </c>
      <c r="H291" s="485"/>
      <c r="I291" s="486" t="b">
        <f t="shared" si="24"/>
        <v>1</v>
      </c>
      <c r="J291" s="486" t="b">
        <f t="shared" si="25"/>
        <v>0</v>
      </c>
      <c r="K291" s="486" t="str">
        <f t="shared" si="26"/>
        <v>a1N36000007n77aEAA</v>
      </c>
      <c r="L291" s="487" t="str">
        <f t="shared" ca="1" si="27"/>
        <v>331-Jan-21 to 30-Jun-21</v>
      </c>
      <c r="M291" s="488" t="s">
        <v>1303</v>
      </c>
      <c r="N291" s="479"/>
      <c r="O291" s="127"/>
      <c r="P291" s="127"/>
      <c r="Q291" s="127"/>
      <c r="AD291" s="480"/>
      <c r="AE291" s="480"/>
      <c r="AF291" s="480"/>
      <c r="AG291" s="480"/>
      <c r="AM291" s="5"/>
      <c r="AN291" s="5"/>
    </row>
    <row r="292" spans="1:40" ht="31.5" x14ac:dyDescent="0.25">
      <c r="A292" s="375">
        <v>34</v>
      </c>
      <c r="B292" s="394" t="str">
        <f t="shared" si="22"/>
        <v/>
      </c>
      <c r="C292" s="395" t="str">
        <f ca="1">TEXT(IFERROR(INDEX('Overview - Section A'!$A$37:$A$44,MATCH(G292,'Overview - Section A'!$U$37:$U$44,0)),""),"d-mmm-yy") &amp;" to " &amp; TEXT(IFERROR(INDEX('Overview - Section A'!$E$37:$E$44,MATCH(G292,'Overview - Section A'!$U$37:$U$44,0)),""),"d-mmm-yy")</f>
        <v>1-Jul-18 to 31-Dec-18</v>
      </c>
      <c r="D292" s="483"/>
      <c r="E292" s="483"/>
      <c r="F292" s="484" t="str">
        <f t="shared" si="23"/>
        <v/>
      </c>
      <c r="G292" s="485" t="s">
        <v>428</v>
      </c>
      <c r="H292" s="485"/>
      <c r="I292" s="486" t="b">
        <f t="shared" si="24"/>
        <v>1</v>
      </c>
      <c r="J292" s="486" t="b">
        <f t="shared" si="25"/>
        <v>0</v>
      </c>
      <c r="K292" s="486" t="str">
        <f t="shared" si="26"/>
        <v>a1N36000007n77bEAA</v>
      </c>
      <c r="L292" s="487" t="str">
        <f t="shared" ca="1" si="27"/>
        <v>341-Jul-18 to 31-Dec-18</v>
      </c>
      <c r="M292" s="488" t="s">
        <v>1304</v>
      </c>
      <c r="N292" s="479"/>
      <c r="O292" s="127"/>
      <c r="P292" s="127"/>
      <c r="Q292" s="127"/>
      <c r="AD292" s="480"/>
      <c r="AE292" s="480"/>
      <c r="AF292" s="480"/>
      <c r="AG292" s="480"/>
      <c r="AM292" s="5"/>
      <c r="AN292" s="5"/>
    </row>
    <row r="293" spans="1:40" ht="31.5" x14ac:dyDescent="0.25">
      <c r="A293" s="375">
        <v>34</v>
      </c>
      <c r="B293" s="394" t="str">
        <f t="shared" si="22"/>
        <v/>
      </c>
      <c r="C293" s="395" t="str">
        <f ca="1">TEXT(IFERROR(INDEX('Overview - Section A'!$A$37:$A$44,MATCH(G293,'Overview - Section A'!$U$37:$U$44,0)),""),"d-mmm-yy") &amp;" to " &amp; TEXT(IFERROR(INDEX('Overview - Section A'!$E$37:$E$44,MATCH(G293,'Overview - Section A'!$U$37:$U$44,0)),""),"d-mmm-yy")</f>
        <v>1-Jan-19 to 30-Jun-19</v>
      </c>
      <c r="D293" s="483"/>
      <c r="E293" s="483"/>
      <c r="F293" s="484" t="str">
        <f t="shared" si="23"/>
        <v/>
      </c>
      <c r="G293" s="485" t="s">
        <v>430</v>
      </c>
      <c r="H293" s="485"/>
      <c r="I293" s="486" t="b">
        <f t="shared" si="24"/>
        <v>1</v>
      </c>
      <c r="J293" s="486" t="b">
        <f t="shared" si="25"/>
        <v>0</v>
      </c>
      <c r="K293" s="486" t="str">
        <f t="shared" si="26"/>
        <v>a1N36000007n77bEAA</v>
      </c>
      <c r="L293" s="487" t="str">
        <f t="shared" ca="1" si="27"/>
        <v>341-Jan-19 to 30-Jun-19</v>
      </c>
      <c r="M293" s="488" t="s">
        <v>1305</v>
      </c>
      <c r="N293" s="479"/>
      <c r="O293" s="127"/>
      <c r="P293" s="127"/>
      <c r="Q293" s="127"/>
      <c r="AD293" s="480"/>
      <c r="AE293" s="480"/>
      <c r="AF293" s="480"/>
      <c r="AG293" s="480"/>
      <c r="AM293" s="5"/>
      <c r="AN293" s="5"/>
    </row>
    <row r="294" spans="1:40" ht="31.5" x14ac:dyDescent="0.25">
      <c r="A294" s="375">
        <v>34</v>
      </c>
      <c r="B294" s="394" t="str">
        <f t="shared" si="22"/>
        <v/>
      </c>
      <c r="C294" s="395" t="str">
        <f ca="1">TEXT(IFERROR(INDEX('Overview - Section A'!$A$37:$A$44,MATCH(G294,'Overview - Section A'!$U$37:$U$44,0)),""),"d-mmm-yy") &amp;" to " &amp; TEXT(IFERROR(INDEX('Overview - Section A'!$E$37:$E$44,MATCH(G294,'Overview - Section A'!$U$37:$U$44,0)),""),"d-mmm-yy")</f>
        <v>1-Jul-19 to 31-Dec-19</v>
      </c>
      <c r="D294" s="483"/>
      <c r="E294" s="483"/>
      <c r="F294" s="484" t="str">
        <f t="shared" si="23"/>
        <v/>
      </c>
      <c r="G294" s="485" t="s">
        <v>432</v>
      </c>
      <c r="H294" s="485"/>
      <c r="I294" s="486" t="b">
        <f t="shared" si="24"/>
        <v>1</v>
      </c>
      <c r="J294" s="486" t="b">
        <f t="shared" si="25"/>
        <v>0</v>
      </c>
      <c r="K294" s="486" t="str">
        <f t="shared" si="26"/>
        <v>a1N36000007n77bEAA</v>
      </c>
      <c r="L294" s="487" t="str">
        <f t="shared" ca="1" si="27"/>
        <v>341-Jul-19 to 31-Dec-19</v>
      </c>
      <c r="M294" s="488" t="s">
        <v>1306</v>
      </c>
      <c r="N294" s="479"/>
      <c r="O294" s="127"/>
      <c r="P294" s="127"/>
      <c r="Q294" s="127"/>
      <c r="AD294" s="480"/>
      <c r="AE294" s="480"/>
      <c r="AF294" s="480"/>
      <c r="AG294" s="480"/>
      <c r="AM294" s="5"/>
      <c r="AN294" s="5"/>
    </row>
    <row r="295" spans="1:40" ht="31.5" x14ac:dyDescent="0.25">
      <c r="A295" s="375">
        <v>34</v>
      </c>
      <c r="B295" s="394" t="str">
        <f t="shared" si="22"/>
        <v/>
      </c>
      <c r="C295" s="395" t="str">
        <f ca="1">TEXT(IFERROR(INDEX('Overview - Section A'!$A$37:$A$44,MATCH(G295,'Overview - Section A'!$U$37:$U$44,0)),""),"d-mmm-yy") &amp;" to " &amp; TEXT(IFERROR(INDEX('Overview - Section A'!$E$37:$E$44,MATCH(G295,'Overview - Section A'!$U$37:$U$44,0)),""),"d-mmm-yy")</f>
        <v>1-Jan-20 to 30-Jun-20</v>
      </c>
      <c r="D295" s="483"/>
      <c r="E295" s="483"/>
      <c r="F295" s="484" t="str">
        <f t="shared" si="23"/>
        <v/>
      </c>
      <c r="G295" s="485" t="s">
        <v>434</v>
      </c>
      <c r="H295" s="485"/>
      <c r="I295" s="486" t="b">
        <f t="shared" si="24"/>
        <v>1</v>
      </c>
      <c r="J295" s="486" t="b">
        <f t="shared" si="25"/>
        <v>0</v>
      </c>
      <c r="K295" s="486" t="str">
        <f t="shared" si="26"/>
        <v>a1N36000007n77bEAA</v>
      </c>
      <c r="L295" s="487" t="str">
        <f t="shared" ca="1" si="27"/>
        <v>341-Jan-20 to 30-Jun-20</v>
      </c>
      <c r="M295" s="488" t="s">
        <v>1307</v>
      </c>
      <c r="N295" s="479"/>
      <c r="O295" s="127"/>
      <c r="P295" s="127"/>
      <c r="Q295" s="127"/>
      <c r="AD295" s="480"/>
      <c r="AE295" s="480"/>
      <c r="AF295" s="480"/>
      <c r="AG295" s="480"/>
      <c r="AM295" s="5"/>
      <c r="AN295" s="5"/>
    </row>
    <row r="296" spans="1:40" ht="31.5" x14ac:dyDescent="0.25">
      <c r="A296" s="375">
        <v>34</v>
      </c>
      <c r="B296" s="394" t="str">
        <f t="shared" si="22"/>
        <v/>
      </c>
      <c r="C296" s="395" t="str">
        <f ca="1">TEXT(IFERROR(INDEX('Overview - Section A'!$A$37:$A$44,MATCH(G296,'Overview - Section A'!$U$37:$U$44,0)),""),"d-mmm-yy") &amp;" to " &amp; TEXT(IFERROR(INDEX('Overview - Section A'!$E$37:$E$44,MATCH(G296,'Overview - Section A'!$U$37:$U$44,0)),""),"d-mmm-yy")</f>
        <v>1-Jul-20 to 31-Dec-20</v>
      </c>
      <c r="D296" s="483"/>
      <c r="E296" s="483"/>
      <c r="F296" s="484" t="str">
        <f t="shared" si="23"/>
        <v/>
      </c>
      <c r="G296" s="485" t="s">
        <v>436</v>
      </c>
      <c r="H296" s="485"/>
      <c r="I296" s="486" t="b">
        <f t="shared" si="24"/>
        <v>1</v>
      </c>
      <c r="J296" s="486" t="b">
        <f t="shared" si="25"/>
        <v>0</v>
      </c>
      <c r="K296" s="486" t="str">
        <f t="shared" si="26"/>
        <v>a1N36000007n77bEAA</v>
      </c>
      <c r="L296" s="487" t="str">
        <f t="shared" ca="1" si="27"/>
        <v>341-Jul-20 to 31-Dec-20</v>
      </c>
      <c r="M296" s="488" t="s">
        <v>1308</v>
      </c>
      <c r="N296" s="479"/>
      <c r="O296" s="127"/>
      <c r="P296" s="127"/>
      <c r="Q296" s="127"/>
      <c r="AD296" s="480"/>
      <c r="AE296" s="480"/>
      <c r="AF296" s="480"/>
      <c r="AG296" s="480"/>
      <c r="AM296" s="5"/>
      <c r="AN296" s="5"/>
    </row>
    <row r="297" spans="1:40" ht="31.5" x14ac:dyDescent="0.25">
      <c r="A297" s="375">
        <v>34</v>
      </c>
      <c r="B297" s="394" t="str">
        <f t="shared" si="22"/>
        <v/>
      </c>
      <c r="C297" s="395" t="str">
        <f ca="1">TEXT(IFERROR(INDEX('Overview - Section A'!$A$37:$A$44,MATCH(G297,'Overview - Section A'!$U$37:$U$44,0)),""),"d-mmm-yy") &amp;" to " &amp; TEXT(IFERROR(INDEX('Overview - Section A'!$E$37:$E$44,MATCH(G297,'Overview - Section A'!$U$37:$U$44,0)),""),"d-mmm-yy")</f>
        <v>1-Jan-21 to 30-Jun-21</v>
      </c>
      <c r="D297" s="483"/>
      <c r="E297" s="483"/>
      <c r="F297" s="484" t="str">
        <f t="shared" si="23"/>
        <v/>
      </c>
      <c r="G297" s="485" t="s">
        <v>438</v>
      </c>
      <c r="H297" s="485"/>
      <c r="I297" s="486" t="b">
        <f t="shared" si="24"/>
        <v>1</v>
      </c>
      <c r="J297" s="486" t="b">
        <f t="shared" si="25"/>
        <v>0</v>
      </c>
      <c r="K297" s="486" t="str">
        <f t="shared" si="26"/>
        <v>a1N36000007n77bEAA</v>
      </c>
      <c r="L297" s="487" t="str">
        <f t="shared" ca="1" si="27"/>
        <v>341-Jan-21 to 30-Jun-21</v>
      </c>
      <c r="M297" s="488" t="s">
        <v>1309</v>
      </c>
      <c r="N297" s="479"/>
      <c r="O297" s="127"/>
      <c r="P297" s="127"/>
      <c r="Q297" s="127"/>
      <c r="AD297" s="480"/>
      <c r="AE297" s="480"/>
      <c r="AF297" s="480"/>
      <c r="AG297" s="480"/>
      <c r="AM297" s="5"/>
      <c r="AN297" s="5"/>
    </row>
    <row r="298" spans="1:40" ht="31.5" x14ac:dyDescent="0.25">
      <c r="A298" s="375">
        <v>35</v>
      </c>
      <c r="B298" s="394" t="str">
        <f t="shared" si="22"/>
        <v/>
      </c>
      <c r="C298" s="395" t="str">
        <f ca="1">TEXT(IFERROR(INDEX('Overview - Section A'!$A$37:$A$44,MATCH(G298,'Overview - Section A'!$U$37:$U$44,0)),""),"d-mmm-yy") &amp;" to " &amp; TEXT(IFERROR(INDEX('Overview - Section A'!$E$37:$E$44,MATCH(G298,'Overview - Section A'!$U$37:$U$44,0)),""),"d-mmm-yy")</f>
        <v>1-Jul-18 to 31-Dec-18</v>
      </c>
      <c r="D298" s="483"/>
      <c r="E298" s="483"/>
      <c r="F298" s="484" t="str">
        <f t="shared" si="23"/>
        <v/>
      </c>
      <c r="G298" s="485" t="s">
        <v>428</v>
      </c>
      <c r="H298" s="485"/>
      <c r="I298" s="486" t="b">
        <f t="shared" si="24"/>
        <v>1</v>
      </c>
      <c r="J298" s="486" t="b">
        <f t="shared" si="25"/>
        <v>0</v>
      </c>
      <c r="K298" s="486" t="str">
        <f t="shared" si="26"/>
        <v>a1N36000007n77cEAA</v>
      </c>
      <c r="L298" s="487" t="str">
        <f t="shared" ca="1" si="27"/>
        <v>351-Jul-18 to 31-Dec-18</v>
      </c>
      <c r="M298" s="488" t="s">
        <v>1310</v>
      </c>
      <c r="N298" s="479"/>
      <c r="O298" s="127"/>
      <c r="P298" s="127"/>
      <c r="Q298" s="127"/>
      <c r="AD298" s="480"/>
      <c r="AE298" s="480"/>
      <c r="AF298" s="480"/>
      <c r="AG298" s="480"/>
      <c r="AM298" s="5"/>
      <c r="AN298" s="5"/>
    </row>
    <row r="299" spans="1:40" ht="31.5" x14ac:dyDescent="0.25">
      <c r="A299" s="375">
        <v>35</v>
      </c>
      <c r="B299" s="394" t="str">
        <f t="shared" si="22"/>
        <v/>
      </c>
      <c r="C299" s="395" t="str">
        <f ca="1">TEXT(IFERROR(INDEX('Overview - Section A'!$A$37:$A$44,MATCH(G299,'Overview - Section A'!$U$37:$U$44,0)),""),"d-mmm-yy") &amp;" to " &amp; TEXT(IFERROR(INDEX('Overview - Section A'!$E$37:$E$44,MATCH(G299,'Overview - Section A'!$U$37:$U$44,0)),""),"d-mmm-yy")</f>
        <v>1-Jan-19 to 30-Jun-19</v>
      </c>
      <c r="D299" s="483"/>
      <c r="E299" s="483"/>
      <c r="F299" s="484" t="str">
        <f t="shared" si="23"/>
        <v/>
      </c>
      <c r="G299" s="485" t="s">
        <v>430</v>
      </c>
      <c r="H299" s="485"/>
      <c r="I299" s="486" t="b">
        <f t="shared" si="24"/>
        <v>1</v>
      </c>
      <c r="J299" s="486" t="b">
        <f t="shared" si="25"/>
        <v>0</v>
      </c>
      <c r="K299" s="486" t="str">
        <f t="shared" si="26"/>
        <v>a1N36000007n77cEAA</v>
      </c>
      <c r="L299" s="487" t="str">
        <f t="shared" ca="1" si="27"/>
        <v>351-Jan-19 to 30-Jun-19</v>
      </c>
      <c r="M299" s="488" t="s">
        <v>1311</v>
      </c>
      <c r="N299" s="479"/>
      <c r="O299" s="127"/>
      <c r="P299" s="127"/>
      <c r="Q299" s="127"/>
      <c r="AD299" s="480"/>
      <c r="AE299" s="480"/>
      <c r="AF299" s="480"/>
      <c r="AG299" s="480"/>
      <c r="AM299" s="5"/>
      <c r="AN299" s="5"/>
    </row>
    <row r="300" spans="1:40" ht="31.5" x14ac:dyDescent="0.25">
      <c r="A300" s="375">
        <v>35</v>
      </c>
      <c r="B300" s="394" t="str">
        <f t="shared" si="22"/>
        <v/>
      </c>
      <c r="C300" s="395" t="str">
        <f ca="1">TEXT(IFERROR(INDEX('Overview - Section A'!$A$37:$A$44,MATCH(G300,'Overview - Section A'!$U$37:$U$44,0)),""),"d-mmm-yy") &amp;" to " &amp; TEXT(IFERROR(INDEX('Overview - Section A'!$E$37:$E$44,MATCH(G300,'Overview - Section A'!$U$37:$U$44,0)),""),"d-mmm-yy")</f>
        <v>1-Jul-19 to 31-Dec-19</v>
      </c>
      <c r="D300" s="483"/>
      <c r="E300" s="483"/>
      <c r="F300" s="484" t="str">
        <f t="shared" si="23"/>
        <v/>
      </c>
      <c r="G300" s="485" t="s">
        <v>432</v>
      </c>
      <c r="H300" s="485"/>
      <c r="I300" s="486" t="b">
        <f t="shared" si="24"/>
        <v>1</v>
      </c>
      <c r="J300" s="486" t="b">
        <f t="shared" si="25"/>
        <v>0</v>
      </c>
      <c r="K300" s="486" t="str">
        <f t="shared" si="26"/>
        <v>a1N36000007n77cEAA</v>
      </c>
      <c r="L300" s="487" t="str">
        <f t="shared" ca="1" si="27"/>
        <v>351-Jul-19 to 31-Dec-19</v>
      </c>
      <c r="M300" s="488" t="s">
        <v>1312</v>
      </c>
      <c r="N300" s="479"/>
      <c r="O300" s="127"/>
      <c r="P300" s="127"/>
      <c r="Q300" s="127"/>
      <c r="AD300" s="480"/>
      <c r="AE300" s="480"/>
      <c r="AF300" s="480"/>
      <c r="AG300" s="480"/>
      <c r="AM300" s="5"/>
      <c r="AN300" s="5"/>
    </row>
    <row r="301" spans="1:40" ht="31.5" x14ac:dyDescent="0.25">
      <c r="A301" s="375">
        <v>35</v>
      </c>
      <c r="B301" s="394" t="str">
        <f t="shared" si="22"/>
        <v/>
      </c>
      <c r="C301" s="395" t="str">
        <f ca="1">TEXT(IFERROR(INDEX('Overview - Section A'!$A$37:$A$44,MATCH(G301,'Overview - Section A'!$U$37:$U$44,0)),""),"d-mmm-yy") &amp;" to " &amp; TEXT(IFERROR(INDEX('Overview - Section A'!$E$37:$E$44,MATCH(G301,'Overview - Section A'!$U$37:$U$44,0)),""),"d-mmm-yy")</f>
        <v>1-Jan-20 to 30-Jun-20</v>
      </c>
      <c r="D301" s="483"/>
      <c r="E301" s="483"/>
      <c r="F301" s="484" t="str">
        <f t="shared" si="23"/>
        <v/>
      </c>
      <c r="G301" s="485" t="s">
        <v>434</v>
      </c>
      <c r="H301" s="485"/>
      <c r="I301" s="486" t="b">
        <f t="shared" si="24"/>
        <v>1</v>
      </c>
      <c r="J301" s="486" t="b">
        <f t="shared" si="25"/>
        <v>0</v>
      </c>
      <c r="K301" s="486" t="str">
        <f t="shared" si="26"/>
        <v>a1N36000007n77cEAA</v>
      </c>
      <c r="L301" s="487" t="str">
        <f t="shared" ca="1" si="27"/>
        <v>351-Jan-20 to 30-Jun-20</v>
      </c>
      <c r="M301" s="488" t="s">
        <v>1313</v>
      </c>
      <c r="N301" s="479"/>
      <c r="O301" s="127"/>
      <c r="P301" s="127"/>
      <c r="Q301" s="127"/>
      <c r="AD301" s="480"/>
      <c r="AE301" s="480"/>
      <c r="AF301" s="480"/>
      <c r="AG301" s="480"/>
      <c r="AM301" s="5"/>
      <c r="AN301" s="5"/>
    </row>
    <row r="302" spans="1:40" ht="31.5" x14ac:dyDescent="0.25">
      <c r="A302" s="375">
        <v>35</v>
      </c>
      <c r="B302" s="394" t="str">
        <f t="shared" si="22"/>
        <v/>
      </c>
      <c r="C302" s="395" t="str">
        <f ca="1">TEXT(IFERROR(INDEX('Overview - Section A'!$A$37:$A$44,MATCH(G302,'Overview - Section A'!$U$37:$U$44,0)),""),"d-mmm-yy") &amp;" to " &amp; TEXT(IFERROR(INDEX('Overview - Section A'!$E$37:$E$44,MATCH(G302,'Overview - Section A'!$U$37:$U$44,0)),""),"d-mmm-yy")</f>
        <v>1-Jul-20 to 31-Dec-20</v>
      </c>
      <c r="D302" s="483"/>
      <c r="E302" s="483"/>
      <c r="F302" s="484" t="str">
        <f t="shared" si="23"/>
        <v/>
      </c>
      <c r="G302" s="485" t="s">
        <v>436</v>
      </c>
      <c r="H302" s="485"/>
      <c r="I302" s="486" t="b">
        <f t="shared" si="24"/>
        <v>1</v>
      </c>
      <c r="J302" s="486" t="b">
        <f t="shared" si="25"/>
        <v>0</v>
      </c>
      <c r="K302" s="486" t="str">
        <f t="shared" si="26"/>
        <v>a1N36000007n77cEAA</v>
      </c>
      <c r="L302" s="487" t="str">
        <f t="shared" ca="1" si="27"/>
        <v>351-Jul-20 to 31-Dec-20</v>
      </c>
      <c r="M302" s="488" t="s">
        <v>1314</v>
      </c>
      <c r="N302" s="479"/>
      <c r="O302" s="127"/>
      <c r="P302" s="127"/>
      <c r="Q302" s="127"/>
      <c r="AD302" s="480"/>
      <c r="AE302" s="480"/>
      <c r="AF302" s="480"/>
      <c r="AG302" s="480"/>
      <c r="AM302" s="5"/>
      <c r="AN302" s="5"/>
    </row>
    <row r="303" spans="1:40" ht="31.5" x14ac:dyDescent="0.25">
      <c r="A303" s="375">
        <v>35</v>
      </c>
      <c r="B303" s="394" t="str">
        <f t="shared" si="22"/>
        <v/>
      </c>
      <c r="C303" s="395" t="str">
        <f ca="1">TEXT(IFERROR(INDEX('Overview - Section A'!$A$37:$A$44,MATCH(G303,'Overview - Section A'!$U$37:$U$44,0)),""),"d-mmm-yy") &amp;" to " &amp; TEXT(IFERROR(INDEX('Overview - Section A'!$E$37:$E$44,MATCH(G303,'Overview - Section A'!$U$37:$U$44,0)),""),"d-mmm-yy")</f>
        <v>1-Jan-21 to 30-Jun-21</v>
      </c>
      <c r="D303" s="483"/>
      <c r="E303" s="483"/>
      <c r="F303" s="484" t="str">
        <f t="shared" si="23"/>
        <v/>
      </c>
      <c r="G303" s="485" t="s">
        <v>438</v>
      </c>
      <c r="H303" s="485"/>
      <c r="I303" s="486" t="b">
        <f t="shared" si="24"/>
        <v>1</v>
      </c>
      <c r="J303" s="486" t="b">
        <f t="shared" si="25"/>
        <v>0</v>
      </c>
      <c r="K303" s="486" t="str">
        <f t="shared" si="26"/>
        <v>a1N36000007n77cEAA</v>
      </c>
      <c r="L303" s="487" t="str">
        <f t="shared" ca="1" si="27"/>
        <v>351-Jan-21 to 30-Jun-21</v>
      </c>
      <c r="M303" s="488" t="s">
        <v>1315</v>
      </c>
      <c r="N303" s="479"/>
      <c r="O303" s="127"/>
      <c r="P303" s="127"/>
      <c r="Q303" s="127"/>
      <c r="AD303" s="480"/>
      <c r="AE303" s="480"/>
      <c r="AF303" s="480"/>
      <c r="AG303" s="480"/>
      <c r="AM303" s="5"/>
      <c r="AN303" s="5"/>
    </row>
    <row r="304" spans="1:40" ht="31.5" x14ac:dyDescent="0.25">
      <c r="A304" s="375">
        <v>36</v>
      </c>
      <c r="B304" s="394" t="str">
        <f t="shared" si="22"/>
        <v/>
      </c>
      <c r="C304" s="395" t="str">
        <f ca="1">TEXT(IFERROR(INDEX('Overview - Section A'!$A$37:$A$44,MATCH(G304,'Overview - Section A'!$U$37:$U$44,0)),""),"d-mmm-yy") &amp;" to " &amp; TEXT(IFERROR(INDEX('Overview - Section A'!$E$37:$E$44,MATCH(G304,'Overview - Section A'!$U$37:$U$44,0)),""),"d-mmm-yy")</f>
        <v>1-Jul-18 to 31-Dec-18</v>
      </c>
      <c r="D304" s="483"/>
      <c r="E304" s="483"/>
      <c r="F304" s="484" t="str">
        <f t="shared" si="23"/>
        <v/>
      </c>
      <c r="G304" s="485" t="s">
        <v>428</v>
      </c>
      <c r="H304" s="485"/>
      <c r="I304" s="486" t="b">
        <f t="shared" si="24"/>
        <v>1</v>
      </c>
      <c r="J304" s="486" t="b">
        <f t="shared" si="25"/>
        <v>0</v>
      </c>
      <c r="K304" s="486" t="str">
        <f t="shared" si="26"/>
        <v>a1N36000007n77dEAA</v>
      </c>
      <c r="L304" s="487" t="str">
        <f t="shared" ca="1" si="27"/>
        <v>361-Jul-18 to 31-Dec-18</v>
      </c>
      <c r="M304" s="488" t="s">
        <v>1316</v>
      </c>
      <c r="N304" s="479"/>
      <c r="O304" s="127"/>
      <c r="P304" s="127"/>
      <c r="Q304" s="127"/>
      <c r="AD304" s="480"/>
      <c r="AE304" s="480"/>
      <c r="AF304" s="480"/>
      <c r="AG304" s="480"/>
      <c r="AM304" s="5"/>
      <c r="AN304" s="5"/>
    </row>
    <row r="305" spans="1:40" ht="31.5" x14ac:dyDescent="0.25">
      <c r="A305" s="375">
        <v>36</v>
      </c>
      <c r="B305" s="394" t="str">
        <f t="shared" si="22"/>
        <v/>
      </c>
      <c r="C305" s="395" t="str">
        <f ca="1">TEXT(IFERROR(INDEX('Overview - Section A'!$A$37:$A$44,MATCH(G305,'Overview - Section A'!$U$37:$U$44,0)),""),"d-mmm-yy") &amp;" to " &amp; TEXT(IFERROR(INDEX('Overview - Section A'!$E$37:$E$44,MATCH(G305,'Overview - Section A'!$U$37:$U$44,0)),""),"d-mmm-yy")</f>
        <v>1-Jan-19 to 30-Jun-19</v>
      </c>
      <c r="D305" s="483"/>
      <c r="E305" s="483"/>
      <c r="F305" s="484" t="str">
        <f t="shared" si="23"/>
        <v/>
      </c>
      <c r="G305" s="485" t="s">
        <v>430</v>
      </c>
      <c r="H305" s="485"/>
      <c r="I305" s="486" t="b">
        <f t="shared" si="24"/>
        <v>1</v>
      </c>
      <c r="J305" s="486" t="b">
        <f t="shared" si="25"/>
        <v>0</v>
      </c>
      <c r="K305" s="486" t="str">
        <f t="shared" si="26"/>
        <v>a1N36000007n77dEAA</v>
      </c>
      <c r="L305" s="487" t="str">
        <f t="shared" ca="1" si="27"/>
        <v>361-Jan-19 to 30-Jun-19</v>
      </c>
      <c r="M305" s="488" t="s">
        <v>1317</v>
      </c>
      <c r="N305" s="479"/>
      <c r="O305" s="127"/>
      <c r="P305" s="127"/>
      <c r="Q305" s="127"/>
      <c r="AD305" s="480"/>
      <c r="AE305" s="480"/>
      <c r="AF305" s="480"/>
      <c r="AG305" s="480"/>
      <c r="AM305" s="5"/>
      <c r="AN305" s="5"/>
    </row>
    <row r="306" spans="1:40" ht="31.5" x14ac:dyDescent="0.25">
      <c r="A306" s="375">
        <v>36</v>
      </c>
      <c r="B306" s="394" t="str">
        <f t="shared" si="22"/>
        <v/>
      </c>
      <c r="C306" s="395" t="str">
        <f ca="1">TEXT(IFERROR(INDEX('Overview - Section A'!$A$37:$A$44,MATCH(G306,'Overview - Section A'!$U$37:$U$44,0)),""),"d-mmm-yy") &amp;" to " &amp; TEXT(IFERROR(INDEX('Overview - Section A'!$E$37:$E$44,MATCH(G306,'Overview - Section A'!$U$37:$U$44,0)),""),"d-mmm-yy")</f>
        <v>1-Jul-19 to 31-Dec-19</v>
      </c>
      <c r="D306" s="483"/>
      <c r="E306" s="483"/>
      <c r="F306" s="484" t="str">
        <f t="shared" si="23"/>
        <v/>
      </c>
      <c r="G306" s="485" t="s">
        <v>432</v>
      </c>
      <c r="H306" s="485"/>
      <c r="I306" s="486" t="b">
        <f t="shared" si="24"/>
        <v>1</v>
      </c>
      <c r="J306" s="486" t="b">
        <f t="shared" si="25"/>
        <v>0</v>
      </c>
      <c r="K306" s="486" t="str">
        <f t="shared" si="26"/>
        <v>a1N36000007n77dEAA</v>
      </c>
      <c r="L306" s="487" t="str">
        <f t="shared" ca="1" si="27"/>
        <v>361-Jul-19 to 31-Dec-19</v>
      </c>
      <c r="M306" s="488" t="s">
        <v>1318</v>
      </c>
      <c r="N306" s="479"/>
      <c r="O306" s="127"/>
      <c r="P306" s="127"/>
      <c r="Q306" s="127"/>
      <c r="AD306" s="480"/>
      <c r="AE306" s="480"/>
      <c r="AF306" s="480"/>
      <c r="AG306" s="480"/>
      <c r="AM306" s="5"/>
      <c r="AN306" s="5"/>
    </row>
    <row r="307" spans="1:40" ht="31.5" x14ac:dyDescent="0.25">
      <c r="A307" s="375">
        <v>36</v>
      </c>
      <c r="B307" s="394" t="str">
        <f t="shared" si="22"/>
        <v/>
      </c>
      <c r="C307" s="395" t="str">
        <f ca="1">TEXT(IFERROR(INDEX('Overview - Section A'!$A$37:$A$44,MATCH(G307,'Overview - Section A'!$U$37:$U$44,0)),""),"d-mmm-yy") &amp;" to " &amp; TEXT(IFERROR(INDEX('Overview - Section A'!$E$37:$E$44,MATCH(G307,'Overview - Section A'!$U$37:$U$44,0)),""),"d-mmm-yy")</f>
        <v>1-Jan-20 to 30-Jun-20</v>
      </c>
      <c r="D307" s="483"/>
      <c r="E307" s="483"/>
      <c r="F307" s="484" t="str">
        <f t="shared" si="23"/>
        <v/>
      </c>
      <c r="G307" s="485" t="s">
        <v>434</v>
      </c>
      <c r="H307" s="485"/>
      <c r="I307" s="486" t="b">
        <f t="shared" si="24"/>
        <v>1</v>
      </c>
      <c r="J307" s="486" t="b">
        <f t="shared" si="25"/>
        <v>0</v>
      </c>
      <c r="K307" s="486" t="str">
        <f t="shared" si="26"/>
        <v>a1N36000007n77dEAA</v>
      </c>
      <c r="L307" s="487" t="str">
        <f t="shared" ca="1" si="27"/>
        <v>361-Jan-20 to 30-Jun-20</v>
      </c>
      <c r="M307" s="488" t="s">
        <v>1319</v>
      </c>
      <c r="N307" s="479"/>
      <c r="O307" s="127"/>
      <c r="P307" s="127"/>
      <c r="Q307" s="127"/>
      <c r="AD307" s="480"/>
      <c r="AE307" s="480"/>
      <c r="AF307" s="480"/>
      <c r="AG307" s="480"/>
      <c r="AM307" s="5"/>
      <c r="AN307" s="5"/>
    </row>
    <row r="308" spans="1:40" ht="31.5" x14ac:dyDescent="0.25">
      <c r="A308" s="375">
        <v>36</v>
      </c>
      <c r="B308" s="394" t="str">
        <f t="shared" si="22"/>
        <v/>
      </c>
      <c r="C308" s="395" t="str">
        <f ca="1">TEXT(IFERROR(INDEX('Overview - Section A'!$A$37:$A$44,MATCH(G308,'Overview - Section A'!$U$37:$U$44,0)),""),"d-mmm-yy") &amp;" to " &amp; TEXT(IFERROR(INDEX('Overview - Section A'!$E$37:$E$44,MATCH(G308,'Overview - Section A'!$U$37:$U$44,0)),""),"d-mmm-yy")</f>
        <v>1-Jul-20 to 31-Dec-20</v>
      </c>
      <c r="D308" s="483"/>
      <c r="E308" s="483"/>
      <c r="F308" s="484" t="str">
        <f t="shared" si="23"/>
        <v/>
      </c>
      <c r="G308" s="485" t="s">
        <v>436</v>
      </c>
      <c r="H308" s="485"/>
      <c r="I308" s="486" t="b">
        <f t="shared" si="24"/>
        <v>1</v>
      </c>
      <c r="J308" s="486" t="b">
        <f t="shared" si="25"/>
        <v>0</v>
      </c>
      <c r="K308" s="486" t="str">
        <f t="shared" si="26"/>
        <v>a1N36000007n77dEAA</v>
      </c>
      <c r="L308" s="487" t="str">
        <f t="shared" ca="1" si="27"/>
        <v>361-Jul-20 to 31-Dec-20</v>
      </c>
      <c r="M308" s="488" t="s">
        <v>1320</v>
      </c>
      <c r="N308" s="479"/>
      <c r="O308" s="127"/>
      <c r="P308" s="127"/>
      <c r="Q308" s="127"/>
      <c r="AD308" s="480"/>
      <c r="AE308" s="480"/>
      <c r="AF308" s="480"/>
      <c r="AG308" s="480"/>
      <c r="AM308" s="5"/>
      <c r="AN308" s="5"/>
    </row>
    <row r="309" spans="1:40" ht="31.5" x14ac:dyDescent="0.25">
      <c r="A309" s="375">
        <v>36</v>
      </c>
      <c r="B309" s="394" t="str">
        <f t="shared" si="22"/>
        <v/>
      </c>
      <c r="C309" s="395" t="str">
        <f ca="1">TEXT(IFERROR(INDEX('Overview - Section A'!$A$37:$A$44,MATCH(G309,'Overview - Section A'!$U$37:$U$44,0)),""),"d-mmm-yy") &amp;" to " &amp; TEXT(IFERROR(INDEX('Overview - Section A'!$E$37:$E$44,MATCH(G309,'Overview - Section A'!$U$37:$U$44,0)),""),"d-mmm-yy")</f>
        <v>1-Jan-21 to 30-Jun-21</v>
      </c>
      <c r="D309" s="483"/>
      <c r="E309" s="483"/>
      <c r="F309" s="484" t="str">
        <f t="shared" si="23"/>
        <v/>
      </c>
      <c r="G309" s="485" t="s">
        <v>438</v>
      </c>
      <c r="H309" s="485"/>
      <c r="I309" s="486" t="b">
        <f t="shared" si="24"/>
        <v>1</v>
      </c>
      <c r="J309" s="486" t="b">
        <f t="shared" si="25"/>
        <v>0</v>
      </c>
      <c r="K309" s="486" t="str">
        <f t="shared" si="26"/>
        <v>a1N36000007n77dEAA</v>
      </c>
      <c r="L309" s="487" t="str">
        <f t="shared" ca="1" si="27"/>
        <v>361-Jan-21 to 30-Jun-21</v>
      </c>
      <c r="M309" s="488" t="s">
        <v>1321</v>
      </c>
      <c r="N309" s="479"/>
      <c r="O309" s="127"/>
      <c r="P309" s="127"/>
      <c r="Q309" s="127"/>
      <c r="AD309" s="480"/>
      <c r="AE309" s="480"/>
      <c r="AF309" s="480"/>
      <c r="AG309" s="480"/>
      <c r="AM309" s="5"/>
      <c r="AN309" s="5"/>
    </row>
    <row r="310" spans="1:40" ht="31.5" x14ac:dyDescent="0.25">
      <c r="A310" s="375">
        <v>37</v>
      </c>
      <c r="B310" s="394" t="str">
        <f t="shared" si="22"/>
        <v/>
      </c>
      <c r="C310" s="395" t="str">
        <f ca="1">TEXT(IFERROR(INDEX('Overview - Section A'!$A$37:$A$44,MATCH(G310,'Overview - Section A'!$U$37:$U$44,0)),""),"d-mmm-yy") &amp;" to " &amp; TEXT(IFERROR(INDEX('Overview - Section A'!$E$37:$E$44,MATCH(G310,'Overview - Section A'!$U$37:$U$44,0)),""),"d-mmm-yy")</f>
        <v>1-Jul-18 to 31-Dec-18</v>
      </c>
      <c r="D310" s="483"/>
      <c r="E310" s="483"/>
      <c r="F310" s="484" t="str">
        <f t="shared" si="23"/>
        <v/>
      </c>
      <c r="G310" s="485" t="s">
        <v>428</v>
      </c>
      <c r="H310" s="485"/>
      <c r="I310" s="486" t="b">
        <f t="shared" si="24"/>
        <v>1</v>
      </c>
      <c r="J310" s="486" t="b">
        <f t="shared" si="25"/>
        <v>0</v>
      </c>
      <c r="K310" s="486" t="str">
        <f t="shared" si="26"/>
        <v>a1N36000007n77eEAA</v>
      </c>
      <c r="L310" s="487" t="str">
        <f t="shared" ca="1" si="27"/>
        <v>371-Jul-18 to 31-Dec-18</v>
      </c>
      <c r="M310" s="488" t="s">
        <v>1322</v>
      </c>
      <c r="N310" s="479"/>
      <c r="O310" s="127"/>
      <c r="P310" s="127"/>
      <c r="Q310" s="127"/>
      <c r="AD310" s="480"/>
      <c r="AE310" s="480"/>
      <c r="AF310" s="480"/>
      <c r="AG310" s="480"/>
      <c r="AM310" s="5"/>
      <c r="AN310" s="5"/>
    </row>
    <row r="311" spans="1:40" ht="31.5" x14ac:dyDescent="0.25">
      <c r="A311" s="375">
        <v>37</v>
      </c>
      <c r="B311" s="394" t="str">
        <f t="shared" si="22"/>
        <v/>
      </c>
      <c r="C311" s="395" t="str">
        <f ca="1">TEXT(IFERROR(INDEX('Overview - Section A'!$A$37:$A$44,MATCH(G311,'Overview - Section A'!$U$37:$U$44,0)),""),"d-mmm-yy") &amp;" to " &amp; TEXT(IFERROR(INDEX('Overview - Section A'!$E$37:$E$44,MATCH(G311,'Overview - Section A'!$U$37:$U$44,0)),""),"d-mmm-yy")</f>
        <v>1-Jan-19 to 30-Jun-19</v>
      </c>
      <c r="D311" s="483"/>
      <c r="E311" s="483"/>
      <c r="F311" s="484" t="str">
        <f t="shared" si="23"/>
        <v/>
      </c>
      <c r="G311" s="485" t="s">
        <v>430</v>
      </c>
      <c r="H311" s="485"/>
      <c r="I311" s="486" t="b">
        <f t="shared" si="24"/>
        <v>1</v>
      </c>
      <c r="J311" s="486" t="b">
        <f t="shared" si="25"/>
        <v>0</v>
      </c>
      <c r="K311" s="486" t="str">
        <f t="shared" si="26"/>
        <v>a1N36000007n77eEAA</v>
      </c>
      <c r="L311" s="487" t="str">
        <f t="shared" ca="1" si="27"/>
        <v>371-Jan-19 to 30-Jun-19</v>
      </c>
      <c r="M311" s="488" t="s">
        <v>1323</v>
      </c>
      <c r="N311" s="479"/>
      <c r="O311" s="127"/>
      <c r="P311" s="127"/>
      <c r="Q311" s="127"/>
      <c r="AD311" s="480"/>
      <c r="AE311" s="480"/>
      <c r="AF311" s="480"/>
      <c r="AG311" s="480"/>
      <c r="AM311" s="5"/>
      <c r="AN311" s="5"/>
    </row>
    <row r="312" spans="1:40" ht="31.5" x14ac:dyDescent="0.25">
      <c r="A312" s="375">
        <v>37</v>
      </c>
      <c r="B312" s="394" t="str">
        <f t="shared" si="22"/>
        <v/>
      </c>
      <c r="C312" s="395" t="str">
        <f ca="1">TEXT(IFERROR(INDEX('Overview - Section A'!$A$37:$A$44,MATCH(G312,'Overview - Section A'!$U$37:$U$44,0)),""),"d-mmm-yy") &amp;" to " &amp; TEXT(IFERROR(INDEX('Overview - Section A'!$E$37:$E$44,MATCH(G312,'Overview - Section A'!$U$37:$U$44,0)),""),"d-mmm-yy")</f>
        <v>1-Jul-19 to 31-Dec-19</v>
      </c>
      <c r="D312" s="483"/>
      <c r="E312" s="483"/>
      <c r="F312" s="484" t="str">
        <f t="shared" si="23"/>
        <v/>
      </c>
      <c r="G312" s="485" t="s">
        <v>432</v>
      </c>
      <c r="H312" s="485"/>
      <c r="I312" s="486" t="b">
        <f t="shared" si="24"/>
        <v>1</v>
      </c>
      <c r="J312" s="486" t="b">
        <f t="shared" si="25"/>
        <v>0</v>
      </c>
      <c r="K312" s="486" t="str">
        <f t="shared" si="26"/>
        <v>a1N36000007n77eEAA</v>
      </c>
      <c r="L312" s="487" t="str">
        <f t="shared" ca="1" si="27"/>
        <v>371-Jul-19 to 31-Dec-19</v>
      </c>
      <c r="M312" s="488" t="s">
        <v>1324</v>
      </c>
      <c r="N312" s="479"/>
      <c r="O312" s="127"/>
      <c r="P312" s="127"/>
      <c r="Q312" s="127"/>
      <c r="AD312" s="480"/>
      <c r="AE312" s="480"/>
      <c r="AF312" s="480"/>
      <c r="AG312" s="480"/>
      <c r="AM312" s="5"/>
      <c r="AN312" s="5"/>
    </row>
    <row r="313" spans="1:40" ht="31.5" x14ac:dyDescent="0.25">
      <c r="A313" s="375">
        <v>37</v>
      </c>
      <c r="B313" s="394" t="str">
        <f t="shared" si="22"/>
        <v/>
      </c>
      <c r="C313" s="395" t="str">
        <f ca="1">TEXT(IFERROR(INDEX('Overview - Section A'!$A$37:$A$44,MATCH(G313,'Overview - Section A'!$U$37:$U$44,0)),""),"d-mmm-yy") &amp;" to " &amp; TEXT(IFERROR(INDEX('Overview - Section A'!$E$37:$E$44,MATCH(G313,'Overview - Section A'!$U$37:$U$44,0)),""),"d-mmm-yy")</f>
        <v>1-Jan-20 to 30-Jun-20</v>
      </c>
      <c r="D313" s="483"/>
      <c r="E313" s="483"/>
      <c r="F313" s="484" t="str">
        <f t="shared" si="23"/>
        <v/>
      </c>
      <c r="G313" s="485" t="s">
        <v>434</v>
      </c>
      <c r="H313" s="485"/>
      <c r="I313" s="486" t="b">
        <f t="shared" si="24"/>
        <v>1</v>
      </c>
      <c r="J313" s="486" t="b">
        <f t="shared" si="25"/>
        <v>0</v>
      </c>
      <c r="K313" s="486" t="str">
        <f t="shared" si="26"/>
        <v>a1N36000007n77eEAA</v>
      </c>
      <c r="L313" s="487" t="str">
        <f t="shared" ca="1" si="27"/>
        <v>371-Jan-20 to 30-Jun-20</v>
      </c>
      <c r="M313" s="488" t="s">
        <v>1325</v>
      </c>
      <c r="N313" s="479"/>
      <c r="O313" s="127"/>
      <c r="P313" s="127"/>
      <c r="Q313" s="127"/>
      <c r="AD313" s="480"/>
      <c r="AE313" s="480"/>
      <c r="AF313" s="480"/>
      <c r="AG313" s="480"/>
      <c r="AM313" s="5"/>
      <c r="AN313" s="5"/>
    </row>
    <row r="314" spans="1:40" ht="31.5" x14ac:dyDescent="0.25">
      <c r="A314" s="375">
        <v>37</v>
      </c>
      <c r="B314" s="394" t="str">
        <f t="shared" si="22"/>
        <v/>
      </c>
      <c r="C314" s="395" t="str">
        <f ca="1">TEXT(IFERROR(INDEX('Overview - Section A'!$A$37:$A$44,MATCH(G314,'Overview - Section A'!$U$37:$U$44,0)),""),"d-mmm-yy") &amp;" to " &amp; TEXT(IFERROR(INDEX('Overview - Section A'!$E$37:$E$44,MATCH(G314,'Overview - Section A'!$U$37:$U$44,0)),""),"d-mmm-yy")</f>
        <v>1-Jul-20 to 31-Dec-20</v>
      </c>
      <c r="D314" s="483"/>
      <c r="E314" s="483"/>
      <c r="F314" s="484" t="str">
        <f t="shared" si="23"/>
        <v/>
      </c>
      <c r="G314" s="485" t="s">
        <v>436</v>
      </c>
      <c r="H314" s="485"/>
      <c r="I314" s="486" t="b">
        <f t="shared" si="24"/>
        <v>1</v>
      </c>
      <c r="J314" s="486" t="b">
        <f t="shared" si="25"/>
        <v>0</v>
      </c>
      <c r="K314" s="486" t="str">
        <f t="shared" si="26"/>
        <v>a1N36000007n77eEAA</v>
      </c>
      <c r="L314" s="487" t="str">
        <f t="shared" ca="1" si="27"/>
        <v>371-Jul-20 to 31-Dec-20</v>
      </c>
      <c r="M314" s="488" t="s">
        <v>1326</v>
      </c>
      <c r="N314" s="479"/>
      <c r="O314" s="127"/>
      <c r="P314" s="127"/>
      <c r="Q314" s="127"/>
      <c r="AD314" s="480"/>
      <c r="AE314" s="480"/>
      <c r="AF314" s="480"/>
      <c r="AG314" s="480"/>
      <c r="AM314" s="5"/>
      <c r="AN314" s="5"/>
    </row>
    <row r="315" spans="1:40" ht="31.5" x14ac:dyDescent="0.25">
      <c r="A315" s="375">
        <v>37</v>
      </c>
      <c r="B315" s="394" t="str">
        <f t="shared" si="22"/>
        <v/>
      </c>
      <c r="C315" s="395" t="str">
        <f ca="1">TEXT(IFERROR(INDEX('Overview - Section A'!$A$37:$A$44,MATCH(G315,'Overview - Section A'!$U$37:$U$44,0)),""),"d-mmm-yy") &amp;" to " &amp; TEXT(IFERROR(INDEX('Overview - Section A'!$E$37:$E$44,MATCH(G315,'Overview - Section A'!$U$37:$U$44,0)),""),"d-mmm-yy")</f>
        <v>1-Jan-21 to 30-Jun-21</v>
      </c>
      <c r="D315" s="483"/>
      <c r="E315" s="483"/>
      <c r="F315" s="484" t="str">
        <f t="shared" si="23"/>
        <v/>
      </c>
      <c r="G315" s="485" t="s">
        <v>438</v>
      </c>
      <c r="H315" s="485"/>
      <c r="I315" s="486" t="b">
        <f t="shared" si="24"/>
        <v>1</v>
      </c>
      <c r="J315" s="486" t="b">
        <f t="shared" si="25"/>
        <v>0</v>
      </c>
      <c r="K315" s="486" t="str">
        <f t="shared" si="26"/>
        <v>a1N36000007n77eEAA</v>
      </c>
      <c r="L315" s="487" t="str">
        <f t="shared" ca="1" si="27"/>
        <v>371-Jan-21 to 30-Jun-21</v>
      </c>
      <c r="M315" s="488" t="s">
        <v>1327</v>
      </c>
      <c r="N315" s="479"/>
      <c r="O315" s="127"/>
      <c r="P315" s="127"/>
      <c r="Q315" s="127"/>
      <c r="AD315" s="480"/>
      <c r="AE315" s="480"/>
      <c r="AF315" s="480"/>
      <c r="AG315" s="480"/>
      <c r="AM315" s="5"/>
      <c r="AN315" s="5"/>
    </row>
    <row r="316" spans="1:40" ht="31.5" x14ac:dyDescent="0.25">
      <c r="A316" s="375">
        <v>38</v>
      </c>
      <c r="B316" s="394" t="str">
        <f t="shared" si="22"/>
        <v/>
      </c>
      <c r="C316" s="395" t="str">
        <f ca="1">TEXT(IFERROR(INDEX('Overview - Section A'!$A$37:$A$44,MATCH(G316,'Overview - Section A'!$U$37:$U$44,0)),""),"d-mmm-yy") &amp;" to " &amp; TEXT(IFERROR(INDEX('Overview - Section A'!$E$37:$E$44,MATCH(G316,'Overview - Section A'!$U$37:$U$44,0)),""),"d-mmm-yy")</f>
        <v>1-Jul-18 to 31-Dec-18</v>
      </c>
      <c r="D316" s="483"/>
      <c r="E316" s="483"/>
      <c r="F316" s="484" t="str">
        <f t="shared" si="23"/>
        <v/>
      </c>
      <c r="G316" s="485" t="s">
        <v>428</v>
      </c>
      <c r="H316" s="485"/>
      <c r="I316" s="486" t="b">
        <f t="shared" si="24"/>
        <v>1</v>
      </c>
      <c r="J316" s="486" t="b">
        <f t="shared" si="25"/>
        <v>0</v>
      </c>
      <c r="K316" s="486" t="str">
        <f t="shared" si="26"/>
        <v>a1N36000007n77fEAA</v>
      </c>
      <c r="L316" s="487" t="str">
        <f t="shared" ca="1" si="27"/>
        <v>381-Jul-18 to 31-Dec-18</v>
      </c>
      <c r="M316" s="488" t="s">
        <v>1328</v>
      </c>
      <c r="N316" s="479"/>
      <c r="O316" s="127"/>
      <c r="P316" s="127"/>
      <c r="Q316" s="127"/>
      <c r="AD316" s="480"/>
      <c r="AE316" s="480"/>
      <c r="AF316" s="480"/>
      <c r="AG316" s="480"/>
      <c r="AM316" s="5"/>
      <c r="AN316" s="5"/>
    </row>
    <row r="317" spans="1:40" ht="31.5" x14ac:dyDescent="0.25">
      <c r="A317" s="375">
        <v>38</v>
      </c>
      <c r="B317" s="394" t="str">
        <f t="shared" si="22"/>
        <v/>
      </c>
      <c r="C317" s="395" t="str">
        <f ca="1">TEXT(IFERROR(INDEX('Overview - Section A'!$A$37:$A$44,MATCH(G317,'Overview - Section A'!$U$37:$U$44,0)),""),"d-mmm-yy") &amp;" to " &amp; TEXT(IFERROR(INDEX('Overview - Section A'!$E$37:$E$44,MATCH(G317,'Overview - Section A'!$U$37:$U$44,0)),""),"d-mmm-yy")</f>
        <v>1-Jan-19 to 30-Jun-19</v>
      </c>
      <c r="D317" s="483"/>
      <c r="E317" s="483"/>
      <c r="F317" s="484" t="str">
        <f t="shared" si="23"/>
        <v/>
      </c>
      <c r="G317" s="485" t="s">
        <v>430</v>
      </c>
      <c r="H317" s="485"/>
      <c r="I317" s="486" t="b">
        <f t="shared" si="24"/>
        <v>1</v>
      </c>
      <c r="J317" s="486" t="b">
        <f t="shared" si="25"/>
        <v>0</v>
      </c>
      <c r="K317" s="486" t="str">
        <f t="shared" si="26"/>
        <v>a1N36000007n77fEAA</v>
      </c>
      <c r="L317" s="487" t="str">
        <f t="shared" ca="1" si="27"/>
        <v>381-Jan-19 to 30-Jun-19</v>
      </c>
      <c r="M317" s="488" t="s">
        <v>1329</v>
      </c>
      <c r="N317" s="479"/>
      <c r="O317" s="127"/>
      <c r="P317" s="127"/>
      <c r="Q317" s="127"/>
      <c r="AD317" s="480"/>
      <c r="AE317" s="480"/>
      <c r="AF317" s="480"/>
      <c r="AG317" s="480"/>
      <c r="AM317" s="5"/>
      <c r="AN317" s="5"/>
    </row>
    <row r="318" spans="1:40" ht="31.5" x14ac:dyDescent="0.25">
      <c r="A318" s="375">
        <v>38</v>
      </c>
      <c r="B318" s="394" t="str">
        <f t="shared" si="22"/>
        <v/>
      </c>
      <c r="C318" s="395" t="str">
        <f ca="1">TEXT(IFERROR(INDEX('Overview - Section A'!$A$37:$A$44,MATCH(G318,'Overview - Section A'!$U$37:$U$44,0)),""),"d-mmm-yy") &amp;" to " &amp; TEXT(IFERROR(INDEX('Overview - Section A'!$E$37:$E$44,MATCH(G318,'Overview - Section A'!$U$37:$U$44,0)),""),"d-mmm-yy")</f>
        <v>1-Jul-19 to 31-Dec-19</v>
      </c>
      <c r="D318" s="483"/>
      <c r="E318" s="483"/>
      <c r="F318" s="484" t="str">
        <f t="shared" si="23"/>
        <v/>
      </c>
      <c r="G318" s="485" t="s">
        <v>432</v>
      </c>
      <c r="H318" s="485"/>
      <c r="I318" s="486" t="b">
        <f t="shared" si="24"/>
        <v>1</v>
      </c>
      <c r="J318" s="486" t="b">
        <f t="shared" si="25"/>
        <v>0</v>
      </c>
      <c r="K318" s="486" t="str">
        <f t="shared" si="26"/>
        <v>a1N36000007n77fEAA</v>
      </c>
      <c r="L318" s="487" t="str">
        <f t="shared" ca="1" si="27"/>
        <v>381-Jul-19 to 31-Dec-19</v>
      </c>
      <c r="M318" s="488" t="s">
        <v>1330</v>
      </c>
      <c r="N318" s="479"/>
      <c r="O318" s="127"/>
      <c r="P318" s="127"/>
      <c r="Q318" s="127"/>
      <c r="AD318" s="480"/>
      <c r="AE318" s="480"/>
      <c r="AF318" s="480"/>
      <c r="AG318" s="480"/>
      <c r="AM318" s="5"/>
      <c r="AN318" s="5"/>
    </row>
    <row r="319" spans="1:40" ht="31.5" x14ac:dyDescent="0.25">
      <c r="A319" s="375">
        <v>38</v>
      </c>
      <c r="B319" s="394" t="str">
        <f t="shared" si="22"/>
        <v/>
      </c>
      <c r="C319" s="395" t="str">
        <f ca="1">TEXT(IFERROR(INDEX('Overview - Section A'!$A$37:$A$44,MATCH(G319,'Overview - Section A'!$U$37:$U$44,0)),""),"d-mmm-yy") &amp;" to " &amp; TEXT(IFERROR(INDEX('Overview - Section A'!$E$37:$E$44,MATCH(G319,'Overview - Section A'!$U$37:$U$44,0)),""),"d-mmm-yy")</f>
        <v>1-Jan-20 to 30-Jun-20</v>
      </c>
      <c r="D319" s="483"/>
      <c r="E319" s="483"/>
      <c r="F319" s="484" t="str">
        <f t="shared" si="23"/>
        <v/>
      </c>
      <c r="G319" s="485" t="s">
        <v>434</v>
      </c>
      <c r="H319" s="485"/>
      <c r="I319" s="486" t="b">
        <f t="shared" si="24"/>
        <v>1</v>
      </c>
      <c r="J319" s="486" t="b">
        <f t="shared" si="25"/>
        <v>0</v>
      </c>
      <c r="K319" s="486" t="str">
        <f t="shared" si="26"/>
        <v>a1N36000007n77fEAA</v>
      </c>
      <c r="L319" s="487" t="str">
        <f t="shared" ca="1" si="27"/>
        <v>381-Jan-20 to 30-Jun-20</v>
      </c>
      <c r="M319" s="488" t="s">
        <v>1331</v>
      </c>
      <c r="N319" s="479"/>
      <c r="O319" s="127"/>
      <c r="P319" s="127"/>
      <c r="Q319" s="127"/>
      <c r="AD319" s="480"/>
      <c r="AE319" s="480"/>
      <c r="AF319" s="480"/>
      <c r="AG319" s="480"/>
      <c r="AM319" s="5"/>
      <c r="AN319" s="5"/>
    </row>
    <row r="320" spans="1:40" ht="31.5" x14ac:dyDescent="0.25">
      <c r="A320" s="375">
        <v>38</v>
      </c>
      <c r="B320" s="394" t="str">
        <f t="shared" si="22"/>
        <v/>
      </c>
      <c r="C320" s="395" t="str">
        <f ca="1">TEXT(IFERROR(INDEX('Overview - Section A'!$A$37:$A$44,MATCH(G320,'Overview - Section A'!$U$37:$U$44,0)),""),"d-mmm-yy") &amp;" to " &amp; TEXT(IFERROR(INDEX('Overview - Section A'!$E$37:$E$44,MATCH(G320,'Overview - Section A'!$U$37:$U$44,0)),""),"d-mmm-yy")</f>
        <v>1-Jul-20 to 31-Dec-20</v>
      </c>
      <c r="D320" s="483"/>
      <c r="E320" s="483"/>
      <c r="F320" s="484" t="str">
        <f t="shared" si="23"/>
        <v/>
      </c>
      <c r="G320" s="485" t="s">
        <v>436</v>
      </c>
      <c r="H320" s="485"/>
      <c r="I320" s="486" t="b">
        <f t="shared" si="24"/>
        <v>1</v>
      </c>
      <c r="J320" s="486" t="b">
        <f t="shared" si="25"/>
        <v>0</v>
      </c>
      <c r="K320" s="486" t="str">
        <f t="shared" si="26"/>
        <v>a1N36000007n77fEAA</v>
      </c>
      <c r="L320" s="487" t="str">
        <f t="shared" ca="1" si="27"/>
        <v>381-Jul-20 to 31-Dec-20</v>
      </c>
      <c r="M320" s="488" t="s">
        <v>1332</v>
      </c>
      <c r="N320" s="479"/>
      <c r="O320" s="127"/>
      <c r="P320" s="127"/>
      <c r="Q320" s="127"/>
      <c r="AD320" s="480"/>
      <c r="AE320" s="480"/>
      <c r="AF320" s="480"/>
      <c r="AG320" s="480"/>
      <c r="AM320" s="5"/>
      <c r="AN320" s="5"/>
    </row>
    <row r="321" spans="1:40" ht="31.5" x14ac:dyDescent="0.25">
      <c r="A321" s="375">
        <v>38</v>
      </c>
      <c r="B321" s="394" t="str">
        <f t="shared" si="22"/>
        <v/>
      </c>
      <c r="C321" s="395" t="str">
        <f ca="1">TEXT(IFERROR(INDEX('Overview - Section A'!$A$37:$A$44,MATCH(G321,'Overview - Section A'!$U$37:$U$44,0)),""),"d-mmm-yy") &amp;" to " &amp; TEXT(IFERROR(INDEX('Overview - Section A'!$E$37:$E$44,MATCH(G321,'Overview - Section A'!$U$37:$U$44,0)),""),"d-mmm-yy")</f>
        <v>1-Jan-21 to 30-Jun-21</v>
      </c>
      <c r="D321" s="483"/>
      <c r="E321" s="483"/>
      <c r="F321" s="484" t="str">
        <f t="shared" si="23"/>
        <v/>
      </c>
      <c r="G321" s="485" t="s">
        <v>438</v>
      </c>
      <c r="H321" s="485"/>
      <c r="I321" s="486" t="b">
        <f t="shared" si="24"/>
        <v>1</v>
      </c>
      <c r="J321" s="486" t="b">
        <f t="shared" si="25"/>
        <v>0</v>
      </c>
      <c r="K321" s="486" t="str">
        <f t="shared" si="26"/>
        <v>a1N36000007n77fEAA</v>
      </c>
      <c r="L321" s="487" t="str">
        <f t="shared" ca="1" si="27"/>
        <v>381-Jan-21 to 30-Jun-21</v>
      </c>
      <c r="M321" s="488" t="s">
        <v>1333</v>
      </c>
      <c r="N321" s="479"/>
      <c r="O321" s="127"/>
      <c r="P321" s="127"/>
      <c r="Q321" s="127"/>
      <c r="AD321" s="480"/>
      <c r="AE321" s="480"/>
      <c r="AF321" s="480"/>
      <c r="AG321" s="480"/>
      <c r="AM321" s="5"/>
      <c r="AN321" s="5"/>
    </row>
    <row r="322" spans="1:40" ht="31.5" x14ac:dyDescent="0.25">
      <c r="A322" s="375">
        <v>39</v>
      </c>
      <c r="B322" s="394" t="str">
        <f t="shared" si="22"/>
        <v/>
      </c>
      <c r="C322" s="395" t="str">
        <f ca="1">TEXT(IFERROR(INDEX('Overview - Section A'!$A$37:$A$44,MATCH(G322,'Overview - Section A'!$U$37:$U$44,0)),""),"d-mmm-yy") &amp;" to " &amp; TEXT(IFERROR(INDEX('Overview - Section A'!$E$37:$E$44,MATCH(G322,'Overview - Section A'!$U$37:$U$44,0)),""),"d-mmm-yy")</f>
        <v>1-Jul-18 to 31-Dec-18</v>
      </c>
      <c r="D322" s="483"/>
      <c r="E322" s="483"/>
      <c r="F322" s="484" t="str">
        <f t="shared" si="23"/>
        <v/>
      </c>
      <c r="G322" s="485" t="s">
        <v>428</v>
      </c>
      <c r="H322" s="485"/>
      <c r="I322" s="486" t="b">
        <f t="shared" si="24"/>
        <v>1</v>
      </c>
      <c r="J322" s="486" t="b">
        <f t="shared" si="25"/>
        <v>0</v>
      </c>
      <c r="K322" s="486" t="str">
        <f t="shared" si="26"/>
        <v>a1N36000007n77gEAA</v>
      </c>
      <c r="L322" s="487" t="str">
        <f t="shared" ca="1" si="27"/>
        <v>391-Jul-18 to 31-Dec-18</v>
      </c>
      <c r="M322" s="488" t="s">
        <v>1334</v>
      </c>
      <c r="N322" s="479"/>
      <c r="O322" s="127"/>
      <c r="P322" s="127"/>
      <c r="Q322" s="127"/>
      <c r="AD322" s="480"/>
      <c r="AE322" s="480"/>
      <c r="AF322" s="480"/>
      <c r="AG322" s="480"/>
      <c r="AM322" s="5"/>
      <c r="AN322" s="5"/>
    </row>
    <row r="323" spans="1:40" ht="31.5" x14ac:dyDescent="0.25">
      <c r="A323" s="375">
        <v>39</v>
      </c>
      <c r="B323" s="394" t="str">
        <f t="shared" si="22"/>
        <v/>
      </c>
      <c r="C323" s="395" t="str">
        <f ca="1">TEXT(IFERROR(INDEX('Overview - Section A'!$A$37:$A$44,MATCH(G323,'Overview - Section A'!$U$37:$U$44,0)),""),"d-mmm-yy") &amp;" to " &amp; TEXT(IFERROR(INDEX('Overview - Section A'!$E$37:$E$44,MATCH(G323,'Overview - Section A'!$U$37:$U$44,0)),""),"d-mmm-yy")</f>
        <v>1-Jan-19 to 30-Jun-19</v>
      </c>
      <c r="D323" s="483"/>
      <c r="E323" s="483"/>
      <c r="F323" s="484" t="str">
        <f t="shared" si="23"/>
        <v/>
      </c>
      <c r="G323" s="485" t="s">
        <v>430</v>
      </c>
      <c r="H323" s="485"/>
      <c r="I323" s="486" t="b">
        <f t="shared" si="24"/>
        <v>1</v>
      </c>
      <c r="J323" s="486" t="b">
        <f t="shared" si="25"/>
        <v>0</v>
      </c>
      <c r="K323" s="486" t="str">
        <f t="shared" si="26"/>
        <v>a1N36000007n77gEAA</v>
      </c>
      <c r="L323" s="487" t="str">
        <f t="shared" ca="1" si="27"/>
        <v>391-Jan-19 to 30-Jun-19</v>
      </c>
      <c r="M323" s="488" t="s">
        <v>1335</v>
      </c>
      <c r="N323" s="479"/>
      <c r="O323" s="127"/>
      <c r="P323" s="127"/>
      <c r="Q323" s="127"/>
      <c r="AD323" s="480"/>
      <c r="AE323" s="480"/>
      <c r="AF323" s="480"/>
      <c r="AG323" s="480"/>
      <c r="AM323" s="5"/>
      <c r="AN323" s="5"/>
    </row>
    <row r="324" spans="1:40" ht="31.5" x14ac:dyDescent="0.25">
      <c r="A324" s="375">
        <v>39</v>
      </c>
      <c r="B324" s="394" t="str">
        <f t="shared" si="22"/>
        <v/>
      </c>
      <c r="C324" s="395" t="str">
        <f ca="1">TEXT(IFERROR(INDEX('Overview - Section A'!$A$37:$A$44,MATCH(G324,'Overview - Section A'!$U$37:$U$44,0)),""),"d-mmm-yy") &amp;" to " &amp; TEXT(IFERROR(INDEX('Overview - Section A'!$E$37:$E$44,MATCH(G324,'Overview - Section A'!$U$37:$U$44,0)),""),"d-mmm-yy")</f>
        <v>1-Jul-19 to 31-Dec-19</v>
      </c>
      <c r="D324" s="483"/>
      <c r="E324" s="483"/>
      <c r="F324" s="484" t="str">
        <f t="shared" si="23"/>
        <v/>
      </c>
      <c r="G324" s="485" t="s">
        <v>432</v>
      </c>
      <c r="H324" s="485"/>
      <c r="I324" s="486" t="b">
        <f t="shared" si="24"/>
        <v>1</v>
      </c>
      <c r="J324" s="486" t="b">
        <f t="shared" si="25"/>
        <v>0</v>
      </c>
      <c r="K324" s="486" t="str">
        <f t="shared" si="26"/>
        <v>a1N36000007n77gEAA</v>
      </c>
      <c r="L324" s="487" t="str">
        <f t="shared" ca="1" si="27"/>
        <v>391-Jul-19 to 31-Dec-19</v>
      </c>
      <c r="M324" s="488" t="s">
        <v>1336</v>
      </c>
      <c r="N324" s="479"/>
      <c r="O324" s="127"/>
      <c r="P324" s="127"/>
      <c r="Q324" s="127"/>
      <c r="AD324" s="480"/>
      <c r="AE324" s="480"/>
      <c r="AF324" s="480"/>
      <c r="AG324" s="480"/>
      <c r="AM324" s="5"/>
      <c r="AN324" s="5"/>
    </row>
    <row r="325" spans="1:40" ht="31.5" x14ac:dyDescent="0.25">
      <c r="A325" s="375">
        <v>39</v>
      </c>
      <c r="B325" s="394" t="str">
        <f t="shared" si="22"/>
        <v/>
      </c>
      <c r="C325" s="395" t="str">
        <f ca="1">TEXT(IFERROR(INDEX('Overview - Section A'!$A$37:$A$44,MATCH(G325,'Overview - Section A'!$U$37:$U$44,0)),""),"d-mmm-yy") &amp;" to " &amp; TEXT(IFERROR(INDEX('Overview - Section A'!$E$37:$E$44,MATCH(G325,'Overview - Section A'!$U$37:$U$44,0)),""),"d-mmm-yy")</f>
        <v>1-Jan-20 to 30-Jun-20</v>
      </c>
      <c r="D325" s="483"/>
      <c r="E325" s="483"/>
      <c r="F325" s="484" t="str">
        <f t="shared" si="23"/>
        <v/>
      </c>
      <c r="G325" s="485" t="s">
        <v>434</v>
      </c>
      <c r="H325" s="485"/>
      <c r="I325" s="486" t="b">
        <f t="shared" si="24"/>
        <v>1</v>
      </c>
      <c r="J325" s="486" t="b">
        <f t="shared" si="25"/>
        <v>0</v>
      </c>
      <c r="K325" s="486" t="str">
        <f t="shared" si="26"/>
        <v>a1N36000007n77gEAA</v>
      </c>
      <c r="L325" s="487" t="str">
        <f t="shared" ca="1" si="27"/>
        <v>391-Jan-20 to 30-Jun-20</v>
      </c>
      <c r="M325" s="488" t="s">
        <v>1337</v>
      </c>
      <c r="N325" s="479"/>
      <c r="O325" s="127"/>
      <c r="P325" s="127"/>
      <c r="Q325" s="127"/>
      <c r="AD325" s="480"/>
      <c r="AE325" s="480"/>
      <c r="AF325" s="480"/>
      <c r="AG325" s="480"/>
      <c r="AM325" s="5"/>
      <c r="AN325" s="5"/>
    </row>
    <row r="326" spans="1:40" ht="31.5" x14ac:dyDescent="0.25">
      <c r="A326" s="375">
        <v>39</v>
      </c>
      <c r="B326" s="394" t="str">
        <f t="shared" si="22"/>
        <v/>
      </c>
      <c r="C326" s="395" t="str">
        <f ca="1">TEXT(IFERROR(INDEX('Overview - Section A'!$A$37:$A$44,MATCH(G326,'Overview - Section A'!$U$37:$U$44,0)),""),"d-mmm-yy") &amp;" to " &amp; TEXT(IFERROR(INDEX('Overview - Section A'!$E$37:$E$44,MATCH(G326,'Overview - Section A'!$U$37:$U$44,0)),""),"d-mmm-yy")</f>
        <v>1-Jul-20 to 31-Dec-20</v>
      </c>
      <c r="D326" s="483"/>
      <c r="E326" s="483"/>
      <c r="F326" s="484" t="str">
        <f t="shared" si="23"/>
        <v/>
      </c>
      <c r="G326" s="485" t="s">
        <v>436</v>
      </c>
      <c r="H326" s="485"/>
      <c r="I326" s="486" t="b">
        <f t="shared" si="24"/>
        <v>1</v>
      </c>
      <c r="J326" s="486" t="b">
        <f t="shared" si="25"/>
        <v>0</v>
      </c>
      <c r="K326" s="486" t="str">
        <f t="shared" si="26"/>
        <v>a1N36000007n77gEAA</v>
      </c>
      <c r="L326" s="487" t="str">
        <f t="shared" ca="1" si="27"/>
        <v>391-Jul-20 to 31-Dec-20</v>
      </c>
      <c r="M326" s="488" t="s">
        <v>1338</v>
      </c>
      <c r="N326" s="479"/>
      <c r="O326" s="127"/>
      <c r="P326" s="127"/>
      <c r="Q326" s="127"/>
      <c r="AD326" s="480"/>
      <c r="AE326" s="480"/>
      <c r="AF326" s="480"/>
      <c r="AG326" s="480"/>
      <c r="AM326" s="5"/>
      <c r="AN326" s="5"/>
    </row>
    <row r="327" spans="1:40" ht="31.5" x14ac:dyDescent="0.25">
      <c r="A327" s="375">
        <v>39</v>
      </c>
      <c r="B327" s="394" t="str">
        <f t="shared" si="22"/>
        <v/>
      </c>
      <c r="C327" s="395" t="str">
        <f ca="1">TEXT(IFERROR(INDEX('Overview - Section A'!$A$37:$A$44,MATCH(G327,'Overview - Section A'!$U$37:$U$44,0)),""),"d-mmm-yy") &amp;" to " &amp; TEXT(IFERROR(INDEX('Overview - Section A'!$E$37:$E$44,MATCH(G327,'Overview - Section A'!$U$37:$U$44,0)),""),"d-mmm-yy")</f>
        <v>1-Jan-21 to 30-Jun-21</v>
      </c>
      <c r="D327" s="483"/>
      <c r="E327" s="483"/>
      <c r="F327" s="484" t="str">
        <f t="shared" si="23"/>
        <v/>
      </c>
      <c r="G327" s="485" t="s">
        <v>438</v>
      </c>
      <c r="H327" s="485"/>
      <c r="I327" s="486" t="b">
        <f t="shared" si="24"/>
        <v>1</v>
      </c>
      <c r="J327" s="486" t="b">
        <f t="shared" si="25"/>
        <v>0</v>
      </c>
      <c r="K327" s="486" t="str">
        <f t="shared" si="26"/>
        <v>a1N36000007n77gEAA</v>
      </c>
      <c r="L327" s="487" t="str">
        <f t="shared" ca="1" si="27"/>
        <v>391-Jan-21 to 30-Jun-21</v>
      </c>
      <c r="M327" s="488" t="s">
        <v>1339</v>
      </c>
      <c r="N327" s="479"/>
      <c r="O327" s="127"/>
      <c r="P327" s="127"/>
      <c r="Q327" s="127"/>
      <c r="AD327" s="480"/>
      <c r="AE327" s="480"/>
      <c r="AF327" s="480"/>
      <c r="AG327" s="480"/>
      <c r="AM327" s="5"/>
      <c r="AN327" s="5"/>
    </row>
    <row r="328" spans="1:40" ht="31.5" x14ac:dyDescent="0.25">
      <c r="A328" s="375">
        <v>40</v>
      </c>
      <c r="B328" s="394" t="str">
        <f t="shared" si="22"/>
        <v/>
      </c>
      <c r="C328" s="395" t="str">
        <f ca="1">TEXT(IFERROR(INDEX('Overview - Section A'!$A$37:$A$44,MATCH(G328,'Overview - Section A'!$U$37:$U$44,0)),""),"d-mmm-yy") &amp;" to " &amp; TEXT(IFERROR(INDEX('Overview - Section A'!$E$37:$E$44,MATCH(G328,'Overview - Section A'!$U$37:$U$44,0)),""),"d-mmm-yy")</f>
        <v>1-Jul-18 to 31-Dec-18</v>
      </c>
      <c r="D328" s="483"/>
      <c r="E328" s="483"/>
      <c r="F328" s="484" t="str">
        <f t="shared" si="23"/>
        <v/>
      </c>
      <c r="G328" s="485" t="s">
        <v>428</v>
      </c>
      <c r="H328" s="485"/>
      <c r="I328" s="486" t="b">
        <f t="shared" si="24"/>
        <v>1</v>
      </c>
      <c r="J328" s="486" t="b">
        <f t="shared" si="25"/>
        <v>0</v>
      </c>
      <c r="K328" s="486" t="str">
        <f t="shared" si="26"/>
        <v>a1N36000007n77hEAA</v>
      </c>
      <c r="L328" s="487" t="str">
        <f t="shared" ca="1" si="27"/>
        <v>401-Jul-18 to 31-Dec-18</v>
      </c>
      <c r="M328" s="488" t="s">
        <v>1340</v>
      </c>
      <c r="N328" s="479"/>
      <c r="O328" s="127"/>
      <c r="P328" s="127"/>
      <c r="Q328" s="127"/>
      <c r="AD328" s="480"/>
      <c r="AE328" s="480"/>
      <c r="AF328" s="480"/>
      <c r="AG328" s="480"/>
      <c r="AM328" s="5"/>
      <c r="AN328" s="5"/>
    </row>
    <row r="329" spans="1:40" ht="31.5" x14ac:dyDescent="0.25">
      <c r="A329" s="375">
        <v>40</v>
      </c>
      <c r="B329" s="394" t="str">
        <f t="shared" si="22"/>
        <v/>
      </c>
      <c r="C329" s="395" t="str">
        <f ca="1">TEXT(IFERROR(INDEX('Overview - Section A'!$A$37:$A$44,MATCH(G329,'Overview - Section A'!$U$37:$U$44,0)),""),"d-mmm-yy") &amp;" to " &amp; TEXT(IFERROR(INDEX('Overview - Section A'!$E$37:$E$44,MATCH(G329,'Overview - Section A'!$U$37:$U$44,0)),""),"d-mmm-yy")</f>
        <v>1-Jan-19 to 30-Jun-19</v>
      </c>
      <c r="D329" s="483"/>
      <c r="E329" s="483"/>
      <c r="F329" s="484" t="str">
        <f t="shared" si="23"/>
        <v/>
      </c>
      <c r="G329" s="485" t="s">
        <v>430</v>
      </c>
      <c r="H329" s="485"/>
      <c r="I329" s="486" t="b">
        <f t="shared" si="24"/>
        <v>1</v>
      </c>
      <c r="J329" s="486" t="b">
        <f t="shared" si="25"/>
        <v>0</v>
      </c>
      <c r="K329" s="486" t="str">
        <f t="shared" si="26"/>
        <v>a1N36000007n77hEAA</v>
      </c>
      <c r="L329" s="487" t="str">
        <f t="shared" ca="1" si="27"/>
        <v>401-Jan-19 to 30-Jun-19</v>
      </c>
      <c r="M329" s="488" t="s">
        <v>1341</v>
      </c>
      <c r="N329" s="479"/>
      <c r="O329" s="127"/>
      <c r="P329" s="127"/>
      <c r="Q329" s="127"/>
      <c r="AD329" s="480"/>
      <c r="AE329" s="480"/>
      <c r="AF329" s="480"/>
      <c r="AG329" s="480"/>
      <c r="AM329" s="5"/>
      <c r="AN329" s="5"/>
    </row>
    <row r="330" spans="1:40" ht="31.5" x14ac:dyDescent="0.25">
      <c r="A330" s="375">
        <v>40</v>
      </c>
      <c r="B330" s="394" t="str">
        <f t="shared" si="22"/>
        <v/>
      </c>
      <c r="C330" s="395" t="str">
        <f ca="1">TEXT(IFERROR(INDEX('Overview - Section A'!$A$37:$A$44,MATCH(G330,'Overview - Section A'!$U$37:$U$44,0)),""),"d-mmm-yy") &amp;" to " &amp; TEXT(IFERROR(INDEX('Overview - Section A'!$E$37:$E$44,MATCH(G330,'Overview - Section A'!$U$37:$U$44,0)),""),"d-mmm-yy")</f>
        <v>1-Jul-19 to 31-Dec-19</v>
      </c>
      <c r="D330" s="483"/>
      <c r="E330" s="483"/>
      <c r="F330" s="484" t="str">
        <f t="shared" si="23"/>
        <v/>
      </c>
      <c r="G330" s="485" t="s">
        <v>432</v>
      </c>
      <c r="H330" s="485"/>
      <c r="I330" s="486" t="b">
        <f t="shared" si="24"/>
        <v>1</v>
      </c>
      <c r="J330" s="486" t="b">
        <f t="shared" si="25"/>
        <v>0</v>
      </c>
      <c r="K330" s="486" t="str">
        <f t="shared" si="26"/>
        <v>a1N36000007n77hEAA</v>
      </c>
      <c r="L330" s="487" t="str">
        <f t="shared" ca="1" si="27"/>
        <v>401-Jul-19 to 31-Dec-19</v>
      </c>
      <c r="M330" s="488" t="s">
        <v>1342</v>
      </c>
      <c r="N330" s="479"/>
      <c r="O330" s="127"/>
      <c r="P330" s="127"/>
      <c r="Q330" s="127"/>
      <c r="AD330" s="480"/>
      <c r="AE330" s="480"/>
      <c r="AF330" s="480"/>
      <c r="AG330" s="480"/>
      <c r="AM330" s="5"/>
      <c r="AN330" s="5"/>
    </row>
    <row r="331" spans="1:40" ht="31.5" x14ac:dyDescent="0.25">
      <c r="A331" s="375">
        <v>40</v>
      </c>
      <c r="B331" s="394" t="str">
        <f t="shared" si="22"/>
        <v/>
      </c>
      <c r="C331" s="395" t="str">
        <f ca="1">TEXT(IFERROR(INDEX('Overview - Section A'!$A$37:$A$44,MATCH(G331,'Overview - Section A'!$U$37:$U$44,0)),""),"d-mmm-yy") &amp;" to " &amp; TEXT(IFERROR(INDEX('Overview - Section A'!$E$37:$E$44,MATCH(G331,'Overview - Section A'!$U$37:$U$44,0)),""),"d-mmm-yy")</f>
        <v>1-Jan-20 to 30-Jun-20</v>
      </c>
      <c r="D331" s="483"/>
      <c r="E331" s="483"/>
      <c r="F331" s="484" t="str">
        <f t="shared" si="23"/>
        <v/>
      </c>
      <c r="G331" s="485" t="s">
        <v>434</v>
      </c>
      <c r="H331" s="485"/>
      <c r="I331" s="486" t="b">
        <f t="shared" si="24"/>
        <v>1</v>
      </c>
      <c r="J331" s="486" t="b">
        <f t="shared" si="25"/>
        <v>0</v>
      </c>
      <c r="K331" s="486" t="str">
        <f t="shared" si="26"/>
        <v>a1N36000007n77hEAA</v>
      </c>
      <c r="L331" s="487" t="str">
        <f t="shared" ca="1" si="27"/>
        <v>401-Jan-20 to 30-Jun-20</v>
      </c>
      <c r="M331" s="488" t="s">
        <v>1343</v>
      </c>
      <c r="N331" s="479"/>
      <c r="O331" s="127"/>
      <c r="P331" s="127"/>
      <c r="Q331" s="127"/>
      <c r="AD331" s="480"/>
      <c r="AE331" s="480"/>
      <c r="AF331" s="480"/>
      <c r="AG331" s="480"/>
      <c r="AM331" s="5"/>
      <c r="AN331" s="5"/>
    </row>
    <row r="332" spans="1:40" ht="31.5" x14ac:dyDescent="0.25">
      <c r="A332" s="375">
        <v>40</v>
      </c>
      <c r="B332" s="394" t="str">
        <f t="shared" si="22"/>
        <v/>
      </c>
      <c r="C332" s="395" t="str">
        <f ca="1">TEXT(IFERROR(INDEX('Overview - Section A'!$A$37:$A$44,MATCH(G332,'Overview - Section A'!$U$37:$U$44,0)),""),"d-mmm-yy") &amp;" to " &amp; TEXT(IFERROR(INDEX('Overview - Section A'!$E$37:$E$44,MATCH(G332,'Overview - Section A'!$U$37:$U$44,0)),""),"d-mmm-yy")</f>
        <v>1-Jul-20 to 31-Dec-20</v>
      </c>
      <c r="D332" s="483"/>
      <c r="E332" s="483"/>
      <c r="F332" s="484" t="str">
        <f t="shared" si="23"/>
        <v/>
      </c>
      <c r="G332" s="485" t="s">
        <v>436</v>
      </c>
      <c r="H332" s="485"/>
      <c r="I332" s="486" t="b">
        <f t="shared" si="24"/>
        <v>1</v>
      </c>
      <c r="J332" s="486" t="b">
        <f t="shared" si="25"/>
        <v>0</v>
      </c>
      <c r="K332" s="486" t="str">
        <f t="shared" si="26"/>
        <v>a1N36000007n77hEAA</v>
      </c>
      <c r="L332" s="487" t="str">
        <f t="shared" ca="1" si="27"/>
        <v>401-Jul-20 to 31-Dec-20</v>
      </c>
      <c r="M332" s="488" t="s">
        <v>1344</v>
      </c>
      <c r="N332" s="479"/>
      <c r="O332" s="127"/>
      <c r="P332" s="127"/>
      <c r="Q332" s="127"/>
      <c r="AD332" s="480"/>
      <c r="AE332" s="480"/>
      <c r="AF332" s="480"/>
      <c r="AG332" s="480"/>
      <c r="AM332" s="5"/>
      <c r="AN332" s="5"/>
    </row>
    <row r="333" spans="1:40" ht="31.5" x14ac:dyDescent="0.25">
      <c r="A333" s="375">
        <v>40</v>
      </c>
      <c r="B333" s="394" t="str">
        <f t="shared" si="22"/>
        <v/>
      </c>
      <c r="C333" s="395" t="str">
        <f ca="1">TEXT(IFERROR(INDEX('Overview - Section A'!$A$37:$A$44,MATCH(G333,'Overview - Section A'!$U$37:$U$44,0)),""),"d-mmm-yy") &amp;" to " &amp; TEXT(IFERROR(INDEX('Overview - Section A'!$E$37:$E$44,MATCH(G333,'Overview - Section A'!$U$37:$U$44,0)),""),"d-mmm-yy")</f>
        <v>1-Jan-21 to 30-Jun-21</v>
      </c>
      <c r="D333" s="483"/>
      <c r="E333" s="483"/>
      <c r="F333" s="484" t="str">
        <f t="shared" si="23"/>
        <v/>
      </c>
      <c r="G333" s="485" t="s">
        <v>438</v>
      </c>
      <c r="H333" s="485"/>
      <c r="I333" s="486" t="b">
        <f t="shared" si="24"/>
        <v>1</v>
      </c>
      <c r="J333" s="486" t="b">
        <f t="shared" si="25"/>
        <v>0</v>
      </c>
      <c r="K333" s="486" t="str">
        <f t="shared" si="26"/>
        <v>a1N36000007n77hEAA</v>
      </c>
      <c r="L333" s="487" t="str">
        <f t="shared" ca="1" si="27"/>
        <v>401-Jan-21 to 30-Jun-21</v>
      </c>
      <c r="M333" s="488" t="s">
        <v>1345</v>
      </c>
      <c r="N333" s="479"/>
      <c r="O333" s="127"/>
      <c r="P333" s="127"/>
      <c r="Q333" s="127"/>
      <c r="AD333" s="480"/>
      <c r="AE333" s="480"/>
      <c r="AF333" s="480"/>
      <c r="AG333" s="480"/>
      <c r="AM333" s="5"/>
      <c r="AN333" s="5"/>
    </row>
    <row r="334" spans="1:40" ht="31.5" x14ac:dyDescent="0.25">
      <c r="A334" s="375">
        <v>41</v>
      </c>
      <c r="B334" s="394" t="str">
        <f t="shared" si="22"/>
        <v/>
      </c>
      <c r="C334" s="395" t="str">
        <f ca="1">TEXT(IFERROR(INDEX('Overview - Section A'!$A$37:$A$44,MATCH(G334,'Overview - Section A'!$U$37:$U$44,0)),""),"d-mmm-yy") &amp;" to " &amp; TEXT(IFERROR(INDEX('Overview - Section A'!$E$37:$E$44,MATCH(G334,'Overview - Section A'!$U$37:$U$44,0)),""),"d-mmm-yy")</f>
        <v>1-Jul-18 to 31-Dec-18</v>
      </c>
      <c r="D334" s="483"/>
      <c r="E334" s="483"/>
      <c r="F334" s="484" t="str">
        <f t="shared" si="23"/>
        <v/>
      </c>
      <c r="G334" s="485" t="s">
        <v>428</v>
      </c>
      <c r="H334" s="485"/>
      <c r="I334" s="486" t="b">
        <f t="shared" si="24"/>
        <v>1</v>
      </c>
      <c r="J334" s="486" t="b">
        <f t="shared" si="25"/>
        <v>0</v>
      </c>
      <c r="K334" s="486" t="str">
        <f t="shared" si="26"/>
        <v>a1N36000007n77iEAA</v>
      </c>
      <c r="L334" s="487" t="str">
        <f t="shared" ca="1" si="27"/>
        <v>411-Jul-18 to 31-Dec-18</v>
      </c>
      <c r="M334" s="488" t="s">
        <v>1346</v>
      </c>
      <c r="N334" s="479"/>
      <c r="O334" s="127"/>
      <c r="P334" s="127"/>
      <c r="Q334" s="127"/>
      <c r="AD334" s="480"/>
      <c r="AE334" s="480"/>
      <c r="AF334" s="480"/>
      <c r="AG334" s="480"/>
      <c r="AM334" s="5"/>
      <c r="AN334" s="5"/>
    </row>
    <row r="335" spans="1:40" ht="31.5" x14ac:dyDescent="0.25">
      <c r="A335" s="375">
        <v>41</v>
      </c>
      <c r="B335" s="394" t="str">
        <f t="shared" si="22"/>
        <v/>
      </c>
      <c r="C335" s="395" t="str">
        <f ca="1">TEXT(IFERROR(INDEX('Overview - Section A'!$A$37:$A$44,MATCH(G335,'Overview - Section A'!$U$37:$U$44,0)),""),"d-mmm-yy") &amp;" to " &amp; TEXT(IFERROR(INDEX('Overview - Section A'!$E$37:$E$44,MATCH(G335,'Overview - Section A'!$U$37:$U$44,0)),""),"d-mmm-yy")</f>
        <v>1-Jan-19 to 30-Jun-19</v>
      </c>
      <c r="D335" s="483"/>
      <c r="E335" s="483"/>
      <c r="F335" s="484" t="str">
        <f t="shared" si="23"/>
        <v/>
      </c>
      <c r="G335" s="485" t="s">
        <v>430</v>
      </c>
      <c r="H335" s="485"/>
      <c r="I335" s="486" t="b">
        <f t="shared" si="24"/>
        <v>1</v>
      </c>
      <c r="J335" s="486" t="b">
        <f t="shared" si="25"/>
        <v>0</v>
      </c>
      <c r="K335" s="486" t="str">
        <f t="shared" si="26"/>
        <v>a1N36000007n77iEAA</v>
      </c>
      <c r="L335" s="487" t="str">
        <f t="shared" ca="1" si="27"/>
        <v>411-Jan-19 to 30-Jun-19</v>
      </c>
      <c r="M335" s="488" t="s">
        <v>1347</v>
      </c>
      <c r="N335" s="479"/>
      <c r="O335" s="127"/>
      <c r="P335" s="127"/>
      <c r="Q335" s="127"/>
      <c r="AD335" s="480"/>
      <c r="AE335" s="480"/>
      <c r="AF335" s="480"/>
      <c r="AG335" s="480"/>
      <c r="AM335" s="5"/>
      <c r="AN335" s="5"/>
    </row>
    <row r="336" spans="1:40" ht="31.5" x14ac:dyDescent="0.25">
      <c r="A336" s="375">
        <v>41</v>
      </c>
      <c r="B336" s="394" t="str">
        <f t="shared" si="22"/>
        <v/>
      </c>
      <c r="C336" s="395" t="str">
        <f ca="1">TEXT(IFERROR(INDEX('Overview - Section A'!$A$37:$A$44,MATCH(G336,'Overview - Section A'!$U$37:$U$44,0)),""),"d-mmm-yy") &amp;" to " &amp; TEXT(IFERROR(INDEX('Overview - Section A'!$E$37:$E$44,MATCH(G336,'Overview - Section A'!$U$37:$U$44,0)),""),"d-mmm-yy")</f>
        <v>1-Jul-19 to 31-Dec-19</v>
      </c>
      <c r="D336" s="483"/>
      <c r="E336" s="483"/>
      <c r="F336" s="484" t="str">
        <f t="shared" si="23"/>
        <v/>
      </c>
      <c r="G336" s="485" t="s">
        <v>432</v>
      </c>
      <c r="H336" s="485"/>
      <c r="I336" s="486" t="b">
        <f t="shared" si="24"/>
        <v>1</v>
      </c>
      <c r="J336" s="486" t="b">
        <f t="shared" si="25"/>
        <v>0</v>
      </c>
      <c r="K336" s="486" t="str">
        <f t="shared" si="26"/>
        <v>a1N36000007n77iEAA</v>
      </c>
      <c r="L336" s="487" t="str">
        <f t="shared" ca="1" si="27"/>
        <v>411-Jul-19 to 31-Dec-19</v>
      </c>
      <c r="M336" s="488" t="s">
        <v>1348</v>
      </c>
      <c r="N336" s="479"/>
      <c r="O336" s="127"/>
      <c r="P336" s="127"/>
      <c r="Q336" s="127"/>
      <c r="AD336" s="480"/>
      <c r="AE336" s="480"/>
      <c r="AF336" s="480"/>
      <c r="AG336" s="480"/>
      <c r="AM336" s="5"/>
      <c r="AN336" s="5"/>
    </row>
    <row r="337" spans="1:40" ht="31.5" x14ac:dyDescent="0.25">
      <c r="A337" s="375">
        <v>41</v>
      </c>
      <c r="B337" s="394" t="str">
        <f t="shared" si="22"/>
        <v/>
      </c>
      <c r="C337" s="395" t="str">
        <f ca="1">TEXT(IFERROR(INDEX('Overview - Section A'!$A$37:$A$44,MATCH(G337,'Overview - Section A'!$U$37:$U$44,0)),""),"d-mmm-yy") &amp;" to " &amp; TEXT(IFERROR(INDEX('Overview - Section A'!$E$37:$E$44,MATCH(G337,'Overview - Section A'!$U$37:$U$44,0)),""),"d-mmm-yy")</f>
        <v>1-Jan-20 to 30-Jun-20</v>
      </c>
      <c r="D337" s="483"/>
      <c r="E337" s="483"/>
      <c r="F337" s="484" t="str">
        <f t="shared" si="23"/>
        <v/>
      </c>
      <c r="G337" s="485" t="s">
        <v>434</v>
      </c>
      <c r="H337" s="485"/>
      <c r="I337" s="486" t="b">
        <f t="shared" si="24"/>
        <v>1</v>
      </c>
      <c r="J337" s="486" t="b">
        <f t="shared" si="25"/>
        <v>0</v>
      </c>
      <c r="K337" s="486" t="str">
        <f t="shared" si="26"/>
        <v>a1N36000007n77iEAA</v>
      </c>
      <c r="L337" s="487" t="str">
        <f t="shared" ca="1" si="27"/>
        <v>411-Jan-20 to 30-Jun-20</v>
      </c>
      <c r="M337" s="488" t="s">
        <v>1349</v>
      </c>
      <c r="N337" s="479"/>
      <c r="O337" s="127"/>
      <c r="P337" s="127"/>
      <c r="Q337" s="127"/>
      <c r="AD337" s="480"/>
      <c r="AE337" s="480"/>
      <c r="AF337" s="480"/>
      <c r="AG337" s="480"/>
      <c r="AM337" s="5"/>
      <c r="AN337" s="5"/>
    </row>
    <row r="338" spans="1:40" ht="31.5" x14ac:dyDescent="0.25">
      <c r="A338" s="375">
        <v>41</v>
      </c>
      <c r="B338" s="394" t="str">
        <f t="shared" si="22"/>
        <v/>
      </c>
      <c r="C338" s="395" t="str">
        <f ca="1">TEXT(IFERROR(INDEX('Overview - Section A'!$A$37:$A$44,MATCH(G338,'Overview - Section A'!$U$37:$U$44,0)),""),"d-mmm-yy") &amp;" to " &amp; TEXT(IFERROR(INDEX('Overview - Section A'!$E$37:$E$44,MATCH(G338,'Overview - Section A'!$U$37:$U$44,0)),""),"d-mmm-yy")</f>
        <v>1-Jul-20 to 31-Dec-20</v>
      </c>
      <c r="D338" s="483"/>
      <c r="E338" s="483"/>
      <c r="F338" s="484" t="str">
        <f t="shared" si="23"/>
        <v/>
      </c>
      <c r="G338" s="485" t="s">
        <v>436</v>
      </c>
      <c r="H338" s="485"/>
      <c r="I338" s="486" t="b">
        <f t="shared" si="24"/>
        <v>1</v>
      </c>
      <c r="J338" s="486" t="b">
        <f t="shared" si="25"/>
        <v>0</v>
      </c>
      <c r="K338" s="486" t="str">
        <f t="shared" si="26"/>
        <v>a1N36000007n77iEAA</v>
      </c>
      <c r="L338" s="487" t="str">
        <f t="shared" ca="1" si="27"/>
        <v>411-Jul-20 to 31-Dec-20</v>
      </c>
      <c r="M338" s="488" t="s">
        <v>1350</v>
      </c>
      <c r="N338" s="479"/>
      <c r="O338" s="127"/>
      <c r="P338" s="127"/>
      <c r="Q338" s="127"/>
      <c r="AD338" s="480"/>
      <c r="AE338" s="480"/>
      <c r="AF338" s="480"/>
      <c r="AG338" s="480"/>
      <c r="AM338" s="5"/>
      <c r="AN338" s="5"/>
    </row>
    <row r="339" spans="1:40" ht="31.5" x14ac:dyDescent="0.25">
      <c r="A339" s="375">
        <v>41</v>
      </c>
      <c r="B339" s="394" t="str">
        <f t="shared" si="22"/>
        <v/>
      </c>
      <c r="C339" s="395" t="str">
        <f ca="1">TEXT(IFERROR(INDEX('Overview - Section A'!$A$37:$A$44,MATCH(G339,'Overview - Section A'!$U$37:$U$44,0)),""),"d-mmm-yy") &amp;" to " &amp; TEXT(IFERROR(INDEX('Overview - Section A'!$E$37:$E$44,MATCH(G339,'Overview - Section A'!$U$37:$U$44,0)),""),"d-mmm-yy")</f>
        <v>1-Jan-21 to 30-Jun-21</v>
      </c>
      <c r="D339" s="483"/>
      <c r="E339" s="483"/>
      <c r="F339" s="484" t="str">
        <f t="shared" si="23"/>
        <v/>
      </c>
      <c r="G339" s="485" t="s">
        <v>438</v>
      </c>
      <c r="H339" s="485"/>
      <c r="I339" s="486" t="b">
        <f t="shared" si="24"/>
        <v>1</v>
      </c>
      <c r="J339" s="486" t="b">
        <f t="shared" si="25"/>
        <v>0</v>
      </c>
      <c r="K339" s="486" t="str">
        <f t="shared" si="26"/>
        <v>a1N36000007n77iEAA</v>
      </c>
      <c r="L339" s="487" t="str">
        <f t="shared" ca="1" si="27"/>
        <v>411-Jan-21 to 30-Jun-21</v>
      </c>
      <c r="M339" s="488" t="s">
        <v>1351</v>
      </c>
      <c r="N339" s="479"/>
      <c r="O339" s="127"/>
      <c r="P339" s="127"/>
      <c r="Q339" s="127"/>
      <c r="AD339" s="480"/>
      <c r="AE339" s="480"/>
      <c r="AF339" s="480"/>
      <c r="AG339" s="480"/>
      <c r="AM339" s="5"/>
      <c r="AN339" s="5"/>
    </row>
    <row r="340" spans="1:40" ht="31.5" x14ac:dyDescent="0.25">
      <c r="A340" s="375">
        <v>42</v>
      </c>
      <c r="B340" s="394" t="str">
        <f t="shared" si="22"/>
        <v/>
      </c>
      <c r="C340" s="395" t="str">
        <f ca="1">TEXT(IFERROR(INDEX('Overview - Section A'!$A$37:$A$44,MATCH(G340,'Overview - Section A'!$U$37:$U$44,0)),""),"d-mmm-yy") &amp;" to " &amp; TEXT(IFERROR(INDEX('Overview - Section A'!$E$37:$E$44,MATCH(G340,'Overview - Section A'!$U$37:$U$44,0)),""),"d-mmm-yy")</f>
        <v>1-Jul-18 to 31-Dec-18</v>
      </c>
      <c r="D340" s="483"/>
      <c r="E340" s="483"/>
      <c r="F340" s="484" t="str">
        <f t="shared" si="23"/>
        <v/>
      </c>
      <c r="G340" s="485" t="s">
        <v>428</v>
      </c>
      <c r="H340" s="485"/>
      <c r="I340" s="486" t="b">
        <f t="shared" si="24"/>
        <v>1</v>
      </c>
      <c r="J340" s="486" t="b">
        <f t="shared" si="25"/>
        <v>0</v>
      </c>
      <c r="K340" s="486" t="str">
        <f t="shared" si="26"/>
        <v>a1N36000007n77jEAA</v>
      </c>
      <c r="L340" s="487" t="str">
        <f t="shared" ca="1" si="27"/>
        <v>421-Jul-18 to 31-Dec-18</v>
      </c>
      <c r="M340" s="488" t="s">
        <v>1352</v>
      </c>
      <c r="N340" s="479"/>
      <c r="O340" s="127"/>
      <c r="P340" s="127"/>
      <c r="Q340" s="127"/>
      <c r="AD340" s="480"/>
      <c r="AE340" s="480"/>
      <c r="AF340" s="480"/>
      <c r="AG340" s="480"/>
      <c r="AM340" s="5"/>
      <c r="AN340" s="5"/>
    </row>
    <row r="341" spans="1:40" ht="31.5" x14ac:dyDescent="0.25">
      <c r="A341" s="375">
        <v>42</v>
      </c>
      <c r="B341" s="394" t="str">
        <f t="shared" si="22"/>
        <v/>
      </c>
      <c r="C341" s="395" t="str">
        <f ca="1">TEXT(IFERROR(INDEX('Overview - Section A'!$A$37:$A$44,MATCH(G341,'Overview - Section A'!$U$37:$U$44,0)),""),"d-mmm-yy") &amp;" to " &amp; TEXT(IFERROR(INDEX('Overview - Section A'!$E$37:$E$44,MATCH(G341,'Overview - Section A'!$U$37:$U$44,0)),""),"d-mmm-yy")</f>
        <v>1-Jan-19 to 30-Jun-19</v>
      </c>
      <c r="D341" s="483"/>
      <c r="E341" s="483"/>
      <c r="F341" s="484" t="str">
        <f t="shared" si="23"/>
        <v/>
      </c>
      <c r="G341" s="485" t="s">
        <v>430</v>
      </c>
      <c r="H341" s="485"/>
      <c r="I341" s="486" t="b">
        <f t="shared" si="24"/>
        <v>1</v>
      </c>
      <c r="J341" s="486" t="b">
        <f t="shared" si="25"/>
        <v>0</v>
      </c>
      <c r="K341" s="486" t="str">
        <f t="shared" si="26"/>
        <v>a1N36000007n77jEAA</v>
      </c>
      <c r="L341" s="487" t="str">
        <f t="shared" ca="1" si="27"/>
        <v>421-Jan-19 to 30-Jun-19</v>
      </c>
      <c r="M341" s="488" t="s">
        <v>1353</v>
      </c>
      <c r="N341" s="479"/>
      <c r="O341" s="127"/>
      <c r="P341" s="127"/>
      <c r="Q341" s="127"/>
      <c r="AD341" s="480"/>
      <c r="AE341" s="480"/>
      <c r="AF341" s="480"/>
      <c r="AG341" s="480"/>
      <c r="AM341" s="5"/>
      <c r="AN341" s="5"/>
    </row>
    <row r="342" spans="1:40" ht="31.5" x14ac:dyDescent="0.25">
      <c r="A342" s="375">
        <v>42</v>
      </c>
      <c r="B342" s="394" t="str">
        <f t="shared" si="22"/>
        <v/>
      </c>
      <c r="C342" s="395" t="str">
        <f ca="1">TEXT(IFERROR(INDEX('Overview - Section A'!$A$37:$A$44,MATCH(G342,'Overview - Section A'!$U$37:$U$44,0)),""),"d-mmm-yy") &amp;" to " &amp; TEXT(IFERROR(INDEX('Overview - Section A'!$E$37:$E$44,MATCH(G342,'Overview - Section A'!$U$37:$U$44,0)),""),"d-mmm-yy")</f>
        <v>1-Jul-19 to 31-Dec-19</v>
      </c>
      <c r="D342" s="483"/>
      <c r="E342" s="483"/>
      <c r="F342" s="484" t="str">
        <f t="shared" si="23"/>
        <v/>
      </c>
      <c r="G342" s="485" t="s">
        <v>432</v>
      </c>
      <c r="H342" s="485"/>
      <c r="I342" s="486" t="b">
        <f t="shared" si="24"/>
        <v>1</v>
      </c>
      <c r="J342" s="486" t="b">
        <f t="shared" si="25"/>
        <v>0</v>
      </c>
      <c r="K342" s="486" t="str">
        <f t="shared" si="26"/>
        <v>a1N36000007n77jEAA</v>
      </c>
      <c r="L342" s="487" t="str">
        <f t="shared" ca="1" si="27"/>
        <v>421-Jul-19 to 31-Dec-19</v>
      </c>
      <c r="M342" s="488" t="s">
        <v>1354</v>
      </c>
      <c r="N342" s="479"/>
      <c r="O342" s="127"/>
      <c r="P342" s="127"/>
      <c r="Q342" s="127"/>
      <c r="AD342" s="480"/>
      <c r="AE342" s="480"/>
      <c r="AF342" s="480"/>
      <c r="AG342" s="480"/>
      <c r="AM342" s="5"/>
      <c r="AN342" s="5"/>
    </row>
    <row r="343" spans="1:40" ht="31.5" x14ac:dyDescent="0.25">
      <c r="A343" s="375">
        <v>42</v>
      </c>
      <c r="B343" s="394" t="str">
        <f t="shared" si="22"/>
        <v/>
      </c>
      <c r="C343" s="395" t="str">
        <f ca="1">TEXT(IFERROR(INDEX('Overview - Section A'!$A$37:$A$44,MATCH(G343,'Overview - Section A'!$U$37:$U$44,0)),""),"d-mmm-yy") &amp;" to " &amp; TEXT(IFERROR(INDEX('Overview - Section A'!$E$37:$E$44,MATCH(G343,'Overview - Section A'!$U$37:$U$44,0)),""),"d-mmm-yy")</f>
        <v>1-Jan-20 to 30-Jun-20</v>
      </c>
      <c r="D343" s="483"/>
      <c r="E343" s="483"/>
      <c r="F343" s="484" t="str">
        <f t="shared" si="23"/>
        <v/>
      </c>
      <c r="G343" s="485" t="s">
        <v>434</v>
      </c>
      <c r="H343" s="485"/>
      <c r="I343" s="486" t="b">
        <f t="shared" si="24"/>
        <v>1</v>
      </c>
      <c r="J343" s="486" t="b">
        <f t="shared" si="25"/>
        <v>0</v>
      </c>
      <c r="K343" s="486" t="str">
        <f t="shared" si="26"/>
        <v>a1N36000007n77jEAA</v>
      </c>
      <c r="L343" s="487" t="str">
        <f t="shared" ca="1" si="27"/>
        <v>421-Jan-20 to 30-Jun-20</v>
      </c>
      <c r="M343" s="488" t="s">
        <v>1355</v>
      </c>
      <c r="N343" s="479"/>
      <c r="O343" s="127"/>
      <c r="P343" s="127"/>
      <c r="Q343" s="127"/>
      <c r="AD343" s="480"/>
      <c r="AE343" s="480"/>
      <c r="AF343" s="480"/>
      <c r="AG343" s="480"/>
      <c r="AM343" s="5"/>
      <c r="AN343" s="5"/>
    </row>
    <row r="344" spans="1:40" ht="31.5" x14ac:dyDescent="0.25">
      <c r="A344" s="375">
        <v>42</v>
      </c>
      <c r="B344" s="394" t="str">
        <f t="shared" si="22"/>
        <v/>
      </c>
      <c r="C344" s="395" t="str">
        <f ca="1">TEXT(IFERROR(INDEX('Overview - Section A'!$A$37:$A$44,MATCH(G344,'Overview - Section A'!$U$37:$U$44,0)),""),"d-mmm-yy") &amp;" to " &amp; TEXT(IFERROR(INDEX('Overview - Section A'!$E$37:$E$44,MATCH(G344,'Overview - Section A'!$U$37:$U$44,0)),""),"d-mmm-yy")</f>
        <v>1-Jul-20 to 31-Dec-20</v>
      </c>
      <c r="D344" s="483"/>
      <c r="E344" s="483"/>
      <c r="F344" s="484" t="str">
        <f t="shared" si="23"/>
        <v/>
      </c>
      <c r="G344" s="485" t="s">
        <v>436</v>
      </c>
      <c r="H344" s="485"/>
      <c r="I344" s="486" t="b">
        <f t="shared" si="24"/>
        <v>1</v>
      </c>
      <c r="J344" s="486" t="b">
        <f t="shared" si="25"/>
        <v>0</v>
      </c>
      <c r="K344" s="486" t="str">
        <f t="shared" si="26"/>
        <v>a1N36000007n77jEAA</v>
      </c>
      <c r="L344" s="487" t="str">
        <f t="shared" ca="1" si="27"/>
        <v>421-Jul-20 to 31-Dec-20</v>
      </c>
      <c r="M344" s="488" t="s">
        <v>1356</v>
      </c>
      <c r="N344" s="479"/>
      <c r="O344" s="127"/>
      <c r="P344" s="127"/>
      <c r="Q344" s="127"/>
      <c r="AD344" s="480"/>
      <c r="AE344" s="480"/>
      <c r="AF344" s="480"/>
      <c r="AG344" s="480"/>
      <c r="AM344" s="5"/>
      <c r="AN344" s="5"/>
    </row>
    <row r="345" spans="1:40" ht="31.5" x14ac:dyDescent="0.25">
      <c r="A345" s="375">
        <v>42</v>
      </c>
      <c r="B345" s="394" t="str">
        <f t="shared" si="22"/>
        <v/>
      </c>
      <c r="C345" s="395" t="str">
        <f ca="1">TEXT(IFERROR(INDEX('Overview - Section A'!$A$37:$A$44,MATCH(G345,'Overview - Section A'!$U$37:$U$44,0)),""),"d-mmm-yy") &amp;" to " &amp; TEXT(IFERROR(INDEX('Overview - Section A'!$E$37:$E$44,MATCH(G345,'Overview - Section A'!$U$37:$U$44,0)),""),"d-mmm-yy")</f>
        <v>1-Jan-21 to 30-Jun-21</v>
      </c>
      <c r="D345" s="483"/>
      <c r="E345" s="483"/>
      <c r="F345" s="484" t="str">
        <f t="shared" si="23"/>
        <v/>
      </c>
      <c r="G345" s="485" t="s">
        <v>438</v>
      </c>
      <c r="H345" s="485"/>
      <c r="I345" s="486" t="b">
        <f t="shared" si="24"/>
        <v>1</v>
      </c>
      <c r="J345" s="486" t="b">
        <f t="shared" si="25"/>
        <v>0</v>
      </c>
      <c r="K345" s="486" t="str">
        <f t="shared" si="26"/>
        <v>a1N36000007n77jEAA</v>
      </c>
      <c r="L345" s="487" t="str">
        <f t="shared" ca="1" si="27"/>
        <v>421-Jan-21 to 30-Jun-21</v>
      </c>
      <c r="M345" s="488" t="s">
        <v>1357</v>
      </c>
      <c r="N345" s="479"/>
      <c r="O345" s="127"/>
      <c r="P345" s="127"/>
      <c r="Q345" s="127"/>
      <c r="AD345" s="480"/>
      <c r="AE345" s="480"/>
      <c r="AF345" s="480"/>
      <c r="AG345" s="480"/>
      <c r="AM345" s="5"/>
      <c r="AN345" s="5"/>
    </row>
    <row r="346" spans="1:40" ht="31.5" x14ac:dyDescent="0.25">
      <c r="A346" s="375">
        <v>43</v>
      </c>
      <c r="B346" s="394" t="str">
        <f t="shared" si="22"/>
        <v/>
      </c>
      <c r="C346" s="395" t="str">
        <f ca="1">TEXT(IFERROR(INDEX('Overview - Section A'!$A$37:$A$44,MATCH(G346,'Overview - Section A'!$U$37:$U$44,0)),""),"d-mmm-yy") &amp;" to " &amp; TEXT(IFERROR(INDEX('Overview - Section A'!$E$37:$E$44,MATCH(G346,'Overview - Section A'!$U$37:$U$44,0)),""),"d-mmm-yy")</f>
        <v>1-Jul-18 to 31-Dec-18</v>
      </c>
      <c r="D346" s="483"/>
      <c r="E346" s="483"/>
      <c r="F346" s="484" t="str">
        <f t="shared" si="23"/>
        <v/>
      </c>
      <c r="G346" s="485" t="s">
        <v>428</v>
      </c>
      <c r="H346" s="485"/>
      <c r="I346" s="486" t="b">
        <f t="shared" si="24"/>
        <v>1</v>
      </c>
      <c r="J346" s="486" t="b">
        <f t="shared" si="25"/>
        <v>0</v>
      </c>
      <c r="K346" s="486" t="str">
        <f t="shared" si="26"/>
        <v>a1N36000007n77kEAA</v>
      </c>
      <c r="L346" s="487" t="str">
        <f t="shared" ca="1" si="27"/>
        <v>431-Jul-18 to 31-Dec-18</v>
      </c>
      <c r="M346" s="488" t="s">
        <v>1358</v>
      </c>
      <c r="N346" s="479"/>
      <c r="O346" s="127"/>
      <c r="P346" s="127"/>
      <c r="Q346" s="127"/>
      <c r="AD346" s="480"/>
      <c r="AE346" s="480"/>
      <c r="AF346" s="480"/>
      <c r="AG346" s="480"/>
      <c r="AM346" s="5"/>
      <c r="AN346" s="5"/>
    </row>
    <row r="347" spans="1:40" ht="31.5" x14ac:dyDescent="0.25">
      <c r="A347" s="375">
        <v>43</v>
      </c>
      <c r="B347" s="394" t="str">
        <f t="shared" si="22"/>
        <v/>
      </c>
      <c r="C347" s="395" t="str">
        <f ca="1">TEXT(IFERROR(INDEX('Overview - Section A'!$A$37:$A$44,MATCH(G347,'Overview - Section A'!$U$37:$U$44,0)),""),"d-mmm-yy") &amp;" to " &amp; TEXT(IFERROR(INDEX('Overview - Section A'!$E$37:$E$44,MATCH(G347,'Overview - Section A'!$U$37:$U$44,0)),""),"d-mmm-yy")</f>
        <v>1-Jan-19 to 30-Jun-19</v>
      </c>
      <c r="D347" s="483"/>
      <c r="E347" s="483"/>
      <c r="F347" s="484" t="str">
        <f t="shared" si="23"/>
        <v/>
      </c>
      <c r="G347" s="485" t="s">
        <v>430</v>
      </c>
      <c r="H347" s="485"/>
      <c r="I347" s="486" t="b">
        <f t="shared" si="24"/>
        <v>1</v>
      </c>
      <c r="J347" s="486" t="b">
        <f t="shared" si="25"/>
        <v>0</v>
      </c>
      <c r="K347" s="486" t="str">
        <f t="shared" si="26"/>
        <v>a1N36000007n77kEAA</v>
      </c>
      <c r="L347" s="487" t="str">
        <f t="shared" ca="1" si="27"/>
        <v>431-Jan-19 to 30-Jun-19</v>
      </c>
      <c r="M347" s="488" t="s">
        <v>1359</v>
      </c>
      <c r="N347" s="479"/>
      <c r="O347" s="127"/>
      <c r="P347" s="127"/>
      <c r="Q347" s="127"/>
      <c r="AD347" s="480"/>
      <c r="AE347" s="480"/>
      <c r="AF347" s="480"/>
      <c r="AG347" s="480"/>
      <c r="AM347" s="5"/>
      <c r="AN347" s="5"/>
    </row>
    <row r="348" spans="1:40" ht="31.5" x14ac:dyDescent="0.25">
      <c r="A348" s="375">
        <v>43</v>
      </c>
      <c r="B348" s="394" t="str">
        <f t="shared" si="22"/>
        <v/>
      </c>
      <c r="C348" s="395" t="str">
        <f ca="1">TEXT(IFERROR(INDEX('Overview - Section A'!$A$37:$A$44,MATCH(G348,'Overview - Section A'!$U$37:$U$44,0)),""),"d-mmm-yy") &amp;" to " &amp; TEXT(IFERROR(INDEX('Overview - Section A'!$E$37:$E$44,MATCH(G348,'Overview - Section A'!$U$37:$U$44,0)),""),"d-mmm-yy")</f>
        <v>1-Jul-19 to 31-Dec-19</v>
      </c>
      <c r="D348" s="483"/>
      <c r="E348" s="483"/>
      <c r="F348" s="484" t="str">
        <f t="shared" si="23"/>
        <v/>
      </c>
      <c r="G348" s="485" t="s">
        <v>432</v>
      </c>
      <c r="H348" s="485"/>
      <c r="I348" s="486" t="b">
        <f t="shared" si="24"/>
        <v>1</v>
      </c>
      <c r="J348" s="486" t="b">
        <f t="shared" si="25"/>
        <v>0</v>
      </c>
      <c r="K348" s="486" t="str">
        <f t="shared" si="26"/>
        <v>a1N36000007n77kEAA</v>
      </c>
      <c r="L348" s="487" t="str">
        <f t="shared" ca="1" si="27"/>
        <v>431-Jul-19 to 31-Dec-19</v>
      </c>
      <c r="M348" s="488" t="s">
        <v>1360</v>
      </c>
      <c r="N348" s="479"/>
      <c r="O348" s="127"/>
      <c r="P348" s="127"/>
      <c r="Q348" s="127"/>
      <c r="AD348" s="480"/>
      <c r="AE348" s="480"/>
      <c r="AF348" s="480"/>
      <c r="AG348" s="480"/>
      <c r="AM348" s="5"/>
      <c r="AN348" s="5"/>
    </row>
    <row r="349" spans="1:40" ht="31.5" x14ac:dyDescent="0.25">
      <c r="A349" s="375">
        <v>43</v>
      </c>
      <c r="B349" s="394" t="str">
        <f t="shared" si="22"/>
        <v/>
      </c>
      <c r="C349" s="395" t="str">
        <f ca="1">TEXT(IFERROR(INDEX('Overview - Section A'!$A$37:$A$44,MATCH(G349,'Overview - Section A'!$U$37:$U$44,0)),""),"d-mmm-yy") &amp;" to " &amp; TEXT(IFERROR(INDEX('Overview - Section A'!$E$37:$E$44,MATCH(G349,'Overview - Section A'!$U$37:$U$44,0)),""),"d-mmm-yy")</f>
        <v>1-Jan-20 to 30-Jun-20</v>
      </c>
      <c r="D349" s="483"/>
      <c r="E349" s="483"/>
      <c r="F349" s="484" t="str">
        <f t="shared" si="23"/>
        <v/>
      </c>
      <c r="G349" s="485" t="s">
        <v>434</v>
      </c>
      <c r="H349" s="485"/>
      <c r="I349" s="486" t="b">
        <f t="shared" si="24"/>
        <v>1</v>
      </c>
      <c r="J349" s="486" t="b">
        <f t="shared" si="25"/>
        <v>0</v>
      </c>
      <c r="K349" s="486" t="str">
        <f t="shared" si="26"/>
        <v>a1N36000007n77kEAA</v>
      </c>
      <c r="L349" s="487" t="str">
        <f t="shared" ca="1" si="27"/>
        <v>431-Jan-20 to 30-Jun-20</v>
      </c>
      <c r="M349" s="488" t="s">
        <v>1361</v>
      </c>
      <c r="N349" s="479"/>
      <c r="O349" s="127"/>
      <c r="P349" s="127"/>
      <c r="Q349" s="127"/>
      <c r="AD349" s="480"/>
      <c r="AE349" s="480"/>
      <c r="AF349" s="480"/>
      <c r="AG349" s="480"/>
      <c r="AM349" s="5"/>
      <c r="AN349" s="5"/>
    </row>
    <row r="350" spans="1:40" ht="31.5" x14ac:dyDescent="0.25">
      <c r="A350" s="375">
        <v>43</v>
      </c>
      <c r="B350" s="394" t="str">
        <f t="shared" ref="B350:B413" si="28">IF(A350=A349,"",IF(VLOOKUP(A350,$A$8:$D$90,4,FALSE)=0,"",VLOOKUP(A350,$A$8:$D$90,4,FALSE)))</f>
        <v/>
      </c>
      <c r="C350" s="395" t="str">
        <f ca="1">TEXT(IFERROR(INDEX('Overview - Section A'!$A$37:$A$44,MATCH(G350,'Overview - Section A'!$U$37:$U$44,0)),""),"d-mmm-yy") &amp;" to " &amp; TEXT(IFERROR(INDEX('Overview - Section A'!$E$37:$E$44,MATCH(G350,'Overview - Section A'!$U$37:$U$44,0)),""),"d-mmm-yy")</f>
        <v>1-Jul-20 to 31-Dec-20</v>
      </c>
      <c r="D350" s="483"/>
      <c r="E350" s="483"/>
      <c r="F350" s="484" t="str">
        <f t="shared" ref="F350:F413" si="29">IF(VLOOKUP(A350,$A$8:$D$90,4,FALSE)=0,"",VLOOKUP(A350,$A$8:$D$90,4,FALSE))</f>
        <v/>
      </c>
      <c r="G350" s="485" t="s">
        <v>436</v>
      </c>
      <c r="H350" s="485"/>
      <c r="I350" s="486" t="b">
        <f t="shared" ref="I350:I413" si="30">IFERROR(TRUE,FALSE)</f>
        <v>1</v>
      </c>
      <c r="J350" s="486" t="b">
        <f t="shared" ref="J350:J413" si="31">IFERROR(IF(OR(D350&lt;&gt;"",E350&lt;&gt;""),TRUE,FALSE),FALSE)</f>
        <v>0</v>
      </c>
      <c r="K350" s="486" t="str">
        <f t="shared" ref="K350:K413" si="32">IFERROR(VLOOKUP(A350,$A$8:$T$90,20,FALSE),"")</f>
        <v>a1N36000007n77kEAA</v>
      </c>
      <c r="L350" s="487" t="str">
        <f t="shared" ref="L350:L413" ca="1" si="33">CONCATENATE(A350,C350)</f>
        <v>431-Jul-20 to 31-Dec-20</v>
      </c>
      <c r="M350" s="488" t="s">
        <v>1362</v>
      </c>
      <c r="N350" s="479"/>
      <c r="O350" s="127"/>
      <c r="P350" s="127"/>
      <c r="Q350" s="127"/>
      <c r="AD350" s="480"/>
      <c r="AE350" s="480"/>
      <c r="AF350" s="480"/>
      <c r="AG350" s="480"/>
      <c r="AM350" s="5"/>
      <c r="AN350" s="5"/>
    </row>
    <row r="351" spans="1:40" ht="31.5" x14ac:dyDescent="0.25">
      <c r="A351" s="375">
        <v>43</v>
      </c>
      <c r="B351" s="394" t="str">
        <f t="shared" si="28"/>
        <v/>
      </c>
      <c r="C351" s="395" t="str">
        <f ca="1">TEXT(IFERROR(INDEX('Overview - Section A'!$A$37:$A$44,MATCH(G351,'Overview - Section A'!$U$37:$U$44,0)),""),"d-mmm-yy") &amp;" to " &amp; TEXT(IFERROR(INDEX('Overview - Section A'!$E$37:$E$44,MATCH(G351,'Overview - Section A'!$U$37:$U$44,0)),""),"d-mmm-yy")</f>
        <v>1-Jan-21 to 30-Jun-21</v>
      </c>
      <c r="D351" s="483"/>
      <c r="E351" s="483"/>
      <c r="F351" s="484" t="str">
        <f t="shared" si="29"/>
        <v/>
      </c>
      <c r="G351" s="485" t="s">
        <v>438</v>
      </c>
      <c r="H351" s="485"/>
      <c r="I351" s="486" t="b">
        <f t="shared" si="30"/>
        <v>1</v>
      </c>
      <c r="J351" s="486" t="b">
        <f t="shared" si="31"/>
        <v>0</v>
      </c>
      <c r="K351" s="486" t="str">
        <f t="shared" si="32"/>
        <v>a1N36000007n77kEAA</v>
      </c>
      <c r="L351" s="487" t="str">
        <f t="shared" ca="1" si="33"/>
        <v>431-Jan-21 to 30-Jun-21</v>
      </c>
      <c r="M351" s="488" t="s">
        <v>1363</v>
      </c>
      <c r="N351" s="479"/>
      <c r="O351" s="127"/>
      <c r="P351" s="127"/>
      <c r="Q351" s="127"/>
      <c r="AD351" s="480"/>
      <c r="AE351" s="480"/>
      <c r="AF351" s="480"/>
      <c r="AG351" s="480"/>
      <c r="AM351" s="5"/>
      <c r="AN351" s="5"/>
    </row>
    <row r="352" spans="1:40" ht="31.5" x14ac:dyDescent="0.25">
      <c r="A352" s="375">
        <v>44</v>
      </c>
      <c r="B352" s="394" t="str">
        <f t="shared" si="28"/>
        <v/>
      </c>
      <c r="C352" s="395" t="str">
        <f ca="1">TEXT(IFERROR(INDEX('Overview - Section A'!$A$37:$A$44,MATCH(G352,'Overview - Section A'!$U$37:$U$44,0)),""),"d-mmm-yy") &amp;" to " &amp; TEXT(IFERROR(INDEX('Overview - Section A'!$E$37:$E$44,MATCH(G352,'Overview - Section A'!$U$37:$U$44,0)),""),"d-mmm-yy")</f>
        <v>1-Jul-18 to 31-Dec-18</v>
      </c>
      <c r="D352" s="483"/>
      <c r="E352" s="483"/>
      <c r="F352" s="484" t="str">
        <f t="shared" si="29"/>
        <v/>
      </c>
      <c r="G352" s="485" t="s">
        <v>428</v>
      </c>
      <c r="H352" s="485"/>
      <c r="I352" s="486" t="b">
        <f t="shared" si="30"/>
        <v>1</v>
      </c>
      <c r="J352" s="486" t="b">
        <f t="shared" si="31"/>
        <v>0</v>
      </c>
      <c r="K352" s="486" t="str">
        <f t="shared" si="32"/>
        <v>a1N36000007n77lEAA</v>
      </c>
      <c r="L352" s="487" t="str">
        <f t="shared" ca="1" si="33"/>
        <v>441-Jul-18 to 31-Dec-18</v>
      </c>
      <c r="M352" s="488" t="s">
        <v>1364</v>
      </c>
      <c r="N352" s="479"/>
      <c r="O352" s="127"/>
      <c r="P352" s="127"/>
      <c r="Q352" s="127"/>
      <c r="AD352" s="480"/>
      <c r="AE352" s="480"/>
      <c r="AF352" s="480"/>
      <c r="AG352" s="480"/>
      <c r="AM352" s="5"/>
      <c r="AN352" s="5"/>
    </row>
    <row r="353" spans="1:40" ht="31.5" x14ac:dyDescent="0.25">
      <c r="A353" s="375">
        <v>44</v>
      </c>
      <c r="B353" s="394" t="str">
        <f t="shared" si="28"/>
        <v/>
      </c>
      <c r="C353" s="395" t="str">
        <f ca="1">TEXT(IFERROR(INDEX('Overview - Section A'!$A$37:$A$44,MATCH(G353,'Overview - Section A'!$U$37:$U$44,0)),""),"d-mmm-yy") &amp;" to " &amp; TEXT(IFERROR(INDEX('Overview - Section A'!$E$37:$E$44,MATCH(G353,'Overview - Section A'!$U$37:$U$44,0)),""),"d-mmm-yy")</f>
        <v>1-Jan-19 to 30-Jun-19</v>
      </c>
      <c r="D353" s="483"/>
      <c r="E353" s="483"/>
      <c r="F353" s="484" t="str">
        <f t="shared" si="29"/>
        <v/>
      </c>
      <c r="G353" s="485" t="s">
        <v>430</v>
      </c>
      <c r="H353" s="485"/>
      <c r="I353" s="486" t="b">
        <f t="shared" si="30"/>
        <v>1</v>
      </c>
      <c r="J353" s="486" t="b">
        <f t="shared" si="31"/>
        <v>0</v>
      </c>
      <c r="K353" s="486" t="str">
        <f t="shared" si="32"/>
        <v>a1N36000007n77lEAA</v>
      </c>
      <c r="L353" s="487" t="str">
        <f t="shared" ca="1" si="33"/>
        <v>441-Jan-19 to 30-Jun-19</v>
      </c>
      <c r="M353" s="488" t="s">
        <v>1365</v>
      </c>
      <c r="N353" s="479"/>
      <c r="O353" s="127"/>
      <c r="P353" s="127"/>
      <c r="Q353" s="127"/>
      <c r="AD353" s="480"/>
      <c r="AE353" s="480"/>
      <c r="AF353" s="480"/>
      <c r="AG353" s="480"/>
      <c r="AM353" s="5"/>
      <c r="AN353" s="5"/>
    </row>
    <row r="354" spans="1:40" ht="31.5" x14ac:dyDescent="0.25">
      <c r="A354" s="375">
        <v>44</v>
      </c>
      <c r="B354" s="394" t="str">
        <f t="shared" si="28"/>
        <v/>
      </c>
      <c r="C354" s="395" t="str">
        <f ca="1">TEXT(IFERROR(INDEX('Overview - Section A'!$A$37:$A$44,MATCH(G354,'Overview - Section A'!$U$37:$U$44,0)),""),"d-mmm-yy") &amp;" to " &amp; TEXT(IFERROR(INDEX('Overview - Section A'!$E$37:$E$44,MATCH(G354,'Overview - Section A'!$U$37:$U$44,0)),""),"d-mmm-yy")</f>
        <v>1-Jul-19 to 31-Dec-19</v>
      </c>
      <c r="D354" s="483"/>
      <c r="E354" s="483"/>
      <c r="F354" s="484" t="str">
        <f t="shared" si="29"/>
        <v/>
      </c>
      <c r="G354" s="485" t="s">
        <v>432</v>
      </c>
      <c r="H354" s="485"/>
      <c r="I354" s="486" t="b">
        <f t="shared" si="30"/>
        <v>1</v>
      </c>
      <c r="J354" s="486" t="b">
        <f t="shared" si="31"/>
        <v>0</v>
      </c>
      <c r="K354" s="486" t="str">
        <f t="shared" si="32"/>
        <v>a1N36000007n77lEAA</v>
      </c>
      <c r="L354" s="487" t="str">
        <f t="shared" ca="1" si="33"/>
        <v>441-Jul-19 to 31-Dec-19</v>
      </c>
      <c r="M354" s="488" t="s">
        <v>1366</v>
      </c>
      <c r="N354" s="479"/>
      <c r="O354" s="127"/>
      <c r="P354" s="127"/>
      <c r="Q354" s="127"/>
      <c r="AD354" s="480"/>
      <c r="AE354" s="480"/>
      <c r="AF354" s="480"/>
      <c r="AG354" s="480"/>
      <c r="AM354" s="5"/>
      <c r="AN354" s="5"/>
    </row>
    <row r="355" spans="1:40" ht="31.5" x14ac:dyDescent="0.25">
      <c r="A355" s="375">
        <v>44</v>
      </c>
      <c r="B355" s="394" t="str">
        <f t="shared" si="28"/>
        <v/>
      </c>
      <c r="C355" s="395" t="str">
        <f ca="1">TEXT(IFERROR(INDEX('Overview - Section A'!$A$37:$A$44,MATCH(G355,'Overview - Section A'!$U$37:$U$44,0)),""),"d-mmm-yy") &amp;" to " &amp; TEXT(IFERROR(INDEX('Overview - Section A'!$E$37:$E$44,MATCH(G355,'Overview - Section A'!$U$37:$U$44,0)),""),"d-mmm-yy")</f>
        <v>1-Jan-20 to 30-Jun-20</v>
      </c>
      <c r="D355" s="483"/>
      <c r="E355" s="483"/>
      <c r="F355" s="484" t="str">
        <f t="shared" si="29"/>
        <v/>
      </c>
      <c r="G355" s="485" t="s">
        <v>434</v>
      </c>
      <c r="H355" s="485"/>
      <c r="I355" s="486" t="b">
        <f t="shared" si="30"/>
        <v>1</v>
      </c>
      <c r="J355" s="486" t="b">
        <f t="shared" si="31"/>
        <v>0</v>
      </c>
      <c r="K355" s="486" t="str">
        <f t="shared" si="32"/>
        <v>a1N36000007n77lEAA</v>
      </c>
      <c r="L355" s="487" t="str">
        <f t="shared" ca="1" si="33"/>
        <v>441-Jan-20 to 30-Jun-20</v>
      </c>
      <c r="M355" s="488" t="s">
        <v>1367</v>
      </c>
      <c r="N355" s="479"/>
      <c r="O355" s="127"/>
      <c r="P355" s="127"/>
      <c r="Q355" s="127"/>
      <c r="AD355" s="480"/>
      <c r="AE355" s="480"/>
      <c r="AF355" s="480"/>
      <c r="AG355" s="480"/>
      <c r="AM355" s="5"/>
      <c r="AN355" s="5"/>
    </row>
    <row r="356" spans="1:40" ht="31.5" x14ac:dyDescent="0.25">
      <c r="A356" s="375">
        <v>44</v>
      </c>
      <c r="B356" s="394" t="str">
        <f t="shared" si="28"/>
        <v/>
      </c>
      <c r="C356" s="395" t="str">
        <f ca="1">TEXT(IFERROR(INDEX('Overview - Section A'!$A$37:$A$44,MATCH(G356,'Overview - Section A'!$U$37:$U$44,0)),""),"d-mmm-yy") &amp;" to " &amp; TEXT(IFERROR(INDEX('Overview - Section A'!$E$37:$E$44,MATCH(G356,'Overview - Section A'!$U$37:$U$44,0)),""),"d-mmm-yy")</f>
        <v>1-Jul-20 to 31-Dec-20</v>
      </c>
      <c r="D356" s="483"/>
      <c r="E356" s="483"/>
      <c r="F356" s="484" t="str">
        <f t="shared" si="29"/>
        <v/>
      </c>
      <c r="G356" s="485" t="s">
        <v>436</v>
      </c>
      <c r="H356" s="485"/>
      <c r="I356" s="486" t="b">
        <f t="shared" si="30"/>
        <v>1</v>
      </c>
      <c r="J356" s="486" t="b">
        <f t="shared" si="31"/>
        <v>0</v>
      </c>
      <c r="K356" s="486" t="str">
        <f t="shared" si="32"/>
        <v>a1N36000007n77lEAA</v>
      </c>
      <c r="L356" s="487" t="str">
        <f t="shared" ca="1" si="33"/>
        <v>441-Jul-20 to 31-Dec-20</v>
      </c>
      <c r="M356" s="488" t="s">
        <v>1368</v>
      </c>
      <c r="N356" s="479"/>
      <c r="O356" s="127"/>
      <c r="P356" s="127"/>
      <c r="Q356" s="127"/>
      <c r="AD356" s="480"/>
      <c r="AE356" s="480"/>
      <c r="AF356" s="480"/>
      <c r="AG356" s="480"/>
      <c r="AM356" s="5"/>
      <c r="AN356" s="5"/>
    </row>
    <row r="357" spans="1:40" ht="31.5" x14ac:dyDescent="0.25">
      <c r="A357" s="375">
        <v>44</v>
      </c>
      <c r="B357" s="394" t="str">
        <f t="shared" si="28"/>
        <v/>
      </c>
      <c r="C357" s="395" t="str">
        <f ca="1">TEXT(IFERROR(INDEX('Overview - Section A'!$A$37:$A$44,MATCH(G357,'Overview - Section A'!$U$37:$U$44,0)),""),"d-mmm-yy") &amp;" to " &amp; TEXT(IFERROR(INDEX('Overview - Section A'!$E$37:$E$44,MATCH(G357,'Overview - Section A'!$U$37:$U$44,0)),""),"d-mmm-yy")</f>
        <v>1-Jan-21 to 30-Jun-21</v>
      </c>
      <c r="D357" s="483"/>
      <c r="E357" s="483"/>
      <c r="F357" s="484" t="str">
        <f t="shared" si="29"/>
        <v/>
      </c>
      <c r="G357" s="485" t="s">
        <v>438</v>
      </c>
      <c r="H357" s="485"/>
      <c r="I357" s="486" t="b">
        <f t="shared" si="30"/>
        <v>1</v>
      </c>
      <c r="J357" s="486" t="b">
        <f t="shared" si="31"/>
        <v>0</v>
      </c>
      <c r="K357" s="486" t="str">
        <f t="shared" si="32"/>
        <v>a1N36000007n77lEAA</v>
      </c>
      <c r="L357" s="487" t="str">
        <f t="shared" ca="1" si="33"/>
        <v>441-Jan-21 to 30-Jun-21</v>
      </c>
      <c r="M357" s="488" t="s">
        <v>1369</v>
      </c>
      <c r="N357" s="479"/>
      <c r="O357" s="127"/>
      <c r="P357" s="127"/>
      <c r="Q357" s="127"/>
      <c r="AD357" s="480"/>
      <c r="AE357" s="480"/>
      <c r="AF357" s="480"/>
      <c r="AG357" s="480"/>
      <c r="AM357" s="5"/>
      <c r="AN357" s="5"/>
    </row>
    <row r="358" spans="1:40" ht="31.5" x14ac:dyDescent="0.25">
      <c r="A358" s="375">
        <v>45</v>
      </c>
      <c r="B358" s="394" t="str">
        <f t="shared" si="28"/>
        <v/>
      </c>
      <c r="C358" s="395" t="str">
        <f ca="1">TEXT(IFERROR(INDEX('Overview - Section A'!$A$37:$A$44,MATCH(G358,'Overview - Section A'!$U$37:$U$44,0)),""),"d-mmm-yy") &amp;" to " &amp; TEXT(IFERROR(INDEX('Overview - Section A'!$E$37:$E$44,MATCH(G358,'Overview - Section A'!$U$37:$U$44,0)),""),"d-mmm-yy")</f>
        <v>1-Jul-18 to 31-Dec-18</v>
      </c>
      <c r="D358" s="483"/>
      <c r="E358" s="483"/>
      <c r="F358" s="484" t="str">
        <f t="shared" si="29"/>
        <v/>
      </c>
      <c r="G358" s="485" t="s">
        <v>428</v>
      </c>
      <c r="H358" s="485"/>
      <c r="I358" s="486" t="b">
        <f t="shared" si="30"/>
        <v>1</v>
      </c>
      <c r="J358" s="486" t="b">
        <f t="shared" si="31"/>
        <v>0</v>
      </c>
      <c r="K358" s="486" t="str">
        <f t="shared" si="32"/>
        <v>a1N36000007n77mEAA</v>
      </c>
      <c r="L358" s="487" t="str">
        <f t="shared" ca="1" si="33"/>
        <v>451-Jul-18 to 31-Dec-18</v>
      </c>
      <c r="M358" s="488" t="s">
        <v>1370</v>
      </c>
      <c r="N358" s="479"/>
      <c r="O358" s="127"/>
      <c r="P358" s="127"/>
      <c r="Q358" s="127"/>
      <c r="AD358" s="480"/>
      <c r="AE358" s="480"/>
      <c r="AF358" s="480"/>
      <c r="AG358" s="480"/>
      <c r="AM358" s="5"/>
      <c r="AN358" s="5"/>
    </row>
    <row r="359" spans="1:40" ht="31.5" x14ac:dyDescent="0.25">
      <c r="A359" s="375">
        <v>45</v>
      </c>
      <c r="B359" s="394" t="str">
        <f t="shared" si="28"/>
        <v/>
      </c>
      <c r="C359" s="395" t="str">
        <f ca="1">TEXT(IFERROR(INDEX('Overview - Section A'!$A$37:$A$44,MATCH(G359,'Overview - Section A'!$U$37:$U$44,0)),""),"d-mmm-yy") &amp;" to " &amp; TEXT(IFERROR(INDEX('Overview - Section A'!$E$37:$E$44,MATCH(G359,'Overview - Section A'!$U$37:$U$44,0)),""),"d-mmm-yy")</f>
        <v>1-Jan-19 to 30-Jun-19</v>
      </c>
      <c r="D359" s="483"/>
      <c r="E359" s="483"/>
      <c r="F359" s="484" t="str">
        <f t="shared" si="29"/>
        <v/>
      </c>
      <c r="G359" s="485" t="s">
        <v>430</v>
      </c>
      <c r="H359" s="485"/>
      <c r="I359" s="486" t="b">
        <f t="shared" si="30"/>
        <v>1</v>
      </c>
      <c r="J359" s="486" t="b">
        <f t="shared" si="31"/>
        <v>0</v>
      </c>
      <c r="K359" s="486" t="str">
        <f t="shared" si="32"/>
        <v>a1N36000007n77mEAA</v>
      </c>
      <c r="L359" s="487" t="str">
        <f t="shared" ca="1" si="33"/>
        <v>451-Jan-19 to 30-Jun-19</v>
      </c>
      <c r="M359" s="488" t="s">
        <v>1371</v>
      </c>
      <c r="N359" s="479"/>
      <c r="O359" s="127"/>
      <c r="P359" s="127"/>
      <c r="Q359" s="127"/>
      <c r="AD359" s="480"/>
      <c r="AE359" s="480"/>
      <c r="AF359" s="480"/>
      <c r="AG359" s="480"/>
      <c r="AM359" s="5"/>
      <c r="AN359" s="5"/>
    </row>
    <row r="360" spans="1:40" ht="31.5" x14ac:dyDescent="0.25">
      <c r="A360" s="375">
        <v>45</v>
      </c>
      <c r="B360" s="394" t="str">
        <f t="shared" si="28"/>
        <v/>
      </c>
      <c r="C360" s="395" t="str">
        <f ca="1">TEXT(IFERROR(INDEX('Overview - Section A'!$A$37:$A$44,MATCH(G360,'Overview - Section A'!$U$37:$U$44,0)),""),"d-mmm-yy") &amp;" to " &amp; TEXT(IFERROR(INDEX('Overview - Section A'!$E$37:$E$44,MATCH(G360,'Overview - Section A'!$U$37:$U$44,0)),""),"d-mmm-yy")</f>
        <v>1-Jul-19 to 31-Dec-19</v>
      </c>
      <c r="D360" s="483"/>
      <c r="E360" s="483"/>
      <c r="F360" s="484" t="str">
        <f t="shared" si="29"/>
        <v/>
      </c>
      <c r="G360" s="485" t="s">
        <v>432</v>
      </c>
      <c r="H360" s="485"/>
      <c r="I360" s="486" t="b">
        <f t="shared" si="30"/>
        <v>1</v>
      </c>
      <c r="J360" s="486" t="b">
        <f t="shared" si="31"/>
        <v>0</v>
      </c>
      <c r="K360" s="486" t="str">
        <f t="shared" si="32"/>
        <v>a1N36000007n77mEAA</v>
      </c>
      <c r="L360" s="487" t="str">
        <f t="shared" ca="1" si="33"/>
        <v>451-Jul-19 to 31-Dec-19</v>
      </c>
      <c r="M360" s="488" t="s">
        <v>1372</v>
      </c>
      <c r="N360" s="479"/>
      <c r="O360" s="127"/>
      <c r="P360" s="127"/>
      <c r="Q360" s="127"/>
      <c r="AD360" s="480"/>
      <c r="AE360" s="480"/>
      <c r="AF360" s="480"/>
      <c r="AG360" s="480"/>
      <c r="AM360" s="5"/>
      <c r="AN360" s="5"/>
    </row>
    <row r="361" spans="1:40" ht="31.5" x14ac:dyDescent="0.25">
      <c r="A361" s="375">
        <v>45</v>
      </c>
      <c r="B361" s="394" t="str">
        <f t="shared" si="28"/>
        <v/>
      </c>
      <c r="C361" s="395" t="str">
        <f ca="1">TEXT(IFERROR(INDEX('Overview - Section A'!$A$37:$A$44,MATCH(G361,'Overview - Section A'!$U$37:$U$44,0)),""),"d-mmm-yy") &amp;" to " &amp; TEXT(IFERROR(INDEX('Overview - Section A'!$E$37:$E$44,MATCH(G361,'Overview - Section A'!$U$37:$U$44,0)),""),"d-mmm-yy")</f>
        <v>1-Jan-20 to 30-Jun-20</v>
      </c>
      <c r="D361" s="483"/>
      <c r="E361" s="483"/>
      <c r="F361" s="484" t="str">
        <f t="shared" si="29"/>
        <v/>
      </c>
      <c r="G361" s="485" t="s">
        <v>434</v>
      </c>
      <c r="H361" s="485"/>
      <c r="I361" s="486" t="b">
        <f t="shared" si="30"/>
        <v>1</v>
      </c>
      <c r="J361" s="486" t="b">
        <f t="shared" si="31"/>
        <v>0</v>
      </c>
      <c r="K361" s="486" t="str">
        <f t="shared" si="32"/>
        <v>a1N36000007n77mEAA</v>
      </c>
      <c r="L361" s="487" t="str">
        <f t="shared" ca="1" si="33"/>
        <v>451-Jan-20 to 30-Jun-20</v>
      </c>
      <c r="M361" s="488" t="s">
        <v>1373</v>
      </c>
      <c r="N361" s="479"/>
      <c r="O361" s="127"/>
      <c r="P361" s="127"/>
      <c r="Q361" s="127"/>
      <c r="AD361" s="480"/>
      <c r="AE361" s="480"/>
      <c r="AF361" s="480"/>
      <c r="AG361" s="480"/>
      <c r="AM361" s="5"/>
      <c r="AN361" s="5"/>
    </row>
    <row r="362" spans="1:40" ht="31.5" x14ac:dyDescent="0.25">
      <c r="A362" s="375">
        <v>45</v>
      </c>
      <c r="B362" s="394" t="str">
        <f t="shared" si="28"/>
        <v/>
      </c>
      <c r="C362" s="395" t="str">
        <f ca="1">TEXT(IFERROR(INDEX('Overview - Section A'!$A$37:$A$44,MATCH(G362,'Overview - Section A'!$U$37:$U$44,0)),""),"d-mmm-yy") &amp;" to " &amp; TEXT(IFERROR(INDEX('Overview - Section A'!$E$37:$E$44,MATCH(G362,'Overview - Section A'!$U$37:$U$44,0)),""),"d-mmm-yy")</f>
        <v>1-Jul-20 to 31-Dec-20</v>
      </c>
      <c r="D362" s="483"/>
      <c r="E362" s="483"/>
      <c r="F362" s="484" t="str">
        <f t="shared" si="29"/>
        <v/>
      </c>
      <c r="G362" s="485" t="s">
        <v>436</v>
      </c>
      <c r="H362" s="485"/>
      <c r="I362" s="486" t="b">
        <f t="shared" si="30"/>
        <v>1</v>
      </c>
      <c r="J362" s="486" t="b">
        <f t="shared" si="31"/>
        <v>0</v>
      </c>
      <c r="K362" s="486" t="str">
        <f t="shared" si="32"/>
        <v>a1N36000007n77mEAA</v>
      </c>
      <c r="L362" s="487" t="str">
        <f t="shared" ca="1" si="33"/>
        <v>451-Jul-20 to 31-Dec-20</v>
      </c>
      <c r="M362" s="488" t="s">
        <v>1374</v>
      </c>
      <c r="N362" s="479"/>
      <c r="O362" s="127"/>
      <c r="P362" s="127"/>
      <c r="Q362" s="127"/>
      <c r="AD362" s="480"/>
      <c r="AE362" s="480"/>
      <c r="AF362" s="480"/>
      <c r="AG362" s="480"/>
      <c r="AM362" s="5"/>
      <c r="AN362" s="5"/>
    </row>
    <row r="363" spans="1:40" ht="31.5" x14ac:dyDescent="0.25">
      <c r="A363" s="375">
        <v>45</v>
      </c>
      <c r="B363" s="394" t="str">
        <f t="shared" si="28"/>
        <v/>
      </c>
      <c r="C363" s="395" t="str">
        <f ca="1">TEXT(IFERROR(INDEX('Overview - Section A'!$A$37:$A$44,MATCH(G363,'Overview - Section A'!$U$37:$U$44,0)),""),"d-mmm-yy") &amp;" to " &amp; TEXT(IFERROR(INDEX('Overview - Section A'!$E$37:$E$44,MATCH(G363,'Overview - Section A'!$U$37:$U$44,0)),""),"d-mmm-yy")</f>
        <v>1-Jan-21 to 30-Jun-21</v>
      </c>
      <c r="D363" s="483"/>
      <c r="E363" s="483"/>
      <c r="F363" s="484" t="str">
        <f t="shared" si="29"/>
        <v/>
      </c>
      <c r="G363" s="485" t="s">
        <v>438</v>
      </c>
      <c r="H363" s="485"/>
      <c r="I363" s="486" t="b">
        <f t="shared" si="30"/>
        <v>1</v>
      </c>
      <c r="J363" s="486" t="b">
        <f t="shared" si="31"/>
        <v>0</v>
      </c>
      <c r="K363" s="486" t="str">
        <f t="shared" si="32"/>
        <v>a1N36000007n77mEAA</v>
      </c>
      <c r="L363" s="487" t="str">
        <f t="shared" ca="1" si="33"/>
        <v>451-Jan-21 to 30-Jun-21</v>
      </c>
      <c r="M363" s="488" t="s">
        <v>1375</v>
      </c>
      <c r="N363" s="479"/>
      <c r="O363" s="127"/>
      <c r="P363" s="127"/>
      <c r="Q363" s="127"/>
      <c r="AD363" s="480"/>
      <c r="AE363" s="480"/>
      <c r="AF363" s="480"/>
      <c r="AG363" s="480"/>
      <c r="AM363" s="5"/>
      <c r="AN363" s="5"/>
    </row>
    <row r="364" spans="1:40" ht="31.5" x14ac:dyDescent="0.25">
      <c r="A364" s="375">
        <v>46</v>
      </c>
      <c r="B364" s="394" t="str">
        <f t="shared" si="28"/>
        <v/>
      </c>
      <c r="C364" s="395" t="str">
        <f ca="1">TEXT(IFERROR(INDEX('Overview - Section A'!$A$37:$A$44,MATCH(G364,'Overview - Section A'!$U$37:$U$44,0)),""),"d-mmm-yy") &amp;" to " &amp; TEXT(IFERROR(INDEX('Overview - Section A'!$E$37:$E$44,MATCH(G364,'Overview - Section A'!$U$37:$U$44,0)),""),"d-mmm-yy")</f>
        <v>1-Jul-18 to 31-Dec-18</v>
      </c>
      <c r="D364" s="483"/>
      <c r="E364" s="483"/>
      <c r="F364" s="484" t="str">
        <f t="shared" si="29"/>
        <v/>
      </c>
      <c r="G364" s="485" t="s">
        <v>428</v>
      </c>
      <c r="H364" s="485"/>
      <c r="I364" s="486" t="b">
        <f t="shared" si="30"/>
        <v>1</v>
      </c>
      <c r="J364" s="486" t="b">
        <f t="shared" si="31"/>
        <v>0</v>
      </c>
      <c r="K364" s="486" t="str">
        <f t="shared" si="32"/>
        <v>a1N36000007n77nEAA</v>
      </c>
      <c r="L364" s="487" t="str">
        <f t="shared" ca="1" si="33"/>
        <v>461-Jul-18 to 31-Dec-18</v>
      </c>
      <c r="M364" s="488" t="s">
        <v>1376</v>
      </c>
      <c r="N364" s="479"/>
      <c r="O364" s="127"/>
      <c r="P364" s="127"/>
      <c r="Q364" s="127"/>
      <c r="AD364" s="480"/>
      <c r="AE364" s="480"/>
      <c r="AF364" s="480"/>
      <c r="AG364" s="480"/>
      <c r="AM364" s="5"/>
      <c r="AN364" s="5"/>
    </row>
    <row r="365" spans="1:40" ht="31.5" x14ac:dyDescent="0.25">
      <c r="A365" s="375">
        <v>46</v>
      </c>
      <c r="B365" s="394" t="str">
        <f t="shared" si="28"/>
        <v/>
      </c>
      <c r="C365" s="395" t="str">
        <f ca="1">TEXT(IFERROR(INDEX('Overview - Section A'!$A$37:$A$44,MATCH(G365,'Overview - Section A'!$U$37:$U$44,0)),""),"d-mmm-yy") &amp;" to " &amp; TEXT(IFERROR(INDEX('Overview - Section A'!$E$37:$E$44,MATCH(G365,'Overview - Section A'!$U$37:$U$44,0)),""),"d-mmm-yy")</f>
        <v>1-Jan-19 to 30-Jun-19</v>
      </c>
      <c r="D365" s="483"/>
      <c r="E365" s="483"/>
      <c r="F365" s="484" t="str">
        <f t="shared" si="29"/>
        <v/>
      </c>
      <c r="G365" s="485" t="s">
        <v>430</v>
      </c>
      <c r="H365" s="485"/>
      <c r="I365" s="486" t="b">
        <f t="shared" si="30"/>
        <v>1</v>
      </c>
      <c r="J365" s="486" t="b">
        <f t="shared" si="31"/>
        <v>0</v>
      </c>
      <c r="K365" s="486" t="str">
        <f t="shared" si="32"/>
        <v>a1N36000007n77nEAA</v>
      </c>
      <c r="L365" s="487" t="str">
        <f t="shared" ca="1" si="33"/>
        <v>461-Jan-19 to 30-Jun-19</v>
      </c>
      <c r="M365" s="488" t="s">
        <v>1377</v>
      </c>
      <c r="N365" s="479"/>
      <c r="O365" s="127"/>
      <c r="P365" s="127"/>
      <c r="Q365" s="127"/>
      <c r="AD365" s="480"/>
      <c r="AE365" s="480"/>
      <c r="AF365" s="480"/>
      <c r="AG365" s="480"/>
      <c r="AM365" s="5"/>
      <c r="AN365" s="5"/>
    </row>
    <row r="366" spans="1:40" ht="31.5" x14ac:dyDescent="0.25">
      <c r="A366" s="375">
        <v>46</v>
      </c>
      <c r="B366" s="394" t="str">
        <f t="shared" si="28"/>
        <v/>
      </c>
      <c r="C366" s="395" t="str">
        <f ca="1">TEXT(IFERROR(INDEX('Overview - Section A'!$A$37:$A$44,MATCH(G366,'Overview - Section A'!$U$37:$U$44,0)),""),"d-mmm-yy") &amp;" to " &amp; TEXT(IFERROR(INDEX('Overview - Section A'!$E$37:$E$44,MATCH(G366,'Overview - Section A'!$U$37:$U$44,0)),""),"d-mmm-yy")</f>
        <v>1-Jul-19 to 31-Dec-19</v>
      </c>
      <c r="D366" s="483"/>
      <c r="E366" s="483"/>
      <c r="F366" s="484" t="str">
        <f t="shared" si="29"/>
        <v/>
      </c>
      <c r="G366" s="485" t="s">
        <v>432</v>
      </c>
      <c r="H366" s="485"/>
      <c r="I366" s="486" t="b">
        <f t="shared" si="30"/>
        <v>1</v>
      </c>
      <c r="J366" s="486" t="b">
        <f t="shared" si="31"/>
        <v>0</v>
      </c>
      <c r="K366" s="486" t="str">
        <f t="shared" si="32"/>
        <v>a1N36000007n77nEAA</v>
      </c>
      <c r="L366" s="487" t="str">
        <f t="shared" ca="1" si="33"/>
        <v>461-Jul-19 to 31-Dec-19</v>
      </c>
      <c r="M366" s="488" t="s">
        <v>1378</v>
      </c>
      <c r="N366" s="479"/>
      <c r="O366" s="127"/>
      <c r="P366" s="127"/>
      <c r="Q366" s="127"/>
      <c r="AD366" s="480"/>
      <c r="AE366" s="480"/>
      <c r="AF366" s="480"/>
      <c r="AG366" s="480"/>
      <c r="AM366" s="5"/>
      <c r="AN366" s="5"/>
    </row>
    <row r="367" spans="1:40" ht="31.5" x14ac:dyDescent="0.25">
      <c r="A367" s="375">
        <v>46</v>
      </c>
      <c r="B367" s="394" t="str">
        <f t="shared" si="28"/>
        <v/>
      </c>
      <c r="C367" s="395" t="str">
        <f ca="1">TEXT(IFERROR(INDEX('Overview - Section A'!$A$37:$A$44,MATCH(G367,'Overview - Section A'!$U$37:$U$44,0)),""),"d-mmm-yy") &amp;" to " &amp; TEXT(IFERROR(INDEX('Overview - Section A'!$E$37:$E$44,MATCH(G367,'Overview - Section A'!$U$37:$U$44,0)),""),"d-mmm-yy")</f>
        <v>1-Jan-20 to 30-Jun-20</v>
      </c>
      <c r="D367" s="483"/>
      <c r="E367" s="483"/>
      <c r="F367" s="484" t="str">
        <f t="shared" si="29"/>
        <v/>
      </c>
      <c r="G367" s="485" t="s">
        <v>434</v>
      </c>
      <c r="H367" s="485"/>
      <c r="I367" s="486" t="b">
        <f t="shared" si="30"/>
        <v>1</v>
      </c>
      <c r="J367" s="486" t="b">
        <f t="shared" si="31"/>
        <v>0</v>
      </c>
      <c r="K367" s="486" t="str">
        <f t="shared" si="32"/>
        <v>a1N36000007n77nEAA</v>
      </c>
      <c r="L367" s="487" t="str">
        <f t="shared" ca="1" si="33"/>
        <v>461-Jan-20 to 30-Jun-20</v>
      </c>
      <c r="M367" s="488" t="s">
        <v>1379</v>
      </c>
      <c r="N367" s="479"/>
      <c r="O367" s="127"/>
      <c r="P367" s="127"/>
      <c r="Q367" s="127"/>
      <c r="AD367" s="480"/>
      <c r="AE367" s="480"/>
      <c r="AF367" s="480"/>
      <c r="AG367" s="480"/>
      <c r="AM367" s="5"/>
      <c r="AN367" s="5"/>
    </row>
    <row r="368" spans="1:40" ht="31.5" x14ac:dyDescent="0.25">
      <c r="A368" s="375">
        <v>46</v>
      </c>
      <c r="B368" s="394" t="str">
        <f t="shared" si="28"/>
        <v/>
      </c>
      <c r="C368" s="395" t="str">
        <f ca="1">TEXT(IFERROR(INDEX('Overview - Section A'!$A$37:$A$44,MATCH(G368,'Overview - Section A'!$U$37:$U$44,0)),""),"d-mmm-yy") &amp;" to " &amp; TEXT(IFERROR(INDEX('Overview - Section A'!$E$37:$E$44,MATCH(G368,'Overview - Section A'!$U$37:$U$44,0)),""),"d-mmm-yy")</f>
        <v>1-Jul-20 to 31-Dec-20</v>
      </c>
      <c r="D368" s="483"/>
      <c r="E368" s="483"/>
      <c r="F368" s="484" t="str">
        <f t="shared" si="29"/>
        <v/>
      </c>
      <c r="G368" s="485" t="s">
        <v>436</v>
      </c>
      <c r="H368" s="485"/>
      <c r="I368" s="486" t="b">
        <f t="shared" si="30"/>
        <v>1</v>
      </c>
      <c r="J368" s="486" t="b">
        <f t="shared" si="31"/>
        <v>0</v>
      </c>
      <c r="K368" s="486" t="str">
        <f t="shared" si="32"/>
        <v>a1N36000007n77nEAA</v>
      </c>
      <c r="L368" s="487" t="str">
        <f t="shared" ca="1" si="33"/>
        <v>461-Jul-20 to 31-Dec-20</v>
      </c>
      <c r="M368" s="488" t="s">
        <v>1380</v>
      </c>
      <c r="N368" s="479"/>
      <c r="O368" s="127"/>
      <c r="P368" s="127"/>
      <c r="Q368" s="127"/>
      <c r="AD368" s="480"/>
      <c r="AE368" s="480"/>
      <c r="AF368" s="480"/>
      <c r="AG368" s="480"/>
      <c r="AM368" s="5"/>
      <c r="AN368" s="5"/>
    </row>
    <row r="369" spans="1:40" ht="31.5" x14ac:dyDescent="0.25">
      <c r="A369" s="375">
        <v>46</v>
      </c>
      <c r="B369" s="394" t="str">
        <f t="shared" si="28"/>
        <v/>
      </c>
      <c r="C369" s="395" t="str">
        <f ca="1">TEXT(IFERROR(INDEX('Overview - Section A'!$A$37:$A$44,MATCH(G369,'Overview - Section A'!$U$37:$U$44,0)),""),"d-mmm-yy") &amp;" to " &amp; TEXT(IFERROR(INDEX('Overview - Section A'!$E$37:$E$44,MATCH(G369,'Overview - Section A'!$U$37:$U$44,0)),""),"d-mmm-yy")</f>
        <v>1-Jan-21 to 30-Jun-21</v>
      </c>
      <c r="D369" s="483"/>
      <c r="E369" s="483"/>
      <c r="F369" s="484" t="str">
        <f t="shared" si="29"/>
        <v/>
      </c>
      <c r="G369" s="485" t="s">
        <v>438</v>
      </c>
      <c r="H369" s="485"/>
      <c r="I369" s="486" t="b">
        <f t="shared" si="30"/>
        <v>1</v>
      </c>
      <c r="J369" s="486" t="b">
        <f t="shared" si="31"/>
        <v>0</v>
      </c>
      <c r="K369" s="486" t="str">
        <f t="shared" si="32"/>
        <v>a1N36000007n77nEAA</v>
      </c>
      <c r="L369" s="487" t="str">
        <f t="shared" ca="1" si="33"/>
        <v>461-Jan-21 to 30-Jun-21</v>
      </c>
      <c r="M369" s="488" t="s">
        <v>1381</v>
      </c>
      <c r="N369" s="479"/>
      <c r="O369" s="127"/>
      <c r="P369" s="127"/>
      <c r="Q369" s="127"/>
      <c r="AD369" s="480"/>
      <c r="AE369" s="480"/>
      <c r="AF369" s="480"/>
      <c r="AG369" s="480"/>
      <c r="AM369" s="5"/>
      <c r="AN369" s="5"/>
    </row>
    <row r="370" spans="1:40" ht="31.5" x14ac:dyDescent="0.25">
      <c r="A370" s="375">
        <v>47</v>
      </c>
      <c r="B370" s="394" t="str">
        <f t="shared" si="28"/>
        <v/>
      </c>
      <c r="C370" s="395" t="str">
        <f ca="1">TEXT(IFERROR(INDEX('Overview - Section A'!$A$37:$A$44,MATCH(G370,'Overview - Section A'!$U$37:$U$44,0)),""),"d-mmm-yy") &amp;" to " &amp; TEXT(IFERROR(INDEX('Overview - Section A'!$E$37:$E$44,MATCH(G370,'Overview - Section A'!$U$37:$U$44,0)),""),"d-mmm-yy")</f>
        <v>1-Jul-18 to 31-Dec-18</v>
      </c>
      <c r="D370" s="483"/>
      <c r="E370" s="483"/>
      <c r="F370" s="484" t="str">
        <f t="shared" si="29"/>
        <v/>
      </c>
      <c r="G370" s="485" t="s">
        <v>428</v>
      </c>
      <c r="H370" s="485"/>
      <c r="I370" s="486" t="b">
        <f t="shared" si="30"/>
        <v>1</v>
      </c>
      <c r="J370" s="486" t="b">
        <f t="shared" si="31"/>
        <v>0</v>
      </c>
      <c r="K370" s="486" t="str">
        <f t="shared" si="32"/>
        <v>a1N36000007n77oEAA</v>
      </c>
      <c r="L370" s="487" t="str">
        <f t="shared" ca="1" si="33"/>
        <v>471-Jul-18 to 31-Dec-18</v>
      </c>
      <c r="M370" s="488" t="s">
        <v>1382</v>
      </c>
      <c r="N370" s="479"/>
      <c r="O370" s="127"/>
      <c r="P370" s="127"/>
      <c r="Q370" s="127"/>
      <c r="AD370" s="480"/>
      <c r="AE370" s="480"/>
      <c r="AF370" s="480"/>
      <c r="AG370" s="480"/>
      <c r="AM370" s="5"/>
      <c r="AN370" s="5"/>
    </row>
    <row r="371" spans="1:40" ht="31.5" x14ac:dyDescent="0.25">
      <c r="A371" s="375">
        <v>47</v>
      </c>
      <c r="B371" s="394" t="str">
        <f t="shared" si="28"/>
        <v/>
      </c>
      <c r="C371" s="395" t="str">
        <f ca="1">TEXT(IFERROR(INDEX('Overview - Section A'!$A$37:$A$44,MATCH(G371,'Overview - Section A'!$U$37:$U$44,0)),""),"d-mmm-yy") &amp;" to " &amp; TEXT(IFERROR(INDEX('Overview - Section A'!$E$37:$E$44,MATCH(G371,'Overview - Section A'!$U$37:$U$44,0)),""),"d-mmm-yy")</f>
        <v>1-Jan-19 to 30-Jun-19</v>
      </c>
      <c r="D371" s="483"/>
      <c r="E371" s="483"/>
      <c r="F371" s="484" t="str">
        <f t="shared" si="29"/>
        <v/>
      </c>
      <c r="G371" s="485" t="s">
        <v>430</v>
      </c>
      <c r="H371" s="485"/>
      <c r="I371" s="486" t="b">
        <f t="shared" si="30"/>
        <v>1</v>
      </c>
      <c r="J371" s="486" t="b">
        <f t="shared" si="31"/>
        <v>0</v>
      </c>
      <c r="K371" s="486" t="str">
        <f t="shared" si="32"/>
        <v>a1N36000007n77oEAA</v>
      </c>
      <c r="L371" s="487" t="str">
        <f t="shared" ca="1" si="33"/>
        <v>471-Jan-19 to 30-Jun-19</v>
      </c>
      <c r="M371" s="488" t="s">
        <v>1383</v>
      </c>
      <c r="N371" s="479"/>
      <c r="O371" s="127"/>
      <c r="P371" s="127"/>
      <c r="Q371" s="127"/>
      <c r="AD371" s="480"/>
      <c r="AE371" s="480"/>
      <c r="AF371" s="480"/>
      <c r="AG371" s="480"/>
      <c r="AM371" s="5"/>
      <c r="AN371" s="5"/>
    </row>
    <row r="372" spans="1:40" ht="31.5" x14ac:dyDescent="0.25">
      <c r="A372" s="375">
        <v>47</v>
      </c>
      <c r="B372" s="394" t="str">
        <f t="shared" si="28"/>
        <v/>
      </c>
      <c r="C372" s="395" t="str">
        <f ca="1">TEXT(IFERROR(INDEX('Overview - Section A'!$A$37:$A$44,MATCH(G372,'Overview - Section A'!$U$37:$U$44,0)),""),"d-mmm-yy") &amp;" to " &amp; TEXT(IFERROR(INDEX('Overview - Section A'!$E$37:$E$44,MATCH(G372,'Overview - Section A'!$U$37:$U$44,0)),""),"d-mmm-yy")</f>
        <v>1-Jul-19 to 31-Dec-19</v>
      </c>
      <c r="D372" s="483"/>
      <c r="E372" s="483"/>
      <c r="F372" s="484" t="str">
        <f t="shared" si="29"/>
        <v/>
      </c>
      <c r="G372" s="485" t="s">
        <v>432</v>
      </c>
      <c r="H372" s="485"/>
      <c r="I372" s="486" t="b">
        <f t="shared" si="30"/>
        <v>1</v>
      </c>
      <c r="J372" s="486" t="b">
        <f t="shared" si="31"/>
        <v>0</v>
      </c>
      <c r="K372" s="486" t="str">
        <f t="shared" si="32"/>
        <v>a1N36000007n77oEAA</v>
      </c>
      <c r="L372" s="487" t="str">
        <f t="shared" ca="1" si="33"/>
        <v>471-Jul-19 to 31-Dec-19</v>
      </c>
      <c r="M372" s="488" t="s">
        <v>1384</v>
      </c>
      <c r="N372" s="479"/>
      <c r="O372" s="127"/>
      <c r="P372" s="127"/>
      <c r="Q372" s="127"/>
      <c r="AD372" s="480"/>
      <c r="AE372" s="480"/>
      <c r="AF372" s="480"/>
      <c r="AG372" s="480"/>
      <c r="AM372" s="5"/>
      <c r="AN372" s="5"/>
    </row>
    <row r="373" spans="1:40" ht="31.5" x14ac:dyDescent="0.25">
      <c r="A373" s="375">
        <v>47</v>
      </c>
      <c r="B373" s="394" t="str">
        <f t="shared" si="28"/>
        <v/>
      </c>
      <c r="C373" s="395" t="str">
        <f ca="1">TEXT(IFERROR(INDEX('Overview - Section A'!$A$37:$A$44,MATCH(G373,'Overview - Section A'!$U$37:$U$44,0)),""),"d-mmm-yy") &amp;" to " &amp; TEXT(IFERROR(INDEX('Overview - Section A'!$E$37:$E$44,MATCH(G373,'Overview - Section A'!$U$37:$U$44,0)),""),"d-mmm-yy")</f>
        <v>1-Jan-20 to 30-Jun-20</v>
      </c>
      <c r="D373" s="483"/>
      <c r="E373" s="483"/>
      <c r="F373" s="484" t="str">
        <f t="shared" si="29"/>
        <v/>
      </c>
      <c r="G373" s="485" t="s">
        <v>434</v>
      </c>
      <c r="H373" s="485"/>
      <c r="I373" s="486" t="b">
        <f t="shared" si="30"/>
        <v>1</v>
      </c>
      <c r="J373" s="486" t="b">
        <f t="shared" si="31"/>
        <v>0</v>
      </c>
      <c r="K373" s="486" t="str">
        <f t="shared" si="32"/>
        <v>a1N36000007n77oEAA</v>
      </c>
      <c r="L373" s="487" t="str">
        <f t="shared" ca="1" si="33"/>
        <v>471-Jan-20 to 30-Jun-20</v>
      </c>
      <c r="M373" s="488" t="s">
        <v>1385</v>
      </c>
      <c r="N373" s="479"/>
      <c r="O373" s="127"/>
      <c r="P373" s="127"/>
      <c r="Q373" s="127"/>
      <c r="AD373" s="480"/>
      <c r="AE373" s="480"/>
      <c r="AF373" s="480"/>
      <c r="AG373" s="480"/>
      <c r="AM373" s="5"/>
      <c r="AN373" s="5"/>
    </row>
    <row r="374" spans="1:40" ht="31.5" x14ac:dyDescent="0.25">
      <c r="A374" s="375">
        <v>47</v>
      </c>
      <c r="B374" s="394" t="str">
        <f t="shared" si="28"/>
        <v/>
      </c>
      <c r="C374" s="395" t="str">
        <f ca="1">TEXT(IFERROR(INDEX('Overview - Section A'!$A$37:$A$44,MATCH(G374,'Overview - Section A'!$U$37:$U$44,0)),""),"d-mmm-yy") &amp;" to " &amp; TEXT(IFERROR(INDEX('Overview - Section A'!$E$37:$E$44,MATCH(G374,'Overview - Section A'!$U$37:$U$44,0)),""),"d-mmm-yy")</f>
        <v>1-Jul-20 to 31-Dec-20</v>
      </c>
      <c r="D374" s="483"/>
      <c r="E374" s="483"/>
      <c r="F374" s="484" t="str">
        <f t="shared" si="29"/>
        <v/>
      </c>
      <c r="G374" s="485" t="s">
        <v>436</v>
      </c>
      <c r="H374" s="485"/>
      <c r="I374" s="486" t="b">
        <f t="shared" si="30"/>
        <v>1</v>
      </c>
      <c r="J374" s="486" t="b">
        <f t="shared" si="31"/>
        <v>0</v>
      </c>
      <c r="K374" s="486" t="str">
        <f t="shared" si="32"/>
        <v>a1N36000007n77oEAA</v>
      </c>
      <c r="L374" s="487" t="str">
        <f t="shared" ca="1" si="33"/>
        <v>471-Jul-20 to 31-Dec-20</v>
      </c>
      <c r="M374" s="488" t="s">
        <v>1386</v>
      </c>
      <c r="N374" s="479"/>
      <c r="O374" s="127"/>
      <c r="P374" s="127"/>
      <c r="Q374" s="127"/>
      <c r="AD374" s="480"/>
      <c r="AE374" s="480"/>
      <c r="AF374" s="480"/>
      <c r="AG374" s="480"/>
      <c r="AM374" s="5"/>
      <c r="AN374" s="5"/>
    </row>
    <row r="375" spans="1:40" ht="31.5" x14ac:dyDescent="0.25">
      <c r="A375" s="375">
        <v>47</v>
      </c>
      <c r="B375" s="394" t="str">
        <f t="shared" si="28"/>
        <v/>
      </c>
      <c r="C375" s="395" t="str">
        <f ca="1">TEXT(IFERROR(INDEX('Overview - Section A'!$A$37:$A$44,MATCH(G375,'Overview - Section A'!$U$37:$U$44,0)),""),"d-mmm-yy") &amp;" to " &amp; TEXT(IFERROR(INDEX('Overview - Section A'!$E$37:$E$44,MATCH(G375,'Overview - Section A'!$U$37:$U$44,0)),""),"d-mmm-yy")</f>
        <v>1-Jan-21 to 30-Jun-21</v>
      </c>
      <c r="D375" s="483"/>
      <c r="E375" s="483"/>
      <c r="F375" s="484" t="str">
        <f t="shared" si="29"/>
        <v/>
      </c>
      <c r="G375" s="485" t="s">
        <v>438</v>
      </c>
      <c r="H375" s="485"/>
      <c r="I375" s="486" t="b">
        <f t="shared" si="30"/>
        <v>1</v>
      </c>
      <c r="J375" s="486" t="b">
        <f t="shared" si="31"/>
        <v>0</v>
      </c>
      <c r="K375" s="486" t="str">
        <f t="shared" si="32"/>
        <v>a1N36000007n77oEAA</v>
      </c>
      <c r="L375" s="487" t="str">
        <f t="shared" ca="1" si="33"/>
        <v>471-Jan-21 to 30-Jun-21</v>
      </c>
      <c r="M375" s="488" t="s">
        <v>1387</v>
      </c>
      <c r="N375" s="479"/>
      <c r="O375" s="127"/>
      <c r="P375" s="127"/>
      <c r="Q375" s="127"/>
      <c r="AD375" s="480"/>
      <c r="AE375" s="480"/>
      <c r="AF375" s="480"/>
      <c r="AG375" s="480"/>
      <c r="AM375" s="5"/>
      <c r="AN375" s="5"/>
    </row>
    <row r="376" spans="1:40" ht="31.5" x14ac:dyDescent="0.25">
      <c r="A376" s="375">
        <v>48</v>
      </c>
      <c r="B376" s="394" t="str">
        <f t="shared" si="28"/>
        <v/>
      </c>
      <c r="C376" s="395" t="str">
        <f ca="1">TEXT(IFERROR(INDEX('Overview - Section A'!$A$37:$A$44,MATCH(G376,'Overview - Section A'!$U$37:$U$44,0)),""),"d-mmm-yy") &amp;" to " &amp; TEXT(IFERROR(INDEX('Overview - Section A'!$E$37:$E$44,MATCH(G376,'Overview - Section A'!$U$37:$U$44,0)),""),"d-mmm-yy")</f>
        <v>1-Jul-18 to 31-Dec-18</v>
      </c>
      <c r="D376" s="483"/>
      <c r="E376" s="483"/>
      <c r="F376" s="484" t="str">
        <f t="shared" si="29"/>
        <v/>
      </c>
      <c r="G376" s="485" t="s">
        <v>428</v>
      </c>
      <c r="H376" s="485"/>
      <c r="I376" s="486" t="b">
        <f t="shared" si="30"/>
        <v>1</v>
      </c>
      <c r="J376" s="486" t="b">
        <f t="shared" si="31"/>
        <v>0</v>
      </c>
      <c r="K376" s="486" t="str">
        <f t="shared" si="32"/>
        <v>a1N36000007n77pEAA</v>
      </c>
      <c r="L376" s="487" t="str">
        <f t="shared" ca="1" si="33"/>
        <v>481-Jul-18 to 31-Dec-18</v>
      </c>
      <c r="M376" s="488" t="s">
        <v>1388</v>
      </c>
      <c r="N376" s="479"/>
      <c r="O376" s="127"/>
      <c r="P376" s="127"/>
      <c r="Q376" s="127"/>
      <c r="AD376" s="480"/>
      <c r="AE376" s="480"/>
      <c r="AF376" s="480"/>
      <c r="AG376" s="480"/>
      <c r="AM376" s="5"/>
      <c r="AN376" s="5"/>
    </row>
    <row r="377" spans="1:40" ht="31.5" x14ac:dyDescent="0.25">
      <c r="A377" s="375">
        <v>48</v>
      </c>
      <c r="B377" s="394" t="str">
        <f t="shared" si="28"/>
        <v/>
      </c>
      <c r="C377" s="395" t="str">
        <f ca="1">TEXT(IFERROR(INDEX('Overview - Section A'!$A$37:$A$44,MATCH(G377,'Overview - Section A'!$U$37:$U$44,0)),""),"d-mmm-yy") &amp;" to " &amp; TEXT(IFERROR(INDEX('Overview - Section A'!$E$37:$E$44,MATCH(G377,'Overview - Section A'!$U$37:$U$44,0)),""),"d-mmm-yy")</f>
        <v>1-Jan-19 to 30-Jun-19</v>
      </c>
      <c r="D377" s="483"/>
      <c r="E377" s="483"/>
      <c r="F377" s="484" t="str">
        <f t="shared" si="29"/>
        <v/>
      </c>
      <c r="G377" s="485" t="s">
        <v>430</v>
      </c>
      <c r="H377" s="485"/>
      <c r="I377" s="486" t="b">
        <f t="shared" si="30"/>
        <v>1</v>
      </c>
      <c r="J377" s="486" t="b">
        <f t="shared" si="31"/>
        <v>0</v>
      </c>
      <c r="K377" s="486" t="str">
        <f t="shared" si="32"/>
        <v>a1N36000007n77pEAA</v>
      </c>
      <c r="L377" s="487" t="str">
        <f t="shared" ca="1" si="33"/>
        <v>481-Jan-19 to 30-Jun-19</v>
      </c>
      <c r="M377" s="488" t="s">
        <v>1389</v>
      </c>
      <c r="N377" s="479"/>
      <c r="O377" s="127"/>
      <c r="P377" s="127"/>
      <c r="Q377" s="127"/>
      <c r="AD377" s="480"/>
      <c r="AE377" s="480"/>
      <c r="AF377" s="480"/>
      <c r="AG377" s="480"/>
      <c r="AM377" s="5"/>
      <c r="AN377" s="5"/>
    </row>
    <row r="378" spans="1:40" ht="31.5" x14ac:dyDescent="0.25">
      <c r="A378" s="375">
        <v>48</v>
      </c>
      <c r="B378" s="394" t="str">
        <f t="shared" si="28"/>
        <v/>
      </c>
      <c r="C378" s="395" t="str">
        <f ca="1">TEXT(IFERROR(INDEX('Overview - Section A'!$A$37:$A$44,MATCH(G378,'Overview - Section A'!$U$37:$U$44,0)),""),"d-mmm-yy") &amp;" to " &amp; TEXT(IFERROR(INDEX('Overview - Section A'!$E$37:$E$44,MATCH(G378,'Overview - Section A'!$U$37:$U$44,0)),""),"d-mmm-yy")</f>
        <v>1-Jul-19 to 31-Dec-19</v>
      </c>
      <c r="D378" s="483"/>
      <c r="E378" s="483"/>
      <c r="F378" s="484" t="str">
        <f t="shared" si="29"/>
        <v/>
      </c>
      <c r="G378" s="485" t="s">
        <v>432</v>
      </c>
      <c r="H378" s="485"/>
      <c r="I378" s="486" t="b">
        <f t="shared" si="30"/>
        <v>1</v>
      </c>
      <c r="J378" s="486" t="b">
        <f t="shared" si="31"/>
        <v>0</v>
      </c>
      <c r="K378" s="486" t="str">
        <f t="shared" si="32"/>
        <v>a1N36000007n77pEAA</v>
      </c>
      <c r="L378" s="487" t="str">
        <f t="shared" ca="1" si="33"/>
        <v>481-Jul-19 to 31-Dec-19</v>
      </c>
      <c r="M378" s="488" t="s">
        <v>1390</v>
      </c>
      <c r="N378" s="479"/>
      <c r="O378" s="127"/>
      <c r="P378" s="127"/>
      <c r="Q378" s="127"/>
      <c r="AD378" s="480"/>
      <c r="AE378" s="480"/>
      <c r="AF378" s="480"/>
      <c r="AG378" s="480"/>
      <c r="AM378" s="5"/>
      <c r="AN378" s="5"/>
    </row>
    <row r="379" spans="1:40" ht="31.5" x14ac:dyDescent="0.25">
      <c r="A379" s="375">
        <v>48</v>
      </c>
      <c r="B379" s="394" t="str">
        <f t="shared" si="28"/>
        <v/>
      </c>
      <c r="C379" s="395" t="str">
        <f ca="1">TEXT(IFERROR(INDEX('Overview - Section A'!$A$37:$A$44,MATCH(G379,'Overview - Section A'!$U$37:$U$44,0)),""),"d-mmm-yy") &amp;" to " &amp; TEXT(IFERROR(INDEX('Overview - Section A'!$E$37:$E$44,MATCH(G379,'Overview - Section A'!$U$37:$U$44,0)),""),"d-mmm-yy")</f>
        <v>1-Jan-20 to 30-Jun-20</v>
      </c>
      <c r="D379" s="483"/>
      <c r="E379" s="483"/>
      <c r="F379" s="484" t="str">
        <f t="shared" si="29"/>
        <v/>
      </c>
      <c r="G379" s="485" t="s">
        <v>434</v>
      </c>
      <c r="H379" s="485"/>
      <c r="I379" s="486" t="b">
        <f t="shared" si="30"/>
        <v>1</v>
      </c>
      <c r="J379" s="486" t="b">
        <f t="shared" si="31"/>
        <v>0</v>
      </c>
      <c r="K379" s="486" t="str">
        <f t="shared" si="32"/>
        <v>a1N36000007n77pEAA</v>
      </c>
      <c r="L379" s="487" t="str">
        <f t="shared" ca="1" si="33"/>
        <v>481-Jan-20 to 30-Jun-20</v>
      </c>
      <c r="M379" s="488" t="s">
        <v>1391</v>
      </c>
      <c r="N379" s="479"/>
      <c r="O379" s="127"/>
      <c r="P379" s="127"/>
      <c r="Q379" s="127"/>
      <c r="AD379" s="480"/>
      <c r="AE379" s="480"/>
      <c r="AF379" s="480"/>
      <c r="AG379" s="480"/>
      <c r="AM379" s="5"/>
      <c r="AN379" s="5"/>
    </row>
    <row r="380" spans="1:40" ht="31.5" x14ac:dyDescent="0.25">
      <c r="A380" s="375">
        <v>48</v>
      </c>
      <c r="B380" s="394" t="str">
        <f t="shared" si="28"/>
        <v/>
      </c>
      <c r="C380" s="395" t="str">
        <f ca="1">TEXT(IFERROR(INDEX('Overview - Section A'!$A$37:$A$44,MATCH(G380,'Overview - Section A'!$U$37:$U$44,0)),""),"d-mmm-yy") &amp;" to " &amp; TEXT(IFERROR(INDEX('Overview - Section A'!$E$37:$E$44,MATCH(G380,'Overview - Section A'!$U$37:$U$44,0)),""),"d-mmm-yy")</f>
        <v>1-Jul-20 to 31-Dec-20</v>
      </c>
      <c r="D380" s="483"/>
      <c r="E380" s="483"/>
      <c r="F380" s="484" t="str">
        <f t="shared" si="29"/>
        <v/>
      </c>
      <c r="G380" s="485" t="s">
        <v>436</v>
      </c>
      <c r="H380" s="485"/>
      <c r="I380" s="486" t="b">
        <f t="shared" si="30"/>
        <v>1</v>
      </c>
      <c r="J380" s="486" t="b">
        <f t="shared" si="31"/>
        <v>0</v>
      </c>
      <c r="K380" s="486" t="str">
        <f t="shared" si="32"/>
        <v>a1N36000007n77pEAA</v>
      </c>
      <c r="L380" s="487" t="str">
        <f t="shared" ca="1" si="33"/>
        <v>481-Jul-20 to 31-Dec-20</v>
      </c>
      <c r="M380" s="488" t="s">
        <v>1392</v>
      </c>
      <c r="N380" s="479"/>
      <c r="O380" s="127"/>
      <c r="P380" s="127"/>
      <c r="Q380" s="127"/>
      <c r="AD380" s="480"/>
      <c r="AE380" s="480"/>
      <c r="AF380" s="480"/>
      <c r="AG380" s="480"/>
      <c r="AM380" s="5"/>
      <c r="AN380" s="5"/>
    </row>
    <row r="381" spans="1:40" ht="31.5" x14ac:dyDescent="0.25">
      <c r="A381" s="375">
        <v>48</v>
      </c>
      <c r="B381" s="394" t="str">
        <f t="shared" si="28"/>
        <v/>
      </c>
      <c r="C381" s="395" t="str">
        <f ca="1">TEXT(IFERROR(INDEX('Overview - Section A'!$A$37:$A$44,MATCH(G381,'Overview - Section A'!$U$37:$U$44,0)),""),"d-mmm-yy") &amp;" to " &amp; TEXT(IFERROR(INDEX('Overview - Section A'!$E$37:$E$44,MATCH(G381,'Overview - Section A'!$U$37:$U$44,0)),""),"d-mmm-yy")</f>
        <v>1-Jan-21 to 30-Jun-21</v>
      </c>
      <c r="D381" s="483"/>
      <c r="E381" s="483"/>
      <c r="F381" s="484" t="str">
        <f t="shared" si="29"/>
        <v/>
      </c>
      <c r="G381" s="485" t="s">
        <v>438</v>
      </c>
      <c r="H381" s="485"/>
      <c r="I381" s="486" t="b">
        <f t="shared" si="30"/>
        <v>1</v>
      </c>
      <c r="J381" s="486" t="b">
        <f t="shared" si="31"/>
        <v>0</v>
      </c>
      <c r="K381" s="486" t="str">
        <f t="shared" si="32"/>
        <v>a1N36000007n77pEAA</v>
      </c>
      <c r="L381" s="487" t="str">
        <f t="shared" ca="1" si="33"/>
        <v>481-Jan-21 to 30-Jun-21</v>
      </c>
      <c r="M381" s="488" t="s">
        <v>1393</v>
      </c>
      <c r="N381" s="479"/>
      <c r="O381" s="127"/>
      <c r="P381" s="127"/>
      <c r="Q381" s="127"/>
      <c r="AD381" s="480"/>
      <c r="AE381" s="480"/>
      <c r="AF381" s="480"/>
      <c r="AG381" s="480"/>
      <c r="AM381" s="5"/>
      <c r="AN381" s="5"/>
    </row>
    <row r="382" spans="1:40" ht="31.5" x14ac:dyDescent="0.25">
      <c r="A382" s="375">
        <v>49</v>
      </c>
      <c r="B382" s="394" t="str">
        <f t="shared" si="28"/>
        <v/>
      </c>
      <c r="C382" s="395" t="str">
        <f ca="1">TEXT(IFERROR(INDEX('Overview - Section A'!$A$37:$A$44,MATCH(G382,'Overview - Section A'!$U$37:$U$44,0)),""),"d-mmm-yy") &amp;" to " &amp; TEXT(IFERROR(INDEX('Overview - Section A'!$E$37:$E$44,MATCH(G382,'Overview - Section A'!$U$37:$U$44,0)),""),"d-mmm-yy")</f>
        <v>1-Jul-18 to 31-Dec-18</v>
      </c>
      <c r="D382" s="483"/>
      <c r="E382" s="483"/>
      <c r="F382" s="484" t="str">
        <f t="shared" si="29"/>
        <v/>
      </c>
      <c r="G382" s="485" t="s">
        <v>428</v>
      </c>
      <c r="H382" s="485"/>
      <c r="I382" s="486" t="b">
        <f t="shared" si="30"/>
        <v>1</v>
      </c>
      <c r="J382" s="486" t="b">
        <f t="shared" si="31"/>
        <v>0</v>
      </c>
      <c r="K382" s="486" t="str">
        <f t="shared" si="32"/>
        <v>a1N36000007n77qEAA</v>
      </c>
      <c r="L382" s="487" t="str">
        <f t="shared" ca="1" si="33"/>
        <v>491-Jul-18 to 31-Dec-18</v>
      </c>
      <c r="M382" s="488" t="s">
        <v>1394</v>
      </c>
      <c r="N382" s="479"/>
      <c r="O382" s="127"/>
      <c r="P382" s="127"/>
      <c r="Q382" s="127"/>
      <c r="AD382" s="480"/>
      <c r="AE382" s="480"/>
      <c r="AF382" s="480"/>
      <c r="AG382" s="480"/>
      <c r="AM382" s="5"/>
      <c r="AN382" s="5"/>
    </row>
    <row r="383" spans="1:40" ht="31.5" x14ac:dyDescent="0.25">
      <c r="A383" s="375">
        <v>49</v>
      </c>
      <c r="B383" s="394" t="str">
        <f t="shared" si="28"/>
        <v/>
      </c>
      <c r="C383" s="395" t="str">
        <f ca="1">TEXT(IFERROR(INDEX('Overview - Section A'!$A$37:$A$44,MATCH(G383,'Overview - Section A'!$U$37:$U$44,0)),""),"d-mmm-yy") &amp;" to " &amp; TEXT(IFERROR(INDEX('Overview - Section A'!$E$37:$E$44,MATCH(G383,'Overview - Section A'!$U$37:$U$44,0)),""),"d-mmm-yy")</f>
        <v>1-Jan-19 to 30-Jun-19</v>
      </c>
      <c r="D383" s="483"/>
      <c r="E383" s="483"/>
      <c r="F383" s="484" t="str">
        <f t="shared" si="29"/>
        <v/>
      </c>
      <c r="G383" s="485" t="s">
        <v>430</v>
      </c>
      <c r="H383" s="485"/>
      <c r="I383" s="486" t="b">
        <f t="shared" si="30"/>
        <v>1</v>
      </c>
      <c r="J383" s="486" t="b">
        <f t="shared" si="31"/>
        <v>0</v>
      </c>
      <c r="K383" s="486" t="str">
        <f t="shared" si="32"/>
        <v>a1N36000007n77qEAA</v>
      </c>
      <c r="L383" s="487" t="str">
        <f t="shared" ca="1" si="33"/>
        <v>491-Jan-19 to 30-Jun-19</v>
      </c>
      <c r="M383" s="488" t="s">
        <v>1395</v>
      </c>
      <c r="N383" s="479"/>
      <c r="O383" s="127"/>
      <c r="P383" s="127"/>
      <c r="Q383" s="127"/>
      <c r="AD383" s="480"/>
      <c r="AE383" s="480"/>
      <c r="AF383" s="480"/>
      <c r="AG383" s="480"/>
      <c r="AM383" s="5"/>
      <c r="AN383" s="5"/>
    </row>
    <row r="384" spans="1:40" ht="31.5" x14ac:dyDescent="0.25">
      <c r="A384" s="375">
        <v>49</v>
      </c>
      <c r="B384" s="394" t="str">
        <f t="shared" si="28"/>
        <v/>
      </c>
      <c r="C384" s="395" t="str">
        <f ca="1">TEXT(IFERROR(INDEX('Overview - Section A'!$A$37:$A$44,MATCH(G384,'Overview - Section A'!$U$37:$U$44,0)),""),"d-mmm-yy") &amp;" to " &amp; TEXT(IFERROR(INDEX('Overview - Section A'!$E$37:$E$44,MATCH(G384,'Overview - Section A'!$U$37:$U$44,0)),""),"d-mmm-yy")</f>
        <v>1-Jul-19 to 31-Dec-19</v>
      </c>
      <c r="D384" s="483"/>
      <c r="E384" s="483"/>
      <c r="F384" s="484" t="str">
        <f t="shared" si="29"/>
        <v/>
      </c>
      <c r="G384" s="485" t="s">
        <v>432</v>
      </c>
      <c r="H384" s="485"/>
      <c r="I384" s="486" t="b">
        <f t="shared" si="30"/>
        <v>1</v>
      </c>
      <c r="J384" s="486" t="b">
        <f t="shared" si="31"/>
        <v>0</v>
      </c>
      <c r="K384" s="486" t="str">
        <f t="shared" si="32"/>
        <v>a1N36000007n77qEAA</v>
      </c>
      <c r="L384" s="487" t="str">
        <f t="shared" ca="1" si="33"/>
        <v>491-Jul-19 to 31-Dec-19</v>
      </c>
      <c r="M384" s="488" t="s">
        <v>1396</v>
      </c>
      <c r="N384" s="479"/>
      <c r="O384" s="127"/>
      <c r="P384" s="127"/>
      <c r="Q384" s="127"/>
      <c r="AD384" s="480"/>
      <c r="AE384" s="480"/>
      <c r="AF384" s="480"/>
      <c r="AG384" s="480"/>
      <c r="AM384" s="5"/>
      <c r="AN384" s="5"/>
    </row>
    <row r="385" spans="1:40" ht="31.5" x14ac:dyDescent="0.25">
      <c r="A385" s="375">
        <v>49</v>
      </c>
      <c r="B385" s="394" t="str">
        <f t="shared" si="28"/>
        <v/>
      </c>
      <c r="C385" s="395" t="str">
        <f ca="1">TEXT(IFERROR(INDEX('Overview - Section A'!$A$37:$A$44,MATCH(G385,'Overview - Section A'!$U$37:$U$44,0)),""),"d-mmm-yy") &amp;" to " &amp; TEXT(IFERROR(INDEX('Overview - Section A'!$E$37:$E$44,MATCH(G385,'Overview - Section A'!$U$37:$U$44,0)),""),"d-mmm-yy")</f>
        <v>1-Jan-20 to 30-Jun-20</v>
      </c>
      <c r="D385" s="483"/>
      <c r="E385" s="483"/>
      <c r="F385" s="484" t="str">
        <f t="shared" si="29"/>
        <v/>
      </c>
      <c r="G385" s="485" t="s">
        <v>434</v>
      </c>
      <c r="H385" s="485"/>
      <c r="I385" s="486" t="b">
        <f t="shared" si="30"/>
        <v>1</v>
      </c>
      <c r="J385" s="486" t="b">
        <f t="shared" si="31"/>
        <v>0</v>
      </c>
      <c r="K385" s="486" t="str">
        <f t="shared" si="32"/>
        <v>a1N36000007n77qEAA</v>
      </c>
      <c r="L385" s="487" t="str">
        <f t="shared" ca="1" si="33"/>
        <v>491-Jan-20 to 30-Jun-20</v>
      </c>
      <c r="M385" s="488" t="s">
        <v>1397</v>
      </c>
      <c r="N385" s="479"/>
      <c r="O385" s="127"/>
      <c r="P385" s="127"/>
      <c r="Q385" s="127"/>
      <c r="AD385" s="480"/>
      <c r="AE385" s="480"/>
      <c r="AF385" s="480"/>
      <c r="AG385" s="480"/>
      <c r="AM385" s="5"/>
      <c r="AN385" s="5"/>
    </row>
    <row r="386" spans="1:40" ht="31.5" x14ac:dyDescent="0.25">
      <c r="A386" s="375">
        <v>49</v>
      </c>
      <c r="B386" s="394" t="str">
        <f t="shared" si="28"/>
        <v/>
      </c>
      <c r="C386" s="395" t="str">
        <f ca="1">TEXT(IFERROR(INDEX('Overview - Section A'!$A$37:$A$44,MATCH(G386,'Overview - Section A'!$U$37:$U$44,0)),""),"d-mmm-yy") &amp;" to " &amp; TEXT(IFERROR(INDEX('Overview - Section A'!$E$37:$E$44,MATCH(G386,'Overview - Section A'!$U$37:$U$44,0)),""),"d-mmm-yy")</f>
        <v>1-Jul-20 to 31-Dec-20</v>
      </c>
      <c r="D386" s="483"/>
      <c r="E386" s="483"/>
      <c r="F386" s="484" t="str">
        <f t="shared" si="29"/>
        <v/>
      </c>
      <c r="G386" s="485" t="s">
        <v>436</v>
      </c>
      <c r="H386" s="485"/>
      <c r="I386" s="486" t="b">
        <f t="shared" si="30"/>
        <v>1</v>
      </c>
      <c r="J386" s="486" t="b">
        <f t="shared" si="31"/>
        <v>0</v>
      </c>
      <c r="K386" s="486" t="str">
        <f t="shared" si="32"/>
        <v>a1N36000007n77qEAA</v>
      </c>
      <c r="L386" s="487" t="str">
        <f t="shared" ca="1" si="33"/>
        <v>491-Jul-20 to 31-Dec-20</v>
      </c>
      <c r="M386" s="488" t="s">
        <v>1398</v>
      </c>
      <c r="N386" s="479"/>
      <c r="O386" s="127"/>
      <c r="P386" s="127"/>
      <c r="Q386" s="127"/>
      <c r="AD386" s="480"/>
      <c r="AE386" s="480"/>
      <c r="AF386" s="480"/>
      <c r="AG386" s="480"/>
      <c r="AM386" s="5"/>
      <c r="AN386" s="5"/>
    </row>
    <row r="387" spans="1:40" ht="31.5" x14ac:dyDescent="0.25">
      <c r="A387" s="375">
        <v>49</v>
      </c>
      <c r="B387" s="394" t="str">
        <f t="shared" si="28"/>
        <v/>
      </c>
      <c r="C387" s="395" t="str">
        <f ca="1">TEXT(IFERROR(INDEX('Overview - Section A'!$A$37:$A$44,MATCH(G387,'Overview - Section A'!$U$37:$U$44,0)),""),"d-mmm-yy") &amp;" to " &amp; TEXT(IFERROR(INDEX('Overview - Section A'!$E$37:$E$44,MATCH(G387,'Overview - Section A'!$U$37:$U$44,0)),""),"d-mmm-yy")</f>
        <v>1-Jan-21 to 30-Jun-21</v>
      </c>
      <c r="D387" s="483"/>
      <c r="E387" s="483"/>
      <c r="F387" s="484" t="str">
        <f t="shared" si="29"/>
        <v/>
      </c>
      <c r="G387" s="485" t="s">
        <v>438</v>
      </c>
      <c r="H387" s="485"/>
      <c r="I387" s="486" t="b">
        <f t="shared" si="30"/>
        <v>1</v>
      </c>
      <c r="J387" s="486" t="b">
        <f t="shared" si="31"/>
        <v>0</v>
      </c>
      <c r="K387" s="486" t="str">
        <f t="shared" si="32"/>
        <v>a1N36000007n77qEAA</v>
      </c>
      <c r="L387" s="487" t="str">
        <f t="shared" ca="1" si="33"/>
        <v>491-Jan-21 to 30-Jun-21</v>
      </c>
      <c r="M387" s="488" t="s">
        <v>1399</v>
      </c>
      <c r="N387" s="479"/>
      <c r="O387" s="127"/>
      <c r="P387" s="127"/>
      <c r="Q387" s="127"/>
      <c r="AD387" s="480"/>
      <c r="AE387" s="480"/>
      <c r="AF387" s="480"/>
      <c r="AG387" s="480"/>
      <c r="AM387" s="5"/>
      <c r="AN387" s="5"/>
    </row>
    <row r="388" spans="1:40" ht="31.5" x14ac:dyDescent="0.25">
      <c r="A388" s="375">
        <v>50</v>
      </c>
      <c r="B388" s="394" t="str">
        <f t="shared" si="28"/>
        <v/>
      </c>
      <c r="C388" s="395" t="str">
        <f ca="1">TEXT(IFERROR(INDEX('Overview - Section A'!$A$37:$A$44,MATCH(G388,'Overview - Section A'!$U$37:$U$44,0)),""),"d-mmm-yy") &amp;" to " &amp; TEXT(IFERROR(INDEX('Overview - Section A'!$E$37:$E$44,MATCH(G388,'Overview - Section A'!$U$37:$U$44,0)),""),"d-mmm-yy")</f>
        <v>1-Jul-18 to 31-Dec-18</v>
      </c>
      <c r="D388" s="483"/>
      <c r="E388" s="483"/>
      <c r="F388" s="484" t="str">
        <f t="shared" si="29"/>
        <v/>
      </c>
      <c r="G388" s="485" t="s">
        <v>428</v>
      </c>
      <c r="H388" s="485"/>
      <c r="I388" s="486" t="b">
        <f t="shared" si="30"/>
        <v>1</v>
      </c>
      <c r="J388" s="486" t="b">
        <f t="shared" si="31"/>
        <v>0</v>
      </c>
      <c r="K388" s="486" t="str">
        <f t="shared" si="32"/>
        <v>a1N36000007n77rEAA</v>
      </c>
      <c r="L388" s="487" t="str">
        <f t="shared" ca="1" si="33"/>
        <v>501-Jul-18 to 31-Dec-18</v>
      </c>
      <c r="M388" s="488" t="s">
        <v>1400</v>
      </c>
      <c r="N388" s="479"/>
      <c r="O388" s="127"/>
      <c r="P388" s="127"/>
      <c r="Q388" s="127"/>
      <c r="AD388" s="480"/>
      <c r="AE388" s="480"/>
      <c r="AF388" s="480"/>
      <c r="AG388" s="480"/>
      <c r="AM388" s="5"/>
      <c r="AN388" s="5"/>
    </row>
    <row r="389" spans="1:40" ht="31.5" x14ac:dyDescent="0.25">
      <c r="A389" s="375">
        <v>50</v>
      </c>
      <c r="B389" s="394" t="str">
        <f t="shared" si="28"/>
        <v/>
      </c>
      <c r="C389" s="395" t="str">
        <f ca="1">TEXT(IFERROR(INDEX('Overview - Section A'!$A$37:$A$44,MATCH(G389,'Overview - Section A'!$U$37:$U$44,0)),""),"d-mmm-yy") &amp;" to " &amp; TEXT(IFERROR(INDEX('Overview - Section A'!$E$37:$E$44,MATCH(G389,'Overview - Section A'!$U$37:$U$44,0)),""),"d-mmm-yy")</f>
        <v>1-Jan-19 to 30-Jun-19</v>
      </c>
      <c r="D389" s="483"/>
      <c r="E389" s="483"/>
      <c r="F389" s="484" t="str">
        <f t="shared" si="29"/>
        <v/>
      </c>
      <c r="G389" s="485" t="s">
        <v>430</v>
      </c>
      <c r="H389" s="485"/>
      <c r="I389" s="486" t="b">
        <f t="shared" si="30"/>
        <v>1</v>
      </c>
      <c r="J389" s="486" t="b">
        <f t="shared" si="31"/>
        <v>0</v>
      </c>
      <c r="K389" s="486" t="str">
        <f t="shared" si="32"/>
        <v>a1N36000007n77rEAA</v>
      </c>
      <c r="L389" s="487" t="str">
        <f t="shared" ca="1" si="33"/>
        <v>501-Jan-19 to 30-Jun-19</v>
      </c>
      <c r="M389" s="488" t="s">
        <v>1401</v>
      </c>
      <c r="N389" s="479"/>
      <c r="O389" s="127"/>
      <c r="P389" s="127"/>
      <c r="Q389" s="127"/>
      <c r="AD389" s="480"/>
      <c r="AE389" s="480"/>
      <c r="AF389" s="480"/>
      <c r="AG389" s="480"/>
      <c r="AM389" s="5"/>
      <c r="AN389" s="5"/>
    </row>
    <row r="390" spans="1:40" ht="31.5" x14ac:dyDescent="0.25">
      <c r="A390" s="375">
        <v>50</v>
      </c>
      <c r="B390" s="394" t="str">
        <f t="shared" si="28"/>
        <v/>
      </c>
      <c r="C390" s="395" t="str">
        <f ca="1">TEXT(IFERROR(INDEX('Overview - Section A'!$A$37:$A$44,MATCH(G390,'Overview - Section A'!$U$37:$U$44,0)),""),"d-mmm-yy") &amp;" to " &amp; TEXT(IFERROR(INDEX('Overview - Section A'!$E$37:$E$44,MATCH(G390,'Overview - Section A'!$U$37:$U$44,0)),""),"d-mmm-yy")</f>
        <v>1-Jul-19 to 31-Dec-19</v>
      </c>
      <c r="D390" s="483"/>
      <c r="E390" s="483"/>
      <c r="F390" s="484" t="str">
        <f t="shared" si="29"/>
        <v/>
      </c>
      <c r="G390" s="485" t="s">
        <v>432</v>
      </c>
      <c r="H390" s="485"/>
      <c r="I390" s="486" t="b">
        <f t="shared" si="30"/>
        <v>1</v>
      </c>
      <c r="J390" s="486" t="b">
        <f t="shared" si="31"/>
        <v>0</v>
      </c>
      <c r="K390" s="486" t="str">
        <f t="shared" si="32"/>
        <v>a1N36000007n77rEAA</v>
      </c>
      <c r="L390" s="487" t="str">
        <f t="shared" ca="1" si="33"/>
        <v>501-Jul-19 to 31-Dec-19</v>
      </c>
      <c r="M390" s="488" t="s">
        <v>1402</v>
      </c>
      <c r="N390" s="479"/>
      <c r="O390" s="127"/>
      <c r="P390" s="127"/>
      <c r="Q390" s="127"/>
      <c r="AD390" s="480"/>
      <c r="AE390" s="480"/>
      <c r="AF390" s="480"/>
      <c r="AG390" s="480"/>
      <c r="AM390" s="5"/>
      <c r="AN390" s="5"/>
    </row>
    <row r="391" spans="1:40" ht="31.5" x14ac:dyDescent="0.25">
      <c r="A391" s="375">
        <v>50</v>
      </c>
      <c r="B391" s="394" t="str">
        <f t="shared" si="28"/>
        <v/>
      </c>
      <c r="C391" s="395" t="str">
        <f ca="1">TEXT(IFERROR(INDEX('Overview - Section A'!$A$37:$A$44,MATCH(G391,'Overview - Section A'!$U$37:$U$44,0)),""),"d-mmm-yy") &amp;" to " &amp; TEXT(IFERROR(INDEX('Overview - Section A'!$E$37:$E$44,MATCH(G391,'Overview - Section A'!$U$37:$U$44,0)),""),"d-mmm-yy")</f>
        <v>1-Jan-20 to 30-Jun-20</v>
      </c>
      <c r="D391" s="483"/>
      <c r="E391" s="483"/>
      <c r="F391" s="484" t="str">
        <f t="shared" si="29"/>
        <v/>
      </c>
      <c r="G391" s="485" t="s">
        <v>434</v>
      </c>
      <c r="H391" s="485"/>
      <c r="I391" s="486" t="b">
        <f t="shared" si="30"/>
        <v>1</v>
      </c>
      <c r="J391" s="486" t="b">
        <f t="shared" si="31"/>
        <v>0</v>
      </c>
      <c r="K391" s="486" t="str">
        <f t="shared" si="32"/>
        <v>a1N36000007n77rEAA</v>
      </c>
      <c r="L391" s="487" t="str">
        <f t="shared" ca="1" si="33"/>
        <v>501-Jan-20 to 30-Jun-20</v>
      </c>
      <c r="M391" s="488" t="s">
        <v>1403</v>
      </c>
      <c r="N391" s="479"/>
      <c r="O391" s="127"/>
      <c r="P391" s="127"/>
      <c r="Q391" s="127"/>
      <c r="AD391" s="480"/>
      <c r="AE391" s="480"/>
      <c r="AF391" s="480"/>
      <c r="AG391" s="480"/>
      <c r="AM391" s="5"/>
      <c r="AN391" s="5"/>
    </row>
    <row r="392" spans="1:40" ht="31.5" x14ac:dyDescent="0.25">
      <c r="A392" s="375">
        <v>50</v>
      </c>
      <c r="B392" s="394" t="str">
        <f t="shared" si="28"/>
        <v/>
      </c>
      <c r="C392" s="395" t="str">
        <f ca="1">TEXT(IFERROR(INDEX('Overview - Section A'!$A$37:$A$44,MATCH(G392,'Overview - Section A'!$U$37:$U$44,0)),""),"d-mmm-yy") &amp;" to " &amp; TEXT(IFERROR(INDEX('Overview - Section A'!$E$37:$E$44,MATCH(G392,'Overview - Section A'!$U$37:$U$44,0)),""),"d-mmm-yy")</f>
        <v>1-Jul-20 to 31-Dec-20</v>
      </c>
      <c r="D392" s="483"/>
      <c r="E392" s="483"/>
      <c r="F392" s="484" t="str">
        <f t="shared" si="29"/>
        <v/>
      </c>
      <c r="G392" s="485" t="s">
        <v>436</v>
      </c>
      <c r="H392" s="485"/>
      <c r="I392" s="486" t="b">
        <f t="shared" si="30"/>
        <v>1</v>
      </c>
      <c r="J392" s="486" t="b">
        <f t="shared" si="31"/>
        <v>0</v>
      </c>
      <c r="K392" s="486" t="str">
        <f t="shared" si="32"/>
        <v>a1N36000007n77rEAA</v>
      </c>
      <c r="L392" s="487" t="str">
        <f t="shared" ca="1" si="33"/>
        <v>501-Jul-20 to 31-Dec-20</v>
      </c>
      <c r="M392" s="488" t="s">
        <v>1404</v>
      </c>
      <c r="N392" s="479"/>
      <c r="O392" s="127"/>
      <c r="P392" s="127"/>
      <c r="Q392" s="127"/>
      <c r="AD392" s="480"/>
      <c r="AE392" s="480"/>
      <c r="AF392" s="480"/>
      <c r="AG392" s="480"/>
      <c r="AM392" s="5"/>
      <c r="AN392" s="5"/>
    </row>
    <row r="393" spans="1:40" ht="31.5" x14ac:dyDescent="0.25">
      <c r="A393" s="375">
        <v>50</v>
      </c>
      <c r="B393" s="394" t="str">
        <f t="shared" si="28"/>
        <v/>
      </c>
      <c r="C393" s="395" t="str">
        <f ca="1">TEXT(IFERROR(INDEX('Overview - Section A'!$A$37:$A$44,MATCH(G393,'Overview - Section A'!$U$37:$U$44,0)),""),"d-mmm-yy") &amp;" to " &amp; TEXT(IFERROR(INDEX('Overview - Section A'!$E$37:$E$44,MATCH(G393,'Overview - Section A'!$U$37:$U$44,0)),""),"d-mmm-yy")</f>
        <v>1-Jan-21 to 30-Jun-21</v>
      </c>
      <c r="D393" s="483"/>
      <c r="E393" s="483"/>
      <c r="F393" s="484" t="str">
        <f t="shared" si="29"/>
        <v/>
      </c>
      <c r="G393" s="485" t="s">
        <v>438</v>
      </c>
      <c r="H393" s="485"/>
      <c r="I393" s="486" t="b">
        <f t="shared" si="30"/>
        <v>1</v>
      </c>
      <c r="J393" s="486" t="b">
        <f t="shared" si="31"/>
        <v>0</v>
      </c>
      <c r="K393" s="486" t="str">
        <f t="shared" si="32"/>
        <v>a1N36000007n77rEAA</v>
      </c>
      <c r="L393" s="487" t="str">
        <f t="shared" ca="1" si="33"/>
        <v>501-Jan-21 to 30-Jun-21</v>
      </c>
      <c r="M393" s="488" t="s">
        <v>1405</v>
      </c>
      <c r="N393" s="479"/>
      <c r="O393" s="127"/>
      <c r="P393" s="127"/>
      <c r="Q393" s="127"/>
      <c r="AD393" s="480"/>
      <c r="AE393" s="480"/>
      <c r="AF393" s="480"/>
      <c r="AG393" s="480"/>
      <c r="AM393" s="5"/>
      <c r="AN393" s="5"/>
    </row>
    <row r="394" spans="1:40" ht="31.5" x14ac:dyDescent="0.25">
      <c r="A394" s="375">
        <v>51</v>
      </c>
      <c r="B394" s="394" t="str">
        <f t="shared" si="28"/>
        <v/>
      </c>
      <c r="C394" s="395" t="str">
        <f ca="1">TEXT(IFERROR(INDEX('Overview - Section A'!$A$37:$A$44,MATCH(G394,'Overview - Section A'!$U$37:$U$44,0)),""),"d-mmm-yy") &amp;" to " &amp; TEXT(IFERROR(INDEX('Overview - Section A'!$E$37:$E$44,MATCH(G394,'Overview - Section A'!$U$37:$U$44,0)),""),"d-mmm-yy")</f>
        <v>1-Jul-18 to 31-Dec-18</v>
      </c>
      <c r="D394" s="483"/>
      <c r="E394" s="483"/>
      <c r="F394" s="484" t="str">
        <f t="shared" si="29"/>
        <v/>
      </c>
      <c r="G394" s="485" t="s">
        <v>428</v>
      </c>
      <c r="H394" s="485"/>
      <c r="I394" s="486" t="b">
        <f t="shared" si="30"/>
        <v>1</v>
      </c>
      <c r="J394" s="486" t="b">
        <f t="shared" si="31"/>
        <v>0</v>
      </c>
      <c r="K394" s="486" t="str">
        <f t="shared" si="32"/>
        <v>a1N36000007n77sEAA</v>
      </c>
      <c r="L394" s="487" t="str">
        <f t="shared" ca="1" si="33"/>
        <v>511-Jul-18 to 31-Dec-18</v>
      </c>
      <c r="M394" s="488" t="s">
        <v>1406</v>
      </c>
      <c r="N394" s="479"/>
      <c r="O394" s="127"/>
      <c r="P394" s="127"/>
      <c r="Q394" s="127"/>
      <c r="AD394" s="480"/>
      <c r="AE394" s="480"/>
      <c r="AF394" s="480"/>
      <c r="AG394" s="480"/>
      <c r="AM394" s="5"/>
      <c r="AN394" s="5"/>
    </row>
    <row r="395" spans="1:40" ht="31.5" x14ac:dyDescent="0.25">
      <c r="A395" s="375">
        <v>51</v>
      </c>
      <c r="B395" s="394" t="str">
        <f t="shared" si="28"/>
        <v/>
      </c>
      <c r="C395" s="395" t="str">
        <f ca="1">TEXT(IFERROR(INDEX('Overview - Section A'!$A$37:$A$44,MATCH(G395,'Overview - Section A'!$U$37:$U$44,0)),""),"d-mmm-yy") &amp;" to " &amp; TEXT(IFERROR(INDEX('Overview - Section A'!$E$37:$E$44,MATCH(G395,'Overview - Section A'!$U$37:$U$44,0)),""),"d-mmm-yy")</f>
        <v>1-Jan-19 to 30-Jun-19</v>
      </c>
      <c r="D395" s="483"/>
      <c r="E395" s="483"/>
      <c r="F395" s="484" t="str">
        <f t="shared" si="29"/>
        <v/>
      </c>
      <c r="G395" s="485" t="s">
        <v>430</v>
      </c>
      <c r="H395" s="485"/>
      <c r="I395" s="486" t="b">
        <f t="shared" si="30"/>
        <v>1</v>
      </c>
      <c r="J395" s="486" t="b">
        <f t="shared" si="31"/>
        <v>0</v>
      </c>
      <c r="K395" s="486" t="str">
        <f t="shared" si="32"/>
        <v>a1N36000007n77sEAA</v>
      </c>
      <c r="L395" s="487" t="str">
        <f t="shared" ca="1" si="33"/>
        <v>511-Jan-19 to 30-Jun-19</v>
      </c>
      <c r="M395" s="488" t="s">
        <v>1407</v>
      </c>
      <c r="N395" s="479"/>
      <c r="O395" s="127"/>
      <c r="P395" s="127"/>
      <c r="Q395" s="127"/>
      <c r="AD395" s="480"/>
      <c r="AE395" s="480"/>
      <c r="AF395" s="480"/>
      <c r="AG395" s="480"/>
      <c r="AM395" s="5"/>
      <c r="AN395" s="5"/>
    </row>
    <row r="396" spans="1:40" ht="31.5" x14ac:dyDescent="0.25">
      <c r="A396" s="375">
        <v>51</v>
      </c>
      <c r="B396" s="394" t="str">
        <f t="shared" si="28"/>
        <v/>
      </c>
      <c r="C396" s="395" t="str">
        <f ca="1">TEXT(IFERROR(INDEX('Overview - Section A'!$A$37:$A$44,MATCH(G396,'Overview - Section A'!$U$37:$U$44,0)),""),"d-mmm-yy") &amp;" to " &amp; TEXT(IFERROR(INDEX('Overview - Section A'!$E$37:$E$44,MATCH(G396,'Overview - Section A'!$U$37:$U$44,0)),""),"d-mmm-yy")</f>
        <v>1-Jul-19 to 31-Dec-19</v>
      </c>
      <c r="D396" s="483"/>
      <c r="E396" s="483"/>
      <c r="F396" s="484" t="str">
        <f t="shared" si="29"/>
        <v/>
      </c>
      <c r="G396" s="485" t="s">
        <v>432</v>
      </c>
      <c r="H396" s="485"/>
      <c r="I396" s="486" t="b">
        <f t="shared" si="30"/>
        <v>1</v>
      </c>
      <c r="J396" s="486" t="b">
        <f t="shared" si="31"/>
        <v>0</v>
      </c>
      <c r="K396" s="486" t="str">
        <f t="shared" si="32"/>
        <v>a1N36000007n77sEAA</v>
      </c>
      <c r="L396" s="487" t="str">
        <f t="shared" ca="1" si="33"/>
        <v>511-Jul-19 to 31-Dec-19</v>
      </c>
      <c r="M396" s="488" t="s">
        <v>1408</v>
      </c>
      <c r="N396" s="479"/>
      <c r="O396" s="127"/>
      <c r="P396" s="127"/>
      <c r="Q396" s="127"/>
      <c r="AD396" s="480"/>
      <c r="AE396" s="480"/>
      <c r="AF396" s="480"/>
      <c r="AG396" s="480"/>
      <c r="AM396" s="5"/>
      <c r="AN396" s="5"/>
    </row>
    <row r="397" spans="1:40" ht="31.5" x14ac:dyDescent="0.25">
      <c r="A397" s="375">
        <v>51</v>
      </c>
      <c r="B397" s="394" t="str">
        <f t="shared" si="28"/>
        <v/>
      </c>
      <c r="C397" s="395" t="str">
        <f ca="1">TEXT(IFERROR(INDEX('Overview - Section A'!$A$37:$A$44,MATCH(G397,'Overview - Section A'!$U$37:$U$44,0)),""),"d-mmm-yy") &amp;" to " &amp; TEXT(IFERROR(INDEX('Overview - Section A'!$E$37:$E$44,MATCH(G397,'Overview - Section A'!$U$37:$U$44,0)),""),"d-mmm-yy")</f>
        <v>1-Jan-20 to 30-Jun-20</v>
      </c>
      <c r="D397" s="483"/>
      <c r="E397" s="483"/>
      <c r="F397" s="484" t="str">
        <f t="shared" si="29"/>
        <v/>
      </c>
      <c r="G397" s="485" t="s">
        <v>434</v>
      </c>
      <c r="H397" s="485"/>
      <c r="I397" s="486" t="b">
        <f t="shared" si="30"/>
        <v>1</v>
      </c>
      <c r="J397" s="486" t="b">
        <f t="shared" si="31"/>
        <v>0</v>
      </c>
      <c r="K397" s="486" t="str">
        <f t="shared" si="32"/>
        <v>a1N36000007n77sEAA</v>
      </c>
      <c r="L397" s="487" t="str">
        <f t="shared" ca="1" si="33"/>
        <v>511-Jan-20 to 30-Jun-20</v>
      </c>
      <c r="M397" s="488" t="s">
        <v>1409</v>
      </c>
      <c r="N397" s="479"/>
      <c r="O397" s="127"/>
      <c r="P397" s="127"/>
      <c r="Q397" s="127"/>
      <c r="AD397" s="480"/>
      <c r="AE397" s="480"/>
      <c r="AF397" s="480"/>
      <c r="AG397" s="480"/>
      <c r="AM397" s="5"/>
      <c r="AN397" s="5"/>
    </row>
    <row r="398" spans="1:40" ht="31.5" x14ac:dyDescent="0.25">
      <c r="A398" s="375">
        <v>51</v>
      </c>
      <c r="B398" s="394" t="str">
        <f t="shared" si="28"/>
        <v/>
      </c>
      <c r="C398" s="395" t="str">
        <f ca="1">TEXT(IFERROR(INDEX('Overview - Section A'!$A$37:$A$44,MATCH(G398,'Overview - Section A'!$U$37:$U$44,0)),""),"d-mmm-yy") &amp;" to " &amp; TEXT(IFERROR(INDEX('Overview - Section A'!$E$37:$E$44,MATCH(G398,'Overview - Section A'!$U$37:$U$44,0)),""),"d-mmm-yy")</f>
        <v>1-Jul-20 to 31-Dec-20</v>
      </c>
      <c r="D398" s="483"/>
      <c r="E398" s="483"/>
      <c r="F398" s="484" t="str">
        <f t="shared" si="29"/>
        <v/>
      </c>
      <c r="G398" s="485" t="s">
        <v>436</v>
      </c>
      <c r="H398" s="485"/>
      <c r="I398" s="486" t="b">
        <f t="shared" si="30"/>
        <v>1</v>
      </c>
      <c r="J398" s="486" t="b">
        <f t="shared" si="31"/>
        <v>0</v>
      </c>
      <c r="K398" s="486" t="str">
        <f t="shared" si="32"/>
        <v>a1N36000007n77sEAA</v>
      </c>
      <c r="L398" s="487" t="str">
        <f t="shared" ca="1" si="33"/>
        <v>511-Jul-20 to 31-Dec-20</v>
      </c>
      <c r="M398" s="488" t="s">
        <v>1410</v>
      </c>
      <c r="N398" s="479"/>
      <c r="O398" s="127"/>
      <c r="P398" s="127"/>
      <c r="Q398" s="127"/>
      <c r="AD398" s="480"/>
      <c r="AE398" s="480"/>
      <c r="AF398" s="480"/>
      <c r="AG398" s="480"/>
      <c r="AM398" s="5"/>
      <c r="AN398" s="5"/>
    </row>
    <row r="399" spans="1:40" ht="31.5" x14ac:dyDescent="0.25">
      <c r="A399" s="375">
        <v>51</v>
      </c>
      <c r="B399" s="394" t="str">
        <f t="shared" si="28"/>
        <v/>
      </c>
      <c r="C399" s="395" t="str">
        <f ca="1">TEXT(IFERROR(INDEX('Overview - Section A'!$A$37:$A$44,MATCH(G399,'Overview - Section A'!$U$37:$U$44,0)),""),"d-mmm-yy") &amp;" to " &amp; TEXT(IFERROR(INDEX('Overview - Section A'!$E$37:$E$44,MATCH(G399,'Overview - Section A'!$U$37:$U$44,0)),""),"d-mmm-yy")</f>
        <v>1-Jan-21 to 30-Jun-21</v>
      </c>
      <c r="D399" s="483"/>
      <c r="E399" s="483"/>
      <c r="F399" s="484" t="str">
        <f t="shared" si="29"/>
        <v/>
      </c>
      <c r="G399" s="485" t="s">
        <v>438</v>
      </c>
      <c r="H399" s="485"/>
      <c r="I399" s="486" t="b">
        <f t="shared" si="30"/>
        <v>1</v>
      </c>
      <c r="J399" s="486" t="b">
        <f t="shared" si="31"/>
        <v>0</v>
      </c>
      <c r="K399" s="486" t="str">
        <f t="shared" si="32"/>
        <v>a1N36000007n77sEAA</v>
      </c>
      <c r="L399" s="487" t="str">
        <f t="shared" ca="1" si="33"/>
        <v>511-Jan-21 to 30-Jun-21</v>
      </c>
      <c r="M399" s="488" t="s">
        <v>1411</v>
      </c>
      <c r="N399" s="479"/>
      <c r="O399" s="127"/>
      <c r="P399" s="127"/>
      <c r="Q399" s="127"/>
      <c r="AD399" s="480"/>
      <c r="AE399" s="480"/>
      <c r="AF399" s="480"/>
      <c r="AG399" s="480"/>
      <c r="AM399" s="5"/>
      <c r="AN399" s="5"/>
    </row>
    <row r="400" spans="1:40" ht="31.5" x14ac:dyDescent="0.25">
      <c r="A400" s="375">
        <v>52</v>
      </c>
      <c r="B400" s="394" t="str">
        <f t="shared" si="28"/>
        <v/>
      </c>
      <c r="C400" s="395" t="str">
        <f ca="1">TEXT(IFERROR(INDEX('Overview - Section A'!$A$37:$A$44,MATCH(G400,'Overview - Section A'!$U$37:$U$44,0)),""),"d-mmm-yy") &amp;" to " &amp; TEXT(IFERROR(INDEX('Overview - Section A'!$E$37:$E$44,MATCH(G400,'Overview - Section A'!$U$37:$U$44,0)),""),"d-mmm-yy")</f>
        <v>1-Jul-18 to 31-Dec-18</v>
      </c>
      <c r="D400" s="483"/>
      <c r="E400" s="483"/>
      <c r="F400" s="484" t="str">
        <f t="shared" si="29"/>
        <v/>
      </c>
      <c r="G400" s="485" t="s">
        <v>428</v>
      </c>
      <c r="H400" s="485"/>
      <c r="I400" s="486" t="b">
        <f t="shared" si="30"/>
        <v>1</v>
      </c>
      <c r="J400" s="486" t="b">
        <f t="shared" si="31"/>
        <v>0</v>
      </c>
      <c r="K400" s="486" t="str">
        <f t="shared" si="32"/>
        <v>a1N36000007n77tEAA</v>
      </c>
      <c r="L400" s="487" t="str">
        <f t="shared" ca="1" si="33"/>
        <v>521-Jul-18 to 31-Dec-18</v>
      </c>
      <c r="M400" s="488" t="s">
        <v>1412</v>
      </c>
      <c r="N400" s="479"/>
      <c r="O400" s="127"/>
      <c r="P400" s="127"/>
      <c r="Q400" s="127"/>
      <c r="AD400" s="480"/>
      <c r="AE400" s="480"/>
      <c r="AF400" s="480"/>
      <c r="AG400" s="480"/>
      <c r="AM400" s="5"/>
      <c r="AN400" s="5"/>
    </row>
    <row r="401" spans="1:40" ht="31.5" x14ac:dyDescent="0.25">
      <c r="A401" s="375">
        <v>52</v>
      </c>
      <c r="B401" s="394" t="str">
        <f t="shared" si="28"/>
        <v/>
      </c>
      <c r="C401" s="395" t="str">
        <f ca="1">TEXT(IFERROR(INDEX('Overview - Section A'!$A$37:$A$44,MATCH(G401,'Overview - Section A'!$U$37:$U$44,0)),""),"d-mmm-yy") &amp;" to " &amp; TEXT(IFERROR(INDEX('Overview - Section A'!$E$37:$E$44,MATCH(G401,'Overview - Section A'!$U$37:$U$44,0)),""),"d-mmm-yy")</f>
        <v>1-Jan-19 to 30-Jun-19</v>
      </c>
      <c r="D401" s="483"/>
      <c r="E401" s="483"/>
      <c r="F401" s="484" t="str">
        <f t="shared" si="29"/>
        <v/>
      </c>
      <c r="G401" s="485" t="s">
        <v>430</v>
      </c>
      <c r="H401" s="485"/>
      <c r="I401" s="486" t="b">
        <f t="shared" si="30"/>
        <v>1</v>
      </c>
      <c r="J401" s="486" t="b">
        <f t="shared" si="31"/>
        <v>0</v>
      </c>
      <c r="K401" s="486" t="str">
        <f t="shared" si="32"/>
        <v>a1N36000007n77tEAA</v>
      </c>
      <c r="L401" s="487" t="str">
        <f t="shared" ca="1" si="33"/>
        <v>521-Jan-19 to 30-Jun-19</v>
      </c>
      <c r="M401" s="488" t="s">
        <v>1413</v>
      </c>
      <c r="N401" s="479"/>
      <c r="O401" s="127"/>
      <c r="P401" s="127"/>
      <c r="Q401" s="127"/>
      <c r="AD401" s="480"/>
      <c r="AE401" s="480"/>
      <c r="AF401" s="480"/>
      <c r="AG401" s="480"/>
      <c r="AM401" s="5"/>
      <c r="AN401" s="5"/>
    </row>
    <row r="402" spans="1:40" ht="31.5" x14ac:dyDescent="0.25">
      <c r="A402" s="375">
        <v>52</v>
      </c>
      <c r="B402" s="394" t="str">
        <f t="shared" si="28"/>
        <v/>
      </c>
      <c r="C402" s="395" t="str">
        <f ca="1">TEXT(IFERROR(INDEX('Overview - Section A'!$A$37:$A$44,MATCH(G402,'Overview - Section A'!$U$37:$U$44,0)),""),"d-mmm-yy") &amp;" to " &amp; TEXT(IFERROR(INDEX('Overview - Section A'!$E$37:$E$44,MATCH(G402,'Overview - Section A'!$U$37:$U$44,0)),""),"d-mmm-yy")</f>
        <v>1-Jul-19 to 31-Dec-19</v>
      </c>
      <c r="D402" s="483"/>
      <c r="E402" s="483"/>
      <c r="F402" s="484" t="str">
        <f t="shared" si="29"/>
        <v/>
      </c>
      <c r="G402" s="485" t="s">
        <v>432</v>
      </c>
      <c r="H402" s="485"/>
      <c r="I402" s="486" t="b">
        <f t="shared" si="30"/>
        <v>1</v>
      </c>
      <c r="J402" s="486" t="b">
        <f t="shared" si="31"/>
        <v>0</v>
      </c>
      <c r="K402" s="486" t="str">
        <f t="shared" si="32"/>
        <v>a1N36000007n77tEAA</v>
      </c>
      <c r="L402" s="487" t="str">
        <f t="shared" ca="1" si="33"/>
        <v>521-Jul-19 to 31-Dec-19</v>
      </c>
      <c r="M402" s="488" t="s">
        <v>1414</v>
      </c>
      <c r="N402" s="479"/>
      <c r="O402" s="127"/>
      <c r="P402" s="127"/>
      <c r="Q402" s="127"/>
      <c r="AD402" s="480"/>
      <c r="AE402" s="480"/>
      <c r="AF402" s="480"/>
      <c r="AG402" s="480"/>
      <c r="AM402" s="5"/>
      <c r="AN402" s="5"/>
    </row>
    <row r="403" spans="1:40" ht="31.5" x14ac:dyDescent="0.25">
      <c r="A403" s="375">
        <v>52</v>
      </c>
      <c r="B403" s="394" t="str">
        <f t="shared" si="28"/>
        <v/>
      </c>
      <c r="C403" s="395" t="str">
        <f ca="1">TEXT(IFERROR(INDEX('Overview - Section A'!$A$37:$A$44,MATCH(G403,'Overview - Section A'!$U$37:$U$44,0)),""),"d-mmm-yy") &amp;" to " &amp; TEXT(IFERROR(INDEX('Overview - Section A'!$E$37:$E$44,MATCH(G403,'Overview - Section A'!$U$37:$U$44,0)),""),"d-mmm-yy")</f>
        <v>1-Jan-20 to 30-Jun-20</v>
      </c>
      <c r="D403" s="483"/>
      <c r="E403" s="483"/>
      <c r="F403" s="484" t="str">
        <f t="shared" si="29"/>
        <v/>
      </c>
      <c r="G403" s="485" t="s">
        <v>434</v>
      </c>
      <c r="H403" s="485"/>
      <c r="I403" s="486" t="b">
        <f t="shared" si="30"/>
        <v>1</v>
      </c>
      <c r="J403" s="486" t="b">
        <f t="shared" si="31"/>
        <v>0</v>
      </c>
      <c r="K403" s="486" t="str">
        <f t="shared" si="32"/>
        <v>a1N36000007n77tEAA</v>
      </c>
      <c r="L403" s="487" t="str">
        <f t="shared" ca="1" si="33"/>
        <v>521-Jan-20 to 30-Jun-20</v>
      </c>
      <c r="M403" s="488" t="s">
        <v>1415</v>
      </c>
      <c r="N403" s="479"/>
      <c r="O403" s="127"/>
      <c r="P403" s="127"/>
      <c r="Q403" s="127"/>
      <c r="AD403" s="480"/>
      <c r="AE403" s="480"/>
      <c r="AF403" s="480"/>
      <c r="AG403" s="480"/>
      <c r="AM403" s="5"/>
      <c r="AN403" s="5"/>
    </row>
    <row r="404" spans="1:40" ht="31.5" x14ac:dyDescent="0.25">
      <c r="A404" s="375">
        <v>52</v>
      </c>
      <c r="B404" s="394" t="str">
        <f t="shared" si="28"/>
        <v/>
      </c>
      <c r="C404" s="395" t="str">
        <f ca="1">TEXT(IFERROR(INDEX('Overview - Section A'!$A$37:$A$44,MATCH(G404,'Overview - Section A'!$U$37:$U$44,0)),""),"d-mmm-yy") &amp;" to " &amp; TEXT(IFERROR(INDEX('Overview - Section A'!$E$37:$E$44,MATCH(G404,'Overview - Section A'!$U$37:$U$44,0)),""),"d-mmm-yy")</f>
        <v>1-Jul-20 to 31-Dec-20</v>
      </c>
      <c r="D404" s="483"/>
      <c r="E404" s="483"/>
      <c r="F404" s="484" t="str">
        <f t="shared" si="29"/>
        <v/>
      </c>
      <c r="G404" s="485" t="s">
        <v>436</v>
      </c>
      <c r="H404" s="485"/>
      <c r="I404" s="486" t="b">
        <f t="shared" si="30"/>
        <v>1</v>
      </c>
      <c r="J404" s="486" t="b">
        <f t="shared" si="31"/>
        <v>0</v>
      </c>
      <c r="K404" s="486" t="str">
        <f t="shared" si="32"/>
        <v>a1N36000007n77tEAA</v>
      </c>
      <c r="L404" s="487" t="str">
        <f t="shared" ca="1" si="33"/>
        <v>521-Jul-20 to 31-Dec-20</v>
      </c>
      <c r="M404" s="488" t="s">
        <v>1416</v>
      </c>
      <c r="N404" s="479"/>
      <c r="O404" s="127"/>
      <c r="P404" s="127"/>
      <c r="Q404" s="127"/>
      <c r="AD404" s="480"/>
      <c r="AE404" s="480"/>
      <c r="AF404" s="480"/>
      <c r="AG404" s="480"/>
      <c r="AM404" s="5"/>
      <c r="AN404" s="5"/>
    </row>
    <row r="405" spans="1:40" ht="31.5" x14ac:dyDescent="0.25">
      <c r="A405" s="375">
        <v>52</v>
      </c>
      <c r="B405" s="394" t="str">
        <f t="shared" si="28"/>
        <v/>
      </c>
      <c r="C405" s="395" t="str">
        <f ca="1">TEXT(IFERROR(INDEX('Overview - Section A'!$A$37:$A$44,MATCH(G405,'Overview - Section A'!$U$37:$U$44,0)),""),"d-mmm-yy") &amp;" to " &amp; TEXT(IFERROR(INDEX('Overview - Section A'!$E$37:$E$44,MATCH(G405,'Overview - Section A'!$U$37:$U$44,0)),""),"d-mmm-yy")</f>
        <v>1-Jan-21 to 30-Jun-21</v>
      </c>
      <c r="D405" s="483"/>
      <c r="E405" s="483"/>
      <c r="F405" s="484" t="str">
        <f t="shared" si="29"/>
        <v/>
      </c>
      <c r="G405" s="485" t="s">
        <v>438</v>
      </c>
      <c r="H405" s="485"/>
      <c r="I405" s="486" t="b">
        <f t="shared" si="30"/>
        <v>1</v>
      </c>
      <c r="J405" s="486" t="b">
        <f t="shared" si="31"/>
        <v>0</v>
      </c>
      <c r="K405" s="486" t="str">
        <f t="shared" si="32"/>
        <v>a1N36000007n77tEAA</v>
      </c>
      <c r="L405" s="487" t="str">
        <f t="shared" ca="1" si="33"/>
        <v>521-Jan-21 to 30-Jun-21</v>
      </c>
      <c r="M405" s="488" t="s">
        <v>1417</v>
      </c>
      <c r="N405" s="479"/>
      <c r="O405" s="127"/>
      <c r="P405" s="127"/>
      <c r="Q405" s="127"/>
      <c r="AD405" s="480"/>
      <c r="AE405" s="480"/>
      <c r="AF405" s="480"/>
      <c r="AG405" s="480"/>
      <c r="AM405" s="5"/>
      <c r="AN405" s="5"/>
    </row>
    <row r="406" spans="1:40" ht="31.5" x14ac:dyDescent="0.25">
      <c r="A406" s="375">
        <v>53</v>
      </c>
      <c r="B406" s="394" t="str">
        <f t="shared" si="28"/>
        <v/>
      </c>
      <c r="C406" s="395" t="str">
        <f ca="1">TEXT(IFERROR(INDEX('Overview - Section A'!$A$37:$A$44,MATCH(G406,'Overview - Section A'!$U$37:$U$44,0)),""),"d-mmm-yy") &amp;" to " &amp; TEXT(IFERROR(INDEX('Overview - Section A'!$E$37:$E$44,MATCH(G406,'Overview - Section A'!$U$37:$U$44,0)),""),"d-mmm-yy")</f>
        <v>1-Jul-18 to 31-Dec-18</v>
      </c>
      <c r="D406" s="483"/>
      <c r="E406" s="483"/>
      <c r="F406" s="484" t="str">
        <f t="shared" si="29"/>
        <v/>
      </c>
      <c r="G406" s="485" t="s">
        <v>428</v>
      </c>
      <c r="H406" s="485"/>
      <c r="I406" s="486" t="b">
        <f t="shared" si="30"/>
        <v>1</v>
      </c>
      <c r="J406" s="486" t="b">
        <f t="shared" si="31"/>
        <v>0</v>
      </c>
      <c r="K406" s="486" t="str">
        <f t="shared" si="32"/>
        <v>a1N36000007n77uEAA</v>
      </c>
      <c r="L406" s="487" t="str">
        <f t="shared" ca="1" si="33"/>
        <v>531-Jul-18 to 31-Dec-18</v>
      </c>
      <c r="M406" s="488" t="s">
        <v>1418</v>
      </c>
      <c r="N406" s="479"/>
      <c r="O406" s="127"/>
      <c r="P406" s="127"/>
      <c r="Q406" s="127"/>
      <c r="AD406" s="480"/>
      <c r="AE406" s="480"/>
      <c r="AF406" s="480"/>
      <c r="AG406" s="480"/>
      <c r="AM406" s="5"/>
      <c r="AN406" s="5"/>
    </row>
    <row r="407" spans="1:40" ht="31.5" x14ac:dyDescent="0.25">
      <c r="A407" s="375">
        <v>53</v>
      </c>
      <c r="B407" s="394" t="str">
        <f t="shared" si="28"/>
        <v/>
      </c>
      <c r="C407" s="395" t="str">
        <f ca="1">TEXT(IFERROR(INDEX('Overview - Section A'!$A$37:$A$44,MATCH(G407,'Overview - Section A'!$U$37:$U$44,0)),""),"d-mmm-yy") &amp;" to " &amp; TEXT(IFERROR(INDEX('Overview - Section A'!$E$37:$E$44,MATCH(G407,'Overview - Section A'!$U$37:$U$44,0)),""),"d-mmm-yy")</f>
        <v>1-Jan-19 to 30-Jun-19</v>
      </c>
      <c r="D407" s="483"/>
      <c r="E407" s="483"/>
      <c r="F407" s="484" t="str">
        <f t="shared" si="29"/>
        <v/>
      </c>
      <c r="G407" s="485" t="s">
        <v>430</v>
      </c>
      <c r="H407" s="485"/>
      <c r="I407" s="486" t="b">
        <f t="shared" si="30"/>
        <v>1</v>
      </c>
      <c r="J407" s="486" t="b">
        <f t="shared" si="31"/>
        <v>0</v>
      </c>
      <c r="K407" s="486" t="str">
        <f t="shared" si="32"/>
        <v>a1N36000007n77uEAA</v>
      </c>
      <c r="L407" s="487" t="str">
        <f t="shared" ca="1" si="33"/>
        <v>531-Jan-19 to 30-Jun-19</v>
      </c>
      <c r="M407" s="488" t="s">
        <v>1419</v>
      </c>
      <c r="N407" s="479"/>
      <c r="O407" s="127"/>
      <c r="P407" s="127"/>
      <c r="Q407" s="127"/>
      <c r="AD407" s="480"/>
      <c r="AE407" s="480"/>
      <c r="AF407" s="480"/>
      <c r="AG407" s="480"/>
      <c r="AM407" s="5"/>
      <c r="AN407" s="5"/>
    </row>
    <row r="408" spans="1:40" ht="31.5" x14ac:dyDescent="0.25">
      <c r="A408" s="375">
        <v>53</v>
      </c>
      <c r="B408" s="394" t="str">
        <f t="shared" si="28"/>
        <v/>
      </c>
      <c r="C408" s="395" t="str">
        <f ca="1">TEXT(IFERROR(INDEX('Overview - Section A'!$A$37:$A$44,MATCH(G408,'Overview - Section A'!$U$37:$U$44,0)),""),"d-mmm-yy") &amp;" to " &amp; TEXT(IFERROR(INDEX('Overview - Section A'!$E$37:$E$44,MATCH(G408,'Overview - Section A'!$U$37:$U$44,0)),""),"d-mmm-yy")</f>
        <v>1-Jul-19 to 31-Dec-19</v>
      </c>
      <c r="D408" s="483"/>
      <c r="E408" s="483"/>
      <c r="F408" s="484" t="str">
        <f t="shared" si="29"/>
        <v/>
      </c>
      <c r="G408" s="485" t="s">
        <v>432</v>
      </c>
      <c r="H408" s="485"/>
      <c r="I408" s="486" t="b">
        <f t="shared" si="30"/>
        <v>1</v>
      </c>
      <c r="J408" s="486" t="b">
        <f t="shared" si="31"/>
        <v>0</v>
      </c>
      <c r="K408" s="486" t="str">
        <f t="shared" si="32"/>
        <v>a1N36000007n77uEAA</v>
      </c>
      <c r="L408" s="487" t="str">
        <f t="shared" ca="1" si="33"/>
        <v>531-Jul-19 to 31-Dec-19</v>
      </c>
      <c r="M408" s="488" t="s">
        <v>1420</v>
      </c>
      <c r="N408" s="479"/>
      <c r="O408" s="127"/>
      <c r="P408" s="127"/>
      <c r="Q408" s="127"/>
      <c r="AD408" s="480"/>
      <c r="AE408" s="480"/>
      <c r="AF408" s="480"/>
      <c r="AG408" s="480"/>
      <c r="AM408" s="5"/>
      <c r="AN408" s="5"/>
    </row>
    <row r="409" spans="1:40" ht="31.5" x14ac:dyDescent="0.25">
      <c r="A409" s="375">
        <v>53</v>
      </c>
      <c r="B409" s="394" t="str">
        <f t="shared" si="28"/>
        <v/>
      </c>
      <c r="C409" s="395" t="str">
        <f ca="1">TEXT(IFERROR(INDEX('Overview - Section A'!$A$37:$A$44,MATCH(G409,'Overview - Section A'!$U$37:$U$44,0)),""),"d-mmm-yy") &amp;" to " &amp; TEXT(IFERROR(INDEX('Overview - Section A'!$E$37:$E$44,MATCH(G409,'Overview - Section A'!$U$37:$U$44,0)),""),"d-mmm-yy")</f>
        <v>1-Jan-20 to 30-Jun-20</v>
      </c>
      <c r="D409" s="483"/>
      <c r="E409" s="483"/>
      <c r="F409" s="484" t="str">
        <f t="shared" si="29"/>
        <v/>
      </c>
      <c r="G409" s="485" t="s">
        <v>434</v>
      </c>
      <c r="H409" s="485"/>
      <c r="I409" s="486" t="b">
        <f t="shared" si="30"/>
        <v>1</v>
      </c>
      <c r="J409" s="486" t="b">
        <f t="shared" si="31"/>
        <v>0</v>
      </c>
      <c r="K409" s="486" t="str">
        <f t="shared" si="32"/>
        <v>a1N36000007n77uEAA</v>
      </c>
      <c r="L409" s="487" t="str">
        <f t="shared" ca="1" si="33"/>
        <v>531-Jan-20 to 30-Jun-20</v>
      </c>
      <c r="M409" s="488" t="s">
        <v>1421</v>
      </c>
      <c r="N409" s="479"/>
      <c r="O409" s="127"/>
      <c r="P409" s="127"/>
      <c r="Q409" s="127"/>
      <c r="AD409" s="480"/>
      <c r="AE409" s="480"/>
      <c r="AF409" s="480"/>
      <c r="AG409" s="480"/>
      <c r="AM409" s="5"/>
      <c r="AN409" s="5"/>
    </row>
    <row r="410" spans="1:40" ht="31.5" x14ac:dyDescent="0.25">
      <c r="A410" s="375">
        <v>53</v>
      </c>
      <c r="B410" s="394" t="str">
        <f t="shared" si="28"/>
        <v/>
      </c>
      <c r="C410" s="395" t="str">
        <f ca="1">TEXT(IFERROR(INDEX('Overview - Section A'!$A$37:$A$44,MATCH(G410,'Overview - Section A'!$U$37:$U$44,0)),""),"d-mmm-yy") &amp;" to " &amp; TEXT(IFERROR(INDEX('Overview - Section A'!$E$37:$E$44,MATCH(G410,'Overview - Section A'!$U$37:$U$44,0)),""),"d-mmm-yy")</f>
        <v>1-Jul-20 to 31-Dec-20</v>
      </c>
      <c r="D410" s="483"/>
      <c r="E410" s="483"/>
      <c r="F410" s="484" t="str">
        <f t="shared" si="29"/>
        <v/>
      </c>
      <c r="G410" s="485" t="s">
        <v>436</v>
      </c>
      <c r="H410" s="485"/>
      <c r="I410" s="486" t="b">
        <f t="shared" si="30"/>
        <v>1</v>
      </c>
      <c r="J410" s="486" t="b">
        <f t="shared" si="31"/>
        <v>0</v>
      </c>
      <c r="K410" s="486" t="str">
        <f t="shared" si="32"/>
        <v>a1N36000007n77uEAA</v>
      </c>
      <c r="L410" s="487" t="str">
        <f t="shared" ca="1" si="33"/>
        <v>531-Jul-20 to 31-Dec-20</v>
      </c>
      <c r="M410" s="488" t="s">
        <v>1422</v>
      </c>
      <c r="N410" s="479"/>
      <c r="O410" s="127"/>
      <c r="P410" s="127"/>
      <c r="Q410" s="127"/>
      <c r="AD410" s="480"/>
      <c r="AE410" s="480"/>
      <c r="AF410" s="480"/>
      <c r="AG410" s="480"/>
      <c r="AM410" s="5"/>
      <c r="AN410" s="5"/>
    </row>
    <row r="411" spans="1:40" ht="31.5" x14ac:dyDescent="0.25">
      <c r="A411" s="375">
        <v>53</v>
      </c>
      <c r="B411" s="394" t="str">
        <f t="shared" si="28"/>
        <v/>
      </c>
      <c r="C411" s="395" t="str">
        <f ca="1">TEXT(IFERROR(INDEX('Overview - Section A'!$A$37:$A$44,MATCH(G411,'Overview - Section A'!$U$37:$U$44,0)),""),"d-mmm-yy") &amp;" to " &amp; TEXT(IFERROR(INDEX('Overview - Section A'!$E$37:$E$44,MATCH(G411,'Overview - Section A'!$U$37:$U$44,0)),""),"d-mmm-yy")</f>
        <v>1-Jan-21 to 30-Jun-21</v>
      </c>
      <c r="D411" s="483"/>
      <c r="E411" s="483"/>
      <c r="F411" s="484" t="str">
        <f t="shared" si="29"/>
        <v/>
      </c>
      <c r="G411" s="485" t="s">
        <v>438</v>
      </c>
      <c r="H411" s="485"/>
      <c r="I411" s="486" t="b">
        <f t="shared" si="30"/>
        <v>1</v>
      </c>
      <c r="J411" s="486" t="b">
        <f t="shared" si="31"/>
        <v>0</v>
      </c>
      <c r="K411" s="486" t="str">
        <f t="shared" si="32"/>
        <v>a1N36000007n77uEAA</v>
      </c>
      <c r="L411" s="487" t="str">
        <f t="shared" ca="1" si="33"/>
        <v>531-Jan-21 to 30-Jun-21</v>
      </c>
      <c r="M411" s="488" t="s">
        <v>1423</v>
      </c>
      <c r="N411" s="479"/>
      <c r="O411" s="127"/>
      <c r="P411" s="127"/>
      <c r="Q411" s="127"/>
      <c r="AD411" s="480"/>
      <c r="AE411" s="480"/>
      <c r="AF411" s="480"/>
      <c r="AG411" s="480"/>
      <c r="AM411" s="5"/>
      <c r="AN411" s="5"/>
    </row>
    <row r="412" spans="1:40" ht="31.5" x14ac:dyDescent="0.25">
      <c r="A412" s="375">
        <v>54</v>
      </c>
      <c r="B412" s="394" t="str">
        <f t="shared" si="28"/>
        <v/>
      </c>
      <c r="C412" s="395" t="str">
        <f ca="1">TEXT(IFERROR(INDEX('Overview - Section A'!$A$37:$A$44,MATCH(G412,'Overview - Section A'!$U$37:$U$44,0)),""),"d-mmm-yy") &amp;" to " &amp; TEXT(IFERROR(INDEX('Overview - Section A'!$E$37:$E$44,MATCH(G412,'Overview - Section A'!$U$37:$U$44,0)),""),"d-mmm-yy")</f>
        <v>1-Jul-18 to 31-Dec-18</v>
      </c>
      <c r="D412" s="483"/>
      <c r="E412" s="483"/>
      <c r="F412" s="484" t="str">
        <f t="shared" si="29"/>
        <v/>
      </c>
      <c r="G412" s="485" t="s">
        <v>428</v>
      </c>
      <c r="H412" s="485"/>
      <c r="I412" s="486" t="b">
        <f t="shared" si="30"/>
        <v>1</v>
      </c>
      <c r="J412" s="486" t="b">
        <f t="shared" si="31"/>
        <v>0</v>
      </c>
      <c r="K412" s="486" t="str">
        <f t="shared" si="32"/>
        <v>a1N36000007n77vEAA</v>
      </c>
      <c r="L412" s="487" t="str">
        <f t="shared" ca="1" si="33"/>
        <v>541-Jul-18 to 31-Dec-18</v>
      </c>
      <c r="M412" s="488" t="s">
        <v>1424</v>
      </c>
      <c r="N412" s="479"/>
      <c r="O412" s="127"/>
      <c r="P412" s="127"/>
      <c r="Q412" s="127"/>
      <c r="AD412" s="480"/>
      <c r="AE412" s="480"/>
      <c r="AF412" s="480"/>
      <c r="AG412" s="480"/>
      <c r="AM412" s="5"/>
      <c r="AN412" s="5"/>
    </row>
    <row r="413" spans="1:40" ht="31.5" x14ac:dyDescent="0.25">
      <c r="A413" s="375">
        <v>54</v>
      </c>
      <c r="B413" s="394" t="str">
        <f t="shared" si="28"/>
        <v/>
      </c>
      <c r="C413" s="395" t="str">
        <f ca="1">TEXT(IFERROR(INDEX('Overview - Section A'!$A$37:$A$44,MATCH(G413,'Overview - Section A'!$U$37:$U$44,0)),""),"d-mmm-yy") &amp;" to " &amp; TEXT(IFERROR(INDEX('Overview - Section A'!$E$37:$E$44,MATCH(G413,'Overview - Section A'!$U$37:$U$44,0)),""),"d-mmm-yy")</f>
        <v>1-Jan-19 to 30-Jun-19</v>
      </c>
      <c r="D413" s="483"/>
      <c r="E413" s="483"/>
      <c r="F413" s="484" t="str">
        <f t="shared" si="29"/>
        <v/>
      </c>
      <c r="G413" s="485" t="s">
        <v>430</v>
      </c>
      <c r="H413" s="485"/>
      <c r="I413" s="486" t="b">
        <f t="shared" si="30"/>
        <v>1</v>
      </c>
      <c r="J413" s="486" t="b">
        <f t="shared" si="31"/>
        <v>0</v>
      </c>
      <c r="K413" s="486" t="str">
        <f t="shared" si="32"/>
        <v>a1N36000007n77vEAA</v>
      </c>
      <c r="L413" s="487" t="str">
        <f t="shared" ca="1" si="33"/>
        <v>541-Jan-19 to 30-Jun-19</v>
      </c>
      <c r="M413" s="488" t="s">
        <v>1425</v>
      </c>
      <c r="N413" s="479"/>
      <c r="O413" s="127"/>
      <c r="P413" s="127"/>
      <c r="Q413" s="127"/>
      <c r="AD413" s="480"/>
      <c r="AE413" s="480"/>
      <c r="AF413" s="480"/>
      <c r="AG413" s="480"/>
      <c r="AM413" s="5"/>
      <c r="AN413" s="5"/>
    </row>
    <row r="414" spans="1:40" ht="31.5" x14ac:dyDescent="0.25">
      <c r="A414" s="375">
        <v>54</v>
      </c>
      <c r="B414" s="394" t="str">
        <f t="shared" ref="B414:B477" si="34">IF(A414=A413,"",IF(VLOOKUP(A414,$A$8:$D$90,4,FALSE)=0,"",VLOOKUP(A414,$A$8:$D$90,4,FALSE)))</f>
        <v/>
      </c>
      <c r="C414" s="395" t="str">
        <f ca="1">TEXT(IFERROR(INDEX('Overview - Section A'!$A$37:$A$44,MATCH(G414,'Overview - Section A'!$U$37:$U$44,0)),""),"d-mmm-yy") &amp;" to " &amp; TEXT(IFERROR(INDEX('Overview - Section A'!$E$37:$E$44,MATCH(G414,'Overview - Section A'!$U$37:$U$44,0)),""),"d-mmm-yy")</f>
        <v>1-Jul-19 to 31-Dec-19</v>
      </c>
      <c r="D414" s="483"/>
      <c r="E414" s="483"/>
      <c r="F414" s="484" t="str">
        <f t="shared" ref="F414:F477" si="35">IF(VLOOKUP(A414,$A$8:$D$90,4,FALSE)=0,"",VLOOKUP(A414,$A$8:$D$90,4,FALSE))</f>
        <v/>
      </c>
      <c r="G414" s="485" t="s">
        <v>432</v>
      </c>
      <c r="H414" s="485"/>
      <c r="I414" s="486" t="b">
        <f t="shared" ref="I414:I477" si="36">IFERROR(TRUE,FALSE)</f>
        <v>1</v>
      </c>
      <c r="J414" s="486" t="b">
        <f t="shared" ref="J414:J477" si="37">IFERROR(IF(OR(D414&lt;&gt;"",E414&lt;&gt;""),TRUE,FALSE),FALSE)</f>
        <v>0</v>
      </c>
      <c r="K414" s="486" t="str">
        <f t="shared" ref="K414:K477" si="38">IFERROR(VLOOKUP(A414,$A$8:$T$90,20,FALSE),"")</f>
        <v>a1N36000007n77vEAA</v>
      </c>
      <c r="L414" s="487" t="str">
        <f t="shared" ref="L414:L477" ca="1" si="39">CONCATENATE(A414,C414)</f>
        <v>541-Jul-19 to 31-Dec-19</v>
      </c>
      <c r="M414" s="488" t="s">
        <v>1426</v>
      </c>
      <c r="N414" s="479"/>
      <c r="O414" s="127"/>
      <c r="P414" s="127"/>
      <c r="Q414" s="127"/>
      <c r="AD414" s="480"/>
      <c r="AE414" s="480"/>
      <c r="AF414" s="480"/>
      <c r="AG414" s="480"/>
      <c r="AM414" s="5"/>
      <c r="AN414" s="5"/>
    </row>
    <row r="415" spans="1:40" ht="31.5" x14ac:dyDescent="0.25">
      <c r="A415" s="375">
        <v>54</v>
      </c>
      <c r="B415" s="394" t="str">
        <f t="shared" si="34"/>
        <v/>
      </c>
      <c r="C415" s="395" t="str">
        <f ca="1">TEXT(IFERROR(INDEX('Overview - Section A'!$A$37:$A$44,MATCH(G415,'Overview - Section A'!$U$37:$U$44,0)),""),"d-mmm-yy") &amp;" to " &amp; TEXT(IFERROR(INDEX('Overview - Section A'!$E$37:$E$44,MATCH(G415,'Overview - Section A'!$U$37:$U$44,0)),""),"d-mmm-yy")</f>
        <v>1-Jan-20 to 30-Jun-20</v>
      </c>
      <c r="D415" s="483"/>
      <c r="E415" s="483"/>
      <c r="F415" s="484" t="str">
        <f t="shared" si="35"/>
        <v/>
      </c>
      <c r="G415" s="485" t="s">
        <v>434</v>
      </c>
      <c r="H415" s="485"/>
      <c r="I415" s="486" t="b">
        <f t="shared" si="36"/>
        <v>1</v>
      </c>
      <c r="J415" s="486" t="b">
        <f t="shared" si="37"/>
        <v>0</v>
      </c>
      <c r="K415" s="486" t="str">
        <f t="shared" si="38"/>
        <v>a1N36000007n77vEAA</v>
      </c>
      <c r="L415" s="487" t="str">
        <f t="shared" ca="1" si="39"/>
        <v>541-Jan-20 to 30-Jun-20</v>
      </c>
      <c r="M415" s="488" t="s">
        <v>1427</v>
      </c>
      <c r="N415" s="479"/>
      <c r="O415" s="127"/>
      <c r="P415" s="127"/>
      <c r="Q415" s="127"/>
      <c r="AD415" s="480"/>
      <c r="AE415" s="480"/>
      <c r="AF415" s="480"/>
      <c r="AG415" s="480"/>
      <c r="AM415" s="5"/>
      <c r="AN415" s="5"/>
    </row>
    <row r="416" spans="1:40" ht="31.5" x14ac:dyDescent="0.25">
      <c r="A416" s="375">
        <v>54</v>
      </c>
      <c r="B416" s="394" t="str">
        <f t="shared" si="34"/>
        <v/>
      </c>
      <c r="C416" s="395" t="str">
        <f ca="1">TEXT(IFERROR(INDEX('Overview - Section A'!$A$37:$A$44,MATCH(G416,'Overview - Section A'!$U$37:$U$44,0)),""),"d-mmm-yy") &amp;" to " &amp; TEXT(IFERROR(INDEX('Overview - Section A'!$E$37:$E$44,MATCH(G416,'Overview - Section A'!$U$37:$U$44,0)),""),"d-mmm-yy")</f>
        <v>1-Jul-20 to 31-Dec-20</v>
      </c>
      <c r="D416" s="483"/>
      <c r="E416" s="483"/>
      <c r="F416" s="484" t="str">
        <f t="shared" si="35"/>
        <v/>
      </c>
      <c r="G416" s="485" t="s">
        <v>436</v>
      </c>
      <c r="H416" s="485"/>
      <c r="I416" s="486" t="b">
        <f t="shared" si="36"/>
        <v>1</v>
      </c>
      <c r="J416" s="486" t="b">
        <f t="shared" si="37"/>
        <v>0</v>
      </c>
      <c r="K416" s="486" t="str">
        <f t="shared" si="38"/>
        <v>a1N36000007n77vEAA</v>
      </c>
      <c r="L416" s="487" t="str">
        <f t="shared" ca="1" si="39"/>
        <v>541-Jul-20 to 31-Dec-20</v>
      </c>
      <c r="M416" s="488" t="s">
        <v>1428</v>
      </c>
      <c r="N416" s="479"/>
      <c r="O416" s="127"/>
      <c r="P416" s="127"/>
      <c r="Q416" s="127"/>
      <c r="AD416" s="480"/>
      <c r="AE416" s="480"/>
      <c r="AF416" s="480"/>
      <c r="AG416" s="480"/>
      <c r="AM416" s="5"/>
      <c r="AN416" s="5"/>
    </row>
    <row r="417" spans="1:40" ht="31.5" x14ac:dyDescent="0.25">
      <c r="A417" s="375">
        <v>54</v>
      </c>
      <c r="B417" s="394" t="str">
        <f t="shared" si="34"/>
        <v/>
      </c>
      <c r="C417" s="395" t="str">
        <f ca="1">TEXT(IFERROR(INDEX('Overview - Section A'!$A$37:$A$44,MATCH(G417,'Overview - Section A'!$U$37:$U$44,0)),""),"d-mmm-yy") &amp;" to " &amp; TEXT(IFERROR(INDEX('Overview - Section A'!$E$37:$E$44,MATCH(G417,'Overview - Section A'!$U$37:$U$44,0)),""),"d-mmm-yy")</f>
        <v>1-Jan-21 to 30-Jun-21</v>
      </c>
      <c r="D417" s="483"/>
      <c r="E417" s="483"/>
      <c r="F417" s="484" t="str">
        <f t="shared" si="35"/>
        <v/>
      </c>
      <c r="G417" s="485" t="s">
        <v>438</v>
      </c>
      <c r="H417" s="485"/>
      <c r="I417" s="486" t="b">
        <f t="shared" si="36"/>
        <v>1</v>
      </c>
      <c r="J417" s="486" t="b">
        <f t="shared" si="37"/>
        <v>0</v>
      </c>
      <c r="K417" s="486" t="str">
        <f t="shared" si="38"/>
        <v>a1N36000007n77vEAA</v>
      </c>
      <c r="L417" s="487" t="str">
        <f t="shared" ca="1" si="39"/>
        <v>541-Jan-21 to 30-Jun-21</v>
      </c>
      <c r="M417" s="488" t="s">
        <v>1429</v>
      </c>
      <c r="N417" s="479"/>
      <c r="O417" s="127"/>
      <c r="P417" s="127"/>
      <c r="Q417" s="127"/>
      <c r="AD417" s="480"/>
      <c r="AE417" s="480"/>
      <c r="AF417" s="480"/>
      <c r="AG417" s="480"/>
      <c r="AM417" s="5"/>
      <c r="AN417" s="5"/>
    </row>
    <row r="418" spans="1:40" ht="31.5" x14ac:dyDescent="0.25">
      <c r="A418" s="375">
        <v>55</v>
      </c>
      <c r="B418" s="394" t="str">
        <f t="shared" si="34"/>
        <v/>
      </c>
      <c r="C418" s="395" t="str">
        <f ca="1">TEXT(IFERROR(INDEX('Overview - Section A'!$A$37:$A$44,MATCH(G418,'Overview - Section A'!$U$37:$U$44,0)),""),"d-mmm-yy") &amp;" to " &amp; TEXT(IFERROR(INDEX('Overview - Section A'!$E$37:$E$44,MATCH(G418,'Overview - Section A'!$U$37:$U$44,0)),""),"d-mmm-yy")</f>
        <v>1-Jul-18 to 31-Dec-18</v>
      </c>
      <c r="D418" s="483"/>
      <c r="E418" s="483"/>
      <c r="F418" s="484" t="str">
        <f t="shared" si="35"/>
        <v/>
      </c>
      <c r="G418" s="485" t="s">
        <v>428</v>
      </c>
      <c r="H418" s="485"/>
      <c r="I418" s="486" t="b">
        <f t="shared" si="36"/>
        <v>1</v>
      </c>
      <c r="J418" s="486" t="b">
        <f t="shared" si="37"/>
        <v>0</v>
      </c>
      <c r="K418" s="486" t="str">
        <f t="shared" si="38"/>
        <v>a1N36000007n77wEAA</v>
      </c>
      <c r="L418" s="487" t="str">
        <f t="shared" ca="1" si="39"/>
        <v>551-Jul-18 to 31-Dec-18</v>
      </c>
      <c r="M418" s="488" t="s">
        <v>1430</v>
      </c>
      <c r="N418" s="479"/>
      <c r="O418" s="127"/>
      <c r="P418" s="127"/>
      <c r="Q418" s="127"/>
      <c r="AD418" s="480"/>
      <c r="AE418" s="480"/>
      <c r="AF418" s="480"/>
      <c r="AG418" s="480"/>
      <c r="AM418" s="5"/>
      <c r="AN418" s="5"/>
    </row>
    <row r="419" spans="1:40" ht="31.5" x14ac:dyDescent="0.25">
      <c r="A419" s="375">
        <v>55</v>
      </c>
      <c r="B419" s="394" t="str">
        <f t="shared" si="34"/>
        <v/>
      </c>
      <c r="C419" s="395" t="str">
        <f ca="1">TEXT(IFERROR(INDEX('Overview - Section A'!$A$37:$A$44,MATCH(G419,'Overview - Section A'!$U$37:$U$44,0)),""),"d-mmm-yy") &amp;" to " &amp; TEXT(IFERROR(INDEX('Overview - Section A'!$E$37:$E$44,MATCH(G419,'Overview - Section A'!$U$37:$U$44,0)),""),"d-mmm-yy")</f>
        <v>1-Jan-19 to 30-Jun-19</v>
      </c>
      <c r="D419" s="483"/>
      <c r="E419" s="483"/>
      <c r="F419" s="484" t="str">
        <f t="shared" si="35"/>
        <v/>
      </c>
      <c r="G419" s="485" t="s">
        <v>430</v>
      </c>
      <c r="H419" s="485"/>
      <c r="I419" s="486" t="b">
        <f t="shared" si="36"/>
        <v>1</v>
      </c>
      <c r="J419" s="486" t="b">
        <f t="shared" si="37"/>
        <v>0</v>
      </c>
      <c r="K419" s="486" t="str">
        <f t="shared" si="38"/>
        <v>a1N36000007n77wEAA</v>
      </c>
      <c r="L419" s="487" t="str">
        <f t="shared" ca="1" si="39"/>
        <v>551-Jan-19 to 30-Jun-19</v>
      </c>
      <c r="M419" s="488" t="s">
        <v>1431</v>
      </c>
      <c r="N419" s="479"/>
      <c r="O419" s="127"/>
      <c r="P419" s="127"/>
      <c r="Q419" s="127"/>
      <c r="AD419" s="480"/>
      <c r="AE419" s="480"/>
      <c r="AF419" s="480"/>
      <c r="AG419" s="480"/>
      <c r="AM419" s="5"/>
      <c r="AN419" s="5"/>
    </row>
    <row r="420" spans="1:40" ht="31.5" x14ac:dyDescent="0.25">
      <c r="A420" s="375">
        <v>55</v>
      </c>
      <c r="B420" s="394" t="str">
        <f t="shared" si="34"/>
        <v/>
      </c>
      <c r="C420" s="395" t="str">
        <f ca="1">TEXT(IFERROR(INDEX('Overview - Section A'!$A$37:$A$44,MATCH(G420,'Overview - Section A'!$U$37:$U$44,0)),""),"d-mmm-yy") &amp;" to " &amp; TEXT(IFERROR(INDEX('Overview - Section A'!$E$37:$E$44,MATCH(G420,'Overview - Section A'!$U$37:$U$44,0)),""),"d-mmm-yy")</f>
        <v>1-Jul-19 to 31-Dec-19</v>
      </c>
      <c r="D420" s="483"/>
      <c r="E420" s="483"/>
      <c r="F420" s="484" t="str">
        <f t="shared" si="35"/>
        <v/>
      </c>
      <c r="G420" s="485" t="s">
        <v>432</v>
      </c>
      <c r="H420" s="485"/>
      <c r="I420" s="486" t="b">
        <f t="shared" si="36"/>
        <v>1</v>
      </c>
      <c r="J420" s="486" t="b">
        <f t="shared" si="37"/>
        <v>0</v>
      </c>
      <c r="K420" s="486" t="str">
        <f t="shared" si="38"/>
        <v>a1N36000007n77wEAA</v>
      </c>
      <c r="L420" s="487" t="str">
        <f t="shared" ca="1" si="39"/>
        <v>551-Jul-19 to 31-Dec-19</v>
      </c>
      <c r="M420" s="488" t="s">
        <v>1432</v>
      </c>
      <c r="N420" s="479"/>
      <c r="O420" s="127"/>
      <c r="P420" s="127"/>
      <c r="Q420" s="127"/>
      <c r="AD420" s="480"/>
      <c r="AE420" s="480"/>
      <c r="AF420" s="480"/>
      <c r="AG420" s="480"/>
      <c r="AM420" s="5"/>
      <c r="AN420" s="5"/>
    </row>
    <row r="421" spans="1:40" ht="31.5" x14ac:dyDescent="0.25">
      <c r="A421" s="375">
        <v>55</v>
      </c>
      <c r="B421" s="394" t="str">
        <f t="shared" si="34"/>
        <v/>
      </c>
      <c r="C421" s="395" t="str">
        <f ca="1">TEXT(IFERROR(INDEX('Overview - Section A'!$A$37:$A$44,MATCH(G421,'Overview - Section A'!$U$37:$U$44,0)),""),"d-mmm-yy") &amp;" to " &amp; TEXT(IFERROR(INDEX('Overview - Section A'!$E$37:$E$44,MATCH(G421,'Overview - Section A'!$U$37:$U$44,0)),""),"d-mmm-yy")</f>
        <v>1-Jan-20 to 30-Jun-20</v>
      </c>
      <c r="D421" s="483"/>
      <c r="E421" s="483"/>
      <c r="F421" s="484" t="str">
        <f t="shared" si="35"/>
        <v/>
      </c>
      <c r="G421" s="485" t="s">
        <v>434</v>
      </c>
      <c r="H421" s="485"/>
      <c r="I421" s="486" t="b">
        <f t="shared" si="36"/>
        <v>1</v>
      </c>
      <c r="J421" s="486" t="b">
        <f t="shared" si="37"/>
        <v>0</v>
      </c>
      <c r="K421" s="486" t="str">
        <f t="shared" si="38"/>
        <v>a1N36000007n77wEAA</v>
      </c>
      <c r="L421" s="487" t="str">
        <f t="shared" ca="1" si="39"/>
        <v>551-Jan-20 to 30-Jun-20</v>
      </c>
      <c r="M421" s="488" t="s">
        <v>1433</v>
      </c>
      <c r="N421" s="479"/>
      <c r="O421" s="127"/>
      <c r="P421" s="127"/>
      <c r="Q421" s="127"/>
      <c r="AD421" s="480"/>
      <c r="AE421" s="480"/>
      <c r="AF421" s="480"/>
      <c r="AG421" s="480"/>
      <c r="AM421" s="5"/>
      <c r="AN421" s="5"/>
    </row>
    <row r="422" spans="1:40" ht="31.5" x14ac:dyDescent="0.25">
      <c r="A422" s="375">
        <v>55</v>
      </c>
      <c r="B422" s="394" t="str">
        <f t="shared" si="34"/>
        <v/>
      </c>
      <c r="C422" s="395" t="str">
        <f ca="1">TEXT(IFERROR(INDEX('Overview - Section A'!$A$37:$A$44,MATCH(G422,'Overview - Section A'!$U$37:$U$44,0)),""),"d-mmm-yy") &amp;" to " &amp; TEXT(IFERROR(INDEX('Overview - Section A'!$E$37:$E$44,MATCH(G422,'Overview - Section A'!$U$37:$U$44,0)),""),"d-mmm-yy")</f>
        <v>1-Jul-20 to 31-Dec-20</v>
      </c>
      <c r="D422" s="483"/>
      <c r="E422" s="483"/>
      <c r="F422" s="484" t="str">
        <f t="shared" si="35"/>
        <v/>
      </c>
      <c r="G422" s="485" t="s">
        <v>436</v>
      </c>
      <c r="H422" s="485"/>
      <c r="I422" s="486" t="b">
        <f t="shared" si="36"/>
        <v>1</v>
      </c>
      <c r="J422" s="486" t="b">
        <f t="shared" si="37"/>
        <v>0</v>
      </c>
      <c r="K422" s="486" t="str">
        <f t="shared" si="38"/>
        <v>a1N36000007n77wEAA</v>
      </c>
      <c r="L422" s="487" t="str">
        <f t="shared" ca="1" si="39"/>
        <v>551-Jul-20 to 31-Dec-20</v>
      </c>
      <c r="M422" s="488" t="s">
        <v>1434</v>
      </c>
      <c r="N422" s="479"/>
      <c r="O422" s="127"/>
      <c r="P422" s="127"/>
      <c r="Q422" s="127"/>
      <c r="AD422" s="480"/>
      <c r="AE422" s="480"/>
      <c r="AF422" s="480"/>
      <c r="AG422" s="480"/>
      <c r="AM422" s="5"/>
      <c r="AN422" s="5"/>
    </row>
    <row r="423" spans="1:40" ht="31.5" x14ac:dyDescent="0.25">
      <c r="A423" s="375">
        <v>55</v>
      </c>
      <c r="B423" s="394" t="str">
        <f t="shared" si="34"/>
        <v/>
      </c>
      <c r="C423" s="395" t="str">
        <f ca="1">TEXT(IFERROR(INDEX('Overview - Section A'!$A$37:$A$44,MATCH(G423,'Overview - Section A'!$U$37:$U$44,0)),""),"d-mmm-yy") &amp;" to " &amp; TEXT(IFERROR(INDEX('Overview - Section A'!$E$37:$E$44,MATCH(G423,'Overview - Section A'!$U$37:$U$44,0)),""),"d-mmm-yy")</f>
        <v>1-Jan-21 to 30-Jun-21</v>
      </c>
      <c r="D423" s="483"/>
      <c r="E423" s="483"/>
      <c r="F423" s="484" t="str">
        <f t="shared" si="35"/>
        <v/>
      </c>
      <c r="G423" s="485" t="s">
        <v>438</v>
      </c>
      <c r="H423" s="485"/>
      <c r="I423" s="486" t="b">
        <f t="shared" si="36"/>
        <v>1</v>
      </c>
      <c r="J423" s="486" t="b">
        <f t="shared" si="37"/>
        <v>0</v>
      </c>
      <c r="K423" s="486" t="str">
        <f t="shared" si="38"/>
        <v>a1N36000007n77wEAA</v>
      </c>
      <c r="L423" s="487" t="str">
        <f t="shared" ca="1" si="39"/>
        <v>551-Jan-21 to 30-Jun-21</v>
      </c>
      <c r="M423" s="488" t="s">
        <v>1435</v>
      </c>
      <c r="N423" s="479"/>
      <c r="O423" s="127"/>
      <c r="P423" s="127"/>
      <c r="Q423" s="127"/>
      <c r="AD423" s="480"/>
      <c r="AE423" s="480"/>
      <c r="AF423" s="480"/>
      <c r="AG423" s="480"/>
      <c r="AM423" s="5"/>
      <c r="AN423" s="5"/>
    </row>
    <row r="424" spans="1:40" ht="31.5" x14ac:dyDescent="0.25">
      <c r="A424" s="375">
        <v>56</v>
      </c>
      <c r="B424" s="394" t="str">
        <f t="shared" si="34"/>
        <v/>
      </c>
      <c r="C424" s="395" t="str">
        <f ca="1">TEXT(IFERROR(INDEX('Overview - Section A'!$A$37:$A$44,MATCH(G424,'Overview - Section A'!$U$37:$U$44,0)),""),"d-mmm-yy") &amp;" to " &amp; TEXT(IFERROR(INDEX('Overview - Section A'!$E$37:$E$44,MATCH(G424,'Overview - Section A'!$U$37:$U$44,0)),""),"d-mmm-yy")</f>
        <v>1-Jul-18 to 31-Dec-18</v>
      </c>
      <c r="D424" s="483"/>
      <c r="E424" s="483"/>
      <c r="F424" s="484" t="str">
        <f t="shared" si="35"/>
        <v/>
      </c>
      <c r="G424" s="485" t="s">
        <v>428</v>
      </c>
      <c r="H424" s="485"/>
      <c r="I424" s="486" t="b">
        <f t="shared" si="36"/>
        <v>1</v>
      </c>
      <c r="J424" s="486" t="b">
        <f t="shared" si="37"/>
        <v>0</v>
      </c>
      <c r="K424" s="486" t="str">
        <f t="shared" si="38"/>
        <v>a1N36000007n77xEAA</v>
      </c>
      <c r="L424" s="487" t="str">
        <f t="shared" ca="1" si="39"/>
        <v>561-Jul-18 to 31-Dec-18</v>
      </c>
      <c r="M424" s="488" t="s">
        <v>1436</v>
      </c>
      <c r="N424" s="479"/>
      <c r="O424" s="127"/>
      <c r="P424" s="127"/>
      <c r="Q424" s="127"/>
      <c r="AD424" s="480"/>
      <c r="AE424" s="480"/>
      <c r="AF424" s="480"/>
      <c r="AG424" s="480"/>
      <c r="AM424" s="5"/>
      <c r="AN424" s="5"/>
    </row>
    <row r="425" spans="1:40" ht="31.5" x14ac:dyDescent="0.25">
      <c r="A425" s="375">
        <v>56</v>
      </c>
      <c r="B425" s="394" t="str">
        <f t="shared" si="34"/>
        <v/>
      </c>
      <c r="C425" s="395" t="str">
        <f ca="1">TEXT(IFERROR(INDEX('Overview - Section A'!$A$37:$A$44,MATCH(G425,'Overview - Section A'!$U$37:$U$44,0)),""),"d-mmm-yy") &amp;" to " &amp; TEXT(IFERROR(INDEX('Overview - Section A'!$E$37:$E$44,MATCH(G425,'Overview - Section A'!$U$37:$U$44,0)),""),"d-mmm-yy")</f>
        <v>1-Jan-19 to 30-Jun-19</v>
      </c>
      <c r="D425" s="483"/>
      <c r="E425" s="483"/>
      <c r="F425" s="484" t="str">
        <f t="shared" si="35"/>
        <v/>
      </c>
      <c r="G425" s="485" t="s">
        <v>430</v>
      </c>
      <c r="H425" s="485"/>
      <c r="I425" s="486" t="b">
        <f t="shared" si="36"/>
        <v>1</v>
      </c>
      <c r="J425" s="486" t="b">
        <f t="shared" si="37"/>
        <v>0</v>
      </c>
      <c r="K425" s="486" t="str">
        <f t="shared" si="38"/>
        <v>a1N36000007n77xEAA</v>
      </c>
      <c r="L425" s="487" t="str">
        <f t="shared" ca="1" si="39"/>
        <v>561-Jan-19 to 30-Jun-19</v>
      </c>
      <c r="M425" s="488" t="s">
        <v>1437</v>
      </c>
      <c r="N425" s="479"/>
      <c r="O425" s="127"/>
      <c r="P425" s="127"/>
      <c r="Q425" s="127"/>
      <c r="AD425" s="480"/>
      <c r="AE425" s="480"/>
      <c r="AF425" s="480"/>
      <c r="AG425" s="480"/>
      <c r="AM425" s="5"/>
      <c r="AN425" s="5"/>
    </row>
    <row r="426" spans="1:40" ht="31.5" x14ac:dyDescent="0.25">
      <c r="A426" s="375">
        <v>56</v>
      </c>
      <c r="B426" s="394" t="str">
        <f t="shared" si="34"/>
        <v/>
      </c>
      <c r="C426" s="395" t="str">
        <f ca="1">TEXT(IFERROR(INDEX('Overview - Section A'!$A$37:$A$44,MATCH(G426,'Overview - Section A'!$U$37:$U$44,0)),""),"d-mmm-yy") &amp;" to " &amp; TEXT(IFERROR(INDEX('Overview - Section A'!$E$37:$E$44,MATCH(G426,'Overview - Section A'!$U$37:$U$44,0)),""),"d-mmm-yy")</f>
        <v>1-Jul-19 to 31-Dec-19</v>
      </c>
      <c r="D426" s="483"/>
      <c r="E426" s="483"/>
      <c r="F426" s="484" t="str">
        <f t="shared" si="35"/>
        <v/>
      </c>
      <c r="G426" s="485" t="s">
        <v>432</v>
      </c>
      <c r="H426" s="485"/>
      <c r="I426" s="486" t="b">
        <f t="shared" si="36"/>
        <v>1</v>
      </c>
      <c r="J426" s="486" t="b">
        <f t="shared" si="37"/>
        <v>0</v>
      </c>
      <c r="K426" s="486" t="str">
        <f t="shared" si="38"/>
        <v>a1N36000007n77xEAA</v>
      </c>
      <c r="L426" s="487" t="str">
        <f t="shared" ca="1" si="39"/>
        <v>561-Jul-19 to 31-Dec-19</v>
      </c>
      <c r="M426" s="488" t="s">
        <v>1438</v>
      </c>
      <c r="N426" s="479"/>
      <c r="O426" s="127"/>
      <c r="P426" s="127"/>
      <c r="Q426" s="127"/>
      <c r="AD426" s="480"/>
      <c r="AE426" s="480"/>
      <c r="AF426" s="480"/>
      <c r="AG426" s="480"/>
      <c r="AM426" s="5"/>
      <c r="AN426" s="5"/>
    </row>
    <row r="427" spans="1:40" ht="31.5" x14ac:dyDescent="0.25">
      <c r="A427" s="375">
        <v>56</v>
      </c>
      <c r="B427" s="394" t="str">
        <f t="shared" si="34"/>
        <v/>
      </c>
      <c r="C427" s="395" t="str">
        <f ca="1">TEXT(IFERROR(INDEX('Overview - Section A'!$A$37:$A$44,MATCH(G427,'Overview - Section A'!$U$37:$U$44,0)),""),"d-mmm-yy") &amp;" to " &amp; TEXT(IFERROR(INDEX('Overview - Section A'!$E$37:$E$44,MATCH(G427,'Overview - Section A'!$U$37:$U$44,0)),""),"d-mmm-yy")</f>
        <v>1-Jan-20 to 30-Jun-20</v>
      </c>
      <c r="D427" s="483"/>
      <c r="E427" s="483"/>
      <c r="F427" s="484" t="str">
        <f t="shared" si="35"/>
        <v/>
      </c>
      <c r="G427" s="485" t="s">
        <v>434</v>
      </c>
      <c r="H427" s="485"/>
      <c r="I427" s="486" t="b">
        <f t="shared" si="36"/>
        <v>1</v>
      </c>
      <c r="J427" s="486" t="b">
        <f t="shared" si="37"/>
        <v>0</v>
      </c>
      <c r="K427" s="486" t="str">
        <f t="shared" si="38"/>
        <v>a1N36000007n77xEAA</v>
      </c>
      <c r="L427" s="487" t="str">
        <f t="shared" ca="1" si="39"/>
        <v>561-Jan-20 to 30-Jun-20</v>
      </c>
      <c r="M427" s="488" t="s">
        <v>1439</v>
      </c>
      <c r="N427" s="479"/>
      <c r="O427" s="127"/>
      <c r="P427" s="127"/>
      <c r="Q427" s="127"/>
      <c r="AD427" s="480"/>
      <c r="AE427" s="480"/>
      <c r="AF427" s="480"/>
      <c r="AG427" s="480"/>
      <c r="AM427" s="5"/>
      <c r="AN427" s="5"/>
    </row>
    <row r="428" spans="1:40" ht="31.5" x14ac:dyDescent="0.25">
      <c r="A428" s="375">
        <v>56</v>
      </c>
      <c r="B428" s="394" t="str">
        <f t="shared" si="34"/>
        <v/>
      </c>
      <c r="C428" s="395" t="str">
        <f ca="1">TEXT(IFERROR(INDEX('Overview - Section A'!$A$37:$A$44,MATCH(G428,'Overview - Section A'!$U$37:$U$44,0)),""),"d-mmm-yy") &amp;" to " &amp; TEXT(IFERROR(INDEX('Overview - Section A'!$E$37:$E$44,MATCH(G428,'Overview - Section A'!$U$37:$U$44,0)),""),"d-mmm-yy")</f>
        <v>1-Jul-20 to 31-Dec-20</v>
      </c>
      <c r="D428" s="483"/>
      <c r="E428" s="483"/>
      <c r="F428" s="484" t="str">
        <f t="shared" si="35"/>
        <v/>
      </c>
      <c r="G428" s="485" t="s">
        <v>436</v>
      </c>
      <c r="H428" s="485"/>
      <c r="I428" s="486" t="b">
        <f t="shared" si="36"/>
        <v>1</v>
      </c>
      <c r="J428" s="486" t="b">
        <f t="shared" si="37"/>
        <v>0</v>
      </c>
      <c r="K428" s="486" t="str">
        <f t="shared" si="38"/>
        <v>a1N36000007n77xEAA</v>
      </c>
      <c r="L428" s="487" t="str">
        <f t="shared" ca="1" si="39"/>
        <v>561-Jul-20 to 31-Dec-20</v>
      </c>
      <c r="M428" s="488" t="s">
        <v>1440</v>
      </c>
      <c r="N428" s="479"/>
      <c r="O428" s="127"/>
      <c r="P428" s="127"/>
      <c r="Q428" s="127"/>
      <c r="AD428" s="480"/>
      <c r="AE428" s="480"/>
      <c r="AF428" s="480"/>
      <c r="AG428" s="480"/>
      <c r="AM428" s="5"/>
      <c r="AN428" s="5"/>
    </row>
    <row r="429" spans="1:40" ht="31.5" x14ac:dyDescent="0.25">
      <c r="A429" s="375">
        <v>56</v>
      </c>
      <c r="B429" s="394" t="str">
        <f t="shared" si="34"/>
        <v/>
      </c>
      <c r="C429" s="395" t="str">
        <f ca="1">TEXT(IFERROR(INDEX('Overview - Section A'!$A$37:$A$44,MATCH(G429,'Overview - Section A'!$U$37:$U$44,0)),""),"d-mmm-yy") &amp;" to " &amp; TEXT(IFERROR(INDEX('Overview - Section A'!$E$37:$E$44,MATCH(G429,'Overview - Section A'!$U$37:$U$44,0)),""),"d-mmm-yy")</f>
        <v>1-Jan-21 to 30-Jun-21</v>
      </c>
      <c r="D429" s="483"/>
      <c r="E429" s="483"/>
      <c r="F429" s="484" t="str">
        <f t="shared" si="35"/>
        <v/>
      </c>
      <c r="G429" s="485" t="s">
        <v>438</v>
      </c>
      <c r="H429" s="485"/>
      <c r="I429" s="486" t="b">
        <f t="shared" si="36"/>
        <v>1</v>
      </c>
      <c r="J429" s="486" t="b">
        <f t="shared" si="37"/>
        <v>0</v>
      </c>
      <c r="K429" s="486" t="str">
        <f t="shared" si="38"/>
        <v>a1N36000007n77xEAA</v>
      </c>
      <c r="L429" s="487" t="str">
        <f t="shared" ca="1" si="39"/>
        <v>561-Jan-21 to 30-Jun-21</v>
      </c>
      <c r="M429" s="488" t="s">
        <v>1441</v>
      </c>
      <c r="N429" s="479"/>
      <c r="O429" s="127"/>
      <c r="P429" s="127"/>
      <c r="Q429" s="127"/>
      <c r="AD429" s="480"/>
      <c r="AE429" s="480"/>
      <c r="AF429" s="480"/>
      <c r="AG429" s="480"/>
      <c r="AM429" s="5"/>
      <c r="AN429" s="5"/>
    </row>
    <row r="430" spans="1:40" ht="31.5" x14ac:dyDescent="0.25">
      <c r="A430" s="375">
        <v>57</v>
      </c>
      <c r="B430" s="394" t="str">
        <f t="shared" si="34"/>
        <v/>
      </c>
      <c r="C430" s="395" t="str">
        <f ca="1">TEXT(IFERROR(INDEX('Overview - Section A'!$A$37:$A$44,MATCH(G430,'Overview - Section A'!$U$37:$U$44,0)),""),"d-mmm-yy") &amp;" to " &amp; TEXT(IFERROR(INDEX('Overview - Section A'!$E$37:$E$44,MATCH(G430,'Overview - Section A'!$U$37:$U$44,0)),""),"d-mmm-yy")</f>
        <v>1-Jul-18 to 31-Dec-18</v>
      </c>
      <c r="D430" s="483"/>
      <c r="E430" s="483"/>
      <c r="F430" s="484" t="str">
        <f t="shared" si="35"/>
        <v/>
      </c>
      <c r="G430" s="485" t="s">
        <v>428</v>
      </c>
      <c r="H430" s="485"/>
      <c r="I430" s="486" t="b">
        <f t="shared" si="36"/>
        <v>1</v>
      </c>
      <c r="J430" s="486" t="b">
        <f t="shared" si="37"/>
        <v>0</v>
      </c>
      <c r="K430" s="486" t="str">
        <f t="shared" si="38"/>
        <v>a1N36000007n77yEAA</v>
      </c>
      <c r="L430" s="487" t="str">
        <f t="shared" ca="1" si="39"/>
        <v>571-Jul-18 to 31-Dec-18</v>
      </c>
      <c r="M430" s="488" t="s">
        <v>1442</v>
      </c>
      <c r="N430" s="479"/>
      <c r="O430" s="127"/>
      <c r="P430" s="127"/>
      <c r="Q430" s="127"/>
      <c r="AD430" s="480"/>
      <c r="AE430" s="480"/>
      <c r="AF430" s="480"/>
      <c r="AG430" s="480"/>
      <c r="AM430" s="5"/>
      <c r="AN430" s="5"/>
    </row>
    <row r="431" spans="1:40" ht="31.5" x14ac:dyDescent="0.25">
      <c r="A431" s="375">
        <v>57</v>
      </c>
      <c r="B431" s="394" t="str">
        <f t="shared" si="34"/>
        <v/>
      </c>
      <c r="C431" s="395" t="str">
        <f ca="1">TEXT(IFERROR(INDEX('Overview - Section A'!$A$37:$A$44,MATCH(G431,'Overview - Section A'!$U$37:$U$44,0)),""),"d-mmm-yy") &amp;" to " &amp; TEXT(IFERROR(INDEX('Overview - Section A'!$E$37:$E$44,MATCH(G431,'Overview - Section A'!$U$37:$U$44,0)),""),"d-mmm-yy")</f>
        <v>1-Jan-19 to 30-Jun-19</v>
      </c>
      <c r="D431" s="483"/>
      <c r="E431" s="483"/>
      <c r="F431" s="484" t="str">
        <f t="shared" si="35"/>
        <v/>
      </c>
      <c r="G431" s="485" t="s">
        <v>430</v>
      </c>
      <c r="H431" s="485"/>
      <c r="I431" s="486" t="b">
        <f t="shared" si="36"/>
        <v>1</v>
      </c>
      <c r="J431" s="486" t="b">
        <f t="shared" si="37"/>
        <v>0</v>
      </c>
      <c r="K431" s="486" t="str">
        <f t="shared" si="38"/>
        <v>a1N36000007n77yEAA</v>
      </c>
      <c r="L431" s="487" t="str">
        <f t="shared" ca="1" si="39"/>
        <v>571-Jan-19 to 30-Jun-19</v>
      </c>
      <c r="M431" s="488" t="s">
        <v>1443</v>
      </c>
      <c r="N431" s="479"/>
      <c r="O431" s="127"/>
      <c r="P431" s="127"/>
      <c r="Q431" s="127"/>
      <c r="AD431" s="480"/>
      <c r="AE431" s="480"/>
      <c r="AF431" s="480"/>
      <c r="AG431" s="480"/>
      <c r="AM431" s="5"/>
      <c r="AN431" s="5"/>
    </row>
    <row r="432" spans="1:40" ht="31.5" x14ac:dyDescent="0.25">
      <c r="A432" s="375">
        <v>57</v>
      </c>
      <c r="B432" s="394" t="str">
        <f t="shared" si="34"/>
        <v/>
      </c>
      <c r="C432" s="395" t="str">
        <f ca="1">TEXT(IFERROR(INDEX('Overview - Section A'!$A$37:$A$44,MATCH(G432,'Overview - Section A'!$U$37:$U$44,0)),""),"d-mmm-yy") &amp;" to " &amp; TEXT(IFERROR(INDEX('Overview - Section A'!$E$37:$E$44,MATCH(G432,'Overview - Section A'!$U$37:$U$44,0)),""),"d-mmm-yy")</f>
        <v>1-Jul-19 to 31-Dec-19</v>
      </c>
      <c r="D432" s="483"/>
      <c r="E432" s="483"/>
      <c r="F432" s="484" t="str">
        <f t="shared" si="35"/>
        <v/>
      </c>
      <c r="G432" s="485" t="s">
        <v>432</v>
      </c>
      <c r="H432" s="485"/>
      <c r="I432" s="486" t="b">
        <f t="shared" si="36"/>
        <v>1</v>
      </c>
      <c r="J432" s="486" t="b">
        <f t="shared" si="37"/>
        <v>0</v>
      </c>
      <c r="K432" s="486" t="str">
        <f t="shared" si="38"/>
        <v>a1N36000007n77yEAA</v>
      </c>
      <c r="L432" s="487" t="str">
        <f t="shared" ca="1" si="39"/>
        <v>571-Jul-19 to 31-Dec-19</v>
      </c>
      <c r="M432" s="488" t="s">
        <v>1444</v>
      </c>
      <c r="N432" s="479"/>
      <c r="O432" s="127"/>
      <c r="P432" s="127"/>
      <c r="Q432" s="127"/>
      <c r="AD432" s="480"/>
      <c r="AE432" s="480"/>
      <c r="AF432" s="480"/>
      <c r="AG432" s="480"/>
      <c r="AM432" s="5"/>
      <c r="AN432" s="5"/>
    </row>
    <row r="433" spans="1:40" ht="31.5" x14ac:dyDescent="0.25">
      <c r="A433" s="375">
        <v>57</v>
      </c>
      <c r="B433" s="394" t="str">
        <f t="shared" si="34"/>
        <v/>
      </c>
      <c r="C433" s="395" t="str">
        <f ca="1">TEXT(IFERROR(INDEX('Overview - Section A'!$A$37:$A$44,MATCH(G433,'Overview - Section A'!$U$37:$U$44,0)),""),"d-mmm-yy") &amp;" to " &amp; TEXT(IFERROR(INDEX('Overview - Section A'!$E$37:$E$44,MATCH(G433,'Overview - Section A'!$U$37:$U$44,0)),""),"d-mmm-yy")</f>
        <v>1-Jan-20 to 30-Jun-20</v>
      </c>
      <c r="D433" s="483"/>
      <c r="E433" s="483"/>
      <c r="F433" s="484" t="str">
        <f t="shared" si="35"/>
        <v/>
      </c>
      <c r="G433" s="485" t="s">
        <v>434</v>
      </c>
      <c r="H433" s="485"/>
      <c r="I433" s="486" t="b">
        <f t="shared" si="36"/>
        <v>1</v>
      </c>
      <c r="J433" s="486" t="b">
        <f t="shared" si="37"/>
        <v>0</v>
      </c>
      <c r="K433" s="486" t="str">
        <f t="shared" si="38"/>
        <v>a1N36000007n77yEAA</v>
      </c>
      <c r="L433" s="487" t="str">
        <f t="shared" ca="1" si="39"/>
        <v>571-Jan-20 to 30-Jun-20</v>
      </c>
      <c r="M433" s="488" t="s">
        <v>1445</v>
      </c>
      <c r="N433" s="479"/>
      <c r="O433" s="127"/>
      <c r="P433" s="127"/>
      <c r="Q433" s="127"/>
      <c r="AD433" s="480"/>
      <c r="AE433" s="480"/>
      <c r="AF433" s="480"/>
      <c r="AG433" s="480"/>
      <c r="AM433" s="5"/>
      <c r="AN433" s="5"/>
    </row>
    <row r="434" spans="1:40" ht="31.5" x14ac:dyDescent="0.25">
      <c r="A434" s="375">
        <v>57</v>
      </c>
      <c r="B434" s="394" t="str">
        <f t="shared" si="34"/>
        <v/>
      </c>
      <c r="C434" s="395" t="str">
        <f ca="1">TEXT(IFERROR(INDEX('Overview - Section A'!$A$37:$A$44,MATCH(G434,'Overview - Section A'!$U$37:$U$44,0)),""),"d-mmm-yy") &amp;" to " &amp; TEXT(IFERROR(INDEX('Overview - Section A'!$E$37:$E$44,MATCH(G434,'Overview - Section A'!$U$37:$U$44,0)),""),"d-mmm-yy")</f>
        <v>1-Jul-20 to 31-Dec-20</v>
      </c>
      <c r="D434" s="483"/>
      <c r="E434" s="483"/>
      <c r="F434" s="484" t="str">
        <f t="shared" si="35"/>
        <v/>
      </c>
      <c r="G434" s="485" t="s">
        <v>436</v>
      </c>
      <c r="H434" s="485"/>
      <c r="I434" s="486" t="b">
        <f t="shared" si="36"/>
        <v>1</v>
      </c>
      <c r="J434" s="486" t="b">
        <f t="shared" si="37"/>
        <v>0</v>
      </c>
      <c r="K434" s="486" t="str">
        <f t="shared" si="38"/>
        <v>a1N36000007n77yEAA</v>
      </c>
      <c r="L434" s="487" t="str">
        <f t="shared" ca="1" si="39"/>
        <v>571-Jul-20 to 31-Dec-20</v>
      </c>
      <c r="M434" s="488" t="s">
        <v>1446</v>
      </c>
      <c r="N434" s="479"/>
      <c r="O434" s="127"/>
      <c r="P434" s="127"/>
      <c r="Q434" s="127"/>
      <c r="AD434" s="480"/>
      <c r="AE434" s="480"/>
      <c r="AF434" s="480"/>
      <c r="AG434" s="480"/>
      <c r="AM434" s="5"/>
      <c r="AN434" s="5"/>
    </row>
    <row r="435" spans="1:40" ht="31.5" x14ac:dyDescent="0.25">
      <c r="A435" s="375">
        <v>57</v>
      </c>
      <c r="B435" s="394" t="str">
        <f t="shared" si="34"/>
        <v/>
      </c>
      <c r="C435" s="395" t="str">
        <f ca="1">TEXT(IFERROR(INDEX('Overview - Section A'!$A$37:$A$44,MATCH(G435,'Overview - Section A'!$U$37:$U$44,0)),""),"d-mmm-yy") &amp;" to " &amp; TEXT(IFERROR(INDEX('Overview - Section A'!$E$37:$E$44,MATCH(G435,'Overview - Section A'!$U$37:$U$44,0)),""),"d-mmm-yy")</f>
        <v>1-Jan-21 to 30-Jun-21</v>
      </c>
      <c r="D435" s="483"/>
      <c r="E435" s="483"/>
      <c r="F435" s="484" t="str">
        <f t="shared" si="35"/>
        <v/>
      </c>
      <c r="G435" s="485" t="s">
        <v>438</v>
      </c>
      <c r="H435" s="485"/>
      <c r="I435" s="486" t="b">
        <f t="shared" si="36"/>
        <v>1</v>
      </c>
      <c r="J435" s="486" t="b">
        <f t="shared" si="37"/>
        <v>0</v>
      </c>
      <c r="K435" s="486" t="str">
        <f t="shared" si="38"/>
        <v>a1N36000007n77yEAA</v>
      </c>
      <c r="L435" s="487" t="str">
        <f t="shared" ca="1" si="39"/>
        <v>571-Jan-21 to 30-Jun-21</v>
      </c>
      <c r="M435" s="488" t="s">
        <v>1447</v>
      </c>
      <c r="N435" s="479"/>
      <c r="O435" s="127"/>
      <c r="P435" s="127"/>
      <c r="Q435" s="127"/>
      <c r="AD435" s="480"/>
      <c r="AE435" s="480"/>
      <c r="AF435" s="480"/>
      <c r="AG435" s="480"/>
      <c r="AM435" s="5"/>
      <c r="AN435" s="5"/>
    </row>
    <row r="436" spans="1:40" ht="31.5" x14ac:dyDescent="0.25">
      <c r="A436" s="375">
        <v>58</v>
      </c>
      <c r="B436" s="394" t="str">
        <f t="shared" si="34"/>
        <v/>
      </c>
      <c r="C436" s="395" t="str">
        <f ca="1">TEXT(IFERROR(INDEX('Overview - Section A'!$A$37:$A$44,MATCH(G436,'Overview - Section A'!$U$37:$U$44,0)),""),"d-mmm-yy") &amp;" to " &amp; TEXT(IFERROR(INDEX('Overview - Section A'!$E$37:$E$44,MATCH(G436,'Overview - Section A'!$U$37:$U$44,0)),""),"d-mmm-yy")</f>
        <v>1-Jul-18 to 31-Dec-18</v>
      </c>
      <c r="D436" s="483"/>
      <c r="E436" s="483"/>
      <c r="F436" s="484" t="str">
        <f t="shared" si="35"/>
        <v/>
      </c>
      <c r="G436" s="485" t="s">
        <v>428</v>
      </c>
      <c r="H436" s="485"/>
      <c r="I436" s="486" t="b">
        <f t="shared" si="36"/>
        <v>1</v>
      </c>
      <c r="J436" s="486" t="b">
        <f t="shared" si="37"/>
        <v>0</v>
      </c>
      <c r="K436" s="486" t="str">
        <f t="shared" si="38"/>
        <v>a1N36000007n77zEAA</v>
      </c>
      <c r="L436" s="487" t="str">
        <f t="shared" ca="1" si="39"/>
        <v>581-Jul-18 to 31-Dec-18</v>
      </c>
      <c r="M436" s="488" t="s">
        <v>1448</v>
      </c>
      <c r="N436" s="479"/>
      <c r="O436" s="127"/>
      <c r="P436" s="127"/>
      <c r="Q436" s="127"/>
      <c r="AD436" s="480"/>
      <c r="AE436" s="480"/>
      <c r="AF436" s="480"/>
      <c r="AG436" s="480"/>
      <c r="AM436" s="5"/>
      <c r="AN436" s="5"/>
    </row>
    <row r="437" spans="1:40" ht="31.5" x14ac:dyDescent="0.25">
      <c r="A437" s="375">
        <v>58</v>
      </c>
      <c r="B437" s="394" t="str">
        <f t="shared" si="34"/>
        <v/>
      </c>
      <c r="C437" s="395" t="str">
        <f ca="1">TEXT(IFERROR(INDEX('Overview - Section A'!$A$37:$A$44,MATCH(G437,'Overview - Section A'!$U$37:$U$44,0)),""),"d-mmm-yy") &amp;" to " &amp; TEXT(IFERROR(INDEX('Overview - Section A'!$E$37:$E$44,MATCH(G437,'Overview - Section A'!$U$37:$U$44,0)),""),"d-mmm-yy")</f>
        <v>1-Jan-19 to 30-Jun-19</v>
      </c>
      <c r="D437" s="483"/>
      <c r="E437" s="483"/>
      <c r="F437" s="484" t="str">
        <f t="shared" si="35"/>
        <v/>
      </c>
      <c r="G437" s="485" t="s">
        <v>430</v>
      </c>
      <c r="H437" s="485"/>
      <c r="I437" s="486" t="b">
        <f t="shared" si="36"/>
        <v>1</v>
      </c>
      <c r="J437" s="486" t="b">
        <f t="shared" si="37"/>
        <v>0</v>
      </c>
      <c r="K437" s="486" t="str">
        <f t="shared" si="38"/>
        <v>a1N36000007n77zEAA</v>
      </c>
      <c r="L437" s="487" t="str">
        <f t="shared" ca="1" si="39"/>
        <v>581-Jan-19 to 30-Jun-19</v>
      </c>
      <c r="M437" s="488" t="s">
        <v>1449</v>
      </c>
      <c r="N437" s="479"/>
      <c r="O437" s="127"/>
      <c r="P437" s="127"/>
      <c r="Q437" s="127"/>
      <c r="AD437" s="480"/>
      <c r="AE437" s="480"/>
      <c r="AF437" s="480"/>
      <c r="AG437" s="480"/>
      <c r="AM437" s="5"/>
      <c r="AN437" s="5"/>
    </row>
    <row r="438" spans="1:40" ht="31.5" x14ac:dyDescent="0.25">
      <c r="A438" s="375">
        <v>58</v>
      </c>
      <c r="B438" s="394" t="str">
        <f t="shared" si="34"/>
        <v/>
      </c>
      <c r="C438" s="395" t="str">
        <f ca="1">TEXT(IFERROR(INDEX('Overview - Section A'!$A$37:$A$44,MATCH(G438,'Overview - Section A'!$U$37:$U$44,0)),""),"d-mmm-yy") &amp;" to " &amp; TEXT(IFERROR(INDEX('Overview - Section A'!$E$37:$E$44,MATCH(G438,'Overview - Section A'!$U$37:$U$44,0)),""),"d-mmm-yy")</f>
        <v>1-Jul-19 to 31-Dec-19</v>
      </c>
      <c r="D438" s="483"/>
      <c r="E438" s="483"/>
      <c r="F438" s="484" t="str">
        <f t="shared" si="35"/>
        <v/>
      </c>
      <c r="G438" s="485" t="s">
        <v>432</v>
      </c>
      <c r="H438" s="485"/>
      <c r="I438" s="486" t="b">
        <f t="shared" si="36"/>
        <v>1</v>
      </c>
      <c r="J438" s="486" t="b">
        <f t="shared" si="37"/>
        <v>0</v>
      </c>
      <c r="K438" s="486" t="str">
        <f t="shared" si="38"/>
        <v>a1N36000007n77zEAA</v>
      </c>
      <c r="L438" s="487" t="str">
        <f t="shared" ca="1" si="39"/>
        <v>581-Jul-19 to 31-Dec-19</v>
      </c>
      <c r="M438" s="488" t="s">
        <v>1450</v>
      </c>
      <c r="N438" s="479"/>
      <c r="O438" s="127"/>
      <c r="P438" s="127"/>
      <c r="Q438" s="127"/>
      <c r="AD438" s="480"/>
      <c r="AE438" s="480"/>
      <c r="AF438" s="480"/>
      <c r="AG438" s="480"/>
      <c r="AM438" s="5"/>
      <c r="AN438" s="5"/>
    </row>
    <row r="439" spans="1:40" ht="31.5" x14ac:dyDescent="0.25">
      <c r="A439" s="375">
        <v>58</v>
      </c>
      <c r="B439" s="394" t="str">
        <f t="shared" si="34"/>
        <v/>
      </c>
      <c r="C439" s="395" t="str">
        <f ca="1">TEXT(IFERROR(INDEX('Overview - Section A'!$A$37:$A$44,MATCH(G439,'Overview - Section A'!$U$37:$U$44,0)),""),"d-mmm-yy") &amp;" to " &amp; TEXT(IFERROR(INDEX('Overview - Section A'!$E$37:$E$44,MATCH(G439,'Overview - Section A'!$U$37:$U$44,0)),""),"d-mmm-yy")</f>
        <v>1-Jan-20 to 30-Jun-20</v>
      </c>
      <c r="D439" s="483"/>
      <c r="E439" s="483"/>
      <c r="F439" s="484" t="str">
        <f t="shared" si="35"/>
        <v/>
      </c>
      <c r="G439" s="485" t="s">
        <v>434</v>
      </c>
      <c r="H439" s="485"/>
      <c r="I439" s="486" t="b">
        <f t="shared" si="36"/>
        <v>1</v>
      </c>
      <c r="J439" s="486" t="b">
        <f t="shared" si="37"/>
        <v>0</v>
      </c>
      <c r="K439" s="486" t="str">
        <f t="shared" si="38"/>
        <v>a1N36000007n77zEAA</v>
      </c>
      <c r="L439" s="487" t="str">
        <f t="shared" ca="1" si="39"/>
        <v>581-Jan-20 to 30-Jun-20</v>
      </c>
      <c r="M439" s="488" t="s">
        <v>1451</v>
      </c>
      <c r="N439" s="479"/>
      <c r="O439" s="127"/>
      <c r="P439" s="127"/>
      <c r="Q439" s="127"/>
      <c r="AD439" s="480"/>
      <c r="AE439" s="480"/>
      <c r="AF439" s="480"/>
      <c r="AG439" s="480"/>
      <c r="AM439" s="5"/>
      <c r="AN439" s="5"/>
    </row>
    <row r="440" spans="1:40" ht="31.5" x14ac:dyDescent="0.25">
      <c r="A440" s="375">
        <v>58</v>
      </c>
      <c r="B440" s="394" t="str">
        <f t="shared" si="34"/>
        <v/>
      </c>
      <c r="C440" s="395" t="str">
        <f ca="1">TEXT(IFERROR(INDEX('Overview - Section A'!$A$37:$A$44,MATCH(G440,'Overview - Section A'!$U$37:$U$44,0)),""),"d-mmm-yy") &amp;" to " &amp; TEXT(IFERROR(INDEX('Overview - Section A'!$E$37:$E$44,MATCH(G440,'Overview - Section A'!$U$37:$U$44,0)),""),"d-mmm-yy")</f>
        <v>1-Jul-20 to 31-Dec-20</v>
      </c>
      <c r="D440" s="483"/>
      <c r="E440" s="483"/>
      <c r="F440" s="484" t="str">
        <f t="shared" si="35"/>
        <v/>
      </c>
      <c r="G440" s="485" t="s">
        <v>436</v>
      </c>
      <c r="H440" s="485"/>
      <c r="I440" s="486" t="b">
        <f t="shared" si="36"/>
        <v>1</v>
      </c>
      <c r="J440" s="486" t="b">
        <f t="shared" si="37"/>
        <v>0</v>
      </c>
      <c r="K440" s="486" t="str">
        <f t="shared" si="38"/>
        <v>a1N36000007n77zEAA</v>
      </c>
      <c r="L440" s="487" t="str">
        <f t="shared" ca="1" si="39"/>
        <v>581-Jul-20 to 31-Dec-20</v>
      </c>
      <c r="M440" s="488" t="s">
        <v>1452</v>
      </c>
      <c r="N440" s="479"/>
      <c r="O440" s="127"/>
      <c r="P440" s="127"/>
      <c r="Q440" s="127"/>
      <c r="AD440" s="480"/>
      <c r="AE440" s="480"/>
      <c r="AF440" s="480"/>
      <c r="AG440" s="480"/>
      <c r="AM440" s="5"/>
      <c r="AN440" s="5"/>
    </row>
    <row r="441" spans="1:40" ht="31.5" x14ac:dyDescent="0.25">
      <c r="A441" s="375">
        <v>58</v>
      </c>
      <c r="B441" s="394" t="str">
        <f t="shared" si="34"/>
        <v/>
      </c>
      <c r="C441" s="395" t="str">
        <f ca="1">TEXT(IFERROR(INDEX('Overview - Section A'!$A$37:$A$44,MATCH(G441,'Overview - Section A'!$U$37:$U$44,0)),""),"d-mmm-yy") &amp;" to " &amp; TEXT(IFERROR(INDEX('Overview - Section A'!$E$37:$E$44,MATCH(G441,'Overview - Section A'!$U$37:$U$44,0)),""),"d-mmm-yy")</f>
        <v>1-Jan-21 to 30-Jun-21</v>
      </c>
      <c r="D441" s="483"/>
      <c r="E441" s="483"/>
      <c r="F441" s="484" t="str">
        <f t="shared" si="35"/>
        <v/>
      </c>
      <c r="G441" s="485" t="s">
        <v>438</v>
      </c>
      <c r="H441" s="485"/>
      <c r="I441" s="486" t="b">
        <f t="shared" si="36"/>
        <v>1</v>
      </c>
      <c r="J441" s="486" t="b">
        <f t="shared" si="37"/>
        <v>0</v>
      </c>
      <c r="K441" s="486" t="str">
        <f t="shared" si="38"/>
        <v>a1N36000007n77zEAA</v>
      </c>
      <c r="L441" s="487" t="str">
        <f t="shared" ca="1" si="39"/>
        <v>581-Jan-21 to 30-Jun-21</v>
      </c>
      <c r="M441" s="488" t="s">
        <v>1453</v>
      </c>
      <c r="N441" s="479"/>
      <c r="O441" s="127"/>
      <c r="P441" s="127"/>
      <c r="Q441" s="127"/>
      <c r="AD441" s="480"/>
      <c r="AE441" s="480"/>
      <c r="AF441" s="480"/>
      <c r="AG441" s="480"/>
      <c r="AM441" s="5"/>
      <c r="AN441" s="5"/>
    </row>
    <row r="442" spans="1:40" ht="31.5" x14ac:dyDescent="0.25">
      <c r="A442" s="375">
        <v>59</v>
      </c>
      <c r="B442" s="394" t="str">
        <f t="shared" si="34"/>
        <v/>
      </c>
      <c r="C442" s="395" t="str">
        <f ca="1">TEXT(IFERROR(INDEX('Overview - Section A'!$A$37:$A$44,MATCH(G442,'Overview - Section A'!$U$37:$U$44,0)),""),"d-mmm-yy") &amp;" to " &amp; TEXT(IFERROR(INDEX('Overview - Section A'!$E$37:$E$44,MATCH(G442,'Overview - Section A'!$U$37:$U$44,0)),""),"d-mmm-yy")</f>
        <v>1-Jul-18 to 31-Dec-18</v>
      </c>
      <c r="D442" s="483"/>
      <c r="E442" s="483"/>
      <c r="F442" s="484" t="str">
        <f t="shared" si="35"/>
        <v/>
      </c>
      <c r="G442" s="485" t="s">
        <v>428</v>
      </c>
      <c r="H442" s="485"/>
      <c r="I442" s="486" t="b">
        <f t="shared" si="36"/>
        <v>1</v>
      </c>
      <c r="J442" s="486" t="b">
        <f t="shared" si="37"/>
        <v>0</v>
      </c>
      <c r="K442" s="486" t="str">
        <f t="shared" si="38"/>
        <v>a1N36000007n780EAA</v>
      </c>
      <c r="L442" s="487" t="str">
        <f t="shared" ca="1" si="39"/>
        <v>591-Jul-18 to 31-Dec-18</v>
      </c>
      <c r="M442" s="488" t="s">
        <v>1454</v>
      </c>
      <c r="N442" s="479"/>
      <c r="O442" s="127"/>
      <c r="P442" s="127"/>
      <c r="Q442" s="127"/>
      <c r="AD442" s="480"/>
      <c r="AE442" s="480"/>
      <c r="AF442" s="480"/>
      <c r="AG442" s="480"/>
      <c r="AM442" s="5"/>
      <c r="AN442" s="5"/>
    </row>
    <row r="443" spans="1:40" ht="31.5" x14ac:dyDescent="0.25">
      <c r="A443" s="375">
        <v>59</v>
      </c>
      <c r="B443" s="394" t="str">
        <f t="shared" si="34"/>
        <v/>
      </c>
      <c r="C443" s="395" t="str">
        <f ca="1">TEXT(IFERROR(INDEX('Overview - Section A'!$A$37:$A$44,MATCH(G443,'Overview - Section A'!$U$37:$U$44,0)),""),"d-mmm-yy") &amp;" to " &amp; TEXT(IFERROR(INDEX('Overview - Section A'!$E$37:$E$44,MATCH(G443,'Overview - Section A'!$U$37:$U$44,0)),""),"d-mmm-yy")</f>
        <v>1-Jan-19 to 30-Jun-19</v>
      </c>
      <c r="D443" s="483"/>
      <c r="E443" s="483"/>
      <c r="F443" s="484" t="str">
        <f t="shared" si="35"/>
        <v/>
      </c>
      <c r="G443" s="485" t="s">
        <v>430</v>
      </c>
      <c r="H443" s="485"/>
      <c r="I443" s="486" t="b">
        <f t="shared" si="36"/>
        <v>1</v>
      </c>
      <c r="J443" s="486" t="b">
        <f t="shared" si="37"/>
        <v>0</v>
      </c>
      <c r="K443" s="486" t="str">
        <f t="shared" si="38"/>
        <v>a1N36000007n780EAA</v>
      </c>
      <c r="L443" s="487" t="str">
        <f t="shared" ca="1" si="39"/>
        <v>591-Jan-19 to 30-Jun-19</v>
      </c>
      <c r="M443" s="488" t="s">
        <v>1455</v>
      </c>
      <c r="N443" s="479"/>
      <c r="O443" s="127"/>
      <c r="P443" s="127"/>
      <c r="Q443" s="127"/>
      <c r="AD443" s="480"/>
      <c r="AE443" s="480"/>
      <c r="AF443" s="480"/>
      <c r="AG443" s="480"/>
      <c r="AM443" s="5"/>
      <c r="AN443" s="5"/>
    </row>
    <row r="444" spans="1:40" ht="31.5" x14ac:dyDescent="0.25">
      <c r="A444" s="375">
        <v>59</v>
      </c>
      <c r="B444" s="394" t="str">
        <f t="shared" si="34"/>
        <v/>
      </c>
      <c r="C444" s="395" t="str">
        <f ca="1">TEXT(IFERROR(INDEX('Overview - Section A'!$A$37:$A$44,MATCH(G444,'Overview - Section A'!$U$37:$U$44,0)),""),"d-mmm-yy") &amp;" to " &amp; TEXT(IFERROR(INDEX('Overview - Section A'!$E$37:$E$44,MATCH(G444,'Overview - Section A'!$U$37:$U$44,0)),""),"d-mmm-yy")</f>
        <v>1-Jul-19 to 31-Dec-19</v>
      </c>
      <c r="D444" s="483"/>
      <c r="E444" s="483"/>
      <c r="F444" s="484" t="str">
        <f t="shared" si="35"/>
        <v/>
      </c>
      <c r="G444" s="485" t="s">
        <v>432</v>
      </c>
      <c r="H444" s="485"/>
      <c r="I444" s="486" t="b">
        <f t="shared" si="36"/>
        <v>1</v>
      </c>
      <c r="J444" s="486" t="b">
        <f t="shared" si="37"/>
        <v>0</v>
      </c>
      <c r="K444" s="486" t="str">
        <f t="shared" si="38"/>
        <v>a1N36000007n780EAA</v>
      </c>
      <c r="L444" s="487" t="str">
        <f t="shared" ca="1" si="39"/>
        <v>591-Jul-19 to 31-Dec-19</v>
      </c>
      <c r="M444" s="488" t="s">
        <v>1456</v>
      </c>
      <c r="N444" s="479"/>
      <c r="O444" s="127"/>
      <c r="P444" s="127"/>
      <c r="Q444" s="127"/>
      <c r="AD444" s="480"/>
      <c r="AE444" s="480"/>
      <c r="AF444" s="480"/>
      <c r="AG444" s="480"/>
      <c r="AM444" s="5"/>
      <c r="AN444" s="5"/>
    </row>
    <row r="445" spans="1:40" ht="31.5" x14ac:dyDescent="0.25">
      <c r="A445" s="375">
        <v>59</v>
      </c>
      <c r="B445" s="394" t="str">
        <f t="shared" si="34"/>
        <v/>
      </c>
      <c r="C445" s="395" t="str">
        <f ca="1">TEXT(IFERROR(INDEX('Overview - Section A'!$A$37:$A$44,MATCH(G445,'Overview - Section A'!$U$37:$U$44,0)),""),"d-mmm-yy") &amp;" to " &amp; TEXT(IFERROR(INDEX('Overview - Section A'!$E$37:$E$44,MATCH(G445,'Overview - Section A'!$U$37:$U$44,0)),""),"d-mmm-yy")</f>
        <v>1-Jan-20 to 30-Jun-20</v>
      </c>
      <c r="D445" s="483"/>
      <c r="E445" s="483"/>
      <c r="F445" s="484" t="str">
        <f t="shared" si="35"/>
        <v/>
      </c>
      <c r="G445" s="485" t="s">
        <v>434</v>
      </c>
      <c r="H445" s="485"/>
      <c r="I445" s="486" t="b">
        <f t="shared" si="36"/>
        <v>1</v>
      </c>
      <c r="J445" s="486" t="b">
        <f t="shared" si="37"/>
        <v>0</v>
      </c>
      <c r="K445" s="486" t="str">
        <f t="shared" si="38"/>
        <v>a1N36000007n780EAA</v>
      </c>
      <c r="L445" s="487" t="str">
        <f t="shared" ca="1" si="39"/>
        <v>591-Jan-20 to 30-Jun-20</v>
      </c>
      <c r="M445" s="488" t="s">
        <v>1457</v>
      </c>
      <c r="N445" s="479"/>
      <c r="O445" s="127"/>
      <c r="P445" s="127"/>
      <c r="Q445" s="127"/>
      <c r="AD445" s="480"/>
      <c r="AE445" s="480"/>
      <c r="AF445" s="480"/>
      <c r="AG445" s="480"/>
      <c r="AM445" s="5"/>
      <c r="AN445" s="5"/>
    </row>
    <row r="446" spans="1:40" ht="31.5" x14ac:dyDescent="0.25">
      <c r="A446" s="375">
        <v>59</v>
      </c>
      <c r="B446" s="394" t="str">
        <f t="shared" si="34"/>
        <v/>
      </c>
      <c r="C446" s="395" t="str">
        <f ca="1">TEXT(IFERROR(INDEX('Overview - Section A'!$A$37:$A$44,MATCH(G446,'Overview - Section A'!$U$37:$U$44,0)),""),"d-mmm-yy") &amp;" to " &amp; TEXT(IFERROR(INDEX('Overview - Section A'!$E$37:$E$44,MATCH(G446,'Overview - Section A'!$U$37:$U$44,0)),""),"d-mmm-yy")</f>
        <v>1-Jul-20 to 31-Dec-20</v>
      </c>
      <c r="D446" s="483"/>
      <c r="E446" s="483"/>
      <c r="F446" s="484" t="str">
        <f t="shared" si="35"/>
        <v/>
      </c>
      <c r="G446" s="485" t="s">
        <v>436</v>
      </c>
      <c r="H446" s="485"/>
      <c r="I446" s="486" t="b">
        <f t="shared" si="36"/>
        <v>1</v>
      </c>
      <c r="J446" s="486" t="b">
        <f t="shared" si="37"/>
        <v>0</v>
      </c>
      <c r="K446" s="486" t="str">
        <f t="shared" si="38"/>
        <v>a1N36000007n780EAA</v>
      </c>
      <c r="L446" s="487" t="str">
        <f t="shared" ca="1" si="39"/>
        <v>591-Jul-20 to 31-Dec-20</v>
      </c>
      <c r="M446" s="488" t="s">
        <v>1458</v>
      </c>
      <c r="N446" s="479"/>
      <c r="O446" s="127"/>
      <c r="P446" s="127"/>
      <c r="Q446" s="127"/>
      <c r="AD446" s="480"/>
      <c r="AE446" s="480"/>
      <c r="AF446" s="480"/>
      <c r="AG446" s="480"/>
      <c r="AM446" s="5"/>
      <c r="AN446" s="5"/>
    </row>
    <row r="447" spans="1:40" ht="31.5" x14ac:dyDescent="0.25">
      <c r="A447" s="375">
        <v>59</v>
      </c>
      <c r="B447" s="394" t="str">
        <f t="shared" si="34"/>
        <v/>
      </c>
      <c r="C447" s="395" t="str">
        <f ca="1">TEXT(IFERROR(INDEX('Overview - Section A'!$A$37:$A$44,MATCH(G447,'Overview - Section A'!$U$37:$U$44,0)),""),"d-mmm-yy") &amp;" to " &amp; TEXT(IFERROR(INDEX('Overview - Section A'!$E$37:$E$44,MATCH(G447,'Overview - Section A'!$U$37:$U$44,0)),""),"d-mmm-yy")</f>
        <v>1-Jan-21 to 30-Jun-21</v>
      </c>
      <c r="D447" s="483"/>
      <c r="E447" s="483"/>
      <c r="F447" s="484" t="str">
        <f t="shared" si="35"/>
        <v/>
      </c>
      <c r="G447" s="485" t="s">
        <v>438</v>
      </c>
      <c r="H447" s="485"/>
      <c r="I447" s="486" t="b">
        <f t="shared" si="36"/>
        <v>1</v>
      </c>
      <c r="J447" s="486" t="b">
        <f t="shared" si="37"/>
        <v>0</v>
      </c>
      <c r="K447" s="486" t="str">
        <f t="shared" si="38"/>
        <v>a1N36000007n780EAA</v>
      </c>
      <c r="L447" s="487" t="str">
        <f t="shared" ca="1" si="39"/>
        <v>591-Jan-21 to 30-Jun-21</v>
      </c>
      <c r="M447" s="488" t="s">
        <v>1459</v>
      </c>
      <c r="N447" s="479"/>
      <c r="O447" s="127"/>
      <c r="P447" s="127"/>
      <c r="Q447" s="127"/>
      <c r="AD447" s="480"/>
      <c r="AE447" s="480"/>
      <c r="AF447" s="480"/>
      <c r="AG447" s="480"/>
      <c r="AM447" s="5"/>
      <c r="AN447" s="5"/>
    </row>
    <row r="448" spans="1:40" ht="31.5" x14ac:dyDescent="0.25">
      <c r="A448" s="375">
        <v>60</v>
      </c>
      <c r="B448" s="394" t="str">
        <f t="shared" si="34"/>
        <v/>
      </c>
      <c r="C448" s="395" t="str">
        <f ca="1">TEXT(IFERROR(INDEX('Overview - Section A'!$A$37:$A$44,MATCH(G448,'Overview - Section A'!$U$37:$U$44,0)),""),"d-mmm-yy") &amp;" to " &amp; TEXT(IFERROR(INDEX('Overview - Section A'!$E$37:$E$44,MATCH(G448,'Overview - Section A'!$U$37:$U$44,0)),""),"d-mmm-yy")</f>
        <v>1-Jul-18 to 31-Dec-18</v>
      </c>
      <c r="D448" s="483"/>
      <c r="E448" s="483"/>
      <c r="F448" s="484" t="str">
        <f t="shared" si="35"/>
        <v/>
      </c>
      <c r="G448" s="485" t="s">
        <v>428</v>
      </c>
      <c r="H448" s="485"/>
      <c r="I448" s="486" t="b">
        <f t="shared" si="36"/>
        <v>1</v>
      </c>
      <c r="J448" s="486" t="b">
        <f t="shared" si="37"/>
        <v>0</v>
      </c>
      <c r="K448" s="486" t="str">
        <f t="shared" si="38"/>
        <v>a1N36000007n781EAA</v>
      </c>
      <c r="L448" s="487" t="str">
        <f t="shared" ca="1" si="39"/>
        <v>601-Jul-18 to 31-Dec-18</v>
      </c>
      <c r="M448" s="488" t="s">
        <v>1460</v>
      </c>
      <c r="N448" s="479"/>
      <c r="O448" s="127"/>
      <c r="P448" s="127"/>
      <c r="Q448" s="127"/>
      <c r="AD448" s="480"/>
      <c r="AE448" s="480"/>
      <c r="AF448" s="480"/>
      <c r="AG448" s="480"/>
      <c r="AM448" s="5"/>
      <c r="AN448" s="5"/>
    </row>
    <row r="449" spans="1:40" ht="31.5" x14ac:dyDescent="0.25">
      <c r="A449" s="375">
        <v>60</v>
      </c>
      <c r="B449" s="394" t="str">
        <f t="shared" si="34"/>
        <v/>
      </c>
      <c r="C449" s="395" t="str">
        <f ca="1">TEXT(IFERROR(INDEX('Overview - Section A'!$A$37:$A$44,MATCH(G449,'Overview - Section A'!$U$37:$U$44,0)),""),"d-mmm-yy") &amp;" to " &amp; TEXT(IFERROR(INDEX('Overview - Section A'!$E$37:$E$44,MATCH(G449,'Overview - Section A'!$U$37:$U$44,0)),""),"d-mmm-yy")</f>
        <v>1-Jan-19 to 30-Jun-19</v>
      </c>
      <c r="D449" s="483"/>
      <c r="E449" s="483"/>
      <c r="F449" s="484" t="str">
        <f t="shared" si="35"/>
        <v/>
      </c>
      <c r="G449" s="485" t="s">
        <v>430</v>
      </c>
      <c r="H449" s="485"/>
      <c r="I449" s="486" t="b">
        <f t="shared" si="36"/>
        <v>1</v>
      </c>
      <c r="J449" s="486" t="b">
        <f t="shared" si="37"/>
        <v>0</v>
      </c>
      <c r="K449" s="486" t="str">
        <f t="shared" si="38"/>
        <v>a1N36000007n781EAA</v>
      </c>
      <c r="L449" s="487" t="str">
        <f t="shared" ca="1" si="39"/>
        <v>601-Jan-19 to 30-Jun-19</v>
      </c>
      <c r="M449" s="488" t="s">
        <v>1461</v>
      </c>
      <c r="N449" s="479"/>
      <c r="O449" s="127"/>
      <c r="P449" s="127"/>
      <c r="Q449" s="127"/>
      <c r="AD449" s="480"/>
      <c r="AE449" s="480"/>
      <c r="AF449" s="480"/>
      <c r="AG449" s="480"/>
      <c r="AM449" s="5"/>
      <c r="AN449" s="5"/>
    </row>
    <row r="450" spans="1:40" ht="31.5" x14ac:dyDescent="0.25">
      <c r="A450" s="375">
        <v>60</v>
      </c>
      <c r="B450" s="394" t="str">
        <f t="shared" si="34"/>
        <v/>
      </c>
      <c r="C450" s="395" t="str">
        <f ca="1">TEXT(IFERROR(INDEX('Overview - Section A'!$A$37:$A$44,MATCH(G450,'Overview - Section A'!$U$37:$U$44,0)),""),"d-mmm-yy") &amp;" to " &amp; TEXT(IFERROR(INDEX('Overview - Section A'!$E$37:$E$44,MATCH(G450,'Overview - Section A'!$U$37:$U$44,0)),""),"d-mmm-yy")</f>
        <v>1-Jul-19 to 31-Dec-19</v>
      </c>
      <c r="D450" s="483"/>
      <c r="E450" s="483"/>
      <c r="F450" s="484" t="str">
        <f t="shared" si="35"/>
        <v/>
      </c>
      <c r="G450" s="485" t="s">
        <v>432</v>
      </c>
      <c r="H450" s="485"/>
      <c r="I450" s="486" t="b">
        <f t="shared" si="36"/>
        <v>1</v>
      </c>
      <c r="J450" s="486" t="b">
        <f t="shared" si="37"/>
        <v>0</v>
      </c>
      <c r="K450" s="486" t="str">
        <f t="shared" si="38"/>
        <v>a1N36000007n781EAA</v>
      </c>
      <c r="L450" s="487" t="str">
        <f t="shared" ca="1" si="39"/>
        <v>601-Jul-19 to 31-Dec-19</v>
      </c>
      <c r="M450" s="488" t="s">
        <v>1462</v>
      </c>
      <c r="N450" s="479"/>
      <c r="O450" s="127"/>
      <c r="P450" s="127"/>
      <c r="Q450" s="127"/>
      <c r="AD450" s="480"/>
      <c r="AE450" s="480"/>
      <c r="AF450" s="480"/>
      <c r="AG450" s="480"/>
      <c r="AM450" s="5"/>
      <c r="AN450" s="5"/>
    </row>
    <row r="451" spans="1:40" ht="31.5" x14ac:dyDescent="0.25">
      <c r="A451" s="375">
        <v>60</v>
      </c>
      <c r="B451" s="394" t="str">
        <f t="shared" si="34"/>
        <v/>
      </c>
      <c r="C451" s="395" t="str">
        <f ca="1">TEXT(IFERROR(INDEX('Overview - Section A'!$A$37:$A$44,MATCH(G451,'Overview - Section A'!$U$37:$U$44,0)),""),"d-mmm-yy") &amp;" to " &amp; TEXT(IFERROR(INDEX('Overview - Section A'!$E$37:$E$44,MATCH(G451,'Overview - Section A'!$U$37:$U$44,0)),""),"d-mmm-yy")</f>
        <v>1-Jan-20 to 30-Jun-20</v>
      </c>
      <c r="D451" s="483"/>
      <c r="E451" s="483"/>
      <c r="F451" s="484" t="str">
        <f t="shared" si="35"/>
        <v/>
      </c>
      <c r="G451" s="485" t="s">
        <v>434</v>
      </c>
      <c r="H451" s="485"/>
      <c r="I451" s="486" t="b">
        <f t="shared" si="36"/>
        <v>1</v>
      </c>
      <c r="J451" s="486" t="b">
        <f t="shared" si="37"/>
        <v>0</v>
      </c>
      <c r="K451" s="486" t="str">
        <f t="shared" si="38"/>
        <v>a1N36000007n781EAA</v>
      </c>
      <c r="L451" s="487" t="str">
        <f t="shared" ca="1" si="39"/>
        <v>601-Jan-20 to 30-Jun-20</v>
      </c>
      <c r="M451" s="488" t="s">
        <v>1463</v>
      </c>
      <c r="N451" s="479"/>
      <c r="O451" s="127"/>
      <c r="P451" s="127"/>
      <c r="Q451" s="127"/>
      <c r="AD451" s="480"/>
      <c r="AE451" s="480"/>
      <c r="AF451" s="480"/>
      <c r="AG451" s="480"/>
      <c r="AM451" s="5"/>
      <c r="AN451" s="5"/>
    </row>
    <row r="452" spans="1:40" ht="31.5" x14ac:dyDescent="0.25">
      <c r="A452" s="375">
        <v>60</v>
      </c>
      <c r="B452" s="394" t="str">
        <f t="shared" si="34"/>
        <v/>
      </c>
      <c r="C452" s="395" t="str">
        <f ca="1">TEXT(IFERROR(INDEX('Overview - Section A'!$A$37:$A$44,MATCH(G452,'Overview - Section A'!$U$37:$U$44,0)),""),"d-mmm-yy") &amp;" to " &amp; TEXT(IFERROR(INDEX('Overview - Section A'!$E$37:$E$44,MATCH(G452,'Overview - Section A'!$U$37:$U$44,0)),""),"d-mmm-yy")</f>
        <v>1-Jul-20 to 31-Dec-20</v>
      </c>
      <c r="D452" s="483"/>
      <c r="E452" s="483"/>
      <c r="F452" s="484" t="str">
        <f t="shared" si="35"/>
        <v/>
      </c>
      <c r="G452" s="485" t="s">
        <v>436</v>
      </c>
      <c r="H452" s="485"/>
      <c r="I452" s="486" t="b">
        <f t="shared" si="36"/>
        <v>1</v>
      </c>
      <c r="J452" s="486" t="b">
        <f t="shared" si="37"/>
        <v>0</v>
      </c>
      <c r="K452" s="486" t="str">
        <f t="shared" si="38"/>
        <v>a1N36000007n781EAA</v>
      </c>
      <c r="L452" s="487" t="str">
        <f t="shared" ca="1" si="39"/>
        <v>601-Jul-20 to 31-Dec-20</v>
      </c>
      <c r="M452" s="488" t="s">
        <v>1464</v>
      </c>
      <c r="N452" s="479"/>
      <c r="O452" s="127"/>
      <c r="P452" s="127"/>
      <c r="Q452" s="127"/>
      <c r="AD452" s="480"/>
      <c r="AE452" s="480"/>
      <c r="AF452" s="480"/>
      <c r="AG452" s="480"/>
      <c r="AM452" s="5"/>
      <c r="AN452" s="5"/>
    </row>
    <row r="453" spans="1:40" ht="31.5" x14ac:dyDescent="0.25">
      <c r="A453" s="375">
        <v>60</v>
      </c>
      <c r="B453" s="394" t="str">
        <f t="shared" si="34"/>
        <v/>
      </c>
      <c r="C453" s="395" t="str">
        <f ca="1">TEXT(IFERROR(INDEX('Overview - Section A'!$A$37:$A$44,MATCH(G453,'Overview - Section A'!$U$37:$U$44,0)),""),"d-mmm-yy") &amp;" to " &amp; TEXT(IFERROR(INDEX('Overview - Section A'!$E$37:$E$44,MATCH(G453,'Overview - Section A'!$U$37:$U$44,0)),""),"d-mmm-yy")</f>
        <v>1-Jan-21 to 30-Jun-21</v>
      </c>
      <c r="D453" s="483"/>
      <c r="E453" s="483"/>
      <c r="F453" s="484" t="str">
        <f t="shared" si="35"/>
        <v/>
      </c>
      <c r="G453" s="485" t="s">
        <v>438</v>
      </c>
      <c r="H453" s="485"/>
      <c r="I453" s="486" t="b">
        <f t="shared" si="36"/>
        <v>1</v>
      </c>
      <c r="J453" s="486" t="b">
        <f t="shared" si="37"/>
        <v>0</v>
      </c>
      <c r="K453" s="486" t="str">
        <f t="shared" si="38"/>
        <v>a1N36000007n781EAA</v>
      </c>
      <c r="L453" s="487" t="str">
        <f t="shared" ca="1" si="39"/>
        <v>601-Jan-21 to 30-Jun-21</v>
      </c>
      <c r="M453" s="488" t="s">
        <v>1465</v>
      </c>
      <c r="N453" s="479"/>
      <c r="O453" s="127"/>
      <c r="P453" s="127"/>
      <c r="Q453" s="127"/>
      <c r="AD453" s="480"/>
      <c r="AE453" s="480"/>
      <c r="AF453" s="480"/>
      <c r="AG453" s="480"/>
      <c r="AM453" s="5"/>
      <c r="AN453" s="5"/>
    </row>
    <row r="454" spans="1:40" ht="31.5" x14ac:dyDescent="0.25">
      <c r="A454" s="375">
        <v>61</v>
      </c>
      <c r="B454" s="394" t="str">
        <f t="shared" si="34"/>
        <v/>
      </c>
      <c r="C454" s="395" t="str">
        <f ca="1">TEXT(IFERROR(INDEX('Overview - Section A'!$A$37:$A$44,MATCH(G454,'Overview - Section A'!$U$37:$U$44,0)),""),"d-mmm-yy") &amp;" to " &amp; TEXT(IFERROR(INDEX('Overview - Section A'!$E$37:$E$44,MATCH(G454,'Overview - Section A'!$U$37:$U$44,0)),""),"d-mmm-yy")</f>
        <v>1-Jul-18 to 31-Dec-18</v>
      </c>
      <c r="D454" s="483"/>
      <c r="E454" s="483"/>
      <c r="F454" s="484" t="str">
        <f t="shared" si="35"/>
        <v/>
      </c>
      <c r="G454" s="485" t="s">
        <v>428</v>
      </c>
      <c r="H454" s="485"/>
      <c r="I454" s="486" t="b">
        <f t="shared" si="36"/>
        <v>1</v>
      </c>
      <c r="J454" s="486" t="b">
        <f t="shared" si="37"/>
        <v>0</v>
      </c>
      <c r="K454" s="486" t="str">
        <f t="shared" si="38"/>
        <v>a1N36000007n782EAA</v>
      </c>
      <c r="L454" s="487" t="str">
        <f t="shared" ca="1" si="39"/>
        <v>611-Jul-18 to 31-Dec-18</v>
      </c>
      <c r="M454" s="488" t="s">
        <v>1466</v>
      </c>
      <c r="N454" s="479"/>
      <c r="O454" s="127"/>
      <c r="P454" s="127"/>
      <c r="Q454" s="127"/>
      <c r="AD454" s="480"/>
      <c r="AE454" s="480"/>
      <c r="AF454" s="480"/>
      <c r="AG454" s="480"/>
      <c r="AM454" s="5"/>
      <c r="AN454" s="5"/>
    </row>
    <row r="455" spans="1:40" ht="31.5" x14ac:dyDescent="0.25">
      <c r="A455" s="375">
        <v>61</v>
      </c>
      <c r="B455" s="394" t="str">
        <f t="shared" si="34"/>
        <v/>
      </c>
      <c r="C455" s="395" t="str">
        <f ca="1">TEXT(IFERROR(INDEX('Overview - Section A'!$A$37:$A$44,MATCH(G455,'Overview - Section A'!$U$37:$U$44,0)),""),"d-mmm-yy") &amp;" to " &amp; TEXT(IFERROR(INDEX('Overview - Section A'!$E$37:$E$44,MATCH(G455,'Overview - Section A'!$U$37:$U$44,0)),""),"d-mmm-yy")</f>
        <v>1-Jan-19 to 30-Jun-19</v>
      </c>
      <c r="D455" s="483"/>
      <c r="E455" s="483"/>
      <c r="F455" s="484" t="str">
        <f t="shared" si="35"/>
        <v/>
      </c>
      <c r="G455" s="485" t="s">
        <v>430</v>
      </c>
      <c r="H455" s="485"/>
      <c r="I455" s="486" t="b">
        <f t="shared" si="36"/>
        <v>1</v>
      </c>
      <c r="J455" s="486" t="b">
        <f t="shared" si="37"/>
        <v>0</v>
      </c>
      <c r="K455" s="486" t="str">
        <f t="shared" si="38"/>
        <v>a1N36000007n782EAA</v>
      </c>
      <c r="L455" s="487" t="str">
        <f t="shared" ca="1" si="39"/>
        <v>611-Jan-19 to 30-Jun-19</v>
      </c>
      <c r="M455" s="488" t="s">
        <v>1467</v>
      </c>
      <c r="N455" s="479"/>
      <c r="O455" s="127"/>
      <c r="P455" s="127"/>
      <c r="Q455" s="127"/>
      <c r="AD455" s="480"/>
      <c r="AE455" s="480"/>
      <c r="AF455" s="480"/>
      <c r="AG455" s="480"/>
      <c r="AM455" s="5"/>
      <c r="AN455" s="5"/>
    </row>
    <row r="456" spans="1:40" ht="31.5" x14ac:dyDescent="0.25">
      <c r="A456" s="375">
        <v>61</v>
      </c>
      <c r="B456" s="394" t="str">
        <f t="shared" si="34"/>
        <v/>
      </c>
      <c r="C456" s="395" t="str">
        <f ca="1">TEXT(IFERROR(INDEX('Overview - Section A'!$A$37:$A$44,MATCH(G456,'Overview - Section A'!$U$37:$U$44,0)),""),"d-mmm-yy") &amp;" to " &amp; TEXT(IFERROR(INDEX('Overview - Section A'!$E$37:$E$44,MATCH(G456,'Overview - Section A'!$U$37:$U$44,0)),""),"d-mmm-yy")</f>
        <v>1-Jul-19 to 31-Dec-19</v>
      </c>
      <c r="D456" s="483"/>
      <c r="E456" s="483"/>
      <c r="F456" s="484" t="str">
        <f t="shared" si="35"/>
        <v/>
      </c>
      <c r="G456" s="485" t="s">
        <v>432</v>
      </c>
      <c r="H456" s="485"/>
      <c r="I456" s="486" t="b">
        <f t="shared" si="36"/>
        <v>1</v>
      </c>
      <c r="J456" s="486" t="b">
        <f t="shared" si="37"/>
        <v>0</v>
      </c>
      <c r="K456" s="486" t="str">
        <f t="shared" si="38"/>
        <v>a1N36000007n782EAA</v>
      </c>
      <c r="L456" s="487" t="str">
        <f t="shared" ca="1" si="39"/>
        <v>611-Jul-19 to 31-Dec-19</v>
      </c>
      <c r="M456" s="488" t="s">
        <v>1468</v>
      </c>
      <c r="N456" s="479"/>
      <c r="O456" s="127"/>
      <c r="P456" s="127"/>
      <c r="Q456" s="127"/>
      <c r="AD456" s="480"/>
      <c r="AE456" s="480"/>
      <c r="AF456" s="480"/>
      <c r="AG456" s="480"/>
      <c r="AM456" s="5"/>
      <c r="AN456" s="5"/>
    </row>
    <row r="457" spans="1:40" ht="31.5" x14ac:dyDescent="0.25">
      <c r="A457" s="375">
        <v>61</v>
      </c>
      <c r="B457" s="394" t="str">
        <f t="shared" si="34"/>
        <v/>
      </c>
      <c r="C457" s="395" t="str">
        <f ca="1">TEXT(IFERROR(INDEX('Overview - Section A'!$A$37:$A$44,MATCH(G457,'Overview - Section A'!$U$37:$U$44,0)),""),"d-mmm-yy") &amp;" to " &amp; TEXT(IFERROR(INDEX('Overview - Section A'!$E$37:$E$44,MATCH(G457,'Overview - Section A'!$U$37:$U$44,0)),""),"d-mmm-yy")</f>
        <v>1-Jan-20 to 30-Jun-20</v>
      </c>
      <c r="D457" s="483"/>
      <c r="E457" s="483"/>
      <c r="F457" s="484" t="str">
        <f t="shared" si="35"/>
        <v/>
      </c>
      <c r="G457" s="485" t="s">
        <v>434</v>
      </c>
      <c r="H457" s="485"/>
      <c r="I457" s="486" t="b">
        <f t="shared" si="36"/>
        <v>1</v>
      </c>
      <c r="J457" s="486" t="b">
        <f t="shared" si="37"/>
        <v>0</v>
      </c>
      <c r="K457" s="486" t="str">
        <f t="shared" si="38"/>
        <v>a1N36000007n782EAA</v>
      </c>
      <c r="L457" s="487" t="str">
        <f t="shared" ca="1" si="39"/>
        <v>611-Jan-20 to 30-Jun-20</v>
      </c>
      <c r="M457" s="488" t="s">
        <v>1469</v>
      </c>
      <c r="N457" s="479"/>
      <c r="O457" s="127"/>
      <c r="P457" s="127"/>
      <c r="Q457" s="127"/>
      <c r="AD457" s="480"/>
      <c r="AE457" s="480"/>
      <c r="AF457" s="480"/>
      <c r="AG457" s="480"/>
      <c r="AM457" s="5"/>
      <c r="AN457" s="5"/>
    </row>
    <row r="458" spans="1:40" ht="31.5" x14ac:dyDescent="0.25">
      <c r="A458" s="375">
        <v>61</v>
      </c>
      <c r="B458" s="394" t="str">
        <f t="shared" si="34"/>
        <v/>
      </c>
      <c r="C458" s="395" t="str">
        <f ca="1">TEXT(IFERROR(INDEX('Overview - Section A'!$A$37:$A$44,MATCH(G458,'Overview - Section A'!$U$37:$U$44,0)),""),"d-mmm-yy") &amp;" to " &amp; TEXT(IFERROR(INDEX('Overview - Section A'!$E$37:$E$44,MATCH(G458,'Overview - Section A'!$U$37:$U$44,0)),""),"d-mmm-yy")</f>
        <v>1-Jul-20 to 31-Dec-20</v>
      </c>
      <c r="D458" s="483"/>
      <c r="E458" s="483"/>
      <c r="F458" s="484" t="str">
        <f t="shared" si="35"/>
        <v/>
      </c>
      <c r="G458" s="485" t="s">
        <v>436</v>
      </c>
      <c r="H458" s="485"/>
      <c r="I458" s="486" t="b">
        <f t="shared" si="36"/>
        <v>1</v>
      </c>
      <c r="J458" s="486" t="b">
        <f t="shared" si="37"/>
        <v>0</v>
      </c>
      <c r="K458" s="486" t="str">
        <f t="shared" si="38"/>
        <v>a1N36000007n782EAA</v>
      </c>
      <c r="L458" s="487" t="str">
        <f t="shared" ca="1" si="39"/>
        <v>611-Jul-20 to 31-Dec-20</v>
      </c>
      <c r="M458" s="488" t="s">
        <v>1470</v>
      </c>
      <c r="N458" s="479"/>
      <c r="O458" s="127"/>
      <c r="P458" s="127"/>
      <c r="Q458" s="127"/>
      <c r="AD458" s="480"/>
      <c r="AE458" s="480"/>
      <c r="AF458" s="480"/>
      <c r="AG458" s="480"/>
      <c r="AM458" s="5"/>
      <c r="AN458" s="5"/>
    </row>
    <row r="459" spans="1:40" ht="31.5" x14ac:dyDescent="0.25">
      <c r="A459" s="375">
        <v>61</v>
      </c>
      <c r="B459" s="394" t="str">
        <f t="shared" si="34"/>
        <v/>
      </c>
      <c r="C459" s="395" t="str">
        <f ca="1">TEXT(IFERROR(INDEX('Overview - Section A'!$A$37:$A$44,MATCH(G459,'Overview - Section A'!$U$37:$U$44,0)),""),"d-mmm-yy") &amp;" to " &amp; TEXT(IFERROR(INDEX('Overview - Section A'!$E$37:$E$44,MATCH(G459,'Overview - Section A'!$U$37:$U$44,0)),""),"d-mmm-yy")</f>
        <v>1-Jan-21 to 30-Jun-21</v>
      </c>
      <c r="D459" s="483"/>
      <c r="E459" s="483"/>
      <c r="F459" s="484" t="str">
        <f t="shared" si="35"/>
        <v/>
      </c>
      <c r="G459" s="485" t="s">
        <v>438</v>
      </c>
      <c r="H459" s="485"/>
      <c r="I459" s="486" t="b">
        <f t="shared" si="36"/>
        <v>1</v>
      </c>
      <c r="J459" s="486" t="b">
        <f t="shared" si="37"/>
        <v>0</v>
      </c>
      <c r="K459" s="486" t="str">
        <f t="shared" si="38"/>
        <v>a1N36000007n782EAA</v>
      </c>
      <c r="L459" s="487" t="str">
        <f t="shared" ca="1" si="39"/>
        <v>611-Jan-21 to 30-Jun-21</v>
      </c>
      <c r="M459" s="488" t="s">
        <v>1471</v>
      </c>
      <c r="N459" s="479"/>
      <c r="O459" s="127"/>
      <c r="P459" s="127"/>
      <c r="Q459" s="127"/>
      <c r="AD459" s="480"/>
      <c r="AE459" s="480"/>
      <c r="AF459" s="480"/>
      <c r="AG459" s="480"/>
      <c r="AM459" s="5"/>
      <c r="AN459" s="5"/>
    </row>
    <row r="460" spans="1:40" ht="31.5" x14ac:dyDescent="0.25">
      <c r="A460" s="375">
        <v>62</v>
      </c>
      <c r="B460" s="394" t="str">
        <f t="shared" si="34"/>
        <v/>
      </c>
      <c r="C460" s="395" t="str">
        <f ca="1">TEXT(IFERROR(INDEX('Overview - Section A'!$A$37:$A$44,MATCH(G460,'Overview - Section A'!$U$37:$U$44,0)),""),"d-mmm-yy") &amp;" to " &amp; TEXT(IFERROR(INDEX('Overview - Section A'!$E$37:$E$44,MATCH(G460,'Overview - Section A'!$U$37:$U$44,0)),""),"d-mmm-yy")</f>
        <v>1-Jul-18 to 31-Dec-18</v>
      </c>
      <c r="D460" s="483"/>
      <c r="E460" s="483"/>
      <c r="F460" s="484" t="str">
        <f t="shared" si="35"/>
        <v/>
      </c>
      <c r="G460" s="485" t="s">
        <v>428</v>
      </c>
      <c r="H460" s="485"/>
      <c r="I460" s="486" t="b">
        <f t="shared" si="36"/>
        <v>1</v>
      </c>
      <c r="J460" s="486" t="b">
        <f t="shared" si="37"/>
        <v>0</v>
      </c>
      <c r="K460" s="486" t="str">
        <f t="shared" si="38"/>
        <v>a1N36000007n783EAA</v>
      </c>
      <c r="L460" s="487" t="str">
        <f t="shared" ca="1" si="39"/>
        <v>621-Jul-18 to 31-Dec-18</v>
      </c>
      <c r="M460" s="488" t="s">
        <v>1472</v>
      </c>
      <c r="N460" s="479"/>
      <c r="O460" s="127"/>
      <c r="P460" s="127"/>
      <c r="Q460" s="127"/>
      <c r="AD460" s="480"/>
      <c r="AE460" s="480"/>
      <c r="AF460" s="480"/>
      <c r="AG460" s="480"/>
      <c r="AM460" s="5"/>
      <c r="AN460" s="5"/>
    </row>
    <row r="461" spans="1:40" ht="31.5" x14ac:dyDescent="0.25">
      <c r="A461" s="375">
        <v>62</v>
      </c>
      <c r="B461" s="394" t="str">
        <f t="shared" si="34"/>
        <v/>
      </c>
      <c r="C461" s="395" t="str">
        <f ca="1">TEXT(IFERROR(INDEX('Overview - Section A'!$A$37:$A$44,MATCH(G461,'Overview - Section A'!$U$37:$U$44,0)),""),"d-mmm-yy") &amp;" to " &amp; TEXT(IFERROR(INDEX('Overview - Section A'!$E$37:$E$44,MATCH(G461,'Overview - Section A'!$U$37:$U$44,0)),""),"d-mmm-yy")</f>
        <v>1-Jan-19 to 30-Jun-19</v>
      </c>
      <c r="D461" s="483"/>
      <c r="E461" s="483"/>
      <c r="F461" s="484" t="str">
        <f t="shared" si="35"/>
        <v/>
      </c>
      <c r="G461" s="485" t="s">
        <v>430</v>
      </c>
      <c r="H461" s="485"/>
      <c r="I461" s="486" t="b">
        <f t="shared" si="36"/>
        <v>1</v>
      </c>
      <c r="J461" s="486" t="b">
        <f t="shared" si="37"/>
        <v>0</v>
      </c>
      <c r="K461" s="486" t="str">
        <f t="shared" si="38"/>
        <v>a1N36000007n783EAA</v>
      </c>
      <c r="L461" s="487" t="str">
        <f t="shared" ca="1" si="39"/>
        <v>621-Jan-19 to 30-Jun-19</v>
      </c>
      <c r="M461" s="488" t="s">
        <v>1473</v>
      </c>
      <c r="N461" s="479"/>
      <c r="O461" s="127"/>
      <c r="P461" s="127"/>
      <c r="Q461" s="127"/>
      <c r="AD461" s="480"/>
      <c r="AE461" s="480"/>
      <c r="AF461" s="480"/>
      <c r="AG461" s="480"/>
      <c r="AM461" s="5"/>
      <c r="AN461" s="5"/>
    </row>
    <row r="462" spans="1:40" ht="31.5" x14ac:dyDescent="0.25">
      <c r="A462" s="375">
        <v>62</v>
      </c>
      <c r="B462" s="394" t="str">
        <f t="shared" si="34"/>
        <v/>
      </c>
      <c r="C462" s="395" t="str">
        <f ca="1">TEXT(IFERROR(INDEX('Overview - Section A'!$A$37:$A$44,MATCH(G462,'Overview - Section A'!$U$37:$U$44,0)),""),"d-mmm-yy") &amp;" to " &amp; TEXT(IFERROR(INDEX('Overview - Section A'!$E$37:$E$44,MATCH(G462,'Overview - Section A'!$U$37:$U$44,0)),""),"d-mmm-yy")</f>
        <v>1-Jul-19 to 31-Dec-19</v>
      </c>
      <c r="D462" s="483"/>
      <c r="E462" s="483"/>
      <c r="F462" s="484" t="str">
        <f t="shared" si="35"/>
        <v/>
      </c>
      <c r="G462" s="485" t="s">
        <v>432</v>
      </c>
      <c r="H462" s="485"/>
      <c r="I462" s="486" t="b">
        <f t="shared" si="36"/>
        <v>1</v>
      </c>
      <c r="J462" s="486" t="b">
        <f t="shared" si="37"/>
        <v>0</v>
      </c>
      <c r="K462" s="486" t="str">
        <f t="shared" si="38"/>
        <v>a1N36000007n783EAA</v>
      </c>
      <c r="L462" s="487" t="str">
        <f t="shared" ca="1" si="39"/>
        <v>621-Jul-19 to 31-Dec-19</v>
      </c>
      <c r="M462" s="488" t="s">
        <v>1474</v>
      </c>
      <c r="N462" s="479"/>
      <c r="O462" s="127"/>
      <c r="P462" s="127"/>
      <c r="Q462" s="127"/>
      <c r="AD462" s="480"/>
      <c r="AE462" s="480"/>
      <c r="AF462" s="480"/>
      <c r="AG462" s="480"/>
      <c r="AM462" s="5"/>
      <c r="AN462" s="5"/>
    </row>
    <row r="463" spans="1:40" ht="31.5" x14ac:dyDescent="0.25">
      <c r="A463" s="375">
        <v>62</v>
      </c>
      <c r="B463" s="394" t="str">
        <f t="shared" si="34"/>
        <v/>
      </c>
      <c r="C463" s="395" t="str">
        <f ca="1">TEXT(IFERROR(INDEX('Overview - Section A'!$A$37:$A$44,MATCH(G463,'Overview - Section A'!$U$37:$U$44,0)),""),"d-mmm-yy") &amp;" to " &amp; TEXT(IFERROR(INDEX('Overview - Section A'!$E$37:$E$44,MATCH(G463,'Overview - Section A'!$U$37:$U$44,0)),""),"d-mmm-yy")</f>
        <v>1-Jan-20 to 30-Jun-20</v>
      </c>
      <c r="D463" s="483"/>
      <c r="E463" s="483"/>
      <c r="F463" s="484" t="str">
        <f t="shared" si="35"/>
        <v/>
      </c>
      <c r="G463" s="485" t="s">
        <v>434</v>
      </c>
      <c r="H463" s="485"/>
      <c r="I463" s="486" t="b">
        <f t="shared" si="36"/>
        <v>1</v>
      </c>
      <c r="J463" s="486" t="b">
        <f t="shared" si="37"/>
        <v>0</v>
      </c>
      <c r="K463" s="486" t="str">
        <f t="shared" si="38"/>
        <v>a1N36000007n783EAA</v>
      </c>
      <c r="L463" s="487" t="str">
        <f t="shared" ca="1" si="39"/>
        <v>621-Jan-20 to 30-Jun-20</v>
      </c>
      <c r="M463" s="488" t="s">
        <v>1475</v>
      </c>
      <c r="N463" s="479"/>
      <c r="O463" s="127"/>
      <c r="P463" s="127"/>
      <c r="Q463" s="127"/>
      <c r="AD463" s="480"/>
      <c r="AE463" s="480"/>
      <c r="AF463" s="480"/>
      <c r="AG463" s="480"/>
      <c r="AM463" s="5"/>
      <c r="AN463" s="5"/>
    </row>
    <row r="464" spans="1:40" ht="31.5" x14ac:dyDescent="0.25">
      <c r="A464" s="375">
        <v>62</v>
      </c>
      <c r="B464" s="394" t="str">
        <f t="shared" si="34"/>
        <v/>
      </c>
      <c r="C464" s="395" t="str">
        <f ca="1">TEXT(IFERROR(INDEX('Overview - Section A'!$A$37:$A$44,MATCH(G464,'Overview - Section A'!$U$37:$U$44,0)),""),"d-mmm-yy") &amp;" to " &amp; TEXT(IFERROR(INDEX('Overview - Section A'!$E$37:$E$44,MATCH(G464,'Overview - Section A'!$U$37:$U$44,0)),""),"d-mmm-yy")</f>
        <v>1-Jul-20 to 31-Dec-20</v>
      </c>
      <c r="D464" s="483"/>
      <c r="E464" s="483"/>
      <c r="F464" s="484" t="str">
        <f t="shared" si="35"/>
        <v/>
      </c>
      <c r="G464" s="485" t="s">
        <v>436</v>
      </c>
      <c r="H464" s="485"/>
      <c r="I464" s="486" t="b">
        <f t="shared" si="36"/>
        <v>1</v>
      </c>
      <c r="J464" s="486" t="b">
        <f t="shared" si="37"/>
        <v>0</v>
      </c>
      <c r="K464" s="486" t="str">
        <f t="shared" si="38"/>
        <v>a1N36000007n783EAA</v>
      </c>
      <c r="L464" s="487" t="str">
        <f t="shared" ca="1" si="39"/>
        <v>621-Jul-20 to 31-Dec-20</v>
      </c>
      <c r="M464" s="488" t="s">
        <v>1476</v>
      </c>
      <c r="N464" s="479"/>
      <c r="O464" s="127"/>
      <c r="P464" s="127"/>
      <c r="Q464" s="127"/>
      <c r="AD464" s="480"/>
      <c r="AE464" s="480"/>
      <c r="AF464" s="480"/>
      <c r="AG464" s="480"/>
      <c r="AM464" s="5"/>
      <c r="AN464" s="5"/>
    </row>
    <row r="465" spans="1:40" ht="31.5" x14ac:dyDescent="0.25">
      <c r="A465" s="375">
        <v>62</v>
      </c>
      <c r="B465" s="394" t="str">
        <f t="shared" si="34"/>
        <v/>
      </c>
      <c r="C465" s="395" t="str">
        <f ca="1">TEXT(IFERROR(INDEX('Overview - Section A'!$A$37:$A$44,MATCH(G465,'Overview - Section A'!$U$37:$U$44,0)),""),"d-mmm-yy") &amp;" to " &amp; TEXT(IFERROR(INDEX('Overview - Section A'!$E$37:$E$44,MATCH(G465,'Overview - Section A'!$U$37:$U$44,0)),""),"d-mmm-yy")</f>
        <v>1-Jan-21 to 30-Jun-21</v>
      </c>
      <c r="D465" s="483"/>
      <c r="E465" s="483"/>
      <c r="F465" s="484" t="str">
        <f t="shared" si="35"/>
        <v/>
      </c>
      <c r="G465" s="485" t="s">
        <v>438</v>
      </c>
      <c r="H465" s="485"/>
      <c r="I465" s="486" t="b">
        <f t="shared" si="36"/>
        <v>1</v>
      </c>
      <c r="J465" s="486" t="b">
        <f t="shared" si="37"/>
        <v>0</v>
      </c>
      <c r="K465" s="486" t="str">
        <f t="shared" si="38"/>
        <v>a1N36000007n783EAA</v>
      </c>
      <c r="L465" s="487" t="str">
        <f t="shared" ca="1" si="39"/>
        <v>621-Jan-21 to 30-Jun-21</v>
      </c>
      <c r="M465" s="488" t="s">
        <v>1477</v>
      </c>
      <c r="N465" s="479"/>
      <c r="O465" s="127"/>
      <c r="P465" s="127"/>
      <c r="Q465" s="127"/>
      <c r="AD465" s="480"/>
      <c r="AE465" s="480"/>
      <c r="AF465" s="480"/>
      <c r="AG465" s="480"/>
      <c r="AM465" s="5"/>
      <c r="AN465" s="5"/>
    </row>
    <row r="466" spans="1:40" ht="31.5" x14ac:dyDescent="0.25">
      <c r="A466" s="375">
        <v>63</v>
      </c>
      <c r="B466" s="394" t="str">
        <f t="shared" si="34"/>
        <v/>
      </c>
      <c r="C466" s="395" t="str">
        <f ca="1">TEXT(IFERROR(INDEX('Overview - Section A'!$A$37:$A$44,MATCH(G466,'Overview - Section A'!$U$37:$U$44,0)),""),"d-mmm-yy") &amp;" to " &amp; TEXT(IFERROR(INDEX('Overview - Section A'!$E$37:$E$44,MATCH(G466,'Overview - Section A'!$U$37:$U$44,0)),""),"d-mmm-yy")</f>
        <v>1-Jul-18 to 31-Dec-18</v>
      </c>
      <c r="D466" s="483"/>
      <c r="E466" s="483"/>
      <c r="F466" s="484" t="str">
        <f t="shared" si="35"/>
        <v/>
      </c>
      <c r="G466" s="485" t="s">
        <v>428</v>
      </c>
      <c r="H466" s="485"/>
      <c r="I466" s="486" t="b">
        <f t="shared" si="36"/>
        <v>1</v>
      </c>
      <c r="J466" s="486" t="b">
        <f t="shared" si="37"/>
        <v>0</v>
      </c>
      <c r="K466" s="486" t="str">
        <f t="shared" si="38"/>
        <v>a1N36000007n784EAA</v>
      </c>
      <c r="L466" s="487" t="str">
        <f t="shared" ca="1" si="39"/>
        <v>631-Jul-18 to 31-Dec-18</v>
      </c>
      <c r="M466" s="488" t="s">
        <v>1478</v>
      </c>
      <c r="N466" s="479"/>
      <c r="O466" s="127"/>
      <c r="P466" s="127"/>
      <c r="Q466" s="127"/>
      <c r="AD466" s="480"/>
      <c r="AE466" s="480"/>
      <c r="AF466" s="480"/>
      <c r="AG466" s="480"/>
      <c r="AM466" s="5"/>
      <c r="AN466" s="5"/>
    </row>
    <row r="467" spans="1:40" ht="31.5" x14ac:dyDescent="0.25">
      <c r="A467" s="375">
        <v>63</v>
      </c>
      <c r="B467" s="394" t="str">
        <f t="shared" si="34"/>
        <v/>
      </c>
      <c r="C467" s="395" t="str">
        <f ca="1">TEXT(IFERROR(INDEX('Overview - Section A'!$A$37:$A$44,MATCH(G467,'Overview - Section A'!$U$37:$U$44,0)),""),"d-mmm-yy") &amp;" to " &amp; TEXT(IFERROR(INDEX('Overview - Section A'!$E$37:$E$44,MATCH(G467,'Overview - Section A'!$U$37:$U$44,0)),""),"d-mmm-yy")</f>
        <v>1-Jan-19 to 30-Jun-19</v>
      </c>
      <c r="D467" s="483"/>
      <c r="E467" s="483"/>
      <c r="F467" s="484" t="str">
        <f t="shared" si="35"/>
        <v/>
      </c>
      <c r="G467" s="485" t="s">
        <v>430</v>
      </c>
      <c r="H467" s="485"/>
      <c r="I467" s="486" t="b">
        <f t="shared" si="36"/>
        <v>1</v>
      </c>
      <c r="J467" s="486" t="b">
        <f t="shared" si="37"/>
        <v>0</v>
      </c>
      <c r="K467" s="486" t="str">
        <f t="shared" si="38"/>
        <v>a1N36000007n784EAA</v>
      </c>
      <c r="L467" s="487" t="str">
        <f t="shared" ca="1" si="39"/>
        <v>631-Jan-19 to 30-Jun-19</v>
      </c>
      <c r="M467" s="488" t="s">
        <v>1479</v>
      </c>
      <c r="N467" s="479"/>
      <c r="O467" s="127"/>
      <c r="P467" s="127"/>
      <c r="Q467" s="127"/>
      <c r="AD467" s="480"/>
      <c r="AE467" s="480"/>
      <c r="AF467" s="480"/>
      <c r="AG467" s="480"/>
      <c r="AM467" s="5"/>
      <c r="AN467" s="5"/>
    </row>
    <row r="468" spans="1:40" ht="31.5" x14ac:dyDescent="0.25">
      <c r="A468" s="375">
        <v>63</v>
      </c>
      <c r="B468" s="394" t="str">
        <f t="shared" si="34"/>
        <v/>
      </c>
      <c r="C468" s="395" t="str">
        <f ca="1">TEXT(IFERROR(INDEX('Overview - Section A'!$A$37:$A$44,MATCH(G468,'Overview - Section A'!$U$37:$U$44,0)),""),"d-mmm-yy") &amp;" to " &amp; TEXT(IFERROR(INDEX('Overview - Section A'!$E$37:$E$44,MATCH(G468,'Overview - Section A'!$U$37:$U$44,0)),""),"d-mmm-yy")</f>
        <v>1-Jul-19 to 31-Dec-19</v>
      </c>
      <c r="D468" s="483"/>
      <c r="E468" s="483"/>
      <c r="F468" s="484" t="str">
        <f t="shared" si="35"/>
        <v/>
      </c>
      <c r="G468" s="485" t="s">
        <v>432</v>
      </c>
      <c r="H468" s="485"/>
      <c r="I468" s="486" t="b">
        <f t="shared" si="36"/>
        <v>1</v>
      </c>
      <c r="J468" s="486" t="b">
        <f t="shared" si="37"/>
        <v>0</v>
      </c>
      <c r="K468" s="486" t="str">
        <f t="shared" si="38"/>
        <v>a1N36000007n784EAA</v>
      </c>
      <c r="L468" s="487" t="str">
        <f t="shared" ca="1" si="39"/>
        <v>631-Jul-19 to 31-Dec-19</v>
      </c>
      <c r="M468" s="488" t="s">
        <v>1480</v>
      </c>
      <c r="N468" s="479"/>
      <c r="O468" s="127"/>
      <c r="P468" s="127"/>
      <c r="Q468" s="127"/>
      <c r="AD468" s="480"/>
      <c r="AE468" s="480"/>
      <c r="AF468" s="480"/>
      <c r="AG468" s="480"/>
      <c r="AM468" s="5"/>
      <c r="AN468" s="5"/>
    </row>
    <row r="469" spans="1:40" ht="31.5" x14ac:dyDescent="0.25">
      <c r="A469" s="375">
        <v>63</v>
      </c>
      <c r="B469" s="394" t="str">
        <f t="shared" si="34"/>
        <v/>
      </c>
      <c r="C469" s="395" t="str">
        <f ca="1">TEXT(IFERROR(INDEX('Overview - Section A'!$A$37:$A$44,MATCH(G469,'Overview - Section A'!$U$37:$U$44,0)),""),"d-mmm-yy") &amp;" to " &amp; TEXT(IFERROR(INDEX('Overview - Section A'!$E$37:$E$44,MATCH(G469,'Overview - Section A'!$U$37:$U$44,0)),""),"d-mmm-yy")</f>
        <v>1-Jan-20 to 30-Jun-20</v>
      </c>
      <c r="D469" s="483"/>
      <c r="E469" s="483"/>
      <c r="F469" s="484" t="str">
        <f t="shared" si="35"/>
        <v/>
      </c>
      <c r="G469" s="485" t="s">
        <v>434</v>
      </c>
      <c r="H469" s="485"/>
      <c r="I469" s="486" t="b">
        <f t="shared" si="36"/>
        <v>1</v>
      </c>
      <c r="J469" s="486" t="b">
        <f t="shared" si="37"/>
        <v>0</v>
      </c>
      <c r="K469" s="486" t="str">
        <f t="shared" si="38"/>
        <v>a1N36000007n784EAA</v>
      </c>
      <c r="L469" s="487" t="str">
        <f t="shared" ca="1" si="39"/>
        <v>631-Jan-20 to 30-Jun-20</v>
      </c>
      <c r="M469" s="488" t="s">
        <v>1481</v>
      </c>
      <c r="N469" s="479"/>
      <c r="O469" s="127"/>
      <c r="P469" s="127"/>
      <c r="Q469" s="127"/>
      <c r="AD469" s="480"/>
      <c r="AE469" s="480"/>
      <c r="AF469" s="480"/>
      <c r="AG469" s="480"/>
      <c r="AM469" s="5"/>
      <c r="AN469" s="5"/>
    </row>
    <row r="470" spans="1:40" ht="31.5" x14ac:dyDescent="0.25">
      <c r="A470" s="375">
        <v>63</v>
      </c>
      <c r="B470" s="394" t="str">
        <f t="shared" si="34"/>
        <v/>
      </c>
      <c r="C470" s="395" t="str">
        <f ca="1">TEXT(IFERROR(INDEX('Overview - Section A'!$A$37:$A$44,MATCH(G470,'Overview - Section A'!$U$37:$U$44,0)),""),"d-mmm-yy") &amp;" to " &amp; TEXT(IFERROR(INDEX('Overview - Section A'!$E$37:$E$44,MATCH(G470,'Overview - Section A'!$U$37:$U$44,0)),""),"d-mmm-yy")</f>
        <v>1-Jul-20 to 31-Dec-20</v>
      </c>
      <c r="D470" s="483"/>
      <c r="E470" s="483"/>
      <c r="F470" s="484" t="str">
        <f t="shared" si="35"/>
        <v/>
      </c>
      <c r="G470" s="485" t="s">
        <v>436</v>
      </c>
      <c r="H470" s="485"/>
      <c r="I470" s="486" t="b">
        <f t="shared" si="36"/>
        <v>1</v>
      </c>
      <c r="J470" s="486" t="b">
        <f t="shared" si="37"/>
        <v>0</v>
      </c>
      <c r="K470" s="486" t="str">
        <f t="shared" si="38"/>
        <v>a1N36000007n784EAA</v>
      </c>
      <c r="L470" s="487" t="str">
        <f t="shared" ca="1" si="39"/>
        <v>631-Jul-20 to 31-Dec-20</v>
      </c>
      <c r="M470" s="488" t="s">
        <v>1482</v>
      </c>
      <c r="N470" s="479"/>
      <c r="O470" s="127"/>
      <c r="P470" s="127"/>
      <c r="Q470" s="127"/>
      <c r="AD470" s="480"/>
      <c r="AE470" s="480"/>
      <c r="AF470" s="480"/>
      <c r="AG470" s="480"/>
      <c r="AM470" s="5"/>
      <c r="AN470" s="5"/>
    </row>
    <row r="471" spans="1:40" ht="31.5" x14ac:dyDescent="0.25">
      <c r="A471" s="375">
        <v>63</v>
      </c>
      <c r="B471" s="394" t="str">
        <f t="shared" si="34"/>
        <v/>
      </c>
      <c r="C471" s="395" t="str">
        <f ca="1">TEXT(IFERROR(INDEX('Overview - Section A'!$A$37:$A$44,MATCH(G471,'Overview - Section A'!$U$37:$U$44,0)),""),"d-mmm-yy") &amp;" to " &amp; TEXT(IFERROR(INDEX('Overview - Section A'!$E$37:$E$44,MATCH(G471,'Overview - Section A'!$U$37:$U$44,0)),""),"d-mmm-yy")</f>
        <v>1-Jan-21 to 30-Jun-21</v>
      </c>
      <c r="D471" s="483"/>
      <c r="E471" s="483"/>
      <c r="F471" s="484" t="str">
        <f t="shared" si="35"/>
        <v/>
      </c>
      <c r="G471" s="485" t="s">
        <v>438</v>
      </c>
      <c r="H471" s="485"/>
      <c r="I471" s="486" t="b">
        <f t="shared" si="36"/>
        <v>1</v>
      </c>
      <c r="J471" s="486" t="b">
        <f t="shared" si="37"/>
        <v>0</v>
      </c>
      <c r="K471" s="486" t="str">
        <f t="shared" si="38"/>
        <v>a1N36000007n784EAA</v>
      </c>
      <c r="L471" s="487" t="str">
        <f t="shared" ca="1" si="39"/>
        <v>631-Jan-21 to 30-Jun-21</v>
      </c>
      <c r="M471" s="488" t="s">
        <v>1483</v>
      </c>
      <c r="N471" s="479"/>
      <c r="O471" s="127"/>
      <c r="P471" s="127"/>
      <c r="Q471" s="127"/>
      <c r="AD471" s="480"/>
      <c r="AE471" s="480"/>
      <c r="AF471" s="480"/>
      <c r="AG471" s="480"/>
      <c r="AM471" s="5"/>
      <c r="AN471" s="5"/>
    </row>
    <row r="472" spans="1:40" ht="31.5" x14ac:dyDescent="0.25">
      <c r="A472" s="375">
        <v>64</v>
      </c>
      <c r="B472" s="394" t="str">
        <f t="shared" si="34"/>
        <v/>
      </c>
      <c r="C472" s="395" t="str">
        <f ca="1">TEXT(IFERROR(INDEX('Overview - Section A'!$A$37:$A$44,MATCH(G472,'Overview - Section A'!$U$37:$U$44,0)),""),"d-mmm-yy") &amp;" to " &amp; TEXT(IFERROR(INDEX('Overview - Section A'!$E$37:$E$44,MATCH(G472,'Overview - Section A'!$U$37:$U$44,0)),""),"d-mmm-yy")</f>
        <v>1-Jul-18 to 31-Dec-18</v>
      </c>
      <c r="D472" s="483"/>
      <c r="E472" s="483"/>
      <c r="F472" s="484" t="str">
        <f t="shared" si="35"/>
        <v/>
      </c>
      <c r="G472" s="485" t="s">
        <v>428</v>
      </c>
      <c r="H472" s="485"/>
      <c r="I472" s="486" t="b">
        <f t="shared" si="36"/>
        <v>1</v>
      </c>
      <c r="J472" s="486" t="b">
        <f t="shared" si="37"/>
        <v>0</v>
      </c>
      <c r="K472" s="486" t="str">
        <f t="shared" si="38"/>
        <v>a1N36000007n785EAA</v>
      </c>
      <c r="L472" s="487" t="str">
        <f t="shared" ca="1" si="39"/>
        <v>641-Jul-18 to 31-Dec-18</v>
      </c>
      <c r="M472" s="488" t="s">
        <v>1484</v>
      </c>
      <c r="N472" s="479"/>
      <c r="O472" s="127"/>
      <c r="P472" s="127"/>
      <c r="Q472" s="127"/>
      <c r="AD472" s="480"/>
      <c r="AE472" s="480"/>
      <c r="AF472" s="480"/>
      <c r="AG472" s="480"/>
      <c r="AM472" s="5"/>
      <c r="AN472" s="5"/>
    </row>
    <row r="473" spans="1:40" ht="31.5" x14ac:dyDescent="0.25">
      <c r="A473" s="375">
        <v>64</v>
      </c>
      <c r="B473" s="394" t="str">
        <f t="shared" si="34"/>
        <v/>
      </c>
      <c r="C473" s="395" t="str">
        <f ca="1">TEXT(IFERROR(INDEX('Overview - Section A'!$A$37:$A$44,MATCH(G473,'Overview - Section A'!$U$37:$U$44,0)),""),"d-mmm-yy") &amp;" to " &amp; TEXT(IFERROR(INDEX('Overview - Section A'!$E$37:$E$44,MATCH(G473,'Overview - Section A'!$U$37:$U$44,0)),""),"d-mmm-yy")</f>
        <v>1-Jan-19 to 30-Jun-19</v>
      </c>
      <c r="D473" s="483"/>
      <c r="E473" s="483"/>
      <c r="F473" s="484" t="str">
        <f t="shared" si="35"/>
        <v/>
      </c>
      <c r="G473" s="485" t="s">
        <v>430</v>
      </c>
      <c r="H473" s="485"/>
      <c r="I473" s="486" t="b">
        <f t="shared" si="36"/>
        <v>1</v>
      </c>
      <c r="J473" s="486" t="b">
        <f t="shared" si="37"/>
        <v>0</v>
      </c>
      <c r="K473" s="486" t="str">
        <f t="shared" si="38"/>
        <v>a1N36000007n785EAA</v>
      </c>
      <c r="L473" s="487" t="str">
        <f t="shared" ca="1" si="39"/>
        <v>641-Jan-19 to 30-Jun-19</v>
      </c>
      <c r="M473" s="488" t="s">
        <v>1485</v>
      </c>
      <c r="N473" s="479"/>
      <c r="O473" s="127"/>
      <c r="P473" s="127"/>
      <c r="Q473" s="127"/>
      <c r="AD473" s="480"/>
      <c r="AE473" s="480"/>
      <c r="AF473" s="480"/>
      <c r="AG473" s="480"/>
      <c r="AM473" s="5"/>
      <c r="AN473" s="5"/>
    </row>
    <row r="474" spans="1:40" ht="31.5" x14ac:dyDescent="0.25">
      <c r="A474" s="375">
        <v>64</v>
      </c>
      <c r="B474" s="394" t="str">
        <f t="shared" si="34"/>
        <v/>
      </c>
      <c r="C474" s="395" t="str">
        <f ca="1">TEXT(IFERROR(INDEX('Overview - Section A'!$A$37:$A$44,MATCH(G474,'Overview - Section A'!$U$37:$U$44,0)),""),"d-mmm-yy") &amp;" to " &amp; TEXT(IFERROR(INDEX('Overview - Section A'!$E$37:$E$44,MATCH(G474,'Overview - Section A'!$U$37:$U$44,0)),""),"d-mmm-yy")</f>
        <v>1-Jul-19 to 31-Dec-19</v>
      </c>
      <c r="D474" s="483"/>
      <c r="E474" s="483"/>
      <c r="F474" s="484" t="str">
        <f t="shared" si="35"/>
        <v/>
      </c>
      <c r="G474" s="485" t="s">
        <v>432</v>
      </c>
      <c r="H474" s="485"/>
      <c r="I474" s="486" t="b">
        <f t="shared" si="36"/>
        <v>1</v>
      </c>
      <c r="J474" s="486" t="b">
        <f t="shared" si="37"/>
        <v>0</v>
      </c>
      <c r="K474" s="486" t="str">
        <f t="shared" si="38"/>
        <v>a1N36000007n785EAA</v>
      </c>
      <c r="L474" s="487" t="str">
        <f t="shared" ca="1" si="39"/>
        <v>641-Jul-19 to 31-Dec-19</v>
      </c>
      <c r="M474" s="488" t="s">
        <v>1486</v>
      </c>
      <c r="N474" s="479"/>
      <c r="O474" s="127"/>
      <c r="P474" s="127"/>
      <c r="Q474" s="127"/>
      <c r="AD474" s="480"/>
      <c r="AE474" s="480"/>
      <c r="AF474" s="480"/>
      <c r="AG474" s="480"/>
      <c r="AM474" s="5"/>
      <c r="AN474" s="5"/>
    </row>
    <row r="475" spans="1:40" ht="31.5" x14ac:dyDescent="0.25">
      <c r="A475" s="375">
        <v>64</v>
      </c>
      <c r="B475" s="394" t="str">
        <f t="shared" si="34"/>
        <v/>
      </c>
      <c r="C475" s="395" t="str">
        <f ca="1">TEXT(IFERROR(INDEX('Overview - Section A'!$A$37:$A$44,MATCH(G475,'Overview - Section A'!$U$37:$U$44,0)),""),"d-mmm-yy") &amp;" to " &amp; TEXT(IFERROR(INDEX('Overview - Section A'!$E$37:$E$44,MATCH(G475,'Overview - Section A'!$U$37:$U$44,0)),""),"d-mmm-yy")</f>
        <v>1-Jan-20 to 30-Jun-20</v>
      </c>
      <c r="D475" s="483"/>
      <c r="E475" s="483"/>
      <c r="F475" s="484" t="str">
        <f t="shared" si="35"/>
        <v/>
      </c>
      <c r="G475" s="485" t="s">
        <v>434</v>
      </c>
      <c r="H475" s="485"/>
      <c r="I475" s="486" t="b">
        <f t="shared" si="36"/>
        <v>1</v>
      </c>
      <c r="J475" s="486" t="b">
        <f t="shared" si="37"/>
        <v>0</v>
      </c>
      <c r="K475" s="486" t="str">
        <f t="shared" si="38"/>
        <v>a1N36000007n785EAA</v>
      </c>
      <c r="L475" s="487" t="str">
        <f t="shared" ca="1" si="39"/>
        <v>641-Jan-20 to 30-Jun-20</v>
      </c>
      <c r="M475" s="488" t="s">
        <v>1487</v>
      </c>
      <c r="N475" s="479"/>
      <c r="O475" s="127"/>
      <c r="P475" s="127"/>
      <c r="Q475" s="127"/>
      <c r="AD475" s="480"/>
      <c r="AE475" s="480"/>
      <c r="AF475" s="480"/>
      <c r="AG475" s="480"/>
      <c r="AM475" s="5"/>
      <c r="AN475" s="5"/>
    </row>
    <row r="476" spans="1:40" ht="31.5" x14ac:dyDescent="0.25">
      <c r="A476" s="375">
        <v>64</v>
      </c>
      <c r="B476" s="394" t="str">
        <f t="shared" si="34"/>
        <v/>
      </c>
      <c r="C476" s="395" t="str">
        <f ca="1">TEXT(IFERROR(INDEX('Overview - Section A'!$A$37:$A$44,MATCH(G476,'Overview - Section A'!$U$37:$U$44,0)),""),"d-mmm-yy") &amp;" to " &amp; TEXT(IFERROR(INDEX('Overview - Section A'!$E$37:$E$44,MATCH(G476,'Overview - Section A'!$U$37:$U$44,0)),""),"d-mmm-yy")</f>
        <v>1-Jul-20 to 31-Dec-20</v>
      </c>
      <c r="D476" s="483"/>
      <c r="E476" s="483"/>
      <c r="F476" s="484" t="str">
        <f t="shared" si="35"/>
        <v/>
      </c>
      <c r="G476" s="485" t="s">
        <v>436</v>
      </c>
      <c r="H476" s="485"/>
      <c r="I476" s="486" t="b">
        <f t="shared" si="36"/>
        <v>1</v>
      </c>
      <c r="J476" s="486" t="b">
        <f t="shared" si="37"/>
        <v>0</v>
      </c>
      <c r="K476" s="486" t="str">
        <f t="shared" si="38"/>
        <v>a1N36000007n785EAA</v>
      </c>
      <c r="L476" s="487" t="str">
        <f t="shared" ca="1" si="39"/>
        <v>641-Jul-20 to 31-Dec-20</v>
      </c>
      <c r="M476" s="488" t="s">
        <v>1488</v>
      </c>
      <c r="N476" s="479"/>
      <c r="O476" s="127"/>
      <c r="P476" s="127"/>
      <c r="Q476" s="127"/>
      <c r="AD476" s="480"/>
      <c r="AE476" s="480"/>
      <c r="AF476" s="480"/>
      <c r="AG476" s="480"/>
      <c r="AM476" s="5"/>
      <c r="AN476" s="5"/>
    </row>
    <row r="477" spans="1:40" ht="31.5" x14ac:dyDescent="0.25">
      <c r="A477" s="375">
        <v>64</v>
      </c>
      <c r="B477" s="394" t="str">
        <f t="shared" si="34"/>
        <v/>
      </c>
      <c r="C477" s="395" t="str">
        <f ca="1">TEXT(IFERROR(INDEX('Overview - Section A'!$A$37:$A$44,MATCH(G477,'Overview - Section A'!$U$37:$U$44,0)),""),"d-mmm-yy") &amp;" to " &amp; TEXT(IFERROR(INDEX('Overview - Section A'!$E$37:$E$44,MATCH(G477,'Overview - Section A'!$U$37:$U$44,0)),""),"d-mmm-yy")</f>
        <v>1-Jan-21 to 30-Jun-21</v>
      </c>
      <c r="D477" s="483"/>
      <c r="E477" s="483"/>
      <c r="F477" s="484" t="str">
        <f t="shared" si="35"/>
        <v/>
      </c>
      <c r="G477" s="485" t="s">
        <v>438</v>
      </c>
      <c r="H477" s="485"/>
      <c r="I477" s="486" t="b">
        <f t="shared" si="36"/>
        <v>1</v>
      </c>
      <c r="J477" s="486" t="b">
        <f t="shared" si="37"/>
        <v>0</v>
      </c>
      <c r="K477" s="486" t="str">
        <f t="shared" si="38"/>
        <v>a1N36000007n785EAA</v>
      </c>
      <c r="L477" s="487" t="str">
        <f t="shared" ca="1" si="39"/>
        <v>641-Jan-21 to 30-Jun-21</v>
      </c>
      <c r="M477" s="488" t="s">
        <v>1489</v>
      </c>
      <c r="N477" s="479"/>
      <c r="O477" s="127"/>
      <c r="P477" s="127"/>
      <c r="Q477" s="127"/>
      <c r="AD477" s="480"/>
      <c r="AE477" s="480"/>
      <c r="AF477" s="480"/>
      <c r="AG477" s="480"/>
      <c r="AM477" s="5"/>
      <c r="AN477" s="5"/>
    </row>
    <row r="478" spans="1:40" ht="31.5" x14ac:dyDescent="0.25">
      <c r="A478" s="375">
        <v>65</v>
      </c>
      <c r="B478" s="394" t="str">
        <f t="shared" ref="B478:B541" si="40">IF(A478=A477,"",IF(VLOOKUP(A478,$A$8:$D$90,4,FALSE)=0,"",VLOOKUP(A478,$A$8:$D$90,4,FALSE)))</f>
        <v/>
      </c>
      <c r="C478" s="395" t="str">
        <f ca="1">TEXT(IFERROR(INDEX('Overview - Section A'!$A$37:$A$44,MATCH(G478,'Overview - Section A'!$U$37:$U$44,0)),""),"d-mmm-yy") &amp;" to " &amp; TEXT(IFERROR(INDEX('Overview - Section A'!$E$37:$E$44,MATCH(G478,'Overview - Section A'!$U$37:$U$44,0)),""),"d-mmm-yy")</f>
        <v>1-Jul-18 to 31-Dec-18</v>
      </c>
      <c r="D478" s="483"/>
      <c r="E478" s="483"/>
      <c r="F478" s="484" t="str">
        <f t="shared" ref="F478:F541" si="41">IF(VLOOKUP(A478,$A$8:$D$90,4,FALSE)=0,"",VLOOKUP(A478,$A$8:$D$90,4,FALSE))</f>
        <v/>
      </c>
      <c r="G478" s="485" t="s">
        <v>428</v>
      </c>
      <c r="H478" s="485"/>
      <c r="I478" s="486" t="b">
        <f t="shared" ref="I478:I541" si="42">IFERROR(TRUE,FALSE)</f>
        <v>1</v>
      </c>
      <c r="J478" s="486" t="b">
        <f t="shared" ref="J478:J541" si="43">IFERROR(IF(OR(D478&lt;&gt;"",E478&lt;&gt;""),TRUE,FALSE),FALSE)</f>
        <v>0</v>
      </c>
      <c r="K478" s="486" t="str">
        <f t="shared" ref="K478:K541" si="44">IFERROR(VLOOKUP(A478,$A$8:$T$90,20,FALSE),"")</f>
        <v>a1N36000007n786EAA</v>
      </c>
      <c r="L478" s="487" t="str">
        <f t="shared" ref="L478:L541" ca="1" si="45">CONCATENATE(A478,C478)</f>
        <v>651-Jul-18 to 31-Dec-18</v>
      </c>
      <c r="M478" s="488" t="s">
        <v>1490</v>
      </c>
      <c r="N478" s="479"/>
      <c r="O478" s="127"/>
      <c r="P478" s="127"/>
      <c r="Q478" s="127"/>
      <c r="AD478" s="480"/>
      <c r="AE478" s="480"/>
      <c r="AF478" s="480"/>
      <c r="AG478" s="480"/>
      <c r="AM478" s="5"/>
      <c r="AN478" s="5"/>
    </row>
    <row r="479" spans="1:40" ht="31.5" x14ac:dyDescent="0.25">
      <c r="A479" s="375">
        <v>65</v>
      </c>
      <c r="B479" s="394" t="str">
        <f t="shared" si="40"/>
        <v/>
      </c>
      <c r="C479" s="395" t="str">
        <f ca="1">TEXT(IFERROR(INDEX('Overview - Section A'!$A$37:$A$44,MATCH(G479,'Overview - Section A'!$U$37:$U$44,0)),""),"d-mmm-yy") &amp;" to " &amp; TEXT(IFERROR(INDEX('Overview - Section A'!$E$37:$E$44,MATCH(G479,'Overview - Section A'!$U$37:$U$44,0)),""),"d-mmm-yy")</f>
        <v>1-Jan-19 to 30-Jun-19</v>
      </c>
      <c r="D479" s="483"/>
      <c r="E479" s="483"/>
      <c r="F479" s="484" t="str">
        <f t="shared" si="41"/>
        <v/>
      </c>
      <c r="G479" s="485" t="s">
        <v>430</v>
      </c>
      <c r="H479" s="485"/>
      <c r="I479" s="486" t="b">
        <f t="shared" si="42"/>
        <v>1</v>
      </c>
      <c r="J479" s="486" t="b">
        <f t="shared" si="43"/>
        <v>0</v>
      </c>
      <c r="K479" s="486" t="str">
        <f t="shared" si="44"/>
        <v>a1N36000007n786EAA</v>
      </c>
      <c r="L479" s="487" t="str">
        <f t="shared" ca="1" si="45"/>
        <v>651-Jan-19 to 30-Jun-19</v>
      </c>
      <c r="M479" s="488" t="s">
        <v>1491</v>
      </c>
      <c r="N479" s="479"/>
      <c r="O479" s="127"/>
      <c r="P479" s="127"/>
      <c r="Q479" s="127"/>
      <c r="AD479" s="480"/>
      <c r="AE479" s="480"/>
      <c r="AF479" s="480"/>
      <c r="AG479" s="480"/>
      <c r="AM479" s="5"/>
      <c r="AN479" s="5"/>
    </row>
    <row r="480" spans="1:40" ht="31.5" x14ac:dyDescent="0.25">
      <c r="A480" s="375">
        <v>65</v>
      </c>
      <c r="B480" s="394" t="str">
        <f t="shared" si="40"/>
        <v/>
      </c>
      <c r="C480" s="395" t="str">
        <f ca="1">TEXT(IFERROR(INDEX('Overview - Section A'!$A$37:$A$44,MATCH(G480,'Overview - Section A'!$U$37:$U$44,0)),""),"d-mmm-yy") &amp;" to " &amp; TEXT(IFERROR(INDEX('Overview - Section A'!$E$37:$E$44,MATCH(G480,'Overview - Section A'!$U$37:$U$44,0)),""),"d-mmm-yy")</f>
        <v>1-Jul-19 to 31-Dec-19</v>
      </c>
      <c r="D480" s="483"/>
      <c r="E480" s="483"/>
      <c r="F480" s="484" t="str">
        <f t="shared" si="41"/>
        <v/>
      </c>
      <c r="G480" s="485" t="s">
        <v>432</v>
      </c>
      <c r="H480" s="485"/>
      <c r="I480" s="486" t="b">
        <f t="shared" si="42"/>
        <v>1</v>
      </c>
      <c r="J480" s="486" t="b">
        <f t="shared" si="43"/>
        <v>0</v>
      </c>
      <c r="K480" s="486" t="str">
        <f t="shared" si="44"/>
        <v>a1N36000007n786EAA</v>
      </c>
      <c r="L480" s="487" t="str">
        <f t="shared" ca="1" si="45"/>
        <v>651-Jul-19 to 31-Dec-19</v>
      </c>
      <c r="M480" s="488" t="s">
        <v>1492</v>
      </c>
      <c r="N480" s="479"/>
      <c r="O480" s="127"/>
      <c r="P480" s="127"/>
      <c r="Q480" s="127"/>
      <c r="AD480" s="480"/>
      <c r="AE480" s="480"/>
      <c r="AF480" s="480"/>
      <c r="AG480" s="480"/>
      <c r="AM480" s="5"/>
      <c r="AN480" s="5"/>
    </row>
    <row r="481" spans="1:40" ht="31.5" x14ac:dyDescent="0.25">
      <c r="A481" s="375">
        <v>65</v>
      </c>
      <c r="B481" s="394" t="str">
        <f t="shared" si="40"/>
        <v/>
      </c>
      <c r="C481" s="395" t="str">
        <f ca="1">TEXT(IFERROR(INDEX('Overview - Section A'!$A$37:$A$44,MATCH(G481,'Overview - Section A'!$U$37:$U$44,0)),""),"d-mmm-yy") &amp;" to " &amp; TEXT(IFERROR(INDEX('Overview - Section A'!$E$37:$E$44,MATCH(G481,'Overview - Section A'!$U$37:$U$44,0)),""),"d-mmm-yy")</f>
        <v>1-Jan-20 to 30-Jun-20</v>
      </c>
      <c r="D481" s="483"/>
      <c r="E481" s="483"/>
      <c r="F481" s="484" t="str">
        <f t="shared" si="41"/>
        <v/>
      </c>
      <c r="G481" s="485" t="s">
        <v>434</v>
      </c>
      <c r="H481" s="485"/>
      <c r="I481" s="486" t="b">
        <f t="shared" si="42"/>
        <v>1</v>
      </c>
      <c r="J481" s="486" t="b">
        <f t="shared" si="43"/>
        <v>0</v>
      </c>
      <c r="K481" s="486" t="str">
        <f t="shared" si="44"/>
        <v>a1N36000007n786EAA</v>
      </c>
      <c r="L481" s="487" t="str">
        <f t="shared" ca="1" si="45"/>
        <v>651-Jan-20 to 30-Jun-20</v>
      </c>
      <c r="M481" s="488" t="s">
        <v>1493</v>
      </c>
      <c r="N481" s="479"/>
      <c r="O481" s="127"/>
      <c r="P481" s="127"/>
      <c r="Q481" s="127"/>
      <c r="AD481" s="480"/>
      <c r="AE481" s="480"/>
      <c r="AF481" s="480"/>
      <c r="AG481" s="480"/>
      <c r="AM481" s="5"/>
      <c r="AN481" s="5"/>
    </row>
    <row r="482" spans="1:40" ht="31.5" x14ac:dyDescent="0.25">
      <c r="A482" s="375">
        <v>65</v>
      </c>
      <c r="B482" s="394" t="str">
        <f t="shared" si="40"/>
        <v/>
      </c>
      <c r="C482" s="395" t="str">
        <f ca="1">TEXT(IFERROR(INDEX('Overview - Section A'!$A$37:$A$44,MATCH(G482,'Overview - Section A'!$U$37:$U$44,0)),""),"d-mmm-yy") &amp;" to " &amp; TEXT(IFERROR(INDEX('Overview - Section A'!$E$37:$E$44,MATCH(G482,'Overview - Section A'!$U$37:$U$44,0)),""),"d-mmm-yy")</f>
        <v>1-Jul-20 to 31-Dec-20</v>
      </c>
      <c r="D482" s="483"/>
      <c r="E482" s="483"/>
      <c r="F482" s="484" t="str">
        <f t="shared" si="41"/>
        <v/>
      </c>
      <c r="G482" s="485" t="s">
        <v>436</v>
      </c>
      <c r="H482" s="485"/>
      <c r="I482" s="486" t="b">
        <f t="shared" si="42"/>
        <v>1</v>
      </c>
      <c r="J482" s="486" t="b">
        <f t="shared" si="43"/>
        <v>0</v>
      </c>
      <c r="K482" s="486" t="str">
        <f t="shared" si="44"/>
        <v>a1N36000007n786EAA</v>
      </c>
      <c r="L482" s="487" t="str">
        <f t="shared" ca="1" si="45"/>
        <v>651-Jul-20 to 31-Dec-20</v>
      </c>
      <c r="M482" s="488" t="s">
        <v>1494</v>
      </c>
      <c r="N482" s="479"/>
      <c r="O482" s="127"/>
      <c r="P482" s="127"/>
      <c r="Q482" s="127"/>
      <c r="AD482" s="480"/>
      <c r="AE482" s="480"/>
      <c r="AF482" s="480"/>
      <c r="AG482" s="480"/>
      <c r="AM482" s="5"/>
      <c r="AN482" s="5"/>
    </row>
    <row r="483" spans="1:40" ht="31.5" x14ac:dyDescent="0.25">
      <c r="A483" s="375">
        <v>65</v>
      </c>
      <c r="B483" s="394" t="str">
        <f t="shared" si="40"/>
        <v/>
      </c>
      <c r="C483" s="395" t="str">
        <f ca="1">TEXT(IFERROR(INDEX('Overview - Section A'!$A$37:$A$44,MATCH(G483,'Overview - Section A'!$U$37:$U$44,0)),""),"d-mmm-yy") &amp;" to " &amp; TEXT(IFERROR(INDEX('Overview - Section A'!$E$37:$E$44,MATCH(G483,'Overview - Section A'!$U$37:$U$44,0)),""),"d-mmm-yy")</f>
        <v>1-Jan-21 to 30-Jun-21</v>
      </c>
      <c r="D483" s="483"/>
      <c r="E483" s="483"/>
      <c r="F483" s="484" t="str">
        <f t="shared" si="41"/>
        <v/>
      </c>
      <c r="G483" s="485" t="s">
        <v>438</v>
      </c>
      <c r="H483" s="485"/>
      <c r="I483" s="486" t="b">
        <f t="shared" si="42"/>
        <v>1</v>
      </c>
      <c r="J483" s="486" t="b">
        <f t="shared" si="43"/>
        <v>0</v>
      </c>
      <c r="K483" s="486" t="str">
        <f t="shared" si="44"/>
        <v>a1N36000007n786EAA</v>
      </c>
      <c r="L483" s="487" t="str">
        <f t="shared" ca="1" si="45"/>
        <v>651-Jan-21 to 30-Jun-21</v>
      </c>
      <c r="M483" s="488" t="s">
        <v>1495</v>
      </c>
      <c r="N483" s="479"/>
      <c r="O483" s="127"/>
      <c r="P483" s="127"/>
      <c r="Q483" s="127"/>
      <c r="AD483" s="480"/>
      <c r="AE483" s="480"/>
      <c r="AF483" s="480"/>
      <c r="AG483" s="480"/>
      <c r="AM483" s="5"/>
      <c r="AN483" s="5"/>
    </row>
    <row r="484" spans="1:40" ht="31.5" x14ac:dyDescent="0.25">
      <c r="A484" s="375">
        <v>66</v>
      </c>
      <c r="B484" s="394" t="str">
        <f t="shared" si="40"/>
        <v/>
      </c>
      <c r="C484" s="395" t="str">
        <f ca="1">TEXT(IFERROR(INDEX('Overview - Section A'!$A$37:$A$44,MATCH(G484,'Overview - Section A'!$U$37:$U$44,0)),""),"d-mmm-yy") &amp;" to " &amp; TEXT(IFERROR(INDEX('Overview - Section A'!$E$37:$E$44,MATCH(G484,'Overview - Section A'!$U$37:$U$44,0)),""),"d-mmm-yy")</f>
        <v>1-Jul-18 to 31-Dec-18</v>
      </c>
      <c r="D484" s="483"/>
      <c r="E484" s="483"/>
      <c r="F484" s="484" t="str">
        <f t="shared" si="41"/>
        <v/>
      </c>
      <c r="G484" s="485" t="s">
        <v>428</v>
      </c>
      <c r="H484" s="485"/>
      <c r="I484" s="486" t="b">
        <f t="shared" si="42"/>
        <v>1</v>
      </c>
      <c r="J484" s="486" t="b">
        <f t="shared" si="43"/>
        <v>0</v>
      </c>
      <c r="K484" s="486" t="str">
        <f t="shared" si="44"/>
        <v>a1N36000007n787EAA</v>
      </c>
      <c r="L484" s="487" t="str">
        <f t="shared" ca="1" si="45"/>
        <v>661-Jul-18 to 31-Dec-18</v>
      </c>
      <c r="M484" s="488" t="s">
        <v>1496</v>
      </c>
      <c r="N484" s="479"/>
      <c r="O484" s="127"/>
      <c r="P484" s="127"/>
      <c r="Q484" s="127"/>
      <c r="AD484" s="480"/>
      <c r="AE484" s="480"/>
      <c r="AF484" s="480"/>
      <c r="AG484" s="480"/>
      <c r="AM484" s="5"/>
      <c r="AN484" s="5"/>
    </row>
    <row r="485" spans="1:40" ht="31.5" x14ac:dyDescent="0.25">
      <c r="A485" s="375">
        <v>66</v>
      </c>
      <c r="B485" s="394" t="str">
        <f t="shared" si="40"/>
        <v/>
      </c>
      <c r="C485" s="395" t="str">
        <f ca="1">TEXT(IFERROR(INDEX('Overview - Section A'!$A$37:$A$44,MATCH(G485,'Overview - Section A'!$U$37:$U$44,0)),""),"d-mmm-yy") &amp;" to " &amp; TEXT(IFERROR(INDEX('Overview - Section A'!$E$37:$E$44,MATCH(G485,'Overview - Section A'!$U$37:$U$44,0)),""),"d-mmm-yy")</f>
        <v>1-Jan-19 to 30-Jun-19</v>
      </c>
      <c r="D485" s="483"/>
      <c r="E485" s="483"/>
      <c r="F485" s="484" t="str">
        <f t="shared" si="41"/>
        <v/>
      </c>
      <c r="G485" s="485" t="s">
        <v>430</v>
      </c>
      <c r="H485" s="485"/>
      <c r="I485" s="486" t="b">
        <f t="shared" si="42"/>
        <v>1</v>
      </c>
      <c r="J485" s="486" t="b">
        <f t="shared" si="43"/>
        <v>0</v>
      </c>
      <c r="K485" s="486" t="str">
        <f t="shared" si="44"/>
        <v>a1N36000007n787EAA</v>
      </c>
      <c r="L485" s="487" t="str">
        <f t="shared" ca="1" si="45"/>
        <v>661-Jan-19 to 30-Jun-19</v>
      </c>
      <c r="M485" s="488" t="s">
        <v>1497</v>
      </c>
      <c r="N485" s="479"/>
      <c r="O485" s="127"/>
      <c r="P485" s="127"/>
      <c r="Q485" s="127"/>
      <c r="AD485" s="480"/>
      <c r="AE485" s="480"/>
      <c r="AF485" s="480"/>
      <c r="AG485" s="480"/>
      <c r="AM485" s="5"/>
      <c r="AN485" s="5"/>
    </row>
    <row r="486" spans="1:40" ht="31.5" x14ac:dyDescent="0.25">
      <c r="A486" s="375">
        <v>66</v>
      </c>
      <c r="B486" s="394" t="str">
        <f t="shared" si="40"/>
        <v/>
      </c>
      <c r="C486" s="395" t="str">
        <f ca="1">TEXT(IFERROR(INDEX('Overview - Section A'!$A$37:$A$44,MATCH(G486,'Overview - Section A'!$U$37:$U$44,0)),""),"d-mmm-yy") &amp;" to " &amp; TEXT(IFERROR(INDEX('Overview - Section A'!$E$37:$E$44,MATCH(G486,'Overview - Section A'!$U$37:$U$44,0)),""),"d-mmm-yy")</f>
        <v>1-Jul-19 to 31-Dec-19</v>
      </c>
      <c r="D486" s="483"/>
      <c r="E486" s="483"/>
      <c r="F486" s="484" t="str">
        <f t="shared" si="41"/>
        <v/>
      </c>
      <c r="G486" s="485" t="s">
        <v>432</v>
      </c>
      <c r="H486" s="485"/>
      <c r="I486" s="486" t="b">
        <f t="shared" si="42"/>
        <v>1</v>
      </c>
      <c r="J486" s="486" t="b">
        <f t="shared" si="43"/>
        <v>0</v>
      </c>
      <c r="K486" s="486" t="str">
        <f t="shared" si="44"/>
        <v>a1N36000007n787EAA</v>
      </c>
      <c r="L486" s="487" t="str">
        <f t="shared" ca="1" si="45"/>
        <v>661-Jul-19 to 31-Dec-19</v>
      </c>
      <c r="M486" s="488" t="s">
        <v>1498</v>
      </c>
      <c r="N486" s="479"/>
      <c r="O486" s="127"/>
      <c r="P486" s="127"/>
      <c r="Q486" s="127"/>
      <c r="AD486" s="480"/>
      <c r="AE486" s="480"/>
      <c r="AF486" s="480"/>
      <c r="AG486" s="480"/>
      <c r="AM486" s="5"/>
      <c r="AN486" s="5"/>
    </row>
    <row r="487" spans="1:40" ht="31.5" x14ac:dyDescent="0.25">
      <c r="A487" s="375">
        <v>66</v>
      </c>
      <c r="B487" s="394" t="str">
        <f t="shared" si="40"/>
        <v/>
      </c>
      <c r="C487" s="395" t="str">
        <f ca="1">TEXT(IFERROR(INDEX('Overview - Section A'!$A$37:$A$44,MATCH(G487,'Overview - Section A'!$U$37:$U$44,0)),""),"d-mmm-yy") &amp;" to " &amp; TEXT(IFERROR(INDEX('Overview - Section A'!$E$37:$E$44,MATCH(G487,'Overview - Section A'!$U$37:$U$44,0)),""),"d-mmm-yy")</f>
        <v>1-Jan-20 to 30-Jun-20</v>
      </c>
      <c r="D487" s="483"/>
      <c r="E487" s="483"/>
      <c r="F487" s="484" t="str">
        <f t="shared" si="41"/>
        <v/>
      </c>
      <c r="G487" s="485" t="s">
        <v>434</v>
      </c>
      <c r="H487" s="485"/>
      <c r="I487" s="486" t="b">
        <f t="shared" si="42"/>
        <v>1</v>
      </c>
      <c r="J487" s="486" t="b">
        <f t="shared" si="43"/>
        <v>0</v>
      </c>
      <c r="K487" s="486" t="str">
        <f t="shared" si="44"/>
        <v>a1N36000007n787EAA</v>
      </c>
      <c r="L487" s="487" t="str">
        <f t="shared" ca="1" si="45"/>
        <v>661-Jan-20 to 30-Jun-20</v>
      </c>
      <c r="M487" s="488" t="s">
        <v>1499</v>
      </c>
      <c r="N487" s="479"/>
      <c r="O487" s="127"/>
      <c r="P487" s="127"/>
      <c r="Q487" s="127"/>
      <c r="AD487" s="480"/>
      <c r="AE487" s="480"/>
      <c r="AF487" s="480"/>
      <c r="AG487" s="480"/>
      <c r="AM487" s="5"/>
      <c r="AN487" s="5"/>
    </row>
    <row r="488" spans="1:40" ht="31.5" x14ac:dyDescent="0.25">
      <c r="A488" s="375">
        <v>66</v>
      </c>
      <c r="B488" s="394" t="str">
        <f t="shared" si="40"/>
        <v/>
      </c>
      <c r="C488" s="395" t="str">
        <f ca="1">TEXT(IFERROR(INDEX('Overview - Section A'!$A$37:$A$44,MATCH(G488,'Overview - Section A'!$U$37:$U$44,0)),""),"d-mmm-yy") &amp;" to " &amp; TEXT(IFERROR(INDEX('Overview - Section A'!$E$37:$E$44,MATCH(G488,'Overview - Section A'!$U$37:$U$44,0)),""),"d-mmm-yy")</f>
        <v>1-Jul-20 to 31-Dec-20</v>
      </c>
      <c r="D488" s="483"/>
      <c r="E488" s="483"/>
      <c r="F488" s="484" t="str">
        <f t="shared" si="41"/>
        <v/>
      </c>
      <c r="G488" s="485" t="s">
        <v>436</v>
      </c>
      <c r="H488" s="485"/>
      <c r="I488" s="486" t="b">
        <f t="shared" si="42"/>
        <v>1</v>
      </c>
      <c r="J488" s="486" t="b">
        <f t="shared" si="43"/>
        <v>0</v>
      </c>
      <c r="K488" s="486" t="str">
        <f t="shared" si="44"/>
        <v>a1N36000007n787EAA</v>
      </c>
      <c r="L488" s="487" t="str">
        <f t="shared" ca="1" si="45"/>
        <v>661-Jul-20 to 31-Dec-20</v>
      </c>
      <c r="M488" s="488" t="s">
        <v>1500</v>
      </c>
      <c r="N488" s="479"/>
      <c r="O488" s="127"/>
      <c r="P488" s="127"/>
      <c r="Q488" s="127"/>
      <c r="AD488" s="480"/>
      <c r="AE488" s="480"/>
      <c r="AF488" s="480"/>
      <c r="AG488" s="480"/>
      <c r="AM488" s="5"/>
      <c r="AN488" s="5"/>
    </row>
    <row r="489" spans="1:40" ht="31.5" x14ac:dyDescent="0.25">
      <c r="A489" s="375">
        <v>66</v>
      </c>
      <c r="B489" s="394" t="str">
        <f t="shared" si="40"/>
        <v/>
      </c>
      <c r="C489" s="395" t="str">
        <f ca="1">TEXT(IFERROR(INDEX('Overview - Section A'!$A$37:$A$44,MATCH(G489,'Overview - Section A'!$U$37:$U$44,0)),""),"d-mmm-yy") &amp;" to " &amp; TEXT(IFERROR(INDEX('Overview - Section A'!$E$37:$E$44,MATCH(G489,'Overview - Section A'!$U$37:$U$44,0)),""),"d-mmm-yy")</f>
        <v>1-Jan-21 to 30-Jun-21</v>
      </c>
      <c r="D489" s="483"/>
      <c r="E489" s="483"/>
      <c r="F489" s="484" t="str">
        <f t="shared" si="41"/>
        <v/>
      </c>
      <c r="G489" s="485" t="s">
        <v>438</v>
      </c>
      <c r="H489" s="485"/>
      <c r="I489" s="486" t="b">
        <f t="shared" si="42"/>
        <v>1</v>
      </c>
      <c r="J489" s="486" t="b">
        <f t="shared" si="43"/>
        <v>0</v>
      </c>
      <c r="K489" s="486" t="str">
        <f t="shared" si="44"/>
        <v>a1N36000007n787EAA</v>
      </c>
      <c r="L489" s="487" t="str">
        <f t="shared" ca="1" si="45"/>
        <v>661-Jan-21 to 30-Jun-21</v>
      </c>
      <c r="M489" s="488" t="s">
        <v>1501</v>
      </c>
      <c r="N489" s="479"/>
      <c r="O489" s="127"/>
      <c r="P489" s="127"/>
      <c r="Q489" s="127"/>
      <c r="AD489" s="480"/>
      <c r="AE489" s="480"/>
      <c r="AF489" s="480"/>
      <c r="AG489" s="480"/>
      <c r="AM489" s="5"/>
      <c r="AN489" s="5"/>
    </row>
    <row r="490" spans="1:40" ht="31.5" x14ac:dyDescent="0.25">
      <c r="A490" s="375">
        <v>67</v>
      </c>
      <c r="B490" s="394" t="str">
        <f t="shared" si="40"/>
        <v/>
      </c>
      <c r="C490" s="395" t="str">
        <f ca="1">TEXT(IFERROR(INDEX('Overview - Section A'!$A$37:$A$44,MATCH(G490,'Overview - Section A'!$U$37:$U$44,0)),""),"d-mmm-yy") &amp;" to " &amp; TEXT(IFERROR(INDEX('Overview - Section A'!$E$37:$E$44,MATCH(G490,'Overview - Section A'!$U$37:$U$44,0)),""),"d-mmm-yy")</f>
        <v>1-Jul-18 to 31-Dec-18</v>
      </c>
      <c r="D490" s="483"/>
      <c r="E490" s="483"/>
      <c r="F490" s="484" t="str">
        <f t="shared" si="41"/>
        <v/>
      </c>
      <c r="G490" s="485" t="s">
        <v>428</v>
      </c>
      <c r="H490" s="485"/>
      <c r="I490" s="486" t="b">
        <f t="shared" si="42"/>
        <v>1</v>
      </c>
      <c r="J490" s="486" t="b">
        <f t="shared" si="43"/>
        <v>0</v>
      </c>
      <c r="K490" s="486" t="str">
        <f t="shared" si="44"/>
        <v>a1N36000007n788EAA</v>
      </c>
      <c r="L490" s="487" t="str">
        <f t="shared" ca="1" si="45"/>
        <v>671-Jul-18 to 31-Dec-18</v>
      </c>
      <c r="M490" s="488" t="s">
        <v>1502</v>
      </c>
      <c r="N490" s="479"/>
      <c r="O490" s="127"/>
      <c r="P490" s="127"/>
      <c r="Q490" s="127"/>
      <c r="AD490" s="480"/>
      <c r="AE490" s="480"/>
      <c r="AF490" s="480"/>
      <c r="AG490" s="480"/>
      <c r="AM490" s="5"/>
      <c r="AN490" s="5"/>
    </row>
    <row r="491" spans="1:40" ht="31.5" x14ac:dyDescent="0.25">
      <c r="A491" s="375">
        <v>67</v>
      </c>
      <c r="B491" s="394" t="str">
        <f t="shared" si="40"/>
        <v/>
      </c>
      <c r="C491" s="395" t="str">
        <f ca="1">TEXT(IFERROR(INDEX('Overview - Section A'!$A$37:$A$44,MATCH(G491,'Overview - Section A'!$U$37:$U$44,0)),""),"d-mmm-yy") &amp;" to " &amp; TEXT(IFERROR(INDEX('Overview - Section A'!$E$37:$E$44,MATCH(G491,'Overview - Section A'!$U$37:$U$44,0)),""),"d-mmm-yy")</f>
        <v>1-Jan-19 to 30-Jun-19</v>
      </c>
      <c r="D491" s="483"/>
      <c r="E491" s="483"/>
      <c r="F491" s="484" t="str">
        <f t="shared" si="41"/>
        <v/>
      </c>
      <c r="G491" s="485" t="s">
        <v>430</v>
      </c>
      <c r="H491" s="485"/>
      <c r="I491" s="486" t="b">
        <f t="shared" si="42"/>
        <v>1</v>
      </c>
      <c r="J491" s="486" t="b">
        <f t="shared" si="43"/>
        <v>0</v>
      </c>
      <c r="K491" s="486" t="str">
        <f t="shared" si="44"/>
        <v>a1N36000007n788EAA</v>
      </c>
      <c r="L491" s="487" t="str">
        <f t="shared" ca="1" si="45"/>
        <v>671-Jan-19 to 30-Jun-19</v>
      </c>
      <c r="M491" s="488" t="s">
        <v>1503</v>
      </c>
      <c r="N491" s="479"/>
      <c r="O491" s="127"/>
      <c r="P491" s="127"/>
      <c r="Q491" s="127"/>
      <c r="AD491" s="480"/>
      <c r="AE491" s="480"/>
      <c r="AF491" s="480"/>
      <c r="AG491" s="480"/>
      <c r="AM491" s="5"/>
      <c r="AN491" s="5"/>
    </row>
    <row r="492" spans="1:40" ht="31.5" x14ac:dyDescent="0.25">
      <c r="A492" s="375">
        <v>67</v>
      </c>
      <c r="B492" s="394" t="str">
        <f t="shared" si="40"/>
        <v/>
      </c>
      <c r="C492" s="395" t="str">
        <f ca="1">TEXT(IFERROR(INDEX('Overview - Section A'!$A$37:$A$44,MATCH(G492,'Overview - Section A'!$U$37:$U$44,0)),""),"d-mmm-yy") &amp;" to " &amp; TEXT(IFERROR(INDEX('Overview - Section A'!$E$37:$E$44,MATCH(G492,'Overview - Section A'!$U$37:$U$44,0)),""),"d-mmm-yy")</f>
        <v>1-Jul-19 to 31-Dec-19</v>
      </c>
      <c r="D492" s="483"/>
      <c r="E492" s="483"/>
      <c r="F492" s="484" t="str">
        <f t="shared" si="41"/>
        <v/>
      </c>
      <c r="G492" s="485" t="s">
        <v>432</v>
      </c>
      <c r="H492" s="485"/>
      <c r="I492" s="486" t="b">
        <f t="shared" si="42"/>
        <v>1</v>
      </c>
      <c r="J492" s="486" t="b">
        <f t="shared" si="43"/>
        <v>0</v>
      </c>
      <c r="K492" s="486" t="str">
        <f t="shared" si="44"/>
        <v>a1N36000007n788EAA</v>
      </c>
      <c r="L492" s="487" t="str">
        <f t="shared" ca="1" si="45"/>
        <v>671-Jul-19 to 31-Dec-19</v>
      </c>
      <c r="M492" s="488" t="s">
        <v>1504</v>
      </c>
      <c r="N492" s="479"/>
      <c r="O492" s="127"/>
      <c r="P492" s="127"/>
      <c r="Q492" s="127"/>
      <c r="AD492" s="480"/>
      <c r="AE492" s="480"/>
      <c r="AF492" s="480"/>
      <c r="AG492" s="480"/>
      <c r="AM492" s="5"/>
      <c r="AN492" s="5"/>
    </row>
    <row r="493" spans="1:40" ht="31.5" x14ac:dyDescent="0.25">
      <c r="A493" s="375">
        <v>67</v>
      </c>
      <c r="B493" s="394" t="str">
        <f t="shared" si="40"/>
        <v/>
      </c>
      <c r="C493" s="395" t="str">
        <f ca="1">TEXT(IFERROR(INDEX('Overview - Section A'!$A$37:$A$44,MATCH(G493,'Overview - Section A'!$U$37:$U$44,0)),""),"d-mmm-yy") &amp;" to " &amp; TEXT(IFERROR(INDEX('Overview - Section A'!$E$37:$E$44,MATCH(G493,'Overview - Section A'!$U$37:$U$44,0)),""),"d-mmm-yy")</f>
        <v>1-Jan-20 to 30-Jun-20</v>
      </c>
      <c r="D493" s="483"/>
      <c r="E493" s="483"/>
      <c r="F493" s="484" t="str">
        <f t="shared" si="41"/>
        <v/>
      </c>
      <c r="G493" s="485" t="s">
        <v>434</v>
      </c>
      <c r="H493" s="485"/>
      <c r="I493" s="486" t="b">
        <f t="shared" si="42"/>
        <v>1</v>
      </c>
      <c r="J493" s="486" t="b">
        <f t="shared" si="43"/>
        <v>0</v>
      </c>
      <c r="K493" s="486" t="str">
        <f t="shared" si="44"/>
        <v>a1N36000007n788EAA</v>
      </c>
      <c r="L493" s="487" t="str">
        <f t="shared" ca="1" si="45"/>
        <v>671-Jan-20 to 30-Jun-20</v>
      </c>
      <c r="M493" s="488" t="s">
        <v>1505</v>
      </c>
      <c r="N493" s="479"/>
      <c r="O493" s="127"/>
      <c r="P493" s="127"/>
      <c r="Q493" s="127"/>
      <c r="AD493" s="480"/>
      <c r="AE493" s="480"/>
      <c r="AF493" s="480"/>
      <c r="AG493" s="480"/>
      <c r="AM493" s="5"/>
      <c r="AN493" s="5"/>
    </row>
    <row r="494" spans="1:40" ht="31.5" x14ac:dyDescent="0.25">
      <c r="A494" s="375">
        <v>67</v>
      </c>
      <c r="B494" s="394" t="str">
        <f t="shared" si="40"/>
        <v/>
      </c>
      <c r="C494" s="395" t="str">
        <f ca="1">TEXT(IFERROR(INDEX('Overview - Section A'!$A$37:$A$44,MATCH(G494,'Overview - Section A'!$U$37:$U$44,0)),""),"d-mmm-yy") &amp;" to " &amp; TEXT(IFERROR(INDEX('Overview - Section A'!$E$37:$E$44,MATCH(G494,'Overview - Section A'!$U$37:$U$44,0)),""),"d-mmm-yy")</f>
        <v>1-Jul-20 to 31-Dec-20</v>
      </c>
      <c r="D494" s="483"/>
      <c r="E494" s="483"/>
      <c r="F494" s="484" t="str">
        <f t="shared" si="41"/>
        <v/>
      </c>
      <c r="G494" s="485" t="s">
        <v>436</v>
      </c>
      <c r="H494" s="485"/>
      <c r="I494" s="486" t="b">
        <f t="shared" si="42"/>
        <v>1</v>
      </c>
      <c r="J494" s="486" t="b">
        <f t="shared" si="43"/>
        <v>0</v>
      </c>
      <c r="K494" s="486" t="str">
        <f t="shared" si="44"/>
        <v>a1N36000007n788EAA</v>
      </c>
      <c r="L494" s="487" t="str">
        <f t="shared" ca="1" si="45"/>
        <v>671-Jul-20 to 31-Dec-20</v>
      </c>
      <c r="M494" s="488" t="s">
        <v>1506</v>
      </c>
      <c r="N494" s="479"/>
      <c r="O494" s="127"/>
      <c r="P494" s="127"/>
      <c r="Q494" s="127"/>
      <c r="AD494" s="480"/>
      <c r="AE494" s="480"/>
      <c r="AF494" s="480"/>
      <c r="AG494" s="480"/>
      <c r="AM494" s="5"/>
      <c r="AN494" s="5"/>
    </row>
    <row r="495" spans="1:40" ht="31.5" x14ac:dyDescent="0.25">
      <c r="A495" s="375">
        <v>67</v>
      </c>
      <c r="B495" s="394" t="str">
        <f t="shared" si="40"/>
        <v/>
      </c>
      <c r="C495" s="395" t="str">
        <f ca="1">TEXT(IFERROR(INDEX('Overview - Section A'!$A$37:$A$44,MATCH(G495,'Overview - Section A'!$U$37:$U$44,0)),""),"d-mmm-yy") &amp;" to " &amp; TEXT(IFERROR(INDEX('Overview - Section A'!$E$37:$E$44,MATCH(G495,'Overview - Section A'!$U$37:$U$44,0)),""),"d-mmm-yy")</f>
        <v>1-Jan-21 to 30-Jun-21</v>
      </c>
      <c r="D495" s="483"/>
      <c r="E495" s="483"/>
      <c r="F495" s="484" t="str">
        <f t="shared" si="41"/>
        <v/>
      </c>
      <c r="G495" s="485" t="s">
        <v>438</v>
      </c>
      <c r="H495" s="485"/>
      <c r="I495" s="486" t="b">
        <f t="shared" si="42"/>
        <v>1</v>
      </c>
      <c r="J495" s="486" t="b">
        <f t="shared" si="43"/>
        <v>0</v>
      </c>
      <c r="K495" s="486" t="str">
        <f t="shared" si="44"/>
        <v>a1N36000007n788EAA</v>
      </c>
      <c r="L495" s="487" t="str">
        <f t="shared" ca="1" si="45"/>
        <v>671-Jan-21 to 30-Jun-21</v>
      </c>
      <c r="M495" s="488" t="s">
        <v>1507</v>
      </c>
      <c r="N495" s="479"/>
      <c r="O495" s="127"/>
      <c r="P495" s="127"/>
      <c r="Q495" s="127"/>
      <c r="AD495" s="480"/>
      <c r="AE495" s="480"/>
      <c r="AF495" s="480"/>
      <c r="AG495" s="480"/>
      <c r="AM495" s="5"/>
      <c r="AN495" s="5"/>
    </row>
    <row r="496" spans="1:40" ht="31.5" x14ac:dyDescent="0.25">
      <c r="A496" s="375">
        <v>68</v>
      </c>
      <c r="B496" s="394" t="str">
        <f t="shared" si="40"/>
        <v/>
      </c>
      <c r="C496" s="395" t="str">
        <f ca="1">TEXT(IFERROR(INDEX('Overview - Section A'!$A$37:$A$44,MATCH(G496,'Overview - Section A'!$U$37:$U$44,0)),""),"d-mmm-yy") &amp;" to " &amp; TEXT(IFERROR(INDEX('Overview - Section A'!$E$37:$E$44,MATCH(G496,'Overview - Section A'!$U$37:$U$44,0)),""),"d-mmm-yy")</f>
        <v>1-Jul-18 to 31-Dec-18</v>
      </c>
      <c r="D496" s="483"/>
      <c r="E496" s="483"/>
      <c r="F496" s="484" t="str">
        <f t="shared" si="41"/>
        <v/>
      </c>
      <c r="G496" s="485" t="s">
        <v>428</v>
      </c>
      <c r="H496" s="485"/>
      <c r="I496" s="486" t="b">
        <f t="shared" si="42"/>
        <v>1</v>
      </c>
      <c r="J496" s="486" t="b">
        <f t="shared" si="43"/>
        <v>0</v>
      </c>
      <c r="K496" s="486" t="str">
        <f t="shared" si="44"/>
        <v>a1N36000007n789EAA</v>
      </c>
      <c r="L496" s="487" t="str">
        <f t="shared" ca="1" si="45"/>
        <v>681-Jul-18 to 31-Dec-18</v>
      </c>
      <c r="M496" s="488" t="s">
        <v>1508</v>
      </c>
      <c r="N496" s="479"/>
      <c r="O496" s="127"/>
      <c r="P496" s="127"/>
      <c r="Q496" s="127"/>
      <c r="AD496" s="480"/>
      <c r="AE496" s="480"/>
      <c r="AF496" s="480"/>
      <c r="AG496" s="480"/>
      <c r="AM496" s="5"/>
      <c r="AN496" s="5"/>
    </row>
    <row r="497" spans="1:40" ht="31.5" x14ac:dyDescent="0.25">
      <c r="A497" s="375">
        <v>68</v>
      </c>
      <c r="B497" s="394" t="str">
        <f t="shared" si="40"/>
        <v/>
      </c>
      <c r="C497" s="395" t="str">
        <f ca="1">TEXT(IFERROR(INDEX('Overview - Section A'!$A$37:$A$44,MATCH(G497,'Overview - Section A'!$U$37:$U$44,0)),""),"d-mmm-yy") &amp;" to " &amp; TEXT(IFERROR(INDEX('Overview - Section A'!$E$37:$E$44,MATCH(G497,'Overview - Section A'!$U$37:$U$44,0)),""),"d-mmm-yy")</f>
        <v>1-Jan-19 to 30-Jun-19</v>
      </c>
      <c r="D497" s="483"/>
      <c r="E497" s="483"/>
      <c r="F497" s="484" t="str">
        <f t="shared" si="41"/>
        <v/>
      </c>
      <c r="G497" s="485" t="s">
        <v>430</v>
      </c>
      <c r="H497" s="485"/>
      <c r="I497" s="486" t="b">
        <f t="shared" si="42"/>
        <v>1</v>
      </c>
      <c r="J497" s="486" t="b">
        <f t="shared" si="43"/>
        <v>0</v>
      </c>
      <c r="K497" s="486" t="str">
        <f t="shared" si="44"/>
        <v>a1N36000007n789EAA</v>
      </c>
      <c r="L497" s="487" t="str">
        <f t="shared" ca="1" si="45"/>
        <v>681-Jan-19 to 30-Jun-19</v>
      </c>
      <c r="M497" s="488" t="s">
        <v>1509</v>
      </c>
      <c r="N497" s="479"/>
      <c r="O497" s="127"/>
      <c r="P497" s="127"/>
      <c r="Q497" s="127"/>
      <c r="AD497" s="480"/>
      <c r="AE497" s="480"/>
      <c r="AF497" s="480"/>
      <c r="AG497" s="480"/>
      <c r="AM497" s="5"/>
      <c r="AN497" s="5"/>
    </row>
    <row r="498" spans="1:40" ht="31.5" x14ac:dyDescent="0.25">
      <c r="A498" s="375">
        <v>68</v>
      </c>
      <c r="B498" s="394" t="str">
        <f t="shared" si="40"/>
        <v/>
      </c>
      <c r="C498" s="395" t="str">
        <f ca="1">TEXT(IFERROR(INDEX('Overview - Section A'!$A$37:$A$44,MATCH(G498,'Overview - Section A'!$U$37:$U$44,0)),""),"d-mmm-yy") &amp;" to " &amp; TEXT(IFERROR(INDEX('Overview - Section A'!$E$37:$E$44,MATCH(G498,'Overview - Section A'!$U$37:$U$44,0)),""),"d-mmm-yy")</f>
        <v>1-Jul-19 to 31-Dec-19</v>
      </c>
      <c r="D498" s="483"/>
      <c r="E498" s="483"/>
      <c r="F498" s="484" t="str">
        <f t="shared" si="41"/>
        <v/>
      </c>
      <c r="G498" s="485" t="s">
        <v>432</v>
      </c>
      <c r="H498" s="485"/>
      <c r="I498" s="486" t="b">
        <f t="shared" si="42"/>
        <v>1</v>
      </c>
      <c r="J498" s="486" t="b">
        <f t="shared" si="43"/>
        <v>0</v>
      </c>
      <c r="K498" s="486" t="str">
        <f t="shared" si="44"/>
        <v>a1N36000007n789EAA</v>
      </c>
      <c r="L498" s="487" t="str">
        <f t="shared" ca="1" si="45"/>
        <v>681-Jul-19 to 31-Dec-19</v>
      </c>
      <c r="M498" s="488" t="s">
        <v>1510</v>
      </c>
      <c r="N498" s="479"/>
      <c r="O498" s="127"/>
      <c r="P498" s="127"/>
      <c r="Q498" s="127"/>
      <c r="AD498" s="480"/>
      <c r="AE498" s="480"/>
      <c r="AF498" s="480"/>
      <c r="AG498" s="480"/>
      <c r="AM498" s="5"/>
      <c r="AN498" s="5"/>
    </row>
    <row r="499" spans="1:40" ht="31.5" x14ac:dyDescent="0.25">
      <c r="A499" s="375">
        <v>68</v>
      </c>
      <c r="B499" s="394" t="str">
        <f t="shared" si="40"/>
        <v/>
      </c>
      <c r="C499" s="395" t="str">
        <f ca="1">TEXT(IFERROR(INDEX('Overview - Section A'!$A$37:$A$44,MATCH(G499,'Overview - Section A'!$U$37:$U$44,0)),""),"d-mmm-yy") &amp;" to " &amp; TEXT(IFERROR(INDEX('Overview - Section A'!$E$37:$E$44,MATCH(G499,'Overview - Section A'!$U$37:$U$44,0)),""),"d-mmm-yy")</f>
        <v>1-Jan-20 to 30-Jun-20</v>
      </c>
      <c r="D499" s="483"/>
      <c r="E499" s="483"/>
      <c r="F499" s="484" t="str">
        <f t="shared" si="41"/>
        <v/>
      </c>
      <c r="G499" s="485" t="s">
        <v>434</v>
      </c>
      <c r="H499" s="485"/>
      <c r="I499" s="486" t="b">
        <f t="shared" si="42"/>
        <v>1</v>
      </c>
      <c r="J499" s="486" t="b">
        <f t="shared" si="43"/>
        <v>0</v>
      </c>
      <c r="K499" s="486" t="str">
        <f t="shared" si="44"/>
        <v>a1N36000007n789EAA</v>
      </c>
      <c r="L499" s="487" t="str">
        <f t="shared" ca="1" si="45"/>
        <v>681-Jan-20 to 30-Jun-20</v>
      </c>
      <c r="M499" s="488" t="s">
        <v>1511</v>
      </c>
      <c r="N499" s="479"/>
      <c r="O499" s="127"/>
      <c r="P499" s="127"/>
      <c r="Q499" s="127"/>
      <c r="AD499" s="480"/>
      <c r="AE499" s="480"/>
      <c r="AF499" s="480"/>
      <c r="AG499" s="480"/>
      <c r="AM499" s="5"/>
      <c r="AN499" s="5"/>
    </row>
    <row r="500" spans="1:40" ht="31.5" x14ac:dyDescent="0.25">
      <c r="A500" s="375">
        <v>68</v>
      </c>
      <c r="B500" s="394" t="str">
        <f t="shared" si="40"/>
        <v/>
      </c>
      <c r="C500" s="395" t="str">
        <f ca="1">TEXT(IFERROR(INDEX('Overview - Section A'!$A$37:$A$44,MATCH(G500,'Overview - Section A'!$U$37:$U$44,0)),""),"d-mmm-yy") &amp;" to " &amp; TEXT(IFERROR(INDEX('Overview - Section A'!$E$37:$E$44,MATCH(G500,'Overview - Section A'!$U$37:$U$44,0)),""),"d-mmm-yy")</f>
        <v>1-Jul-20 to 31-Dec-20</v>
      </c>
      <c r="D500" s="483"/>
      <c r="E500" s="483"/>
      <c r="F500" s="484" t="str">
        <f t="shared" si="41"/>
        <v/>
      </c>
      <c r="G500" s="485" t="s">
        <v>436</v>
      </c>
      <c r="H500" s="485"/>
      <c r="I500" s="486" t="b">
        <f t="shared" si="42"/>
        <v>1</v>
      </c>
      <c r="J500" s="486" t="b">
        <f t="shared" si="43"/>
        <v>0</v>
      </c>
      <c r="K500" s="486" t="str">
        <f t="shared" si="44"/>
        <v>a1N36000007n789EAA</v>
      </c>
      <c r="L500" s="487" t="str">
        <f t="shared" ca="1" si="45"/>
        <v>681-Jul-20 to 31-Dec-20</v>
      </c>
      <c r="M500" s="488" t="s">
        <v>1512</v>
      </c>
      <c r="N500" s="479"/>
      <c r="O500" s="127"/>
      <c r="P500" s="127"/>
      <c r="Q500" s="127"/>
      <c r="AD500" s="480"/>
      <c r="AE500" s="480"/>
      <c r="AF500" s="480"/>
      <c r="AG500" s="480"/>
      <c r="AM500" s="5"/>
      <c r="AN500" s="5"/>
    </row>
    <row r="501" spans="1:40" ht="31.5" x14ac:dyDescent="0.25">
      <c r="A501" s="375">
        <v>68</v>
      </c>
      <c r="B501" s="394" t="str">
        <f t="shared" si="40"/>
        <v/>
      </c>
      <c r="C501" s="395" t="str">
        <f ca="1">TEXT(IFERROR(INDEX('Overview - Section A'!$A$37:$A$44,MATCH(G501,'Overview - Section A'!$U$37:$U$44,0)),""),"d-mmm-yy") &amp;" to " &amp; TEXT(IFERROR(INDEX('Overview - Section A'!$E$37:$E$44,MATCH(G501,'Overview - Section A'!$U$37:$U$44,0)),""),"d-mmm-yy")</f>
        <v>1-Jan-21 to 30-Jun-21</v>
      </c>
      <c r="D501" s="483"/>
      <c r="E501" s="483"/>
      <c r="F501" s="484" t="str">
        <f t="shared" si="41"/>
        <v/>
      </c>
      <c r="G501" s="485" t="s">
        <v>438</v>
      </c>
      <c r="H501" s="485"/>
      <c r="I501" s="486" t="b">
        <f t="shared" si="42"/>
        <v>1</v>
      </c>
      <c r="J501" s="486" t="b">
        <f t="shared" si="43"/>
        <v>0</v>
      </c>
      <c r="K501" s="486" t="str">
        <f t="shared" si="44"/>
        <v>a1N36000007n789EAA</v>
      </c>
      <c r="L501" s="487" t="str">
        <f t="shared" ca="1" si="45"/>
        <v>681-Jan-21 to 30-Jun-21</v>
      </c>
      <c r="M501" s="488" t="s">
        <v>1513</v>
      </c>
      <c r="N501" s="479"/>
      <c r="O501" s="127"/>
      <c r="P501" s="127"/>
      <c r="Q501" s="127"/>
      <c r="AD501" s="480"/>
      <c r="AE501" s="480"/>
      <c r="AF501" s="480"/>
      <c r="AG501" s="480"/>
      <c r="AM501" s="5"/>
      <c r="AN501" s="5"/>
    </row>
    <row r="502" spans="1:40" ht="31.5" x14ac:dyDescent="0.25">
      <c r="A502" s="375">
        <v>69</v>
      </c>
      <c r="B502" s="394" t="str">
        <f t="shared" si="40"/>
        <v/>
      </c>
      <c r="C502" s="395" t="str">
        <f ca="1">TEXT(IFERROR(INDEX('Overview - Section A'!$A$37:$A$44,MATCH(G502,'Overview - Section A'!$U$37:$U$44,0)),""),"d-mmm-yy") &amp;" to " &amp; TEXT(IFERROR(INDEX('Overview - Section A'!$E$37:$E$44,MATCH(G502,'Overview - Section A'!$U$37:$U$44,0)),""),"d-mmm-yy")</f>
        <v>1-Jul-18 to 31-Dec-18</v>
      </c>
      <c r="D502" s="483"/>
      <c r="E502" s="483"/>
      <c r="F502" s="484" t="str">
        <f t="shared" si="41"/>
        <v/>
      </c>
      <c r="G502" s="485" t="s">
        <v>428</v>
      </c>
      <c r="H502" s="485"/>
      <c r="I502" s="486" t="b">
        <f t="shared" si="42"/>
        <v>1</v>
      </c>
      <c r="J502" s="486" t="b">
        <f t="shared" si="43"/>
        <v>0</v>
      </c>
      <c r="K502" s="486" t="str">
        <f t="shared" si="44"/>
        <v>a1N36000007n78AEAQ</v>
      </c>
      <c r="L502" s="487" t="str">
        <f t="shared" ca="1" si="45"/>
        <v>691-Jul-18 to 31-Dec-18</v>
      </c>
      <c r="M502" s="488" t="s">
        <v>1514</v>
      </c>
      <c r="N502" s="479"/>
      <c r="O502" s="127"/>
      <c r="P502" s="127"/>
      <c r="Q502" s="127"/>
      <c r="AD502" s="480"/>
      <c r="AE502" s="480"/>
      <c r="AF502" s="480"/>
      <c r="AG502" s="480"/>
      <c r="AM502" s="5"/>
      <c r="AN502" s="5"/>
    </row>
    <row r="503" spans="1:40" ht="31.5" x14ac:dyDescent="0.25">
      <c r="A503" s="375">
        <v>69</v>
      </c>
      <c r="B503" s="394" t="str">
        <f t="shared" si="40"/>
        <v/>
      </c>
      <c r="C503" s="395" t="str">
        <f ca="1">TEXT(IFERROR(INDEX('Overview - Section A'!$A$37:$A$44,MATCH(G503,'Overview - Section A'!$U$37:$U$44,0)),""),"d-mmm-yy") &amp;" to " &amp; TEXT(IFERROR(INDEX('Overview - Section A'!$E$37:$E$44,MATCH(G503,'Overview - Section A'!$U$37:$U$44,0)),""),"d-mmm-yy")</f>
        <v>1-Jan-19 to 30-Jun-19</v>
      </c>
      <c r="D503" s="483"/>
      <c r="E503" s="483"/>
      <c r="F503" s="484" t="str">
        <f t="shared" si="41"/>
        <v/>
      </c>
      <c r="G503" s="485" t="s">
        <v>430</v>
      </c>
      <c r="H503" s="485"/>
      <c r="I503" s="486" t="b">
        <f t="shared" si="42"/>
        <v>1</v>
      </c>
      <c r="J503" s="486" t="b">
        <f t="shared" si="43"/>
        <v>0</v>
      </c>
      <c r="K503" s="486" t="str">
        <f t="shared" si="44"/>
        <v>a1N36000007n78AEAQ</v>
      </c>
      <c r="L503" s="487" t="str">
        <f t="shared" ca="1" si="45"/>
        <v>691-Jan-19 to 30-Jun-19</v>
      </c>
      <c r="M503" s="488" t="s">
        <v>1515</v>
      </c>
      <c r="N503" s="479"/>
      <c r="O503" s="127"/>
      <c r="P503" s="127"/>
      <c r="Q503" s="127"/>
      <c r="AD503" s="480"/>
      <c r="AE503" s="480"/>
      <c r="AF503" s="480"/>
      <c r="AG503" s="480"/>
      <c r="AM503" s="5"/>
      <c r="AN503" s="5"/>
    </row>
    <row r="504" spans="1:40" ht="31.5" x14ac:dyDescent="0.25">
      <c r="A504" s="375">
        <v>69</v>
      </c>
      <c r="B504" s="394" t="str">
        <f t="shared" si="40"/>
        <v/>
      </c>
      <c r="C504" s="395" t="str">
        <f ca="1">TEXT(IFERROR(INDEX('Overview - Section A'!$A$37:$A$44,MATCH(G504,'Overview - Section A'!$U$37:$U$44,0)),""),"d-mmm-yy") &amp;" to " &amp; TEXT(IFERROR(INDEX('Overview - Section A'!$E$37:$E$44,MATCH(G504,'Overview - Section A'!$U$37:$U$44,0)),""),"d-mmm-yy")</f>
        <v>1-Jul-19 to 31-Dec-19</v>
      </c>
      <c r="D504" s="483"/>
      <c r="E504" s="483"/>
      <c r="F504" s="484" t="str">
        <f t="shared" si="41"/>
        <v/>
      </c>
      <c r="G504" s="485" t="s">
        <v>432</v>
      </c>
      <c r="H504" s="485"/>
      <c r="I504" s="486" t="b">
        <f t="shared" si="42"/>
        <v>1</v>
      </c>
      <c r="J504" s="486" t="b">
        <f t="shared" si="43"/>
        <v>0</v>
      </c>
      <c r="K504" s="486" t="str">
        <f t="shared" si="44"/>
        <v>a1N36000007n78AEAQ</v>
      </c>
      <c r="L504" s="487" t="str">
        <f t="shared" ca="1" si="45"/>
        <v>691-Jul-19 to 31-Dec-19</v>
      </c>
      <c r="M504" s="488" t="s">
        <v>1516</v>
      </c>
      <c r="N504" s="479"/>
      <c r="O504" s="127"/>
      <c r="P504" s="127"/>
      <c r="Q504" s="127"/>
      <c r="AD504" s="480"/>
      <c r="AE504" s="480"/>
      <c r="AF504" s="480"/>
      <c r="AG504" s="480"/>
      <c r="AM504" s="5"/>
      <c r="AN504" s="5"/>
    </row>
    <row r="505" spans="1:40" ht="31.5" x14ac:dyDescent="0.25">
      <c r="A505" s="375">
        <v>69</v>
      </c>
      <c r="B505" s="394" t="str">
        <f t="shared" si="40"/>
        <v/>
      </c>
      <c r="C505" s="395" t="str">
        <f ca="1">TEXT(IFERROR(INDEX('Overview - Section A'!$A$37:$A$44,MATCH(G505,'Overview - Section A'!$U$37:$U$44,0)),""),"d-mmm-yy") &amp;" to " &amp; TEXT(IFERROR(INDEX('Overview - Section A'!$E$37:$E$44,MATCH(G505,'Overview - Section A'!$U$37:$U$44,0)),""),"d-mmm-yy")</f>
        <v>1-Jan-20 to 30-Jun-20</v>
      </c>
      <c r="D505" s="483"/>
      <c r="E505" s="483"/>
      <c r="F505" s="484" t="str">
        <f t="shared" si="41"/>
        <v/>
      </c>
      <c r="G505" s="485" t="s">
        <v>434</v>
      </c>
      <c r="H505" s="485"/>
      <c r="I505" s="486" t="b">
        <f t="shared" si="42"/>
        <v>1</v>
      </c>
      <c r="J505" s="486" t="b">
        <f t="shared" si="43"/>
        <v>0</v>
      </c>
      <c r="K505" s="486" t="str">
        <f t="shared" si="44"/>
        <v>a1N36000007n78AEAQ</v>
      </c>
      <c r="L505" s="487" t="str">
        <f t="shared" ca="1" si="45"/>
        <v>691-Jan-20 to 30-Jun-20</v>
      </c>
      <c r="M505" s="488" t="s">
        <v>1517</v>
      </c>
      <c r="N505" s="479"/>
      <c r="O505" s="127"/>
      <c r="P505" s="127"/>
      <c r="Q505" s="127"/>
      <c r="AD505" s="480"/>
      <c r="AE505" s="480"/>
      <c r="AF505" s="480"/>
      <c r="AG505" s="480"/>
      <c r="AM505" s="5"/>
      <c r="AN505" s="5"/>
    </row>
    <row r="506" spans="1:40" ht="31.5" x14ac:dyDescent="0.25">
      <c r="A506" s="375">
        <v>69</v>
      </c>
      <c r="B506" s="394" t="str">
        <f t="shared" si="40"/>
        <v/>
      </c>
      <c r="C506" s="395" t="str">
        <f ca="1">TEXT(IFERROR(INDEX('Overview - Section A'!$A$37:$A$44,MATCH(G506,'Overview - Section A'!$U$37:$U$44,0)),""),"d-mmm-yy") &amp;" to " &amp; TEXT(IFERROR(INDEX('Overview - Section A'!$E$37:$E$44,MATCH(G506,'Overview - Section A'!$U$37:$U$44,0)),""),"d-mmm-yy")</f>
        <v>1-Jul-20 to 31-Dec-20</v>
      </c>
      <c r="D506" s="483"/>
      <c r="E506" s="483"/>
      <c r="F506" s="484" t="str">
        <f t="shared" si="41"/>
        <v/>
      </c>
      <c r="G506" s="485" t="s">
        <v>436</v>
      </c>
      <c r="H506" s="485"/>
      <c r="I506" s="486" t="b">
        <f t="shared" si="42"/>
        <v>1</v>
      </c>
      <c r="J506" s="486" t="b">
        <f t="shared" si="43"/>
        <v>0</v>
      </c>
      <c r="K506" s="486" t="str">
        <f t="shared" si="44"/>
        <v>a1N36000007n78AEAQ</v>
      </c>
      <c r="L506" s="487" t="str">
        <f t="shared" ca="1" si="45"/>
        <v>691-Jul-20 to 31-Dec-20</v>
      </c>
      <c r="M506" s="488" t="s">
        <v>1518</v>
      </c>
      <c r="N506" s="479"/>
      <c r="O506" s="127"/>
      <c r="P506" s="127"/>
      <c r="Q506" s="127"/>
      <c r="AD506" s="480"/>
      <c r="AE506" s="480"/>
      <c r="AF506" s="480"/>
      <c r="AG506" s="480"/>
      <c r="AM506" s="5"/>
      <c r="AN506" s="5"/>
    </row>
    <row r="507" spans="1:40" ht="31.5" x14ac:dyDescent="0.25">
      <c r="A507" s="375">
        <v>69</v>
      </c>
      <c r="B507" s="394" t="str">
        <f t="shared" si="40"/>
        <v/>
      </c>
      <c r="C507" s="395" t="str">
        <f ca="1">TEXT(IFERROR(INDEX('Overview - Section A'!$A$37:$A$44,MATCH(G507,'Overview - Section A'!$U$37:$U$44,0)),""),"d-mmm-yy") &amp;" to " &amp; TEXT(IFERROR(INDEX('Overview - Section A'!$E$37:$E$44,MATCH(G507,'Overview - Section A'!$U$37:$U$44,0)),""),"d-mmm-yy")</f>
        <v>1-Jan-21 to 30-Jun-21</v>
      </c>
      <c r="D507" s="483"/>
      <c r="E507" s="483"/>
      <c r="F507" s="484" t="str">
        <f t="shared" si="41"/>
        <v/>
      </c>
      <c r="G507" s="485" t="s">
        <v>438</v>
      </c>
      <c r="H507" s="485"/>
      <c r="I507" s="486" t="b">
        <f t="shared" si="42"/>
        <v>1</v>
      </c>
      <c r="J507" s="486" t="b">
        <f t="shared" si="43"/>
        <v>0</v>
      </c>
      <c r="K507" s="486" t="str">
        <f t="shared" si="44"/>
        <v>a1N36000007n78AEAQ</v>
      </c>
      <c r="L507" s="487" t="str">
        <f t="shared" ca="1" si="45"/>
        <v>691-Jan-21 to 30-Jun-21</v>
      </c>
      <c r="M507" s="488" t="s">
        <v>1519</v>
      </c>
      <c r="N507" s="479"/>
      <c r="O507" s="127"/>
      <c r="P507" s="127"/>
      <c r="Q507" s="127"/>
      <c r="AD507" s="480"/>
      <c r="AE507" s="480"/>
      <c r="AF507" s="480"/>
      <c r="AG507" s="480"/>
      <c r="AM507" s="5"/>
      <c r="AN507" s="5"/>
    </row>
    <row r="508" spans="1:40" ht="31.5" x14ac:dyDescent="0.25">
      <c r="A508" s="375">
        <v>70</v>
      </c>
      <c r="B508" s="394" t="str">
        <f t="shared" si="40"/>
        <v/>
      </c>
      <c r="C508" s="395" t="str">
        <f ca="1">TEXT(IFERROR(INDEX('Overview - Section A'!$A$37:$A$44,MATCH(G508,'Overview - Section A'!$U$37:$U$44,0)),""),"d-mmm-yy") &amp;" to " &amp; TEXT(IFERROR(INDEX('Overview - Section A'!$E$37:$E$44,MATCH(G508,'Overview - Section A'!$U$37:$U$44,0)),""),"d-mmm-yy")</f>
        <v>1-Jul-18 to 31-Dec-18</v>
      </c>
      <c r="D508" s="483"/>
      <c r="E508" s="483"/>
      <c r="F508" s="484" t="str">
        <f t="shared" si="41"/>
        <v/>
      </c>
      <c r="G508" s="485" t="s">
        <v>428</v>
      </c>
      <c r="H508" s="485"/>
      <c r="I508" s="486" t="b">
        <f t="shared" si="42"/>
        <v>1</v>
      </c>
      <c r="J508" s="486" t="b">
        <f t="shared" si="43"/>
        <v>0</v>
      </c>
      <c r="K508" s="486" t="str">
        <f t="shared" si="44"/>
        <v>a1N36000007n78BEAQ</v>
      </c>
      <c r="L508" s="487" t="str">
        <f t="shared" ca="1" si="45"/>
        <v>701-Jul-18 to 31-Dec-18</v>
      </c>
      <c r="M508" s="488" t="s">
        <v>1520</v>
      </c>
      <c r="N508" s="479"/>
      <c r="O508" s="127"/>
      <c r="P508" s="127"/>
      <c r="Q508" s="127"/>
      <c r="AD508" s="480"/>
      <c r="AE508" s="480"/>
      <c r="AF508" s="480"/>
      <c r="AG508" s="480"/>
      <c r="AM508" s="5"/>
      <c r="AN508" s="5"/>
    </row>
    <row r="509" spans="1:40" ht="31.5" x14ac:dyDescent="0.25">
      <c r="A509" s="375">
        <v>70</v>
      </c>
      <c r="B509" s="394" t="str">
        <f t="shared" si="40"/>
        <v/>
      </c>
      <c r="C509" s="395" t="str">
        <f ca="1">TEXT(IFERROR(INDEX('Overview - Section A'!$A$37:$A$44,MATCH(G509,'Overview - Section A'!$U$37:$U$44,0)),""),"d-mmm-yy") &amp;" to " &amp; TEXT(IFERROR(INDEX('Overview - Section A'!$E$37:$E$44,MATCH(G509,'Overview - Section A'!$U$37:$U$44,0)),""),"d-mmm-yy")</f>
        <v>1-Jan-19 to 30-Jun-19</v>
      </c>
      <c r="D509" s="483"/>
      <c r="E509" s="483"/>
      <c r="F509" s="484" t="str">
        <f t="shared" si="41"/>
        <v/>
      </c>
      <c r="G509" s="485" t="s">
        <v>430</v>
      </c>
      <c r="H509" s="485"/>
      <c r="I509" s="486" t="b">
        <f t="shared" si="42"/>
        <v>1</v>
      </c>
      <c r="J509" s="486" t="b">
        <f t="shared" si="43"/>
        <v>0</v>
      </c>
      <c r="K509" s="486" t="str">
        <f t="shared" si="44"/>
        <v>a1N36000007n78BEAQ</v>
      </c>
      <c r="L509" s="487" t="str">
        <f t="shared" ca="1" si="45"/>
        <v>701-Jan-19 to 30-Jun-19</v>
      </c>
      <c r="M509" s="488" t="s">
        <v>1521</v>
      </c>
      <c r="N509" s="479"/>
      <c r="O509" s="127"/>
      <c r="P509" s="127"/>
      <c r="Q509" s="127"/>
      <c r="AD509" s="480"/>
      <c r="AE509" s="480"/>
      <c r="AF509" s="480"/>
      <c r="AG509" s="480"/>
      <c r="AM509" s="5"/>
      <c r="AN509" s="5"/>
    </row>
    <row r="510" spans="1:40" ht="31.5" x14ac:dyDescent="0.25">
      <c r="A510" s="375">
        <v>70</v>
      </c>
      <c r="B510" s="394" t="str">
        <f t="shared" si="40"/>
        <v/>
      </c>
      <c r="C510" s="395" t="str">
        <f ca="1">TEXT(IFERROR(INDEX('Overview - Section A'!$A$37:$A$44,MATCH(G510,'Overview - Section A'!$U$37:$U$44,0)),""),"d-mmm-yy") &amp;" to " &amp; TEXT(IFERROR(INDEX('Overview - Section A'!$E$37:$E$44,MATCH(G510,'Overview - Section A'!$U$37:$U$44,0)),""),"d-mmm-yy")</f>
        <v>1-Jul-19 to 31-Dec-19</v>
      </c>
      <c r="D510" s="483"/>
      <c r="E510" s="483"/>
      <c r="F510" s="484" t="str">
        <f t="shared" si="41"/>
        <v/>
      </c>
      <c r="G510" s="485" t="s">
        <v>432</v>
      </c>
      <c r="H510" s="485"/>
      <c r="I510" s="486" t="b">
        <f t="shared" si="42"/>
        <v>1</v>
      </c>
      <c r="J510" s="486" t="b">
        <f t="shared" si="43"/>
        <v>0</v>
      </c>
      <c r="K510" s="486" t="str">
        <f t="shared" si="44"/>
        <v>a1N36000007n78BEAQ</v>
      </c>
      <c r="L510" s="487" t="str">
        <f t="shared" ca="1" si="45"/>
        <v>701-Jul-19 to 31-Dec-19</v>
      </c>
      <c r="M510" s="488" t="s">
        <v>1522</v>
      </c>
      <c r="N510" s="479"/>
      <c r="O510" s="127"/>
      <c r="P510" s="127"/>
      <c r="Q510" s="127"/>
      <c r="AD510" s="480"/>
      <c r="AE510" s="480"/>
      <c r="AF510" s="480"/>
      <c r="AG510" s="480"/>
      <c r="AM510" s="5"/>
      <c r="AN510" s="5"/>
    </row>
    <row r="511" spans="1:40" ht="31.5" x14ac:dyDescent="0.25">
      <c r="A511" s="375">
        <v>70</v>
      </c>
      <c r="B511" s="394" t="str">
        <f t="shared" si="40"/>
        <v/>
      </c>
      <c r="C511" s="395" t="str">
        <f ca="1">TEXT(IFERROR(INDEX('Overview - Section A'!$A$37:$A$44,MATCH(G511,'Overview - Section A'!$U$37:$U$44,0)),""),"d-mmm-yy") &amp;" to " &amp; TEXT(IFERROR(INDEX('Overview - Section A'!$E$37:$E$44,MATCH(G511,'Overview - Section A'!$U$37:$U$44,0)),""),"d-mmm-yy")</f>
        <v>1-Jan-20 to 30-Jun-20</v>
      </c>
      <c r="D511" s="483"/>
      <c r="E511" s="483"/>
      <c r="F511" s="484" t="str">
        <f t="shared" si="41"/>
        <v/>
      </c>
      <c r="G511" s="485" t="s">
        <v>434</v>
      </c>
      <c r="H511" s="485"/>
      <c r="I511" s="486" t="b">
        <f t="shared" si="42"/>
        <v>1</v>
      </c>
      <c r="J511" s="486" t="b">
        <f t="shared" si="43"/>
        <v>0</v>
      </c>
      <c r="K511" s="486" t="str">
        <f t="shared" si="44"/>
        <v>a1N36000007n78BEAQ</v>
      </c>
      <c r="L511" s="487" t="str">
        <f t="shared" ca="1" si="45"/>
        <v>701-Jan-20 to 30-Jun-20</v>
      </c>
      <c r="M511" s="488" t="s">
        <v>1523</v>
      </c>
      <c r="N511" s="479"/>
      <c r="O511" s="127"/>
      <c r="P511" s="127"/>
      <c r="Q511" s="127"/>
      <c r="AD511" s="480"/>
      <c r="AE511" s="480"/>
      <c r="AF511" s="480"/>
      <c r="AG511" s="480"/>
      <c r="AM511" s="5"/>
      <c r="AN511" s="5"/>
    </row>
    <row r="512" spans="1:40" ht="31.5" x14ac:dyDescent="0.25">
      <c r="A512" s="375">
        <v>70</v>
      </c>
      <c r="B512" s="394" t="str">
        <f t="shared" si="40"/>
        <v/>
      </c>
      <c r="C512" s="395" t="str">
        <f ca="1">TEXT(IFERROR(INDEX('Overview - Section A'!$A$37:$A$44,MATCH(G512,'Overview - Section A'!$U$37:$U$44,0)),""),"d-mmm-yy") &amp;" to " &amp; TEXT(IFERROR(INDEX('Overview - Section A'!$E$37:$E$44,MATCH(G512,'Overview - Section A'!$U$37:$U$44,0)),""),"d-mmm-yy")</f>
        <v>1-Jul-20 to 31-Dec-20</v>
      </c>
      <c r="D512" s="483"/>
      <c r="E512" s="483"/>
      <c r="F512" s="484" t="str">
        <f t="shared" si="41"/>
        <v/>
      </c>
      <c r="G512" s="485" t="s">
        <v>436</v>
      </c>
      <c r="H512" s="485"/>
      <c r="I512" s="486" t="b">
        <f t="shared" si="42"/>
        <v>1</v>
      </c>
      <c r="J512" s="486" t="b">
        <f t="shared" si="43"/>
        <v>0</v>
      </c>
      <c r="K512" s="486" t="str">
        <f t="shared" si="44"/>
        <v>a1N36000007n78BEAQ</v>
      </c>
      <c r="L512" s="487" t="str">
        <f t="shared" ca="1" si="45"/>
        <v>701-Jul-20 to 31-Dec-20</v>
      </c>
      <c r="M512" s="488" t="s">
        <v>1524</v>
      </c>
      <c r="N512" s="479"/>
      <c r="O512" s="127"/>
      <c r="P512" s="127"/>
      <c r="Q512" s="127"/>
      <c r="AD512" s="480"/>
      <c r="AE512" s="480"/>
      <c r="AF512" s="480"/>
      <c r="AG512" s="480"/>
      <c r="AM512" s="5"/>
      <c r="AN512" s="5"/>
    </row>
    <row r="513" spans="1:40" ht="31.5" x14ac:dyDescent="0.25">
      <c r="A513" s="375">
        <v>70</v>
      </c>
      <c r="B513" s="394" t="str">
        <f t="shared" si="40"/>
        <v/>
      </c>
      <c r="C513" s="395" t="str">
        <f ca="1">TEXT(IFERROR(INDEX('Overview - Section A'!$A$37:$A$44,MATCH(G513,'Overview - Section A'!$U$37:$U$44,0)),""),"d-mmm-yy") &amp;" to " &amp; TEXT(IFERROR(INDEX('Overview - Section A'!$E$37:$E$44,MATCH(G513,'Overview - Section A'!$U$37:$U$44,0)),""),"d-mmm-yy")</f>
        <v>1-Jan-21 to 30-Jun-21</v>
      </c>
      <c r="D513" s="483"/>
      <c r="E513" s="483"/>
      <c r="F513" s="484" t="str">
        <f t="shared" si="41"/>
        <v/>
      </c>
      <c r="G513" s="485" t="s">
        <v>438</v>
      </c>
      <c r="H513" s="485"/>
      <c r="I513" s="486" t="b">
        <f t="shared" si="42"/>
        <v>1</v>
      </c>
      <c r="J513" s="486" t="b">
        <f t="shared" si="43"/>
        <v>0</v>
      </c>
      <c r="K513" s="486" t="str">
        <f t="shared" si="44"/>
        <v>a1N36000007n78BEAQ</v>
      </c>
      <c r="L513" s="487" t="str">
        <f t="shared" ca="1" si="45"/>
        <v>701-Jan-21 to 30-Jun-21</v>
      </c>
      <c r="M513" s="488" t="s">
        <v>1525</v>
      </c>
      <c r="N513" s="479"/>
      <c r="O513" s="127"/>
      <c r="P513" s="127"/>
      <c r="Q513" s="127"/>
      <c r="AD513" s="480"/>
      <c r="AE513" s="480"/>
      <c r="AF513" s="480"/>
      <c r="AG513" s="480"/>
      <c r="AM513" s="5"/>
      <c r="AN513" s="5"/>
    </row>
    <row r="514" spans="1:40" ht="31.5" x14ac:dyDescent="0.25">
      <c r="A514" s="375">
        <v>71</v>
      </c>
      <c r="B514" s="394" t="str">
        <f t="shared" si="40"/>
        <v/>
      </c>
      <c r="C514" s="395" t="str">
        <f ca="1">TEXT(IFERROR(INDEX('Overview - Section A'!$A$37:$A$44,MATCH(G514,'Overview - Section A'!$U$37:$U$44,0)),""),"d-mmm-yy") &amp;" to " &amp; TEXT(IFERROR(INDEX('Overview - Section A'!$E$37:$E$44,MATCH(G514,'Overview - Section A'!$U$37:$U$44,0)),""),"d-mmm-yy")</f>
        <v>1-Jul-18 to 31-Dec-18</v>
      </c>
      <c r="D514" s="483"/>
      <c r="E514" s="483"/>
      <c r="F514" s="484" t="str">
        <f t="shared" si="41"/>
        <v/>
      </c>
      <c r="G514" s="485" t="s">
        <v>428</v>
      </c>
      <c r="H514" s="485"/>
      <c r="I514" s="486" t="b">
        <f t="shared" si="42"/>
        <v>1</v>
      </c>
      <c r="J514" s="486" t="b">
        <f t="shared" si="43"/>
        <v>0</v>
      </c>
      <c r="K514" s="486" t="str">
        <f t="shared" si="44"/>
        <v>a1N36000007n78CEAQ</v>
      </c>
      <c r="L514" s="487" t="str">
        <f t="shared" ca="1" si="45"/>
        <v>711-Jul-18 to 31-Dec-18</v>
      </c>
      <c r="M514" s="488" t="s">
        <v>1526</v>
      </c>
      <c r="N514" s="479"/>
      <c r="O514" s="127"/>
      <c r="P514" s="127"/>
      <c r="Q514" s="127"/>
      <c r="AD514" s="480"/>
      <c r="AE514" s="480"/>
      <c r="AF514" s="480"/>
      <c r="AG514" s="480"/>
      <c r="AM514" s="5"/>
      <c r="AN514" s="5"/>
    </row>
    <row r="515" spans="1:40" ht="31.5" x14ac:dyDescent="0.25">
      <c r="A515" s="375">
        <v>71</v>
      </c>
      <c r="B515" s="394" t="str">
        <f t="shared" si="40"/>
        <v/>
      </c>
      <c r="C515" s="395" t="str">
        <f ca="1">TEXT(IFERROR(INDEX('Overview - Section A'!$A$37:$A$44,MATCH(G515,'Overview - Section A'!$U$37:$U$44,0)),""),"d-mmm-yy") &amp;" to " &amp; TEXT(IFERROR(INDEX('Overview - Section A'!$E$37:$E$44,MATCH(G515,'Overview - Section A'!$U$37:$U$44,0)),""),"d-mmm-yy")</f>
        <v>1-Jan-19 to 30-Jun-19</v>
      </c>
      <c r="D515" s="483"/>
      <c r="E515" s="483"/>
      <c r="F515" s="484" t="str">
        <f t="shared" si="41"/>
        <v/>
      </c>
      <c r="G515" s="485" t="s">
        <v>430</v>
      </c>
      <c r="H515" s="485"/>
      <c r="I515" s="486" t="b">
        <f t="shared" si="42"/>
        <v>1</v>
      </c>
      <c r="J515" s="486" t="b">
        <f t="shared" si="43"/>
        <v>0</v>
      </c>
      <c r="K515" s="486" t="str">
        <f t="shared" si="44"/>
        <v>a1N36000007n78CEAQ</v>
      </c>
      <c r="L515" s="487" t="str">
        <f t="shared" ca="1" si="45"/>
        <v>711-Jan-19 to 30-Jun-19</v>
      </c>
      <c r="M515" s="488" t="s">
        <v>1527</v>
      </c>
      <c r="N515" s="479"/>
      <c r="O515" s="127"/>
      <c r="P515" s="127"/>
      <c r="Q515" s="127"/>
      <c r="AD515" s="480"/>
      <c r="AE515" s="480"/>
      <c r="AF515" s="480"/>
      <c r="AG515" s="480"/>
      <c r="AM515" s="5"/>
      <c r="AN515" s="5"/>
    </row>
    <row r="516" spans="1:40" ht="31.5" x14ac:dyDescent="0.25">
      <c r="A516" s="375">
        <v>71</v>
      </c>
      <c r="B516" s="394" t="str">
        <f t="shared" si="40"/>
        <v/>
      </c>
      <c r="C516" s="395" t="str">
        <f ca="1">TEXT(IFERROR(INDEX('Overview - Section A'!$A$37:$A$44,MATCH(G516,'Overview - Section A'!$U$37:$U$44,0)),""),"d-mmm-yy") &amp;" to " &amp; TEXT(IFERROR(INDEX('Overview - Section A'!$E$37:$E$44,MATCH(G516,'Overview - Section A'!$U$37:$U$44,0)),""),"d-mmm-yy")</f>
        <v>1-Jul-19 to 31-Dec-19</v>
      </c>
      <c r="D516" s="483"/>
      <c r="E516" s="483"/>
      <c r="F516" s="484" t="str">
        <f t="shared" si="41"/>
        <v/>
      </c>
      <c r="G516" s="485" t="s">
        <v>432</v>
      </c>
      <c r="H516" s="485"/>
      <c r="I516" s="486" t="b">
        <f t="shared" si="42"/>
        <v>1</v>
      </c>
      <c r="J516" s="486" t="b">
        <f t="shared" si="43"/>
        <v>0</v>
      </c>
      <c r="K516" s="486" t="str">
        <f t="shared" si="44"/>
        <v>a1N36000007n78CEAQ</v>
      </c>
      <c r="L516" s="487" t="str">
        <f t="shared" ca="1" si="45"/>
        <v>711-Jul-19 to 31-Dec-19</v>
      </c>
      <c r="M516" s="488" t="s">
        <v>1528</v>
      </c>
      <c r="N516" s="479"/>
      <c r="O516" s="127"/>
      <c r="P516" s="127"/>
      <c r="Q516" s="127"/>
      <c r="AD516" s="480"/>
      <c r="AE516" s="480"/>
      <c r="AF516" s="480"/>
      <c r="AG516" s="480"/>
      <c r="AM516" s="5"/>
      <c r="AN516" s="5"/>
    </row>
    <row r="517" spans="1:40" ht="31.5" x14ac:dyDescent="0.25">
      <c r="A517" s="375">
        <v>71</v>
      </c>
      <c r="B517" s="394" t="str">
        <f t="shared" si="40"/>
        <v/>
      </c>
      <c r="C517" s="395" t="str">
        <f ca="1">TEXT(IFERROR(INDEX('Overview - Section A'!$A$37:$A$44,MATCH(G517,'Overview - Section A'!$U$37:$U$44,0)),""),"d-mmm-yy") &amp;" to " &amp; TEXT(IFERROR(INDEX('Overview - Section A'!$E$37:$E$44,MATCH(G517,'Overview - Section A'!$U$37:$U$44,0)),""),"d-mmm-yy")</f>
        <v>1-Jan-20 to 30-Jun-20</v>
      </c>
      <c r="D517" s="483"/>
      <c r="E517" s="483"/>
      <c r="F517" s="484" t="str">
        <f t="shared" si="41"/>
        <v/>
      </c>
      <c r="G517" s="485" t="s">
        <v>434</v>
      </c>
      <c r="H517" s="485"/>
      <c r="I517" s="486" t="b">
        <f t="shared" si="42"/>
        <v>1</v>
      </c>
      <c r="J517" s="486" t="b">
        <f t="shared" si="43"/>
        <v>0</v>
      </c>
      <c r="K517" s="486" t="str">
        <f t="shared" si="44"/>
        <v>a1N36000007n78CEAQ</v>
      </c>
      <c r="L517" s="487" t="str">
        <f t="shared" ca="1" si="45"/>
        <v>711-Jan-20 to 30-Jun-20</v>
      </c>
      <c r="M517" s="488" t="s">
        <v>1529</v>
      </c>
      <c r="N517" s="479"/>
      <c r="O517" s="127"/>
      <c r="P517" s="127"/>
      <c r="Q517" s="127"/>
      <c r="AD517" s="480"/>
      <c r="AE517" s="480"/>
      <c r="AF517" s="480"/>
      <c r="AG517" s="480"/>
      <c r="AM517" s="5"/>
      <c r="AN517" s="5"/>
    </row>
    <row r="518" spans="1:40" ht="31.5" x14ac:dyDescent="0.25">
      <c r="A518" s="375">
        <v>71</v>
      </c>
      <c r="B518" s="394" t="str">
        <f t="shared" si="40"/>
        <v/>
      </c>
      <c r="C518" s="395" t="str">
        <f ca="1">TEXT(IFERROR(INDEX('Overview - Section A'!$A$37:$A$44,MATCH(G518,'Overview - Section A'!$U$37:$U$44,0)),""),"d-mmm-yy") &amp;" to " &amp; TEXT(IFERROR(INDEX('Overview - Section A'!$E$37:$E$44,MATCH(G518,'Overview - Section A'!$U$37:$U$44,0)),""),"d-mmm-yy")</f>
        <v>1-Jul-20 to 31-Dec-20</v>
      </c>
      <c r="D518" s="483"/>
      <c r="E518" s="483"/>
      <c r="F518" s="484" t="str">
        <f t="shared" si="41"/>
        <v/>
      </c>
      <c r="G518" s="485" t="s">
        <v>436</v>
      </c>
      <c r="H518" s="485"/>
      <c r="I518" s="486" t="b">
        <f t="shared" si="42"/>
        <v>1</v>
      </c>
      <c r="J518" s="486" t="b">
        <f t="shared" si="43"/>
        <v>0</v>
      </c>
      <c r="K518" s="486" t="str">
        <f t="shared" si="44"/>
        <v>a1N36000007n78CEAQ</v>
      </c>
      <c r="L518" s="487" t="str">
        <f t="shared" ca="1" si="45"/>
        <v>711-Jul-20 to 31-Dec-20</v>
      </c>
      <c r="M518" s="488" t="s">
        <v>1530</v>
      </c>
      <c r="N518" s="479"/>
      <c r="O518" s="127"/>
      <c r="P518" s="127"/>
      <c r="Q518" s="127"/>
      <c r="AD518" s="480"/>
      <c r="AE518" s="480"/>
      <c r="AF518" s="480"/>
      <c r="AG518" s="480"/>
      <c r="AM518" s="5"/>
      <c r="AN518" s="5"/>
    </row>
    <row r="519" spans="1:40" ht="31.5" x14ac:dyDescent="0.25">
      <c r="A519" s="375">
        <v>71</v>
      </c>
      <c r="B519" s="394" t="str">
        <f t="shared" si="40"/>
        <v/>
      </c>
      <c r="C519" s="395" t="str">
        <f ca="1">TEXT(IFERROR(INDEX('Overview - Section A'!$A$37:$A$44,MATCH(G519,'Overview - Section A'!$U$37:$U$44,0)),""),"d-mmm-yy") &amp;" to " &amp; TEXT(IFERROR(INDEX('Overview - Section A'!$E$37:$E$44,MATCH(G519,'Overview - Section A'!$U$37:$U$44,0)),""),"d-mmm-yy")</f>
        <v>1-Jan-21 to 30-Jun-21</v>
      </c>
      <c r="D519" s="483"/>
      <c r="E519" s="483"/>
      <c r="F519" s="484" t="str">
        <f t="shared" si="41"/>
        <v/>
      </c>
      <c r="G519" s="485" t="s">
        <v>438</v>
      </c>
      <c r="H519" s="485"/>
      <c r="I519" s="486" t="b">
        <f t="shared" si="42"/>
        <v>1</v>
      </c>
      <c r="J519" s="486" t="b">
        <f t="shared" si="43"/>
        <v>0</v>
      </c>
      <c r="K519" s="486" t="str">
        <f t="shared" si="44"/>
        <v>a1N36000007n78CEAQ</v>
      </c>
      <c r="L519" s="487" t="str">
        <f t="shared" ca="1" si="45"/>
        <v>711-Jan-21 to 30-Jun-21</v>
      </c>
      <c r="M519" s="488" t="s">
        <v>1531</v>
      </c>
      <c r="N519" s="479"/>
      <c r="O519" s="127"/>
      <c r="P519" s="127"/>
      <c r="Q519" s="127"/>
      <c r="AD519" s="480"/>
      <c r="AE519" s="480"/>
      <c r="AF519" s="480"/>
      <c r="AG519" s="480"/>
      <c r="AM519" s="5"/>
      <c r="AN519" s="5"/>
    </row>
    <row r="520" spans="1:40" ht="31.5" x14ac:dyDescent="0.25">
      <c r="A520" s="375">
        <v>72</v>
      </c>
      <c r="B520" s="394" t="str">
        <f t="shared" si="40"/>
        <v/>
      </c>
      <c r="C520" s="395" t="str">
        <f ca="1">TEXT(IFERROR(INDEX('Overview - Section A'!$A$37:$A$44,MATCH(G520,'Overview - Section A'!$U$37:$U$44,0)),""),"d-mmm-yy") &amp;" to " &amp; TEXT(IFERROR(INDEX('Overview - Section A'!$E$37:$E$44,MATCH(G520,'Overview - Section A'!$U$37:$U$44,0)),""),"d-mmm-yy")</f>
        <v>1-Jul-18 to 31-Dec-18</v>
      </c>
      <c r="D520" s="483"/>
      <c r="E520" s="483"/>
      <c r="F520" s="484" t="str">
        <f t="shared" si="41"/>
        <v/>
      </c>
      <c r="G520" s="485" t="s">
        <v>428</v>
      </c>
      <c r="H520" s="485"/>
      <c r="I520" s="486" t="b">
        <f t="shared" si="42"/>
        <v>1</v>
      </c>
      <c r="J520" s="486" t="b">
        <f t="shared" si="43"/>
        <v>0</v>
      </c>
      <c r="K520" s="486" t="str">
        <f t="shared" si="44"/>
        <v>a1N36000007n78DEAQ</v>
      </c>
      <c r="L520" s="487" t="str">
        <f t="shared" ca="1" si="45"/>
        <v>721-Jul-18 to 31-Dec-18</v>
      </c>
      <c r="M520" s="488" t="s">
        <v>1532</v>
      </c>
      <c r="N520" s="479"/>
      <c r="O520" s="127"/>
      <c r="P520" s="127"/>
      <c r="Q520" s="127"/>
      <c r="AD520" s="480"/>
      <c r="AE520" s="480"/>
      <c r="AF520" s="480"/>
      <c r="AG520" s="480"/>
      <c r="AM520" s="5"/>
      <c r="AN520" s="5"/>
    </row>
    <row r="521" spans="1:40" ht="31.5" x14ac:dyDescent="0.25">
      <c r="A521" s="375">
        <v>72</v>
      </c>
      <c r="B521" s="394" t="str">
        <f t="shared" si="40"/>
        <v/>
      </c>
      <c r="C521" s="395" t="str">
        <f ca="1">TEXT(IFERROR(INDEX('Overview - Section A'!$A$37:$A$44,MATCH(G521,'Overview - Section A'!$U$37:$U$44,0)),""),"d-mmm-yy") &amp;" to " &amp; TEXT(IFERROR(INDEX('Overview - Section A'!$E$37:$E$44,MATCH(G521,'Overview - Section A'!$U$37:$U$44,0)),""),"d-mmm-yy")</f>
        <v>1-Jan-19 to 30-Jun-19</v>
      </c>
      <c r="D521" s="483"/>
      <c r="E521" s="483"/>
      <c r="F521" s="484" t="str">
        <f t="shared" si="41"/>
        <v/>
      </c>
      <c r="G521" s="485" t="s">
        <v>430</v>
      </c>
      <c r="H521" s="485"/>
      <c r="I521" s="486" t="b">
        <f t="shared" si="42"/>
        <v>1</v>
      </c>
      <c r="J521" s="486" t="b">
        <f t="shared" si="43"/>
        <v>0</v>
      </c>
      <c r="K521" s="486" t="str">
        <f t="shared" si="44"/>
        <v>a1N36000007n78DEAQ</v>
      </c>
      <c r="L521" s="487" t="str">
        <f t="shared" ca="1" si="45"/>
        <v>721-Jan-19 to 30-Jun-19</v>
      </c>
      <c r="M521" s="488" t="s">
        <v>1533</v>
      </c>
      <c r="N521" s="479"/>
      <c r="O521" s="127"/>
      <c r="P521" s="127"/>
      <c r="Q521" s="127"/>
      <c r="AD521" s="480"/>
      <c r="AE521" s="480"/>
      <c r="AF521" s="480"/>
      <c r="AG521" s="480"/>
      <c r="AM521" s="5"/>
      <c r="AN521" s="5"/>
    </row>
    <row r="522" spans="1:40" ht="31.5" x14ac:dyDescent="0.25">
      <c r="A522" s="375">
        <v>72</v>
      </c>
      <c r="B522" s="394" t="str">
        <f t="shared" si="40"/>
        <v/>
      </c>
      <c r="C522" s="395" t="str">
        <f ca="1">TEXT(IFERROR(INDEX('Overview - Section A'!$A$37:$A$44,MATCH(G522,'Overview - Section A'!$U$37:$U$44,0)),""),"d-mmm-yy") &amp;" to " &amp; TEXT(IFERROR(INDEX('Overview - Section A'!$E$37:$E$44,MATCH(G522,'Overview - Section A'!$U$37:$U$44,0)),""),"d-mmm-yy")</f>
        <v>1-Jul-19 to 31-Dec-19</v>
      </c>
      <c r="D522" s="483"/>
      <c r="E522" s="483"/>
      <c r="F522" s="484" t="str">
        <f t="shared" si="41"/>
        <v/>
      </c>
      <c r="G522" s="485" t="s">
        <v>432</v>
      </c>
      <c r="H522" s="485"/>
      <c r="I522" s="486" t="b">
        <f t="shared" si="42"/>
        <v>1</v>
      </c>
      <c r="J522" s="486" t="b">
        <f t="shared" si="43"/>
        <v>0</v>
      </c>
      <c r="K522" s="486" t="str">
        <f t="shared" si="44"/>
        <v>a1N36000007n78DEAQ</v>
      </c>
      <c r="L522" s="487" t="str">
        <f t="shared" ca="1" si="45"/>
        <v>721-Jul-19 to 31-Dec-19</v>
      </c>
      <c r="M522" s="488" t="s">
        <v>1534</v>
      </c>
      <c r="N522" s="479"/>
      <c r="O522" s="127"/>
      <c r="P522" s="127"/>
      <c r="Q522" s="127"/>
      <c r="AD522" s="480"/>
      <c r="AE522" s="480"/>
      <c r="AF522" s="480"/>
      <c r="AG522" s="480"/>
      <c r="AM522" s="5"/>
      <c r="AN522" s="5"/>
    </row>
    <row r="523" spans="1:40" ht="31.5" x14ac:dyDescent="0.25">
      <c r="A523" s="375">
        <v>72</v>
      </c>
      <c r="B523" s="394" t="str">
        <f t="shared" si="40"/>
        <v/>
      </c>
      <c r="C523" s="395" t="str">
        <f ca="1">TEXT(IFERROR(INDEX('Overview - Section A'!$A$37:$A$44,MATCH(G523,'Overview - Section A'!$U$37:$U$44,0)),""),"d-mmm-yy") &amp;" to " &amp; TEXT(IFERROR(INDEX('Overview - Section A'!$E$37:$E$44,MATCH(G523,'Overview - Section A'!$U$37:$U$44,0)),""),"d-mmm-yy")</f>
        <v>1-Jan-20 to 30-Jun-20</v>
      </c>
      <c r="D523" s="483"/>
      <c r="E523" s="483"/>
      <c r="F523" s="484" t="str">
        <f t="shared" si="41"/>
        <v/>
      </c>
      <c r="G523" s="485" t="s">
        <v>434</v>
      </c>
      <c r="H523" s="485"/>
      <c r="I523" s="486" t="b">
        <f t="shared" si="42"/>
        <v>1</v>
      </c>
      <c r="J523" s="486" t="b">
        <f t="shared" si="43"/>
        <v>0</v>
      </c>
      <c r="K523" s="486" t="str">
        <f t="shared" si="44"/>
        <v>a1N36000007n78DEAQ</v>
      </c>
      <c r="L523" s="487" t="str">
        <f t="shared" ca="1" si="45"/>
        <v>721-Jan-20 to 30-Jun-20</v>
      </c>
      <c r="M523" s="488" t="s">
        <v>1535</v>
      </c>
      <c r="N523" s="479"/>
      <c r="O523" s="127"/>
      <c r="P523" s="127"/>
      <c r="Q523" s="127"/>
      <c r="AD523" s="480"/>
      <c r="AE523" s="480"/>
      <c r="AF523" s="480"/>
      <c r="AG523" s="480"/>
      <c r="AM523" s="5"/>
      <c r="AN523" s="5"/>
    </row>
    <row r="524" spans="1:40" ht="31.5" x14ac:dyDescent="0.25">
      <c r="A524" s="375">
        <v>72</v>
      </c>
      <c r="B524" s="394" t="str">
        <f t="shared" si="40"/>
        <v/>
      </c>
      <c r="C524" s="395" t="str">
        <f ca="1">TEXT(IFERROR(INDEX('Overview - Section A'!$A$37:$A$44,MATCH(G524,'Overview - Section A'!$U$37:$U$44,0)),""),"d-mmm-yy") &amp;" to " &amp; TEXT(IFERROR(INDEX('Overview - Section A'!$E$37:$E$44,MATCH(G524,'Overview - Section A'!$U$37:$U$44,0)),""),"d-mmm-yy")</f>
        <v>1-Jul-20 to 31-Dec-20</v>
      </c>
      <c r="D524" s="483"/>
      <c r="E524" s="483"/>
      <c r="F524" s="484" t="str">
        <f t="shared" si="41"/>
        <v/>
      </c>
      <c r="G524" s="485" t="s">
        <v>436</v>
      </c>
      <c r="H524" s="485"/>
      <c r="I524" s="486" t="b">
        <f t="shared" si="42"/>
        <v>1</v>
      </c>
      <c r="J524" s="486" t="b">
        <f t="shared" si="43"/>
        <v>0</v>
      </c>
      <c r="K524" s="486" t="str">
        <f t="shared" si="44"/>
        <v>a1N36000007n78DEAQ</v>
      </c>
      <c r="L524" s="487" t="str">
        <f t="shared" ca="1" si="45"/>
        <v>721-Jul-20 to 31-Dec-20</v>
      </c>
      <c r="M524" s="488" t="s">
        <v>1536</v>
      </c>
      <c r="N524" s="479"/>
      <c r="O524" s="127"/>
      <c r="P524" s="127"/>
      <c r="Q524" s="127"/>
      <c r="AD524" s="480"/>
      <c r="AE524" s="480"/>
      <c r="AF524" s="480"/>
      <c r="AG524" s="480"/>
      <c r="AM524" s="5"/>
      <c r="AN524" s="5"/>
    </row>
    <row r="525" spans="1:40" ht="31.5" x14ac:dyDescent="0.25">
      <c r="A525" s="375">
        <v>72</v>
      </c>
      <c r="B525" s="394" t="str">
        <f t="shared" si="40"/>
        <v/>
      </c>
      <c r="C525" s="395" t="str">
        <f ca="1">TEXT(IFERROR(INDEX('Overview - Section A'!$A$37:$A$44,MATCH(G525,'Overview - Section A'!$U$37:$U$44,0)),""),"d-mmm-yy") &amp;" to " &amp; TEXT(IFERROR(INDEX('Overview - Section A'!$E$37:$E$44,MATCH(G525,'Overview - Section A'!$U$37:$U$44,0)),""),"d-mmm-yy")</f>
        <v>1-Jan-21 to 30-Jun-21</v>
      </c>
      <c r="D525" s="483"/>
      <c r="E525" s="483"/>
      <c r="F525" s="484" t="str">
        <f t="shared" si="41"/>
        <v/>
      </c>
      <c r="G525" s="485" t="s">
        <v>438</v>
      </c>
      <c r="H525" s="485"/>
      <c r="I525" s="486" t="b">
        <f t="shared" si="42"/>
        <v>1</v>
      </c>
      <c r="J525" s="486" t="b">
        <f t="shared" si="43"/>
        <v>0</v>
      </c>
      <c r="K525" s="486" t="str">
        <f t="shared" si="44"/>
        <v>a1N36000007n78DEAQ</v>
      </c>
      <c r="L525" s="487" t="str">
        <f t="shared" ca="1" si="45"/>
        <v>721-Jan-21 to 30-Jun-21</v>
      </c>
      <c r="M525" s="488" t="s">
        <v>1537</v>
      </c>
      <c r="N525" s="479"/>
      <c r="O525" s="127"/>
      <c r="P525" s="127"/>
      <c r="Q525" s="127"/>
      <c r="AD525" s="480"/>
      <c r="AE525" s="480"/>
      <c r="AF525" s="480"/>
      <c r="AG525" s="480"/>
      <c r="AM525" s="5"/>
      <c r="AN525" s="5"/>
    </row>
    <row r="526" spans="1:40" ht="31.5" x14ac:dyDescent="0.25">
      <c r="A526" s="375">
        <v>73</v>
      </c>
      <c r="B526" s="394" t="str">
        <f t="shared" si="40"/>
        <v/>
      </c>
      <c r="C526" s="395" t="str">
        <f ca="1">TEXT(IFERROR(INDEX('Overview - Section A'!$A$37:$A$44,MATCH(G526,'Overview - Section A'!$U$37:$U$44,0)),""),"d-mmm-yy") &amp;" to " &amp; TEXT(IFERROR(INDEX('Overview - Section A'!$E$37:$E$44,MATCH(G526,'Overview - Section A'!$U$37:$U$44,0)),""),"d-mmm-yy")</f>
        <v>1-Jul-18 to 31-Dec-18</v>
      </c>
      <c r="D526" s="483"/>
      <c r="E526" s="483"/>
      <c r="F526" s="484" t="str">
        <f t="shared" si="41"/>
        <v/>
      </c>
      <c r="G526" s="485" t="s">
        <v>428</v>
      </c>
      <c r="H526" s="485"/>
      <c r="I526" s="486" t="b">
        <f t="shared" si="42"/>
        <v>1</v>
      </c>
      <c r="J526" s="486" t="b">
        <f t="shared" si="43"/>
        <v>0</v>
      </c>
      <c r="K526" s="486" t="str">
        <f t="shared" si="44"/>
        <v>a1N36000007n78EEAQ</v>
      </c>
      <c r="L526" s="487" t="str">
        <f t="shared" ca="1" si="45"/>
        <v>731-Jul-18 to 31-Dec-18</v>
      </c>
      <c r="M526" s="488" t="s">
        <v>1538</v>
      </c>
      <c r="N526" s="479"/>
      <c r="O526" s="127"/>
      <c r="P526" s="127"/>
      <c r="Q526" s="127"/>
      <c r="AD526" s="480"/>
      <c r="AE526" s="480"/>
      <c r="AF526" s="480"/>
      <c r="AG526" s="480"/>
      <c r="AM526" s="5"/>
      <c r="AN526" s="5"/>
    </row>
    <row r="527" spans="1:40" ht="31.5" x14ac:dyDescent="0.25">
      <c r="A527" s="375">
        <v>73</v>
      </c>
      <c r="B527" s="394" t="str">
        <f t="shared" si="40"/>
        <v/>
      </c>
      <c r="C527" s="395" t="str">
        <f ca="1">TEXT(IFERROR(INDEX('Overview - Section A'!$A$37:$A$44,MATCH(G527,'Overview - Section A'!$U$37:$U$44,0)),""),"d-mmm-yy") &amp;" to " &amp; TEXT(IFERROR(INDEX('Overview - Section A'!$E$37:$E$44,MATCH(G527,'Overview - Section A'!$U$37:$U$44,0)),""),"d-mmm-yy")</f>
        <v>1-Jan-19 to 30-Jun-19</v>
      </c>
      <c r="D527" s="483"/>
      <c r="E527" s="483"/>
      <c r="F527" s="484" t="str">
        <f t="shared" si="41"/>
        <v/>
      </c>
      <c r="G527" s="485" t="s">
        <v>430</v>
      </c>
      <c r="H527" s="485"/>
      <c r="I527" s="486" t="b">
        <f t="shared" si="42"/>
        <v>1</v>
      </c>
      <c r="J527" s="486" t="b">
        <f t="shared" si="43"/>
        <v>0</v>
      </c>
      <c r="K527" s="486" t="str">
        <f t="shared" si="44"/>
        <v>a1N36000007n78EEAQ</v>
      </c>
      <c r="L527" s="487" t="str">
        <f t="shared" ca="1" si="45"/>
        <v>731-Jan-19 to 30-Jun-19</v>
      </c>
      <c r="M527" s="488" t="s">
        <v>1539</v>
      </c>
      <c r="N527" s="479"/>
      <c r="O527" s="127"/>
      <c r="P527" s="127"/>
      <c r="Q527" s="127"/>
      <c r="AD527" s="480"/>
      <c r="AE527" s="480"/>
      <c r="AF527" s="480"/>
      <c r="AG527" s="480"/>
      <c r="AM527" s="5"/>
      <c r="AN527" s="5"/>
    </row>
    <row r="528" spans="1:40" ht="31.5" x14ac:dyDescent="0.25">
      <c r="A528" s="375">
        <v>73</v>
      </c>
      <c r="B528" s="394" t="str">
        <f t="shared" si="40"/>
        <v/>
      </c>
      <c r="C528" s="395" t="str">
        <f ca="1">TEXT(IFERROR(INDEX('Overview - Section A'!$A$37:$A$44,MATCH(G528,'Overview - Section A'!$U$37:$U$44,0)),""),"d-mmm-yy") &amp;" to " &amp; TEXT(IFERROR(INDEX('Overview - Section A'!$E$37:$E$44,MATCH(G528,'Overview - Section A'!$U$37:$U$44,0)),""),"d-mmm-yy")</f>
        <v>1-Jul-19 to 31-Dec-19</v>
      </c>
      <c r="D528" s="483"/>
      <c r="E528" s="483"/>
      <c r="F528" s="484" t="str">
        <f t="shared" si="41"/>
        <v/>
      </c>
      <c r="G528" s="485" t="s">
        <v>432</v>
      </c>
      <c r="H528" s="485"/>
      <c r="I528" s="486" t="b">
        <f t="shared" si="42"/>
        <v>1</v>
      </c>
      <c r="J528" s="486" t="b">
        <f t="shared" si="43"/>
        <v>0</v>
      </c>
      <c r="K528" s="486" t="str">
        <f t="shared" si="44"/>
        <v>a1N36000007n78EEAQ</v>
      </c>
      <c r="L528" s="487" t="str">
        <f t="shared" ca="1" si="45"/>
        <v>731-Jul-19 to 31-Dec-19</v>
      </c>
      <c r="M528" s="488" t="s">
        <v>1540</v>
      </c>
      <c r="N528" s="479"/>
      <c r="O528" s="127"/>
      <c r="P528" s="127"/>
      <c r="Q528" s="127"/>
      <c r="AD528" s="480"/>
      <c r="AE528" s="480"/>
      <c r="AF528" s="480"/>
      <c r="AG528" s="480"/>
      <c r="AM528" s="5"/>
      <c r="AN528" s="5"/>
    </row>
    <row r="529" spans="1:40" ht="31.5" x14ac:dyDescent="0.25">
      <c r="A529" s="375">
        <v>73</v>
      </c>
      <c r="B529" s="394" t="str">
        <f t="shared" si="40"/>
        <v/>
      </c>
      <c r="C529" s="395" t="str">
        <f ca="1">TEXT(IFERROR(INDEX('Overview - Section A'!$A$37:$A$44,MATCH(G529,'Overview - Section A'!$U$37:$U$44,0)),""),"d-mmm-yy") &amp;" to " &amp; TEXT(IFERROR(INDEX('Overview - Section A'!$E$37:$E$44,MATCH(G529,'Overview - Section A'!$U$37:$U$44,0)),""),"d-mmm-yy")</f>
        <v>1-Jan-20 to 30-Jun-20</v>
      </c>
      <c r="D529" s="483"/>
      <c r="E529" s="483"/>
      <c r="F529" s="484" t="str">
        <f t="shared" si="41"/>
        <v/>
      </c>
      <c r="G529" s="485" t="s">
        <v>434</v>
      </c>
      <c r="H529" s="485"/>
      <c r="I529" s="486" t="b">
        <f t="shared" si="42"/>
        <v>1</v>
      </c>
      <c r="J529" s="486" t="b">
        <f t="shared" si="43"/>
        <v>0</v>
      </c>
      <c r="K529" s="486" t="str">
        <f t="shared" si="44"/>
        <v>a1N36000007n78EEAQ</v>
      </c>
      <c r="L529" s="487" t="str">
        <f t="shared" ca="1" si="45"/>
        <v>731-Jan-20 to 30-Jun-20</v>
      </c>
      <c r="M529" s="488" t="s">
        <v>1541</v>
      </c>
      <c r="N529" s="479"/>
      <c r="O529" s="127"/>
      <c r="P529" s="127"/>
      <c r="Q529" s="127"/>
      <c r="AD529" s="480"/>
      <c r="AE529" s="480"/>
      <c r="AF529" s="480"/>
      <c r="AG529" s="480"/>
      <c r="AM529" s="5"/>
      <c r="AN529" s="5"/>
    </row>
    <row r="530" spans="1:40" ht="31.5" x14ac:dyDescent="0.25">
      <c r="A530" s="375">
        <v>73</v>
      </c>
      <c r="B530" s="394" t="str">
        <f t="shared" si="40"/>
        <v/>
      </c>
      <c r="C530" s="395" t="str">
        <f ca="1">TEXT(IFERROR(INDEX('Overview - Section A'!$A$37:$A$44,MATCH(G530,'Overview - Section A'!$U$37:$U$44,0)),""),"d-mmm-yy") &amp;" to " &amp; TEXT(IFERROR(INDEX('Overview - Section A'!$E$37:$E$44,MATCH(G530,'Overview - Section A'!$U$37:$U$44,0)),""),"d-mmm-yy")</f>
        <v>1-Jul-20 to 31-Dec-20</v>
      </c>
      <c r="D530" s="483"/>
      <c r="E530" s="483"/>
      <c r="F530" s="484" t="str">
        <f t="shared" si="41"/>
        <v/>
      </c>
      <c r="G530" s="485" t="s">
        <v>436</v>
      </c>
      <c r="H530" s="485"/>
      <c r="I530" s="486" t="b">
        <f t="shared" si="42"/>
        <v>1</v>
      </c>
      <c r="J530" s="486" t="b">
        <f t="shared" si="43"/>
        <v>0</v>
      </c>
      <c r="K530" s="486" t="str">
        <f t="shared" si="44"/>
        <v>a1N36000007n78EEAQ</v>
      </c>
      <c r="L530" s="487" t="str">
        <f t="shared" ca="1" si="45"/>
        <v>731-Jul-20 to 31-Dec-20</v>
      </c>
      <c r="M530" s="488" t="s">
        <v>1542</v>
      </c>
      <c r="N530" s="479"/>
      <c r="O530" s="127"/>
      <c r="P530" s="127"/>
      <c r="Q530" s="127"/>
      <c r="AD530" s="480"/>
      <c r="AE530" s="480"/>
      <c r="AF530" s="480"/>
      <c r="AG530" s="480"/>
      <c r="AM530" s="5"/>
      <c r="AN530" s="5"/>
    </row>
    <row r="531" spans="1:40" ht="31.5" x14ac:dyDescent="0.25">
      <c r="A531" s="375">
        <v>73</v>
      </c>
      <c r="B531" s="394" t="str">
        <f t="shared" si="40"/>
        <v/>
      </c>
      <c r="C531" s="395" t="str">
        <f ca="1">TEXT(IFERROR(INDEX('Overview - Section A'!$A$37:$A$44,MATCH(G531,'Overview - Section A'!$U$37:$U$44,0)),""),"d-mmm-yy") &amp;" to " &amp; TEXT(IFERROR(INDEX('Overview - Section A'!$E$37:$E$44,MATCH(G531,'Overview - Section A'!$U$37:$U$44,0)),""),"d-mmm-yy")</f>
        <v>1-Jan-21 to 30-Jun-21</v>
      </c>
      <c r="D531" s="483"/>
      <c r="E531" s="483"/>
      <c r="F531" s="484" t="str">
        <f t="shared" si="41"/>
        <v/>
      </c>
      <c r="G531" s="485" t="s">
        <v>438</v>
      </c>
      <c r="H531" s="485"/>
      <c r="I531" s="486" t="b">
        <f t="shared" si="42"/>
        <v>1</v>
      </c>
      <c r="J531" s="486" t="b">
        <f t="shared" si="43"/>
        <v>0</v>
      </c>
      <c r="K531" s="486" t="str">
        <f t="shared" si="44"/>
        <v>a1N36000007n78EEAQ</v>
      </c>
      <c r="L531" s="487" t="str">
        <f t="shared" ca="1" si="45"/>
        <v>731-Jan-21 to 30-Jun-21</v>
      </c>
      <c r="M531" s="488" t="s">
        <v>1543</v>
      </c>
      <c r="N531" s="479"/>
      <c r="O531" s="127"/>
      <c r="P531" s="127"/>
      <c r="Q531" s="127"/>
      <c r="AD531" s="480"/>
      <c r="AE531" s="480"/>
      <c r="AF531" s="480"/>
      <c r="AG531" s="480"/>
      <c r="AM531" s="5"/>
      <c r="AN531" s="5"/>
    </row>
    <row r="532" spans="1:40" ht="31.5" x14ac:dyDescent="0.25">
      <c r="A532" s="375">
        <v>74</v>
      </c>
      <c r="B532" s="394" t="str">
        <f t="shared" si="40"/>
        <v/>
      </c>
      <c r="C532" s="395" t="str">
        <f ca="1">TEXT(IFERROR(INDEX('Overview - Section A'!$A$37:$A$44,MATCH(G532,'Overview - Section A'!$U$37:$U$44,0)),""),"d-mmm-yy") &amp;" to " &amp; TEXT(IFERROR(INDEX('Overview - Section A'!$E$37:$E$44,MATCH(G532,'Overview - Section A'!$U$37:$U$44,0)),""),"d-mmm-yy")</f>
        <v>1-Jul-18 to 31-Dec-18</v>
      </c>
      <c r="D532" s="483"/>
      <c r="E532" s="483"/>
      <c r="F532" s="484" t="str">
        <f t="shared" si="41"/>
        <v/>
      </c>
      <c r="G532" s="485" t="s">
        <v>428</v>
      </c>
      <c r="H532" s="485"/>
      <c r="I532" s="486" t="b">
        <f t="shared" si="42"/>
        <v>1</v>
      </c>
      <c r="J532" s="486" t="b">
        <f t="shared" si="43"/>
        <v>0</v>
      </c>
      <c r="K532" s="486" t="str">
        <f t="shared" si="44"/>
        <v>a1N36000007n78FEAQ</v>
      </c>
      <c r="L532" s="487" t="str">
        <f t="shared" ca="1" si="45"/>
        <v>741-Jul-18 to 31-Dec-18</v>
      </c>
      <c r="M532" s="488" t="s">
        <v>1544</v>
      </c>
      <c r="N532" s="479"/>
      <c r="O532" s="127"/>
      <c r="P532" s="127"/>
      <c r="Q532" s="127"/>
      <c r="AD532" s="480"/>
      <c r="AE532" s="480"/>
      <c r="AF532" s="480"/>
      <c r="AG532" s="480"/>
      <c r="AM532" s="5"/>
      <c r="AN532" s="5"/>
    </row>
    <row r="533" spans="1:40" ht="31.5" x14ac:dyDescent="0.25">
      <c r="A533" s="375">
        <v>74</v>
      </c>
      <c r="B533" s="394" t="str">
        <f t="shared" si="40"/>
        <v/>
      </c>
      <c r="C533" s="395" t="str">
        <f ca="1">TEXT(IFERROR(INDEX('Overview - Section A'!$A$37:$A$44,MATCH(G533,'Overview - Section A'!$U$37:$U$44,0)),""),"d-mmm-yy") &amp;" to " &amp; TEXT(IFERROR(INDEX('Overview - Section A'!$E$37:$E$44,MATCH(G533,'Overview - Section A'!$U$37:$U$44,0)),""),"d-mmm-yy")</f>
        <v>1-Jan-19 to 30-Jun-19</v>
      </c>
      <c r="D533" s="483"/>
      <c r="E533" s="483"/>
      <c r="F533" s="484" t="str">
        <f t="shared" si="41"/>
        <v/>
      </c>
      <c r="G533" s="485" t="s">
        <v>430</v>
      </c>
      <c r="H533" s="485"/>
      <c r="I533" s="486" t="b">
        <f t="shared" si="42"/>
        <v>1</v>
      </c>
      <c r="J533" s="486" t="b">
        <f t="shared" si="43"/>
        <v>0</v>
      </c>
      <c r="K533" s="486" t="str">
        <f t="shared" si="44"/>
        <v>a1N36000007n78FEAQ</v>
      </c>
      <c r="L533" s="487" t="str">
        <f t="shared" ca="1" si="45"/>
        <v>741-Jan-19 to 30-Jun-19</v>
      </c>
      <c r="M533" s="488" t="s">
        <v>1545</v>
      </c>
      <c r="N533" s="479"/>
      <c r="O533" s="127"/>
      <c r="P533" s="127"/>
      <c r="Q533" s="127"/>
      <c r="AD533" s="480"/>
      <c r="AE533" s="480"/>
      <c r="AF533" s="480"/>
      <c r="AG533" s="480"/>
      <c r="AM533" s="5"/>
      <c r="AN533" s="5"/>
    </row>
    <row r="534" spans="1:40" ht="31.5" x14ac:dyDescent="0.25">
      <c r="A534" s="375">
        <v>74</v>
      </c>
      <c r="B534" s="394" t="str">
        <f t="shared" si="40"/>
        <v/>
      </c>
      <c r="C534" s="395" t="str">
        <f ca="1">TEXT(IFERROR(INDEX('Overview - Section A'!$A$37:$A$44,MATCH(G534,'Overview - Section A'!$U$37:$U$44,0)),""),"d-mmm-yy") &amp;" to " &amp; TEXT(IFERROR(INDEX('Overview - Section A'!$E$37:$E$44,MATCH(G534,'Overview - Section A'!$U$37:$U$44,0)),""),"d-mmm-yy")</f>
        <v>1-Jul-19 to 31-Dec-19</v>
      </c>
      <c r="D534" s="483"/>
      <c r="E534" s="483"/>
      <c r="F534" s="484" t="str">
        <f t="shared" si="41"/>
        <v/>
      </c>
      <c r="G534" s="485" t="s">
        <v>432</v>
      </c>
      <c r="H534" s="485"/>
      <c r="I534" s="486" t="b">
        <f t="shared" si="42"/>
        <v>1</v>
      </c>
      <c r="J534" s="486" t="b">
        <f t="shared" si="43"/>
        <v>0</v>
      </c>
      <c r="K534" s="486" t="str">
        <f t="shared" si="44"/>
        <v>a1N36000007n78FEAQ</v>
      </c>
      <c r="L534" s="487" t="str">
        <f t="shared" ca="1" si="45"/>
        <v>741-Jul-19 to 31-Dec-19</v>
      </c>
      <c r="M534" s="488" t="s">
        <v>1546</v>
      </c>
      <c r="N534" s="479"/>
      <c r="O534" s="127"/>
      <c r="P534" s="127"/>
      <c r="Q534" s="127"/>
      <c r="AD534" s="480"/>
      <c r="AE534" s="480"/>
      <c r="AF534" s="480"/>
      <c r="AG534" s="480"/>
      <c r="AM534" s="5"/>
      <c r="AN534" s="5"/>
    </row>
    <row r="535" spans="1:40" ht="31.5" x14ac:dyDescent="0.25">
      <c r="A535" s="375">
        <v>74</v>
      </c>
      <c r="B535" s="394" t="str">
        <f t="shared" si="40"/>
        <v/>
      </c>
      <c r="C535" s="395" t="str">
        <f ca="1">TEXT(IFERROR(INDEX('Overview - Section A'!$A$37:$A$44,MATCH(G535,'Overview - Section A'!$U$37:$U$44,0)),""),"d-mmm-yy") &amp;" to " &amp; TEXT(IFERROR(INDEX('Overview - Section A'!$E$37:$E$44,MATCH(G535,'Overview - Section A'!$U$37:$U$44,0)),""),"d-mmm-yy")</f>
        <v>1-Jan-20 to 30-Jun-20</v>
      </c>
      <c r="D535" s="483"/>
      <c r="E535" s="483"/>
      <c r="F535" s="484" t="str">
        <f t="shared" si="41"/>
        <v/>
      </c>
      <c r="G535" s="485" t="s">
        <v>434</v>
      </c>
      <c r="H535" s="485"/>
      <c r="I535" s="486" t="b">
        <f t="shared" si="42"/>
        <v>1</v>
      </c>
      <c r="J535" s="486" t="b">
        <f t="shared" si="43"/>
        <v>0</v>
      </c>
      <c r="K535" s="486" t="str">
        <f t="shared" si="44"/>
        <v>a1N36000007n78FEAQ</v>
      </c>
      <c r="L535" s="487" t="str">
        <f t="shared" ca="1" si="45"/>
        <v>741-Jan-20 to 30-Jun-20</v>
      </c>
      <c r="M535" s="488" t="s">
        <v>1547</v>
      </c>
      <c r="N535" s="479"/>
      <c r="O535" s="127"/>
      <c r="P535" s="127"/>
      <c r="Q535" s="127"/>
      <c r="AD535" s="480"/>
      <c r="AE535" s="480"/>
      <c r="AF535" s="480"/>
      <c r="AG535" s="480"/>
      <c r="AM535" s="5"/>
      <c r="AN535" s="5"/>
    </row>
    <row r="536" spans="1:40" ht="31.5" x14ac:dyDescent="0.25">
      <c r="A536" s="375">
        <v>74</v>
      </c>
      <c r="B536" s="394" t="str">
        <f t="shared" si="40"/>
        <v/>
      </c>
      <c r="C536" s="395" t="str">
        <f ca="1">TEXT(IFERROR(INDEX('Overview - Section A'!$A$37:$A$44,MATCH(G536,'Overview - Section A'!$U$37:$U$44,0)),""),"d-mmm-yy") &amp;" to " &amp; TEXT(IFERROR(INDEX('Overview - Section A'!$E$37:$E$44,MATCH(G536,'Overview - Section A'!$U$37:$U$44,0)),""),"d-mmm-yy")</f>
        <v>1-Jul-20 to 31-Dec-20</v>
      </c>
      <c r="D536" s="483"/>
      <c r="E536" s="483"/>
      <c r="F536" s="484" t="str">
        <f t="shared" si="41"/>
        <v/>
      </c>
      <c r="G536" s="485" t="s">
        <v>436</v>
      </c>
      <c r="H536" s="485"/>
      <c r="I536" s="486" t="b">
        <f t="shared" si="42"/>
        <v>1</v>
      </c>
      <c r="J536" s="486" t="b">
        <f t="shared" si="43"/>
        <v>0</v>
      </c>
      <c r="K536" s="486" t="str">
        <f t="shared" si="44"/>
        <v>a1N36000007n78FEAQ</v>
      </c>
      <c r="L536" s="487" t="str">
        <f t="shared" ca="1" si="45"/>
        <v>741-Jul-20 to 31-Dec-20</v>
      </c>
      <c r="M536" s="488" t="s">
        <v>1548</v>
      </c>
      <c r="N536" s="479"/>
      <c r="O536" s="127"/>
      <c r="P536" s="127"/>
      <c r="Q536" s="127"/>
      <c r="AD536" s="480"/>
      <c r="AE536" s="480"/>
      <c r="AF536" s="480"/>
      <c r="AG536" s="480"/>
      <c r="AM536" s="5"/>
      <c r="AN536" s="5"/>
    </row>
    <row r="537" spans="1:40" ht="31.5" x14ac:dyDescent="0.25">
      <c r="A537" s="375">
        <v>74</v>
      </c>
      <c r="B537" s="394" t="str">
        <f t="shared" si="40"/>
        <v/>
      </c>
      <c r="C537" s="395" t="str">
        <f ca="1">TEXT(IFERROR(INDEX('Overview - Section A'!$A$37:$A$44,MATCH(G537,'Overview - Section A'!$U$37:$U$44,0)),""),"d-mmm-yy") &amp;" to " &amp; TEXT(IFERROR(INDEX('Overview - Section A'!$E$37:$E$44,MATCH(G537,'Overview - Section A'!$U$37:$U$44,0)),""),"d-mmm-yy")</f>
        <v>1-Jan-21 to 30-Jun-21</v>
      </c>
      <c r="D537" s="483"/>
      <c r="E537" s="483"/>
      <c r="F537" s="484" t="str">
        <f t="shared" si="41"/>
        <v/>
      </c>
      <c r="G537" s="485" t="s">
        <v>438</v>
      </c>
      <c r="H537" s="485"/>
      <c r="I537" s="486" t="b">
        <f t="shared" si="42"/>
        <v>1</v>
      </c>
      <c r="J537" s="486" t="b">
        <f t="shared" si="43"/>
        <v>0</v>
      </c>
      <c r="K537" s="486" t="str">
        <f t="shared" si="44"/>
        <v>a1N36000007n78FEAQ</v>
      </c>
      <c r="L537" s="487" t="str">
        <f t="shared" ca="1" si="45"/>
        <v>741-Jan-21 to 30-Jun-21</v>
      </c>
      <c r="M537" s="488" t="s">
        <v>1549</v>
      </c>
      <c r="N537" s="479"/>
      <c r="O537" s="127"/>
      <c r="P537" s="127"/>
      <c r="Q537" s="127"/>
      <c r="AD537" s="480"/>
      <c r="AE537" s="480"/>
      <c r="AF537" s="480"/>
      <c r="AG537" s="480"/>
      <c r="AM537" s="5"/>
      <c r="AN537" s="5"/>
    </row>
    <row r="538" spans="1:40" ht="31.5" x14ac:dyDescent="0.25">
      <c r="A538" s="375">
        <v>75</v>
      </c>
      <c r="B538" s="394" t="str">
        <f t="shared" si="40"/>
        <v/>
      </c>
      <c r="C538" s="395" t="str">
        <f ca="1">TEXT(IFERROR(INDEX('Overview - Section A'!$A$37:$A$44,MATCH(G538,'Overview - Section A'!$U$37:$U$44,0)),""),"d-mmm-yy") &amp;" to " &amp; TEXT(IFERROR(INDEX('Overview - Section A'!$E$37:$E$44,MATCH(G538,'Overview - Section A'!$U$37:$U$44,0)),""),"d-mmm-yy")</f>
        <v>1-Jul-18 to 31-Dec-18</v>
      </c>
      <c r="D538" s="483"/>
      <c r="E538" s="483"/>
      <c r="F538" s="484" t="str">
        <f t="shared" si="41"/>
        <v/>
      </c>
      <c r="G538" s="485" t="s">
        <v>428</v>
      </c>
      <c r="H538" s="485"/>
      <c r="I538" s="486" t="b">
        <f t="shared" si="42"/>
        <v>1</v>
      </c>
      <c r="J538" s="486" t="b">
        <f t="shared" si="43"/>
        <v>0</v>
      </c>
      <c r="K538" s="486" t="str">
        <f t="shared" si="44"/>
        <v>a1N36000007n78GEAQ</v>
      </c>
      <c r="L538" s="487" t="str">
        <f t="shared" ca="1" si="45"/>
        <v>751-Jul-18 to 31-Dec-18</v>
      </c>
      <c r="M538" s="488" t="s">
        <v>1550</v>
      </c>
      <c r="N538" s="479"/>
      <c r="O538" s="127"/>
      <c r="P538" s="127"/>
      <c r="Q538" s="127"/>
      <c r="AD538" s="480"/>
      <c r="AE538" s="480"/>
      <c r="AF538" s="480"/>
      <c r="AG538" s="480"/>
      <c r="AM538" s="5"/>
      <c r="AN538" s="5"/>
    </row>
    <row r="539" spans="1:40" ht="31.5" x14ac:dyDescent="0.25">
      <c r="A539" s="375">
        <v>75</v>
      </c>
      <c r="B539" s="394" t="str">
        <f t="shared" si="40"/>
        <v/>
      </c>
      <c r="C539" s="395" t="str">
        <f ca="1">TEXT(IFERROR(INDEX('Overview - Section A'!$A$37:$A$44,MATCH(G539,'Overview - Section A'!$U$37:$U$44,0)),""),"d-mmm-yy") &amp;" to " &amp; TEXT(IFERROR(INDEX('Overview - Section A'!$E$37:$E$44,MATCH(G539,'Overview - Section A'!$U$37:$U$44,0)),""),"d-mmm-yy")</f>
        <v>1-Jan-19 to 30-Jun-19</v>
      </c>
      <c r="D539" s="483"/>
      <c r="E539" s="483"/>
      <c r="F539" s="484" t="str">
        <f t="shared" si="41"/>
        <v/>
      </c>
      <c r="G539" s="485" t="s">
        <v>430</v>
      </c>
      <c r="H539" s="485"/>
      <c r="I539" s="486" t="b">
        <f t="shared" si="42"/>
        <v>1</v>
      </c>
      <c r="J539" s="486" t="b">
        <f t="shared" si="43"/>
        <v>0</v>
      </c>
      <c r="K539" s="486" t="str">
        <f t="shared" si="44"/>
        <v>a1N36000007n78GEAQ</v>
      </c>
      <c r="L539" s="487" t="str">
        <f t="shared" ca="1" si="45"/>
        <v>751-Jan-19 to 30-Jun-19</v>
      </c>
      <c r="M539" s="488" t="s">
        <v>1551</v>
      </c>
      <c r="N539" s="479"/>
      <c r="O539" s="127"/>
      <c r="P539" s="127"/>
      <c r="Q539" s="127"/>
      <c r="AD539" s="480"/>
      <c r="AE539" s="480"/>
      <c r="AF539" s="480"/>
      <c r="AG539" s="480"/>
      <c r="AM539" s="5"/>
      <c r="AN539" s="5"/>
    </row>
    <row r="540" spans="1:40" ht="31.5" x14ac:dyDescent="0.25">
      <c r="A540" s="375">
        <v>75</v>
      </c>
      <c r="B540" s="394" t="str">
        <f t="shared" si="40"/>
        <v/>
      </c>
      <c r="C540" s="395" t="str">
        <f ca="1">TEXT(IFERROR(INDEX('Overview - Section A'!$A$37:$A$44,MATCH(G540,'Overview - Section A'!$U$37:$U$44,0)),""),"d-mmm-yy") &amp;" to " &amp; TEXT(IFERROR(INDEX('Overview - Section A'!$E$37:$E$44,MATCH(G540,'Overview - Section A'!$U$37:$U$44,0)),""),"d-mmm-yy")</f>
        <v>1-Jul-19 to 31-Dec-19</v>
      </c>
      <c r="D540" s="483"/>
      <c r="E540" s="483"/>
      <c r="F540" s="484" t="str">
        <f t="shared" si="41"/>
        <v/>
      </c>
      <c r="G540" s="485" t="s">
        <v>432</v>
      </c>
      <c r="H540" s="485"/>
      <c r="I540" s="486" t="b">
        <f t="shared" si="42"/>
        <v>1</v>
      </c>
      <c r="J540" s="486" t="b">
        <f t="shared" si="43"/>
        <v>0</v>
      </c>
      <c r="K540" s="486" t="str">
        <f t="shared" si="44"/>
        <v>a1N36000007n78GEAQ</v>
      </c>
      <c r="L540" s="487" t="str">
        <f t="shared" ca="1" si="45"/>
        <v>751-Jul-19 to 31-Dec-19</v>
      </c>
      <c r="M540" s="488" t="s">
        <v>1552</v>
      </c>
      <c r="N540" s="479"/>
      <c r="O540" s="127"/>
      <c r="P540" s="127"/>
      <c r="Q540" s="127"/>
      <c r="AD540" s="480"/>
      <c r="AE540" s="480"/>
      <c r="AF540" s="480"/>
      <c r="AG540" s="480"/>
      <c r="AM540" s="5"/>
      <c r="AN540" s="5"/>
    </row>
    <row r="541" spans="1:40" ht="31.5" x14ac:dyDescent="0.25">
      <c r="A541" s="375">
        <v>75</v>
      </c>
      <c r="B541" s="394" t="str">
        <f t="shared" si="40"/>
        <v/>
      </c>
      <c r="C541" s="395" t="str">
        <f ca="1">TEXT(IFERROR(INDEX('Overview - Section A'!$A$37:$A$44,MATCH(G541,'Overview - Section A'!$U$37:$U$44,0)),""),"d-mmm-yy") &amp;" to " &amp; TEXT(IFERROR(INDEX('Overview - Section A'!$E$37:$E$44,MATCH(G541,'Overview - Section A'!$U$37:$U$44,0)),""),"d-mmm-yy")</f>
        <v>1-Jan-20 to 30-Jun-20</v>
      </c>
      <c r="D541" s="483"/>
      <c r="E541" s="483"/>
      <c r="F541" s="484" t="str">
        <f t="shared" si="41"/>
        <v/>
      </c>
      <c r="G541" s="485" t="s">
        <v>434</v>
      </c>
      <c r="H541" s="485"/>
      <c r="I541" s="486" t="b">
        <f t="shared" si="42"/>
        <v>1</v>
      </c>
      <c r="J541" s="486" t="b">
        <f t="shared" si="43"/>
        <v>0</v>
      </c>
      <c r="K541" s="486" t="str">
        <f t="shared" si="44"/>
        <v>a1N36000007n78GEAQ</v>
      </c>
      <c r="L541" s="487" t="str">
        <f t="shared" ca="1" si="45"/>
        <v>751-Jan-20 to 30-Jun-20</v>
      </c>
      <c r="M541" s="488" t="s">
        <v>1553</v>
      </c>
      <c r="N541" s="479"/>
      <c r="O541" s="127"/>
      <c r="P541" s="127"/>
      <c r="Q541" s="127"/>
      <c r="AD541" s="480"/>
      <c r="AE541" s="480"/>
      <c r="AF541" s="480"/>
      <c r="AG541" s="480"/>
      <c r="AM541" s="5"/>
      <c r="AN541" s="5"/>
    </row>
    <row r="542" spans="1:40" ht="31.5" x14ac:dyDescent="0.25">
      <c r="A542" s="375">
        <v>75</v>
      </c>
      <c r="B542" s="394" t="str">
        <f t="shared" ref="B542:B573" si="46">IF(A542=A541,"",IF(VLOOKUP(A542,$A$8:$D$90,4,FALSE)=0,"",VLOOKUP(A542,$A$8:$D$90,4,FALSE)))</f>
        <v/>
      </c>
      <c r="C542" s="395" t="str">
        <f ca="1">TEXT(IFERROR(INDEX('Overview - Section A'!$A$37:$A$44,MATCH(G542,'Overview - Section A'!$U$37:$U$44,0)),""),"d-mmm-yy") &amp;" to " &amp; TEXT(IFERROR(INDEX('Overview - Section A'!$E$37:$E$44,MATCH(G542,'Overview - Section A'!$U$37:$U$44,0)),""),"d-mmm-yy")</f>
        <v>1-Jul-20 to 31-Dec-20</v>
      </c>
      <c r="D542" s="483"/>
      <c r="E542" s="483"/>
      <c r="F542" s="484" t="str">
        <f t="shared" ref="F542:F573" si="47">IF(VLOOKUP(A542,$A$8:$D$90,4,FALSE)=0,"",VLOOKUP(A542,$A$8:$D$90,4,FALSE))</f>
        <v/>
      </c>
      <c r="G542" s="485" t="s">
        <v>436</v>
      </c>
      <c r="H542" s="485"/>
      <c r="I542" s="486" t="b">
        <f t="shared" ref="I542:I573" si="48">IFERROR(TRUE,FALSE)</f>
        <v>1</v>
      </c>
      <c r="J542" s="486" t="b">
        <f t="shared" ref="J542:J573" si="49">IFERROR(IF(OR(D542&lt;&gt;"",E542&lt;&gt;""),TRUE,FALSE),FALSE)</f>
        <v>0</v>
      </c>
      <c r="K542" s="486" t="str">
        <f t="shared" ref="K542:K573" si="50">IFERROR(VLOOKUP(A542,$A$8:$T$90,20,FALSE),"")</f>
        <v>a1N36000007n78GEAQ</v>
      </c>
      <c r="L542" s="487" t="str">
        <f t="shared" ref="L542:L573" ca="1" si="51">CONCATENATE(A542,C542)</f>
        <v>751-Jul-20 to 31-Dec-20</v>
      </c>
      <c r="M542" s="488" t="s">
        <v>1554</v>
      </c>
      <c r="N542" s="479"/>
      <c r="O542" s="127"/>
      <c r="P542" s="127"/>
      <c r="Q542" s="127"/>
      <c r="AD542" s="480"/>
      <c r="AE542" s="480"/>
      <c r="AF542" s="480"/>
      <c r="AG542" s="480"/>
      <c r="AM542" s="5"/>
      <c r="AN542" s="5"/>
    </row>
    <row r="543" spans="1:40" ht="31.5" x14ac:dyDescent="0.25">
      <c r="A543" s="375">
        <v>75</v>
      </c>
      <c r="B543" s="394" t="str">
        <f t="shared" si="46"/>
        <v/>
      </c>
      <c r="C543" s="395" t="str">
        <f ca="1">TEXT(IFERROR(INDEX('Overview - Section A'!$A$37:$A$44,MATCH(G543,'Overview - Section A'!$U$37:$U$44,0)),""),"d-mmm-yy") &amp;" to " &amp; TEXT(IFERROR(INDEX('Overview - Section A'!$E$37:$E$44,MATCH(G543,'Overview - Section A'!$U$37:$U$44,0)),""),"d-mmm-yy")</f>
        <v>1-Jan-21 to 30-Jun-21</v>
      </c>
      <c r="D543" s="483"/>
      <c r="E543" s="483"/>
      <c r="F543" s="484" t="str">
        <f t="shared" si="47"/>
        <v/>
      </c>
      <c r="G543" s="485" t="s">
        <v>438</v>
      </c>
      <c r="H543" s="485"/>
      <c r="I543" s="486" t="b">
        <f t="shared" si="48"/>
        <v>1</v>
      </c>
      <c r="J543" s="486" t="b">
        <f t="shared" si="49"/>
        <v>0</v>
      </c>
      <c r="K543" s="486" t="str">
        <f t="shared" si="50"/>
        <v>a1N36000007n78GEAQ</v>
      </c>
      <c r="L543" s="487" t="str">
        <f t="shared" ca="1" si="51"/>
        <v>751-Jan-21 to 30-Jun-21</v>
      </c>
      <c r="M543" s="488" t="s">
        <v>1555</v>
      </c>
      <c r="N543" s="479"/>
      <c r="O543" s="127"/>
      <c r="P543" s="127"/>
      <c r="Q543" s="127"/>
      <c r="AD543" s="480"/>
      <c r="AE543" s="480"/>
      <c r="AF543" s="480"/>
      <c r="AG543" s="480"/>
      <c r="AM543" s="5"/>
      <c r="AN543" s="5"/>
    </row>
    <row r="544" spans="1:40" ht="31.5" x14ac:dyDescent="0.25">
      <c r="A544" s="375">
        <v>76</v>
      </c>
      <c r="B544" s="394" t="str">
        <f t="shared" si="46"/>
        <v/>
      </c>
      <c r="C544" s="395" t="str">
        <f ca="1">TEXT(IFERROR(INDEX('Overview - Section A'!$A$37:$A$44,MATCH(G544,'Overview - Section A'!$U$37:$U$44,0)),""),"d-mmm-yy") &amp;" to " &amp; TEXT(IFERROR(INDEX('Overview - Section A'!$E$37:$E$44,MATCH(G544,'Overview - Section A'!$U$37:$U$44,0)),""),"d-mmm-yy")</f>
        <v>1-Jul-18 to 31-Dec-18</v>
      </c>
      <c r="D544" s="483"/>
      <c r="E544" s="483"/>
      <c r="F544" s="484" t="str">
        <f t="shared" si="47"/>
        <v/>
      </c>
      <c r="G544" s="485" t="s">
        <v>428</v>
      </c>
      <c r="H544" s="485"/>
      <c r="I544" s="486" t="b">
        <f t="shared" si="48"/>
        <v>1</v>
      </c>
      <c r="J544" s="486" t="b">
        <f t="shared" si="49"/>
        <v>0</v>
      </c>
      <c r="K544" s="486" t="str">
        <f t="shared" si="50"/>
        <v>a1N36000007n78HEAQ</v>
      </c>
      <c r="L544" s="487" t="str">
        <f t="shared" ca="1" si="51"/>
        <v>761-Jul-18 to 31-Dec-18</v>
      </c>
      <c r="M544" s="488" t="s">
        <v>1556</v>
      </c>
      <c r="N544" s="479"/>
      <c r="O544" s="127"/>
      <c r="P544" s="127"/>
      <c r="Q544" s="127"/>
      <c r="AD544" s="480"/>
      <c r="AE544" s="480"/>
      <c r="AF544" s="480"/>
      <c r="AG544" s="480"/>
      <c r="AM544" s="5"/>
      <c r="AN544" s="5"/>
    </row>
    <row r="545" spans="1:40" ht="31.5" x14ac:dyDescent="0.25">
      <c r="A545" s="375">
        <v>76</v>
      </c>
      <c r="B545" s="394" t="str">
        <f t="shared" si="46"/>
        <v/>
      </c>
      <c r="C545" s="395" t="str">
        <f ca="1">TEXT(IFERROR(INDEX('Overview - Section A'!$A$37:$A$44,MATCH(G545,'Overview - Section A'!$U$37:$U$44,0)),""),"d-mmm-yy") &amp;" to " &amp; TEXT(IFERROR(INDEX('Overview - Section A'!$E$37:$E$44,MATCH(G545,'Overview - Section A'!$U$37:$U$44,0)),""),"d-mmm-yy")</f>
        <v>1-Jan-19 to 30-Jun-19</v>
      </c>
      <c r="D545" s="483"/>
      <c r="E545" s="483"/>
      <c r="F545" s="484" t="str">
        <f t="shared" si="47"/>
        <v/>
      </c>
      <c r="G545" s="485" t="s">
        <v>430</v>
      </c>
      <c r="H545" s="485"/>
      <c r="I545" s="486" t="b">
        <f t="shared" si="48"/>
        <v>1</v>
      </c>
      <c r="J545" s="486" t="b">
        <f t="shared" si="49"/>
        <v>0</v>
      </c>
      <c r="K545" s="486" t="str">
        <f t="shared" si="50"/>
        <v>a1N36000007n78HEAQ</v>
      </c>
      <c r="L545" s="487" t="str">
        <f t="shared" ca="1" si="51"/>
        <v>761-Jan-19 to 30-Jun-19</v>
      </c>
      <c r="M545" s="488" t="s">
        <v>1557</v>
      </c>
      <c r="N545" s="479"/>
      <c r="O545" s="127"/>
      <c r="P545" s="127"/>
      <c r="Q545" s="127"/>
      <c r="AD545" s="480"/>
      <c r="AE545" s="480"/>
      <c r="AF545" s="480"/>
      <c r="AG545" s="480"/>
      <c r="AM545" s="5"/>
      <c r="AN545" s="5"/>
    </row>
    <row r="546" spans="1:40" ht="31.5" x14ac:dyDescent="0.25">
      <c r="A546" s="375">
        <v>76</v>
      </c>
      <c r="B546" s="394" t="str">
        <f t="shared" si="46"/>
        <v/>
      </c>
      <c r="C546" s="395" t="str">
        <f ca="1">TEXT(IFERROR(INDEX('Overview - Section A'!$A$37:$A$44,MATCH(G546,'Overview - Section A'!$U$37:$U$44,0)),""),"d-mmm-yy") &amp;" to " &amp; TEXT(IFERROR(INDEX('Overview - Section A'!$E$37:$E$44,MATCH(G546,'Overview - Section A'!$U$37:$U$44,0)),""),"d-mmm-yy")</f>
        <v>1-Jul-19 to 31-Dec-19</v>
      </c>
      <c r="D546" s="483"/>
      <c r="E546" s="483"/>
      <c r="F546" s="484" t="str">
        <f t="shared" si="47"/>
        <v/>
      </c>
      <c r="G546" s="485" t="s">
        <v>432</v>
      </c>
      <c r="H546" s="485"/>
      <c r="I546" s="486" t="b">
        <f t="shared" si="48"/>
        <v>1</v>
      </c>
      <c r="J546" s="486" t="b">
        <f t="shared" si="49"/>
        <v>0</v>
      </c>
      <c r="K546" s="486" t="str">
        <f t="shared" si="50"/>
        <v>a1N36000007n78HEAQ</v>
      </c>
      <c r="L546" s="487" t="str">
        <f t="shared" ca="1" si="51"/>
        <v>761-Jul-19 to 31-Dec-19</v>
      </c>
      <c r="M546" s="488" t="s">
        <v>1558</v>
      </c>
      <c r="N546" s="479"/>
      <c r="O546" s="127"/>
      <c r="P546" s="127"/>
      <c r="Q546" s="127"/>
      <c r="AD546" s="480"/>
      <c r="AE546" s="480"/>
      <c r="AF546" s="480"/>
      <c r="AG546" s="480"/>
      <c r="AM546" s="5"/>
      <c r="AN546" s="5"/>
    </row>
    <row r="547" spans="1:40" ht="31.5" x14ac:dyDescent="0.25">
      <c r="A547" s="375">
        <v>76</v>
      </c>
      <c r="B547" s="394" t="str">
        <f t="shared" si="46"/>
        <v/>
      </c>
      <c r="C547" s="395" t="str">
        <f ca="1">TEXT(IFERROR(INDEX('Overview - Section A'!$A$37:$A$44,MATCH(G547,'Overview - Section A'!$U$37:$U$44,0)),""),"d-mmm-yy") &amp;" to " &amp; TEXT(IFERROR(INDEX('Overview - Section A'!$E$37:$E$44,MATCH(G547,'Overview - Section A'!$U$37:$U$44,0)),""),"d-mmm-yy")</f>
        <v>1-Jan-20 to 30-Jun-20</v>
      </c>
      <c r="D547" s="483"/>
      <c r="E547" s="483"/>
      <c r="F547" s="484" t="str">
        <f t="shared" si="47"/>
        <v/>
      </c>
      <c r="G547" s="485" t="s">
        <v>434</v>
      </c>
      <c r="H547" s="485"/>
      <c r="I547" s="486" t="b">
        <f t="shared" si="48"/>
        <v>1</v>
      </c>
      <c r="J547" s="486" t="b">
        <f t="shared" si="49"/>
        <v>0</v>
      </c>
      <c r="K547" s="486" t="str">
        <f t="shared" si="50"/>
        <v>a1N36000007n78HEAQ</v>
      </c>
      <c r="L547" s="487" t="str">
        <f t="shared" ca="1" si="51"/>
        <v>761-Jan-20 to 30-Jun-20</v>
      </c>
      <c r="M547" s="488" t="s">
        <v>1559</v>
      </c>
      <c r="N547" s="479"/>
      <c r="O547" s="127"/>
      <c r="P547" s="127"/>
      <c r="Q547" s="127"/>
      <c r="AD547" s="480"/>
      <c r="AE547" s="480"/>
      <c r="AF547" s="480"/>
      <c r="AG547" s="480"/>
      <c r="AM547" s="5"/>
      <c r="AN547" s="5"/>
    </row>
    <row r="548" spans="1:40" ht="31.5" x14ac:dyDescent="0.25">
      <c r="A548" s="375">
        <v>76</v>
      </c>
      <c r="B548" s="394" t="str">
        <f t="shared" si="46"/>
        <v/>
      </c>
      <c r="C548" s="395" t="str">
        <f ca="1">TEXT(IFERROR(INDEX('Overview - Section A'!$A$37:$A$44,MATCH(G548,'Overview - Section A'!$U$37:$U$44,0)),""),"d-mmm-yy") &amp;" to " &amp; TEXT(IFERROR(INDEX('Overview - Section A'!$E$37:$E$44,MATCH(G548,'Overview - Section A'!$U$37:$U$44,0)),""),"d-mmm-yy")</f>
        <v>1-Jul-20 to 31-Dec-20</v>
      </c>
      <c r="D548" s="483"/>
      <c r="E548" s="483"/>
      <c r="F548" s="484" t="str">
        <f t="shared" si="47"/>
        <v/>
      </c>
      <c r="G548" s="485" t="s">
        <v>436</v>
      </c>
      <c r="H548" s="485"/>
      <c r="I548" s="486" t="b">
        <f t="shared" si="48"/>
        <v>1</v>
      </c>
      <c r="J548" s="486" t="b">
        <f t="shared" si="49"/>
        <v>0</v>
      </c>
      <c r="K548" s="486" t="str">
        <f t="shared" si="50"/>
        <v>a1N36000007n78HEAQ</v>
      </c>
      <c r="L548" s="487" t="str">
        <f t="shared" ca="1" si="51"/>
        <v>761-Jul-20 to 31-Dec-20</v>
      </c>
      <c r="M548" s="488" t="s">
        <v>1560</v>
      </c>
      <c r="N548" s="479"/>
      <c r="O548" s="127"/>
      <c r="P548" s="127"/>
      <c r="Q548" s="127"/>
      <c r="AD548" s="480"/>
      <c r="AE548" s="480"/>
      <c r="AF548" s="480"/>
      <c r="AG548" s="480"/>
      <c r="AM548" s="5"/>
      <c r="AN548" s="5"/>
    </row>
    <row r="549" spans="1:40" ht="31.5" x14ac:dyDescent="0.25">
      <c r="A549" s="375">
        <v>76</v>
      </c>
      <c r="B549" s="394" t="str">
        <f t="shared" si="46"/>
        <v/>
      </c>
      <c r="C549" s="395" t="str">
        <f ca="1">TEXT(IFERROR(INDEX('Overview - Section A'!$A$37:$A$44,MATCH(G549,'Overview - Section A'!$U$37:$U$44,0)),""),"d-mmm-yy") &amp;" to " &amp; TEXT(IFERROR(INDEX('Overview - Section A'!$E$37:$E$44,MATCH(G549,'Overview - Section A'!$U$37:$U$44,0)),""),"d-mmm-yy")</f>
        <v>1-Jan-21 to 30-Jun-21</v>
      </c>
      <c r="D549" s="483"/>
      <c r="E549" s="483"/>
      <c r="F549" s="484" t="str">
        <f t="shared" si="47"/>
        <v/>
      </c>
      <c r="G549" s="485" t="s">
        <v>438</v>
      </c>
      <c r="H549" s="485"/>
      <c r="I549" s="486" t="b">
        <f t="shared" si="48"/>
        <v>1</v>
      </c>
      <c r="J549" s="486" t="b">
        <f t="shared" si="49"/>
        <v>0</v>
      </c>
      <c r="K549" s="486" t="str">
        <f t="shared" si="50"/>
        <v>a1N36000007n78HEAQ</v>
      </c>
      <c r="L549" s="487" t="str">
        <f t="shared" ca="1" si="51"/>
        <v>761-Jan-21 to 30-Jun-21</v>
      </c>
      <c r="M549" s="488" t="s">
        <v>1561</v>
      </c>
      <c r="N549" s="479"/>
      <c r="O549" s="127"/>
      <c r="P549" s="127"/>
      <c r="Q549" s="127"/>
      <c r="AD549" s="480"/>
      <c r="AE549" s="480"/>
      <c r="AF549" s="480"/>
      <c r="AG549" s="480"/>
      <c r="AM549" s="5"/>
      <c r="AN549" s="5"/>
    </row>
    <row r="550" spans="1:40" ht="31.5" x14ac:dyDescent="0.25">
      <c r="A550" s="375">
        <v>77</v>
      </c>
      <c r="B550" s="394" t="str">
        <f t="shared" si="46"/>
        <v/>
      </c>
      <c r="C550" s="395" t="str">
        <f ca="1">TEXT(IFERROR(INDEX('Overview - Section A'!$A$37:$A$44,MATCH(G550,'Overview - Section A'!$U$37:$U$44,0)),""),"d-mmm-yy") &amp;" to " &amp; TEXT(IFERROR(INDEX('Overview - Section A'!$E$37:$E$44,MATCH(G550,'Overview - Section A'!$U$37:$U$44,0)),""),"d-mmm-yy")</f>
        <v>1-Jul-18 to 31-Dec-18</v>
      </c>
      <c r="D550" s="483"/>
      <c r="E550" s="483"/>
      <c r="F550" s="484" t="str">
        <f t="shared" si="47"/>
        <v/>
      </c>
      <c r="G550" s="485" t="s">
        <v>428</v>
      </c>
      <c r="H550" s="485"/>
      <c r="I550" s="486" t="b">
        <f t="shared" si="48"/>
        <v>1</v>
      </c>
      <c r="J550" s="486" t="b">
        <f t="shared" si="49"/>
        <v>0</v>
      </c>
      <c r="K550" s="486" t="str">
        <f t="shared" si="50"/>
        <v>a1N36000007n78IEAQ</v>
      </c>
      <c r="L550" s="487" t="str">
        <f t="shared" ca="1" si="51"/>
        <v>771-Jul-18 to 31-Dec-18</v>
      </c>
      <c r="M550" s="488" t="s">
        <v>1562</v>
      </c>
      <c r="N550" s="479"/>
      <c r="O550" s="127"/>
      <c r="P550" s="127"/>
      <c r="Q550" s="127"/>
      <c r="AD550" s="480"/>
      <c r="AE550" s="480"/>
      <c r="AF550" s="480"/>
      <c r="AG550" s="480"/>
      <c r="AM550" s="5"/>
      <c r="AN550" s="5"/>
    </row>
    <row r="551" spans="1:40" ht="31.5" x14ac:dyDescent="0.25">
      <c r="A551" s="375">
        <v>77</v>
      </c>
      <c r="B551" s="394" t="str">
        <f t="shared" si="46"/>
        <v/>
      </c>
      <c r="C551" s="395" t="str">
        <f ca="1">TEXT(IFERROR(INDEX('Overview - Section A'!$A$37:$A$44,MATCH(G551,'Overview - Section A'!$U$37:$U$44,0)),""),"d-mmm-yy") &amp;" to " &amp; TEXT(IFERROR(INDEX('Overview - Section A'!$E$37:$E$44,MATCH(G551,'Overview - Section A'!$U$37:$U$44,0)),""),"d-mmm-yy")</f>
        <v>1-Jan-19 to 30-Jun-19</v>
      </c>
      <c r="D551" s="483"/>
      <c r="E551" s="483"/>
      <c r="F551" s="484" t="str">
        <f t="shared" si="47"/>
        <v/>
      </c>
      <c r="G551" s="485" t="s">
        <v>430</v>
      </c>
      <c r="H551" s="485"/>
      <c r="I551" s="486" t="b">
        <f t="shared" si="48"/>
        <v>1</v>
      </c>
      <c r="J551" s="486" t="b">
        <f t="shared" si="49"/>
        <v>0</v>
      </c>
      <c r="K551" s="486" t="str">
        <f t="shared" si="50"/>
        <v>a1N36000007n78IEAQ</v>
      </c>
      <c r="L551" s="487" t="str">
        <f t="shared" ca="1" si="51"/>
        <v>771-Jan-19 to 30-Jun-19</v>
      </c>
      <c r="M551" s="488" t="s">
        <v>1563</v>
      </c>
      <c r="N551" s="479"/>
      <c r="O551" s="127"/>
      <c r="P551" s="127"/>
      <c r="Q551" s="127"/>
      <c r="AD551" s="480"/>
      <c r="AE551" s="480"/>
      <c r="AF551" s="480"/>
      <c r="AG551" s="480"/>
      <c r="AM551" s="5"/>
      <c r="AN551" s="5"/>
    </row>
    <row r="552" spans="1:40" ht="31.5" x14ac:dyDescent="0.25">
      <c r="A552" s="375">
        <v>77</v>
      </c>
      <c r="B552" s="394" t="str">
        <f t="shared" si="46"/>
        <v/>
      </c>
      <c r="C552" s="395" t="str">
        <f ca="1">TEXT(IFERROR(INDEX('Overview - Section A'!$A$37:$A$44,MATCH(G552,'Overview - Section A'!$U$37:$U$44,0)),""),"d-mmm-yy") &amp;" to " &amp; TEXT(IFERROR(INDEX('Overview - Section A'!$E$37:$E$44,MATCH(G552,'Overview - Section A'!$U$37:$U$44,0)),""),"d-mmm-yy")</f>
        <v>1-Jul-19 to 31-Dec-19</v>
      </c>
      <c r="D552" s="483"/>
      <c r="E552" s="483"/>
      <c r="F552" s="484" t="str">
        <f t="shared" si="47"/>
        <v/>
      </c>
      <c r="G552" s="485" t="s">
        <v>432</v>
      </c>
      <c r="H552" s="485"/>
      <c r="I552" s="486" t="b">
        <f t="shared" si="48"/>
        <v>1</v>
      </c>
      <c r="J552" s="486" t="b">
        <f t="shared" si="49"/>
        <v>0</v>
      </c>
      <c r="K552" s="486" t="str">
        <f t="shared" si="50"/>
        <v>a1N36000007n78IEAQ</v>
      </c>
      <c r="L552" s="487" t="str">
        <f t="shared" ca="1" si="51"/>
        <v>771-Jul-19 to 31-Dec-19</v>
      </c>
      <c r="M552" s="488" t="s">
        <v>1564</v>
      </c>
      <c r="N552" s="479"/>
      <c r="O552" s="127"/>
      <c r="P552" s="127"/>
      <c r="Q552" s="127"/>
      <c r="AD552" s="480"/>
      <c r="AE552" s="480"/>
      <c r="AF552" s="480"/>
      <c r="AG552" s="480"/>
      <c r="AM552" s="5"/>
      <c r="AN552" s="5"/>
    </row>
    <row r="553" spans="1:40" ht="31.5" x14ac:dyDescent="0.25">
      <c r="A553" s="375">
        <v>77</v>
      </c>
      <c r="B553" s="394" t="str">
        <f t="shared" si="46"/>
        <v/>
      </c>
      <c r="C553" s="395" t="str">
        <f ca="1">TEXT(IFERROR(INDEX('Overview - Section A'!$A$37:$A$44,MATCH(G553,'Overview - Section A'!$U$37:$U$44,0)),""),"d-mmm-yy") &amp;" to " &amp; TEXT(IFERROR(INDEX('Overview - Section A'!$E$37:$E$44,MATCH(G553,'Overview - Section A'!$U$37:$U$44,0)),""),"d-mmm-yy")</f>
        <v>1-Jan-20 to 30-Jun-20</v>
      </c>
      <c r="D553" s="483"/>
      <c r="E553" s="483"/>
      <c r="F553" s="484" t="str">
        <f t="shared" si="47"/>
        <v/>
      </c>
      <c r="G553" s="485" t="s">
        <v>434</v>
      </c>
      <c r="H553" s="485"/>
      <c r="I553" s="486" t="b">
        <f t="shared" si="48"/>
        <v>1</v>
      </c>
      <c r="J553" s="486" t="b">
        <f t="shared" si="49"/>
        <v>0</v>
      </c>
      <c r="K553" s="486" t="str">
        <f t="shared" si="50"/>
        <v>a1N36000007n78IEAQ</v>
      </c>
      <c r="L553" s="487" t="str">
        <f t="shared" ca="1" si="51"/>
        <v>771-Jan-20 to 30-Jun-20</v>
      </c>
      <c r="M553" s="488" t="s">
        <v>1565</v>
      </c>
      <c r="N553" s="479"/>
      <c r="O553" s="127"/>
      <c r="P553" s="127"/>
      <c r="Q553" s="127"/>
      <c r="AD553" s="480"/>
      <c r="AE553" s="480"/>
      <c r="AF553" s="480"/>
      <c r="AG553" s="480"/>
      <c r="AM553" s="5"/>
      <c r="AN553" s="5"/>
    </row>
    <row r="554" spans="1:40" ht="31.5" x14ac:dyDescent="0.25">
      <c r="A554" s="375">
        <v>77</v>
      </c>
      <c r="B554" s="394" t="str">
        <f t="shared" si="46"/>
        <v/>
      </c>
      <c r="C554" s="395" t="str">
        <f ca="1">TEXT(IFERROR(INDEX('Overview - Section A'!$A$37:$A$44,MATCH(G554,'Overview - Section A'!$U$37:$U$44,0)),""),"d-mmm-yy") &amp;" to " &amp; TEXT(IFERROR(INDEX('Overview - Section A'!$E$37:$E$44,MATCH(G554,'Overview - Section A'!$U$37:$U$44,0)),""),"d-mmm-yy")</f>
        <v>1-Jul-20 to 31-Dec-20</v>
      </c>
      <c r="D554" s="483"/>
      <c r="E554" s="483"/>
      <c r="F554" s="484" t="str">
        <f t="shared" si="47"/>
        <v/>
      </c>
      <c r="G554" s="485" t="s">
        <v>436</v>
      </c>
      <c r="H554" s="485"/>
      <c r="I554" s="486" t="b">
        <f t="shared" si="48"/>
        <v>1</v>
      </c>
      <c r="J554" s="486" t="b">
        <f t="shared" si="49"/>
        <v>0</v>
      </c>
      <c r="K554" s="486" t="str">
        <f t="shared" si="50"/>
        <v>a1N36000007n78IEAQ</v>
      </c>
      <c r="L554" s="487" t="str">
        <f t="shared" ca="1" si="51"/>
        <v>771-Jul-20 to 31-Dec-20</v>
      </c>
      <c r="M554" s="488" t="s">
        <v>1566</v>
      </c>
      <c r="N554" s="479"/>
      <c r="O554" s="127"/>
      <c r="P554" s="127"/>
      <c r="Q554" s="127"/>
      <c r="AD554" s="480"/>
      <c r="AE554" s="480"/>
      <c r="AF554" s="480"/>
      <c r="AG554" s="480"/>
      <c r="AM554" s="5"/>
      <c r="AN554" s="5"/>
    </row>
    <row r="555" spans="1:40" ht="31.5" x14ac:dyDescent="0.25">
      <c r="A555" s="375">
        <v>77</v>
      </c>
      <c r="B555" s="394" t="str">
        <f t="shared" si="46"/>
        <v/>
      </c>
      <c r="C555" s="395" t="str">
        <f ca="1">TEXT(IFERROR(INDEX('Overview - Section A'!$A$37:$A$44,MATCH(G555,'Overview - Section A'!$U$37:$U$44,0)),""),"d-mmm-yy") &amp;" to " &amp; TEXT(IFERROR(INDEX('Overview - Section A'!$E$37:$E$44,MATCH(G555,'Overview - Section A'!$U$37:$U$44,0)),""),"d-mmm-yy")</f>
        <v>1-Jan-21 to 30-Jun-21</v>
      </c>
      <c r="D555" s="483"/>
      <c r="E555" s="483"/>
      <c r="F555" s="484" t="str">
        <f t="shared" si="47"/>
        <v/>
      </c>
      <c r="G555" s="485" t="s">
        <v>438</v>
      </c>
      <c r="H555" s="485"/>
      <c r="I555" s="486" t="b">
        <f t="shared" si="48"/>
        <v>1</v>
      </c>
      <c r="J555" s="486" t="b">
        <f t="shared" si="49"/>
        <v>0</v>
      </c>
      <c r="K555" s="486" t="str">
        <f t="shared" si="50"/>
        <v>a1N36000007n78IEAQ</v>
      </c>
      <c r="L555" s="487" t="str">
        <f t="shared" ca="1" si="51"/>
        <v>771-Jan-21 to 30-Jun-21</v>
      </c>
      <c r="M555" s="488" t="s">
        <v>1567</v>
      </c>
      <c r="N555" s="479"/>
      <c r="O555" s="127"/>
      <c r="P555" s="127"/>
      <c r="Q555" s="127"/>
      <c r="AD555" s="480"/>
      <c r="AE555" s="480"/>
      <c r="AF555" s="480"/>
      <c r="AG555" s="480"/>
      <c r="AM555" s="5"/>
      <c r="AN555" s="5"/>
    </row>
    <row r="556" spans="1:40" ht="31.5" x14ac:dyDescent="0.25">
      <c r="A556" s="375">
        <v>78</v>
      </c>
      <c r="B556" s="394" t="str">
        <f t="shared" si="46"/>
        <v/>
      </c>
      <c r="C556" s="395" t="str">
        <f ca="1">TEXT(IFERROR(INDEX('Overview - Section A'!$A$37:$A$44,MATCH(G556,'Overview - Section A'!$U$37:$U$44,0)),""),"d-mmm-yy") &amp;" to " &amp; TEXT(IFERROR(INDEX('Overview - Section A'!$E$37:$E$44,MATCH(G556,'Overview - Section A'!$U$37:$U$44,0)),""),"d-mmm-yy")</f>
        <v>1-Jul-18 to 31-Dec-18</v>
      </c>
      <c r="D556" s="483"/>
      <c r="E556" s="483"/>
      <c r="F556" s="484" t="str">
        <f t="shared" si="47"/>
        <v/>
      </c>
      <c r="G556" s="485" t="s">
        <v>428</v>
      </c>
      <c r="H556" s="485"/>
      <c r="I556" s="486" t="b">
        <f t="shared" si="48"/>
        <v>1</v>
      </c>
      <c r="J556" s="486" t="b">
        <f t="shared" si="49"/>
        <v>0</v>
      </c>
      <c r="K556" s="486" t="str">
        <f t="shared" si="50"/>
        <v>a1N36000007n78JEAQ</v>
      </c>
      <c r="L556" s="487" t="str">
        <f t="shared" ca="1" si="51"/>
        <v>781-Jul-18 to 31-Dec-18</v>
      </c>
      <c r="M556" s="488" t="s">
        <v>1568</v>
      </c>
      <c r="N556" s="479"/>
      <c r="O556" s="127"/>
      <c r="P556" s="127"/>
      <c r="Q556" s="127"/>
      <c r="AD556" s="480"/>
      <c r="AE556" s="480"/>
      <c r="AF556" s="480"/>
      <c r="AG556" s="480"/>
      <c r="AM556" s="5"/>
      <c r="AN556" s="5"/>
    </row>
    <row r="557" spans="1:40" ht="31.5" x14ac:dyDescent="0.25">
      <c r="A557" s="375">
        <v>78</v>
      </c>
      <c r="B557" s="394" t="str">
        <f t="shared" si="46"/>
        <v/>
      </c>
      <c r="C557" s="395" t="str">
        <f ca="1">TEXT(IFERROR(INDEX('Overview - Section A'!$A$37:$A$44,MATCH(G557,'Overview - Section A'!$U$37:$U$44,0)),""),"d-mmm-yy") &amp;" to " &amp; TEXT(IFERROR(INDEX('Overview - Section A'!$E$37:$E$44,MATCH(G557,'Overview - Section A'!$U$37:$U$44,0)),""),"d-mmm-yy")</f>
        <v>1-Jan-19 to 30-Jun-19</v>
      </c>
      <c r="D557" s="483"/>
      <c r="E557" s="483"/>
      <c r="F557" s="484" t="str">
        <f t="shared" si="47"/>
        <v/>
      </c>
      <c r="G557" s="485" t="s">
        <v>430</v>
      </c>
      <c r="H557" s="485"/>
      <c r="I557" s="486" t="b">
        <f t="shared" si="48"/>
        <v>1</v>
      </c>
      <c r="J557" s="486" t="b">
        <f t="shared" si="49"/>
        <v>0</v>
      </c>
      <c r="K557" s="486" t="str">
        <f t="shared" si="50"/>
        <v>a1N36000007n78JEAQ</v>
      </c>
      <c r="L557" s="487" t="str">
        <f t="shared" ca="1" si="51"/>
        <v>781-Jan-19 to 30-Jun-19</v>
      </c>
      <c r="M557" s="488" t="s">
        <v>1569</v>
      </c>
      <c r="N557" s="479"/>
      <c r="O557" s="127"/>
      <c r="P557" s="127"/>
      <c r="Q557" s="127"/>
      <c r="AD557" s="480"/>
      <c r="AE557" s="480"/>
      <c r="AF557" s="480"/>
      <c r="AG557" s="480"/>
      <c r="AM557" s="5"/>
      <c r="AN557" s="5"/>
    </row>
    <row r="558" spans="1:40" ht="31.5" x14ac:dyDescent="0.25">
      <c r="A558" s="375">
        <v>78</v>
      </c>
      <c r="B558" s="394" t="str">
        <f t="shared" si="46"/>
        <v/>
      </c>
      <c r="C558" s="395" t="str">
        <f ca="1">TEXT(IFERROR(INDEX('Overview - Section A'!$A$37:$A$44,MATCH(G558,'Overview - Section A'!$U$37:$U$44,0)),""),"d-mmm-yy") &amp;" to " &amp; TEXT(IFERROR(INDEX('Overview - Section A'!$E$37:$E$44,MATCH(G558,'Overview - Section A'!$U$37:$U$44,0)),""),"d-mmm-yy")</f>
        <v>1-Jul-19 to 31-Dec-19</v>
      </c>
      <c r="D558" s="483"/>
      <c r="E558" s="483"/>
      <c r="F558" s="484" t="str">
        <f t="shared" si="47"/>
        <v/>
      </c>
      <c r="G558" s="485" t="s">
        <v>432</v>
      </c>
      <c r="H558" s="485"/>
      <c r="I558" s="486" t="b">
        <f t="shared" si="48"/>
        <v>1</v>
      </c>
      <c r="J558" s="486" t="b">
        <f t="shared" si="49"/>
        <v>0</v>
      </c>
      <c r="K558" s="486" t="str">
        <f t="shared" si="50"/>
        <v>a1N36000007n78JEAQ</v>
      </c>
      <c r="L558" s="487" t="str">
        <f t="shared" ca="1" si="51"/>
        <v>781-Jul-19 to 31-Dec-19</v>
      </c>
      <c r="M558" s="488" t="s">
        <v>1570</v>
      </c>
      <c r="N558" s="479"/>
      <c r="O558" s="127"/>
      <c r="P558" s="127"/>
      <c r="Q558" s="127"/>
      <c r="AD558" s="480"/>
      <c r="AE558" s="480"/>
      <c r="AF558" s="480"/>
      <c r="AG558" s="480"/>
      <c r="AM558" s="5"/>
      <c r="AN558" s="5"/>
    </row>
    <row r="559" spans="1:40" ht="31.5" x14ac:dyDescent="0.25">
      <c r="A559" s="375">
        <v>78</v>
      </c>
      <c r="B559" s="394" t="str">
        <f t="shared" si="46"/>
        <v/>
      </c>
      <c r="C559" s="395" t="str">
        <f ca="1">TEXT(IFERROR(INDEX('Overview - Section A'!$A$37:$A$44,MATCH(G559,'Overview - Section A'!$U$37:$U$44,0)),""),"d-mmm-yy") &amp;" to " &amp; TEXT(IFERROR(INDEX('Overview - Section A'!$E$37:$E$44,MATCH(G559,'Overview - Section A'!$U$37:$U$44,0)),""),"d-mmm-yy")</f>
        <v>1-Jan-20 to 30-Jun-20</v>
      </c>
      <c r="D559" s="483"/>
      <c r="E559" s="483"/>
      <c r="F559" s="484" t="str">
        <f t="shared" si="47"/>
        <v/>
      </c>
      <c r="G559" s="485" t="s">
        <v>434</v>
      </c>
      <c r="H559" s="485"/>
      <c r="I559" s="486" t="b">
        <f t="shared" si="48"/>
        <v>1</v>
      </c>
      <c r="J559" s="486" t="b">
        <f t="shared" si="49"/>
        <v>0</v>
      </c>
      <c r="K559" s="486" t="str">
        <f t="shared" si="50"/>
        <v>a1N36000007n78JEAQ</v>
      </c>
      <c r="L559" s="487" t="str">
        <f t="shared" ca="1" si="51"/>
        <v>781-Jan-20 to 30-Jun-20</v>
      </c>
      <c r="M559" s="488" t="s">
        <v>1571</v>
      </c>
      <c r="N559" s="479"/>
      <c r="O559" s="127"/>
      <c r="P559" s="127"/>
      <c r="Q559" s="127"/>
      <c r="AD559" s="480"/>
      <c r="AE559" s="480"/>
      <c r="AF559" s="480"/>
      <c r="AG559" s="480"/>
      <c r="AM559" s="5"/>
      <c r="AN559" s="5"/>
    </row>
    <row r="560" spans="1:40" ht="31.5" x14ac:dyDescent="0.25">
      <c r="A560" s="375">
        <v>78</v>
      </c>
      <c r="B560" s="394" t="str">
        <f t="shared" si="46"/>
        <v/>
      </c>
      <c r="C560" s="395" t="str">
        <f ca="1">TEXT(IFERROR(INDEX('Overview - Section A'!$A$37:$A$44,MATCH(G560,'Overview - Section A'!$U$37:$U$44,0)),""),"d-mmm-yy") &amp;" to " &amp; TEXT(IFERROR(INDEX('Overview - Section A'!$E$37:$E$44,MATCH(G560,'Overview - Section A'!$U$37:$U$44,0)),""),"d-mmm-yy")</f>
        <v>1-Jul-20 to 31-Dec-20</v>
      </c>
      <c r="D560" s="483"/>
      <c r="E560" s="483"/>
      <c r="F560" s="484" t="str">
        <f t="shared" si="47"/>
        <v/>
      </c>
      <c r="G560" s="485" t="s">
        <v>436</v>
      </c>
      <c r="H560" s="485"/>
      <c r="I560" s="486" t="b">
        <f t="shared" si="48"/>
        <v>1</v>
      </c>
      <c r="J560" s="486" t="b">
        <f t="shared" si="49"/>
        <v>0</v>
      </c>
      <c r="K560" s="486" t="str">
        <f t="shared" si="50"/>
        <v>a1N36000007n78JEAQ</v>
      </c>
      <c r="L560" s="487" t="str">
        <f t="shared" ca="1" si="51"/>
        <v>781-Jul-20 to 31-Dec-20</v>
      </c>
      <c r="M560" s="488" t="s">
        <v>1572</v>
      </c>
      <c r="N560" s="479"/>
      <c r="O560" s="127"/>
      <c r="P560" s="127"/>
      <c r="Q560" s="127"/>
      <c r="AD560" s="480"/>
      <c r="AE560" s="480"/>
      <c r="AF560" s="480"/>
      <c r="AG560" s="480"/>
      <c r="AM560" s="5"/>
      <c r="AN560" s="5"/>
    </row>
    <row r="561" spans="1:40" ht="31.5" x14ac:dyDescent="0.25">
      <c r="A561" s="375">
        <v>78</v>
      </c>
      <c r="B561" s="394" t="str">
        <f t="shared" si="46"/>
        <v/>
      </c>
      <c r="C561" s="395" t="str">
        <f ca="1">TEXT(IFERROR(INDEX('Overview - Section A'!$A$37:$A$44,MATCH(G561,'Overview - Section A'!$U$37:$U$44,0)),""),"d-mmm-yy") &amp;" to " &amp; TEXT(IFERROR(INDEX('Overview - Section A'!$E$37:$E$44,MATCH(G561,'Overview - Section A'!$U$37:$U$44,0)),""),"d-mmm-yy")</f>
        <v>1-Jan-21 to 30-Jun-21</v>
      </c>
      <c r="D561" s="483"/>
      <c r="E561" s="483"/>
      <c r="F561" s="484" t="str">
        <f t="shared" si="47"/>
        <v/>
      </c>
      <c r="G561" s="485" t="s">
        <v>438</v>
      </c>
      <c r="H561" s="485"/>
      <c r="I561" s="486" t="b">
        <f t="shared" si="48"/>
        <v>1</v>
      </c>
      <c r="J561" s="486" t="b">
        <f t="shared" si="49"/>
        <v>0</v>
      </c>
      <c r="K561" s="486" t="str">
        <f t="shared" si="50"/>
        <v>a1N36000007n78JEAQ</v>
      </c>
      <c r="L561" s="487" t="str">
        <f t="shared" ca="1" si="51"/>
        <v>781-Jan-21 to 30-Jun-21</v>
      </c>
      <c r="M561" s="488" t="s">
        <v>1573</v>
      </c>
      <c r="N561" s="479"/>
      <c r="O561" s="127"/>
      <c r="P561" s="127"/>
      <c r="Q561" s="127"/>
      <c r="AD561" s="480"/>
      <c r="AE561" s="480"/>
      <c r="AF561" s="480"/>
      <c r="AG561" s="480"/>
      <c r="AM561" s="5"/>
      <c r="AN561" s="5"/>
    </row>
    <row r="562" spans="1:40" ht="31.5" x14ac:dyDescent="0.25">
      <c r="A562" s="375">
        <v>79</v>
      </c>
      <c r="B562" s="394" t="str">
        <f t="shared" si="46"/>
        <v/>
      </c>
      <c r="C562" s="395" t="str">
        <f ca="1">TEXT(IFERROR(INDEX('Overview - Section A'!$A$37:$A$44,MATCH(G562,'Overview - Section A'!$U$37:$U$44,0)),""),"d-mmm-yy") &amp;" to " &amp; TEXT(IFERROR(INDEX('Overview - Section A'!$E$37:$E$44,MATCH(G562,'Overview - Section A'!$U$37:$U$44,0)),""),"d-mmm-yy")</f>
        <v>1-Jul-18 to 31-Dec-18</v>
      </c>
      <c r="D562" s="483"/>
      <c r="E562" s="483"/>
      <c r="F562" s="484" t="str">
        <f t="shared" si="47"/>
        <v/>
      </c>
      <c r="G562" s="485" t="s">
        <v>428</v>
      </c>
      <c r="H562" s="485"/>
      <c r="I562" s="486" t="b">
        <f t="shared" si="48"/>
        <v>1</v>
      </c>
      <c r="J562" s="486" t="b">
        <f t="shared" si="49"/>
        <v>0</v>
      </c>
      <c r="K562" s="486" t="str">
        <f t="shared" si="50"/>
        <v>a1N36000007n78KEAQ</v>
      </c>
      <c r="L562" s="487" t="str">
        <f t="shared" ca="1" si="51"/>
        <v>791-Jul-18 to 31-Dec-18</v>
      </c>
      <c r="M562" s="488" t="s">
        <v>1574</v>
      </c>
      <c r="N562" s="479"/>
      <c r="O562" s="127"/>
      <c r="P562" s="127"/>
      <c r="Q562" s="127"/>
      <c r="AD562" s="480"/>
      <c r="AE562" s="480"/>
      <c r="AF562" s="480"/>
      <c r="AG562" s="480"/>
      <c r="AM562" s="5"/>
      <c r="AN562" s="5"/>
    </row>
    <row r="563" spans="1:40" ht="31.5" x14ac:dyDescent="0.25">
      <c r="A563" s="375">
        <v>79</v>
      </c>
      <c r="B563" s="394" t="str">
        <f t="shared" si="46"/>
        <v/>
      </c>
      <c r="C563" s="395" t="str">
        <f ca="1">TEXT(IFERROR(INDEX('Overview - Section A'!$A$37:$A$44,MATCH(G563,'Overview - Section A'!$U$37:$U$44,0)),""),"d-mmm-yy") &amp;" to " &amp; TEXT(IFERROR(INDEX('Overview - Section A'!$E$37:$E$44,MATCH(G563,'Overview - Section A'!$U$37:$U$44,0)),""),"d-mmm-yy")</f>
        <v>1-Jan-19 to 30-Jun-19</v>
      </c>
      <c r="D563" s="483"/>
      <c r="E563" s="483"/>
      <c r="F563" s="484" t="str">
        <f t="shared" si="47"/>
        <v/>
      </c>
      <c r="G563" s="485" t="s">
        <v>430</v>
      </c>
      <c r="H563" s="485"/>
      <c r="I563" s="486" t="b">
        <f t="shared" si="48"/>
        <v>1</v>
      </c>
      <c r="J563" s="486" t="b">
        <f t="shared" si="49"/>
        <v>0</v>
      </c>
      <c r="K563" s="486" t="str">
        <f t="shared" si="50"/>
        <v>a1N36000007n78KEAQ</v>
      </c>
      <c r="L563" s="487" t="str">
        <f t="shared" ca="1" si="51"/>
        <v>791-Jan-19 to 30-Jun-19</v>
      </c>
      <c r="M563" s="488" t="s">
        <v>1575</v>
      </c>
      <c r="N563" s="479"/>
      <c r="O563" s="127"/>
      <c r="P563" s="127"/>
      <c r="Q563" s="127"/>
      <c r="AD563" s="480"/>
      <c r="AE563" s="480"/>
      <c r="AF563" s="480"/>
      <c r="AG563" s="480"/>
      <c r="AM563" s="5"/>
      <c r="AN563" s="5"/>
    </row>
    <row r="564" spans="1:40" ht="31.5" x14ac:dyDescent="0.25">
      <c r="A564" s="375">
        <v>79</v>
      </c>
      <c r="B564" s="394" t="str">
        <f t="shared" si="46"/>
        <v/>
      </c>
      <c r="C564" s="395" t="str">
        <f ca="1">TEXT(IFERROR(INDEX('Overview - Section A'!$A$37:$A$44,MATCH(G564,'Overview - Section A'!$U$37:$U$44,0)),""),"d-mmm-yy") &amp;" to " &amp; TEXT(IFERROR(INDEX('Overview - Section A'!$E$37:$E$44,MATCH(G564,'Overview - Section A'!$U$37:$U$44,0)),""),"d-mmm-yy")</f>
        <v>1-Jul-19 to 31-Dec-19</v>
      </c>
      <c r="D564" s="483"/>
      <c r="E564" s="483"/>
      <c r="F564" s="484" t="str">
        <f t="shared" si="47"/>
        <v/>
      </c>
      <c r="G564" s="485" t="s">
        <v>432</v>
      </c>
      <c r="H564" s="485"/>
      <c r="I564" s="486" t="b">
        <f t="shared" si="48"/>
        <v>1</v>
      </c>
      <c r="J564" s="486" t="b">
        <f t="shared" si="49"/>
        <v>0</v>
      </c>
      <c r="K564" s="486" t="str">
        <f t="shared" si="50"/>
        <v>a1N36000007n78KEAQ</v>
      </c>
      <c r="L564" s="487" t="str">
        <f t="shared" ca="1" si="51"/>
        <v>791-Jul-19 to 31-Dec-19</v>
      </c>
      <c r="M564" s="488" t="s">
        <v>1576</v>
      </c>
      <c r="N564" s="479"/>
      <c r="O564" s="127"/>
      <c r="P564" s="127"/>
      <c r="Q564" s="127"/>
      <c r="AD564" s="480"/>
      <c r="AE564" s="480"/>
      <c r="AF564" s="480"/>
      <c r="AG564" s="480"/>
      <c r="AM564" s="5"/>
      <c r="AN564" s="5"/>
    </row>
    <row r="565" spans="1:40" ht="31.5" x14ac:dyDescent="0.25">
      <c r="A565" s="375">
        <v>79</v>
      </c>
      <c r="B565" s="394" t="str">
        <f t="shared" si="46"/>
        <v/>
      </c>
      <c r="C565" s="395" t="str">
        <f ca="1">TEXT(IFERROR(INDEX('Overview - Section A'!$A$37:$A$44,MATCH(G565,'Overview - Section A'!$U$37:$U$44,0)),""),"d-mmm-yy") &amp;" to " &amp; TEXT(IFERROR(INDEX('Overview - Section A'!$E$37:$E$44,MATCH(G565,'Overview - Section A'!$U$37:$U$44,0)),""),"d-mmm-yy")</f>
        <v>1-Jan-20 to 30-Jun-20</v>
      </c>
      <c r="D565" s="483"/>
      <c r="E565" s="483"/>
      <c r="F565" s="484" t="str">
        <f t="shared" si="47"/>
        <v/>
      </c>
      <c r="G565" s="485" t="s">
        <v>434</v>
      </c>
      <c r="H565" s="485"/>
      <c r="I565" s="486" t="b">
        <f t="shared" si="48"/>
        <v>1</v>
      </c>
      <c r="J565" s="486" t="b">
        <f t="shared" si="49"/>
        <v>0</v>
      </c>
      <c r="K565" s="486" t="str">
        <f t="shared" si="50"/>
        <v>a1N36000007n78KEAQ</v>
      </c>
      <c r="L565" s="487" t="str">
        <f t="shared" ca="1" si="51"/>
        <v>791-Jan-20 to 30-Jun-20</v>
      </c>
      <c r="M565" s="488" t="s">
        <v>1577</v>
      </c>
      <c r="N565" s="479"/>
      <c r="O565" s="127"/>
      <c r="P565" s="127"/>
      <c r="Q565" s="127"/>
      <c r="AD565" s="480"/>
      <c r="AE565" s="480"/>
      <c r="AF565" s="480"/>
      <c r="AG565" s="480"/>
      <c r="AM565" s="5"/>
      <c r="AN565" s="5"/>
    </row>
    <row r="566" spans="1:40" ht="31.5" x14ac:dyDescent="0.25">
      <c r="A566" s="375">
        <v>79</v>
      </c>
      <c r="B566" s="394" t="str">
        <f t="shared" si="46"/>
        <v/>
      </c>
      <c r="C566" s="395" t="str">
        <f ca="1">TEXT(IFERROR(INDEX('Overview - Section A'!$A$37:$A$44,MATCH(G566,'Overview - Section A'!$U$37:$U$44,0)),""),"d-mmm-yy") &amp;" to " &amp; TEXT(IFERROR(INDEX('Overview - Section A'!$E$37:$E$44,MATCH(G566,'Overview - Section A'!$U$37:$U$44,0)),""),"d-mmm-yy")</f>
        <v>1-Jul-20 to 31-Dec-20</v>
      </c>
      <c r="D566" s="483"/>
      <c r="E566" s="483"/>
      <c r="F566" s="484" t="str">
        <f t="shared" si="47"/>
        <v/>
      </c>
      <c r="G566" s="485" t="s">
        <v>436</v>
      </c>
      <c r="H566" s="485"/>
      <c r="I566" s="486" t="b">
        <f t="shared" si="48"/>
        <v>1</v>
      </c>
      <c r="J566" s="486" t="b">
        <f t="shared" si="49"/>
        <v>0</v>
      </c>
      <c r="K566" s="486" t="str">
        <f t="shared" si="50"/>
        <v>a1N36000007n78KEAQ</v>
      </c>
      <c r="L566" s="487" t="str">
        <f t="shared" ca="1" si="51"/>
        <v>791-Jul-20 to 31-Dec-20</v>
      </c>
      <c r="M566" s="488" t="s">
        <v>1578</v>
      </c>
      <c r="N566" s="479"/>
      <c r="O566" s="127"/>
      <c r="P566" s="127"/>
      <c r="Q566" s="127"/>
      <c r="AD566" s="480"/>
      <c r="AE566" s="480"/>
      <c r="AF566" s="480"/>
      <c r="AG566" s="480"/>
      <c r="AM566" s="5"/>
      <c r="AN566" s="5"/>
    </row>
    <row r="567" spans="1:40" ht="31.5" x14ac:dyDescent="0.25">
      <c r="A567" s="375">
        <v>79</v>
      </c>
      <c r="B567" s="394" t="str">
        <f t="shared" si="46"/>
        <v/>
      </c>
      <c r="C567" s="395" t="str">
        <f ca="1">TEXT(IFERROR(INDEX('Overview - Section A'!$A$37:$A$44,MATCH(G567,'Overview - Section A'!$U$37:$U$44,0)),""),"d-mmm-yy") &amp;" to " &amp; TEXT(IFERROR(INDEX('Overview - Section A'!$E$37:$E$44,MATCH(G567,'Overview - Section A'!$U$37:$U$44,0)),""),"d-mmm-yy")</f>
        <v>1-Jan-21 to 30-Jun-21</v>
      </c>
      <c r="D567" s="483"/>
      <c r="E567" s="483"/>
      <c r="F567" s="484" t="str">
        <f t="shared" si="47"/>
        <v/>
      </c>
      <c r="G567" s="485" t="s">
        <v>438</v>
      </c>
      <c r="H567" s="485"/>
      <c r="I567" s="486" t="b">
        <f t="shared" si="48"/>
        <v>1</v>
      </c>
      <c r="J567" s="486" t="b">
        <f t="shared" si="49"/>
        <v>0</v>
      </c>
      <c r="K567" s="486" t="str">
        <f t="shared" si="50"/>
        <v>a1N36000007n78KEAQ</v>
      </c>
      <c r="L567" s="487" t="str">
        <f t="shared" ca="1" si="51"/>
        <v>791-Jan-21 to 30-Jun-21</v>
      </c>
      <c r="M567" s="488" t="s">
        <v>1579</v>
      </c>
      <c r="N567" s="479"/>
      <c r="O567" s="127"/>
      <c r="P567" s="127"/>
      <c r="Q567" s="127"/>
      <c r="AD567" s="480"/>
      <c r="AE567" s="480"/>
      <c r="AF567" s="480"/>
      <c r="AG567" s="480"/>
      <c r="AM567" s="5"/>
      <c r="AN567" s="5"/>
    </row>
    <row r="568" spans="1:40" ht="31.5" x14ac:dyDescent="0.25">
      <c r="A568" s="375">
        <v>80</v>
      </c>
      <c r="B568" s="394" t="str">
        <f t="shared" si="46"/>
        <v/>
      </c>
      <c r="C568" s="395" t="str">
        <f ca="1">TEXT(IFERROR(INDEX('Overview - Section A'!$A$37:$A$44,MATCH(G568,'Overview - Section A'!$U$37:$U$44,0)),""),"d-mmm-yy") &amp;" to " &amp; TEXT(IFERROR(INDEX('Overview - Section A'!$E$37:$E$44,MATCH(G568,'Overview - Section A'!$U$37:$U$44,0)),""),"d-mmm-yy")</f>
        <v>1-Jul-18 to 31-Dec-18</v>
      </c>
      <c r="D568" s="483"/>
      <c r="E568" s="483"/>
      <c r="F568" s="484" t="str">
        <f t="shared" si="47"/>
        <v/>
      </c>
      <c r="G568" s="485" t="s">
        <v>428</v>
      </c>
      <c r="H568" s="485"/>
      <c r="I568" s="486" t="b">
        <f t="shared" si="48"/>
        <v>1</v>
      </c>
      <c r="J568" s="486" t="b">
        <f t="shared" si="49"/>
        <v>0</v>
      </c>
      <c r="K568" s="486" t="str">
        <f t="shared" si="50"/>
        <v>a1N36000007n78LEAQ</v>
      </c>
      <c r="L568" s="487" t="str">
        <f t="shared" ca="1" si="51"/>
        <v>801-Jul-18 to 31-Dec-18</v>
      </c>
      <c r="M568" s="488" t="s">
        <v>1580</v>
      </c>
      <c r="N568" s="479"/>
      <c r="O568" s="127"/>
      <c r="P568" s="127"/>
      <c r="Q568" s="127"/>
      <c r="AD568" s="480"/>
      <c r="AE568" s="480"/>
      <c r="AF568" s="480"/>
      <c r="AG568" s="480"/>
      <c r="AM568" s="5"/>
      <c r="AN568" s="5"/>
    </row>
    <row r="569" spans="1:40" ht="31.5" x14ac:dyDescent="0.25">
      <c r="A569" s="375">
        <v>80</v>
      </c>
      <c r="B569" s="394" t="str">
        <f t="shared" si="46"/>
        <v/>
      </c>
      <c r="C569" s="395" t="str">
        <f ca="1">TEXT(IFERROR(INDEX('Overview - Section A'!$A$37:$A$44,MATCH(G569,'Overview - Section A'!$U$37:$U$44,0)),""),"d-mmm-yy") &amp;" to " &amp; TEXT(IFERROR(INDEX('Overview - Section A'!$E$37:$E$44,MATCH(G569,'Overview - Section A'!$U$37:$U$44,0)),""),"d-mmm-yy")</f>
        <v>1-Jan-19 to 30-Jun-19</v>
      </c>
      <c r="D569" s="483"/>
      <c r="E569" s="483"/>
      <c r="F569" s="484" t="str">
        <f t="shared" si="47"/>
        <v/>
      </c>
      <c r="G569" s="485" t="s">
        <v>430</v>
      </c>
      <c r="H569" s="485"/>
      <c r="I569" s="486" t="b">
        <f t="shared" si="48"/>
        <v>1</v>
      </c>
      <c r="J569" s="486" t="b">
        <f t="shared" si="49"/>
        <v>0</v>
      </c>
      <c r="K569" s="486" t="str">
        <f t="shared" si="50"/>
        <v>a1N36000007n78LEAQ</v>
      </c>
      <c r="L569" s="487" t="str">
        <f t="shared" ca="1" si="51"/>
        <v>801-Jan-19 to 30-Jun-19</v>
      </c>
      <c r="M569" s="488" t="s">
        <v>1581</v>
      </c>
      <c r="N569" s="479"/>
      <c r="O569" s="127"/>
      <c r="P569" s="127"/>
      <c r="Q569" s="127"/>
      <c r="AD569" s="480"/>
      <c r="AE569" s="480"/>
      <c r="AF569" s="480"/>
      <c r="AG569" s="480"/>
      <c r="AM569" s="5"/>
      <c r="AN569" s="5"/>
    </row>
    <row r="570" spans="1:40" ht="31.5" x14ac:dyDescent="0.25">
      <c r="A570" s="375">
        <v>80</v>
      </c>
      <c r="B570" s="394" t="str">
        <f t="shared" si="46"/>
        <v/>
      </c>
      <c r="C570" s="395" t="str">
        <f ca="1">TEXT(IFERROR(INDEX('Overview - Section A'!$A$37:$A$44,MATCH(G570,'Overview - Section A'!$U$37:$U$44,0)),""),"d-mmm-yy") &amp;" to " &amp; TEXT(IFERROR(INDEX('Overview - Section A'!$E$37:$E$44,MATCH(G570,'Overview - Section A'!$U$37:$U$44,0)),""),"d-mmm-yy")</f>
        <v>1-Jul-19 to 31-Dec-19</v>
      </c>
      <c r="D570" s="483"/>
      <c r="E570" s="483"/>
      <c r="F570" s="484" t="str">
        <f t="shared" si="47"/>
        <v/>
      </c>
      <c r="G570" s="485" t="s">
        <v>432</v>
      </c>
      <c r="H570" s="485"/>
      <c r="I570" s="486" t="b">
        <f t="shared" si="48"/>
        <v>1</v>
      </c>
      <c r="J570" s="486" t="b">
        <f t="shared" si="49"/>
        <v>0</v>
      </c>
      <c r="K570" s="486" t="str">
        <f t="shared" si="50"/>
        <v>a1N36000007n78LEAQ</v>
      </c>
      <c r="L570" s="487" t="str">
        <f t="shared" ca="1" si="51"/>
        <v>801-Jul-19 to 31-Dec-19</v>
      </c>
      <c r="M570" s="488" t="s">
        <v>1582</v>
      </c>
      <c r="N570" s="479"/>
      <c r="O570" s="127"/>
      <c r="P570" s="127"/>
      <c r="Q570" s="127"/>
      <c r="AD570" s="480"/>
      <c r="AE570" s="480"/>
      <c r="AF570" s="480"/>
      <c r="AG570" s="480"/>
      <c r="AM570" s="5"/>
      <c r="AN570" s="5"/>
    </row>
    <row r="571" spans="1:40" ht="31.5" x14ac:dyDescent="0.25">
      <c r="A571" s="375">
        <v>80</v>
      </c>
      <c r="B571" s="394" t="str">
        <f t="shared" si="46"/>
        <v/>
      </c>
      <c r="C571" s="395" t="str">
        <f ca="1">TEXT(IFERROR(INDEX('Overview - Section A'!$A$37:$A$44,MATCH(G571,'Overview - Section A'!$U$37:$U$44,0)),""),"d-mmm-yy") &amp;" to " &amp; TEXT(IFERROR(INDEX('Overview - Section A'!$E$37:$E$44,MATCH(G571,'Overview - Section A'!$U$37:$U$44,0)),""),"d-mmm-yy")</f>
        <v>1-Jan-20 to 30-Jun-20</v>
      </c>
      <c r="D571" s="483"/>
      <c r="E571" s="483"/>
      <c r="F571" s="484" t="str">
        <f t="shared" si="47"/>
        <v/>
      </c>
      <c r="G571" s="485" t="s">
        <v>434</v>
      </c>
      <c r="H571" s="485"/>
      <c r="I571" s="486" t="b">
        <f t="shared" si="48"/>
        <v>1</v>
      </c>
      <c r="J571" s="486" t="b">
        <f t="shared" si="49"/>
        <v>0</v>
      </c>
      <c r="K571" s="486" t="str">
        <f t="shared" si="50"/>
        <v>a1N36000007n78LEAQ</v>
      </c>
      <c r="L571" s="487" t="str">
        <f t="shared" ca="1" si="51"/>
        <v>801-Jan-20 to 30-Jun-20</v>
      </c>
      <c r="M571" s="488" t="s">
        <v>1583</v>
      </c>
      <c r="N571" s="479"/>
      <c r="O571" s="127"/>
      <c r="P571" s="127"/>
      <c r="Q571" s="127"/>
      <c r="AD571" s="480"/>
      <c r="AE571" s="480"/>
      <c r="AF571" s="480"/>
      <c r="AG571" s="480"/>
      <c r="AM571" s="5"/>
      <c r="AN571" s="5"/>
    </row>
    <row r="572" spans="1:40" ht="31.5" x14ac:dyDescent="0.25">
      <c r="A572" s="375">
        <v>80</v>
      </c>
      <c r="B572" s="394" t="str">
        <f t="shared" si="46"/>
        <v/>
      </c>
      <c r="C572" s="395" t="str">
        <f ca="1">TEXT(IFERROR(INDEX('Overview - Section A'!$A$37:$A$44,MATCH(G572,'Overview - Section A'!$U$37:$U$44,0)),""),"d-mmm-yy") &amp;" to " &amp; TEXT(IFERROR(INDEX('Overview - Section A'!$E$37:$E$44,MATCH(G572,'Overview - Section A'!$U$37:$U$44,0)),""),"d-mmm-yy")</f>
        <v>1-Jul-20 to 31-Dec-20</v>
      </c>
      <c r="D572" s="483"/>
      <c r="E572" s="483"/>
      <c r="F572" s="484" t="str">
        <f t="shared" si="47"/>
        <v/>
      </c>
      <c r="G572" s="485" t="s">
        <v>436</v>
      </c>
      <c r="H572" s="485"/>
      <c r="I572" s="486" t="b">
        <f t="shared" si="48"/>
        <v>1</v>
      </c>
      <c r="J572" s="486" t="b">
        <f t="shared" si="49"/>
        <v>0</v>
      </c>
      <c r="K572" s="486" t="str">
        <f t="shared" si="50"/>
        <v>a1N36000007n78LEAQ</v>
      </c>
      <c r="L572" s="487" t="str">
        <f t="shared" ca="1" si="51"/>
        <v>801-Jul-20 to 31-Dec-20</v>
      </c>
      <c r="M572" s="488" t="s">
        <v>1584</v>
      </c>
      <c r="N572" s="479"/>
      <c r="O572" s="127"/>
      <c r="P572" s="127"/>
      <c r="Q572" s="127"/>
      <c r="AD572" s="480"/>
      <c r="AE572" s="480"/>
      <c r="AF572" s="480"/>
      <c r="AG572" s="480"/>
      <c r="AM572" s="5"/>
      <c r="AN572" s="5"/>
    </row>
    <row r="573" spans="1:40" ht="31.5" x14ac:dyDescent="0.25">
      <c r="A573" s="375">
        <v>80</v>
      </c>
      <c r="B573" s="394" t="str">
        <f t="shared" si="46"/>
        <v/>
      </c>
      <c r="C573" s="395" t="str">
        <f ca="1">TEXT(IFERROR(INDEX('Overview - Section A'!$A$37:$A$44,MATCH(G573,'Overview - Section A'!$U$37:$U$44,0)),""),"d-mmm-yy") &amp;" to " &amp; TEXT(IFERROR(INDEX('Overview - Section A'!$E$37:$E$44,MATCH(G573,'Overview - Section A'!$U$37:$U$44,0)),""),"d-mmm-yy")</f>
        <v>1-Jan-21 to 30-Jun-21</v>
      </c>
      <c r="D573" s="483"/>
      <c r="E573" s="483"/>
      <c r="F573" s="484" t="str">
        <f t="shared" si="47"/>
        <v/>
      </c>
      <c r="G573" s="485" t="s">
        <v>438</v>
      </c>
      <c r="H573" s="485"/>
      <c r="I573" s="486" t="b">
        <f t="shared" si="48"/>
        <v>1</v>
      </c>
      <c r="J573" s="486" t="b">
        <f t="shared" si="49"/>
        <v>0</v>
      </c>
      <c r="K573" s="486" t="str">
        <f t="shared" si="50"/>
        <v>a1N36000007n78LEAQ</v>
      </c>
      <c r="L573" s="487" t="str">
        <f t="shared" ca="1" si="51"/>
        <v>801-Jan-21 to 30-Jun-21</v>
      </c>
      <c r="M573" s="488" t="s">
        <v>1585</v>
      </c>
      <c r="N573" s="479"/>
      <c r="O573" s="127"/>
      <c r="P573" s="127"/>
      <c r="Q573" s="127"/>
      <c r="AD573" s="480"/>
      <c r="AE573" s="480"/>
      <c r="AF573" s="480"/>
      <c r="AG573" s="480"/>
      <c r="AM573" s="5"/>
      <c r="AN573" s="5"/>
    </row>
    <row r="574" spans="1:40" ht="2.25" customHeight="1" thickBot="1" x14ac:dyDescent="0.3">
      <c r="A574" s="66"/>
      <c r="B574" s="67"/>
      <c r="C574" s="67"/>
      <c r="D574" s="67"/>
      <c r="E574" s="67"/>
      <c r="F574" s="67"/>
      <c r="G574" s="67"/>
      <c r="H574" s="67"/>
      <c r="I574" s="67"/>
      <c r="J574" s="67"/>
      <c r="K574" s="67"/>
      <c r="L574" s="67"/>
      <c r="M574" s="61"/>
    </row>
    <row r="577" spans="1:5" x14ac:dyDescent="0.25">
      <c r="D577" s="104"/>
      <c r="E577" s="104"/>
    </row>
    <row r="578" spans="1:5" x14ac:dyDescent="0.25">
      <c r="D578" s="146"/>
      <c r="E578" s="146"/>
    </row>
    <row r="579" spans="1:5" x14ac:dyDescent="0.25">
      <c r="D579" s="104"/>
      <c r="E579" s="104"/>
    </row>
    <row r="580" spans="1:5" x14ac:dyDescent="0.25">
      <c r="A580" s="68" t="s">
        <v>131</v>
      </c>
    </row>
  </sheetData>
  <sheetProtection algorithmName="SHA-512" hashValue="txrz84Q6IMSjbarHL8Y68Up9SAyqxqoypCtNtw2xrs6EGAhyXdpDAiI/nqQ3ApVmIIylxTWUWywlWBdulxLf3g==" saltValue="mo9YqtYQMOKRH3wHZC+LHA==" spinCount="100000" sheet="1" objects="1" scenarios="1" formatCells="0" formatRows="0" sort="0" autoFilter="0"/>
  <dataConsolidate/>
  <mergeCells count="5">
    <mergeCell ref="AD92:AG92"/>
    <mergeCell ref="A91:E91"/>
    <mergeCell ref="A6:O6"/>
    <mergeCell ref="A1:O2"/>
    <mergeCell ref="AD93:AG93"/>
  </mergeCells>
  <conditionalFormatting sqref="A93:C573">
    <cfRule type="expression" dxfId="49" priority="32">
      <formula>MOD($A93,2)=0</formula>
    </cfRule>
    <cfRule type="expression" dxfId="48" priority="33">
      <formula>MOD($A93,2)=1</formula>
    </cfRule>
  </conditionalFormatting>
  <conditionalFormatting sqref="D93:E573">
    <cfRule type="expression" dxfId="47" priority="28">
      <formula>AND(INDEX($P$8:$P$8,MATCH($A93,$A$8:$A$8,0))="Deactivate")</formula>
    </cfRule>
  </conditionalFormatting>
  <conditionalFormatting sqref="E8:O88">
    <cfRule type="expression" dxfId="46" priority="27">
      <formula>$P$8="Deactivate"</formula>
    </cfRule>
  </conditionalFormatting>
  <conditionalFormatting sqref="A8:P12">
    <cfRule type="expression" dxfId="45" priority="26">
      <formula>$T8:$T89="[Record ID]"</formula>
    </cfRule>
  </conditionalFormatting>
  <conditionalFormatting sqref="P93:Q573 A93:E573">
    <cfRule type="expression" dxfId="44" priority="25">
      <formula>$G93:$G574="[Record ID]"</formula>
    </cfRule>
  </conditionalFormatting>
  <conditionalFormatting sqref="N93:N573 P93:Q573">
    <cfRule type="expression" dxfId="43" priority="11">
      <formula>AND(INDEX($P$8:$P$8,MATCH($A93,$A$8:$A$8,0))="Deactivate")</formula>
    </cfRule>
  </conditionalFormatting>
  <conditionalFormatting sqref="N93:N573">
    <cfRule type="expression" dxfId="42" priority="10">
      <formula>$G93:$G574="[Record ID]"</formula>
    </cfRule>
  </conditionalFormatting>
  <conditionalFormatting sqref="AD93:AD573">
    <cfRule type="expression" dxfId="41" priority="8">
      <formula>AND(INDEX($P$8:$P$8,MATCH($A93,$A$8:$A$8,0))="Deactivate")</formula>
    </cfRule>
  </conditionalFormatting>
  <conditionalFormatting sqref="AD93:AD573">
    <cfRule type="expression" dxfId="40" priority="7">
      <formula>$G93:$G574="[Record ID]"</formula>
    </cfRule>
  </conditionalFormatting>
  <conditionalFormatting sqref="O93:O573">
    <cfRule type="expression" dxfId="39" priority="2">
      <formula>AND(INDEX($P$8:$P$8,MATCH($A93,$A$8:$A$8,0))="Deactivate")</formula>
    </cfRule>
  </conditionalFormatting>
  <conditionalFormatting sqref="O93:O573">
    <cfRule type="expression" dxfId="38" priority="1">
      <formula>$G93:$G574="[Record ID]"</formula>
    </cfRule>
  </conditionalFormatting>
  <conditionalFormatting sqref="A13:P88">
    <cfRule type="expression" dxfId="37" priority="50">
      <formula>$T13:$T574="[Record ID]"</formula>
    </cfRule>
  </conditionalFormatting>
  <dataValidations count="11">
    <dataValidation type="list" allowBlank="1" showInputMessage="1" showErrorMessage="1" sqref="B8:B88">
      <formula1>Coverage_Module</formula1>
    </dataValidation>
    <dataValidation type="list" allowBlank="1" showInputMessage="1" showErrorMessage="1" sqref="C8:C88">
      <formula1>OFFSET(KeyActivityStart,MATCH(B8,KeyActivityColumn,0)-1,1,COUNTIF(KeyActivityColumn,B8),1)</formula1>
    </dataValidation>
    <dataValidation type="list" allowBlank="1" showInputMessage="1" showErrorMessage="1" sqref="E8:E88">
      <formula1>ResponsiblePR</formula1>
    </dataValidation>
    <dataValidation type="list" allowBlank="1" showInputMessage="1" showErrorMessage="1" sqref="N8:N88">
      <formula1>Country</formula1>
    </dataValidation>
    <dataValidation type="textLength" allowBlank="1" showInputMessage="1" showErrorMessage="1" errorTitle="Entered information is too long" error="Information entered here is limited to 4000 characters. Please capture further details in Comments." sqref="D8:D88 D93:E573">
      <formula1>0</formula1>
      <formula2>4000</formula2>
    </dataValidation>
    <dataValidation type="textLength" allowBlank="1" showInputMessage="1" showErrorMessage="1" errorTitle="Entered information is too long" error="Information entered here is limited to 32768 characters. Please capture further details in Comments." sqref="O8:O88">
      <formula1>0</formula1>
      <formula2>32768</formula2>
    </dataValidation>
    <dataValidation type="decimal" allowBlank="1" showInputMessage="1" showErrorMessage="1" errorTitle="X-Author for Excel" error="Please enter a valid numeric value. Valid range for Key Activity Milestone Number is -1E+18 to 1E+18." promptTitle="X-Author for Excel" sqref="A8:A88 A93:A573">
      <formula1>-1000000000000000000</formula1>
      <formula2>1000000000000000000</formula2>
    </dataValidation>
    <dataValidation type="list" allowBlank="1" showInputMessage="1" showErrorMessage="1" errorTitle="X-Author for Excel" error="Please select a value from the drop-down." promptTitle="X-Author for Excel" sqref="P8:P88">
      <formula1>IF(IFERROR(ROWS(INDIRECT(SUBSTITUTE("AIM_Key_Activity_Milestone__c.AIM_De_activate_Key_Activity__c"," ","_"))),-1) &lt; 0, XAuthorInvalidPicklistData,INDIRECT(SUBSTITUTE("AIM_Key_Activity_Milestone__c.AIM_De_activate_Key_Activity__c"," ","_")))</formula1>
    </dataValidation>
    <dataValidation type="list" allowBlank="1" showInputMessage="1" showErrorMessage="1" errorTitle="X-Author for Excel" error="Please select either TRUE or FALSE from the dropdown." promptTitle="X-Author for Excel" sqref="S8:S88 I93:J573">
      <formula1>"TRUE,FALSE"</formula1>
    </dataValidation>
    <dataValidation type="custom" allowBlank="1" showInputMessage="1" showErrorMessage="1" errorTitle="X-Author for Excel" error="Id and Lookup fields are not editable." promptTitle="X-Author for Excel" sqref="Z8:Z88 T8:V88 M93:M573 G93:G573 K93:K573">
      <formula1>""</formula1>
    </dataValidation>
    <dataValidation type="date" allowBlank="1" showInputMessage="1" showErrorMessage="1" errorTitle="X-Author for Excel" error="Please enter a valid date." promptTitle="X-Author for Excel" sqref="H93:H573">
      <formula1>1</formula1>
      <formula2>767376</formula2>
    </dataValidation>
  </dataValidations>
  <hyperlinks>
    <hyperlink ref="B4" location="'WPTM - Section F'!A6" display="Work Plan tracking Measures"/>
    <hyperlink ref="C4" location="_d8b44ed0_a865_499e_aa2c_09925ed64c24" display="Milestone targets"/>
    <hyperlink ref="A580" location="'WPTM - Section F'!A4" display="'WPTM - Section F'!A4"/>
  </hyperlinks>
  <pageMargins left="0.7" right="0.7" top="0.75" bottom="0.75" header="0.3" footer="0.3"/>
  <pageSetup paperSize="8" scale="41" orientation="landscape" r:id="rId1"/>
  <extLst>
    <ext xmlns:x14="http://schemas.microsoft.com/office/spreadsheetml/2009/9/main" uri="{78C0D931-6437-407d-A8EE-F0AAD7539E65}">
      <x14:conditionalFormattings>
        <x14:conditionalFormatting xmlns:xm="http://schemas.microsoft.com/office/excel/2006/main">
          <x14:cfRule type="expression" priority="31" id="{606BD51C-FAB7-456B-922B-5FAE5AC357B5}">
            <xm:f>INDEX('Overview - Section A'!$E$37:$E$45,MATCH($G93,'Overview - Section A'!$U$37:$U$45,0))&gt;'Overview - Section A'!$E$8</xm:f>
            <x14:dxf>
              <font>
                <color theme="4" tint="0.79998168889431442"/>
              </font>
              <fill>
                <patternFill patternType="solid">
                  <fgColor theme="1" tint="0.499984740745262"/>
                  <bgColor theme="4" tint="0.79998168889431442"/>
                </patternFill>
              </fill>
            </x14:dxf>
          </x14:cfRule>
          <xm:sqref>P93:Q573 A93:E574</xm:sqref>
        </x14:conditionalFormatting>
        <x14:conditionalFormatting xmlns:xm="http://schemas.microsoft.com/office/excel/2006/main">
          <x14:cfRule type="expression" priority="30" id="{BA358AE9-FD49-48F9-860F-392AF5E900A6}">
            <xm:f>OR('Overview - Section A'!$AN$5="Grant Making", 'Overview - Section A'!$AN$5="Grant Revision")</xm:f>
            <x14:dxf>
              <font>
                <color theme="4" tint="0.79998168889431442"/>
              </font>
              <fill>
                <patternFill patternType="solid">
                  <fgColor theme="1" tint="0.499984740745262"/>
                  <bgColor theme="4" tint="0.79998168889431442"/>
                </patternFill>
              </fill>
              <border>
                <left/>
                <right/>
                <top/>
                <bottom/>
              </border>
            </x14:dxf>
          </x14:cfRule>
          <xm:sqref>E8:E88</xm:sqref>
        </x14:conditionalFormatting>
        <x14:conditionalFormatting xmlns:xm="http://schemas.microsoft.com/office/excel/2006/main">
          <x14:cfRule type="expression" priority="29" id="{CB64D8FC-03E6-4B32-9B67-3C92012C57AD}">
            <xm:f>OR('Overview - Section A'!$AN$5="Grant Making", 'Overview - Section A'!$AN$5="Funding Request")</xm:f>
            <x14:dxf>
              <font>
                <color theme="4" tint="0.79998168889431442"/>
              </font>
              <fill>
                <patternFill patternType="solid">
                  <fgColor theme="1" tint="0.499984740745262"/>
                  <bgColor theme="4" tint="0.79998168889431442"/>
                </patternFill>
              </fill>
            </x14:dxf>
          </x14:cfRule>
          <xm:sqref>P8:P88</xm:sqref>
        </x14:conditionalFormatting>
        <x14:conditionalFormatting xmlns:xm="http://schemas.microsoft.com/office/excel/2006/main">
          <x14:cfRule type="expression" priority="24" id="{76898748-98B1-4536-A253-AD9B5E91CFB7}">
            <xm:f>OR('Overview - Section A'!$AN$5="Grant Making", 'Overview - Section A'!$AN$5="Grant Revision")</xm:f>
            <x14:dxf>
              <font>
                <color rgb="FF8DB4E2"/>
              </font>
              <fill>
                <patternFill>
                  <bgColor rgb="FF8DB4E2"/>
                </patternFill>
              </fill>
            </x14:dxf>
          </x14:cfRule>
          <xm:sqref>E7</xm:sqref>
        </x14:conditionalFormatting>
        <x14:conditionalFormatting xmlns:xm="http://schemas.microsoft.com/office/excel/2006/main">
          <x14:cfRule type="expression" priority="21" id="{59D5F7D3-8226-424F-846A-2B464F902243}">
            <xm:f>OR('Overview - Section A'!$AN$5="Grant Making", 'Overview - Section A'!$AN$5="Funding Request")</xm:f>
            <x14:dxf>
              <font>
                <color rgb="FF8DB4E2"/>
              </font>
              <fill>
                <patternFill>
                  <bgColor rgb="FF8DB4E2"/>
                </patternFill>
              </fill>
            </x14:dxf>
          </x14:cfRule>
          <xm:sqref>P7</xm:sqref>
        </x14:conditionalFormatting>
        <x14:conditionalFormatting xmlns:xm="http://schemas.microsoft.com/office/excel/2006/main">
          <x14:cfRule type="expression" priority="12" id="{F5F18A4C-B52B-4560-8E78-819B9426A616}">
            <xm:f>INDEX('Overview - Section A'!$E$37:$E$45,MATCH($G93,'Overview - Section A'!$U$37:$U$45,0))&gt;'Overview - Section A'!$E$8</xm:f>
            <x14:dxf>
              <font>
                <color theme="4" tint="0.79998168889431442"/>
              </font>
              <fill>
                <patternFill patternType="solid">
                  <fgColor theme="1" tint="0.499984740745262"/>
                  <bgColor theme="4" tint="0.79998168889431442"/>
                </patternFill>
              </fill>
            </x14:dxf>
          </x14:cfRule>
          <xm:sqref>N93:N573</xm:sqref>
        </x14:conditionalFormatting>
        <x14:conditionalFormatting xmlns:xm="http://schemas.microsoft.com/office/excel/2006/main">
          <x14:cfRule type="expression" priority="9" id="{3AA66235-8C0A-4184-8427-839A4AF971EF}">
            <xm:f>INDEX('Overview - Section A'!$E$37:$E$45,MATCH($G93,'Overview - Section A'!$U$37:$U$45,0))&gt;'Overview - Section A'!$E$8</xm:f>
            <x14:dxf>
              <font>
                <color theme="4" tint="0.79998168889431442"/>
              </font>
              <fill>
                <patternFill patternType="solid">
                  <fgColor theme="1" tint="0.499984740745262"/>
                  <bgColor theme="4" tint="0.79998168889431442"/>
                </patternFill>
              </fill>
            </x14:dxf>
          </x14:cfRule>
          <xm:sqref>AD93:AD573</xm:sqref>
        </x14:conditionalFormatting>
        <x14:conditionalFormatting xmlns:xm="http://schemas.microsoft.com/office/excel/2006/main">
          <x14:cfRule type="expression" priority="3" id="{B3D43AA8-559B-4805-938B-0E6B672A8842}">
            <xm:f>INDEX('Overview - Section A'!$E$37:$E$45,MATCH($G93,'Overview - Section A'!$U$37:$U$45,0))&gt;'Overview - Section A'!$E$8</xm:f>
            <x14:dxf>
              <font>
                <color theme="4" tint="0.79998168889431442"/>
              </font>
              <fill>
                <patternFill patternType="solid">
                  <fgColor theme="1" tint="0.499984740745262"/>
                  <bgColor theme="4" tint="0.79998168889431442"/>
                </patternFill>
              </fill>
            </x14:dxf>
          </x14:cfRule>
          <xm:sqref>O93:O573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'Overview - Section A'!$AO$25:$AO$32</xm:f>
          </x14:formula1>
          <xm:sqref>G8:M88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A336"/>
  <sheetViews>
    <sheetView view="pageBreakPreview" zoomScale="30" zoomScaleNormal="25" zoomScaleSheetLayoutView="30" workbookViewId="0">
      <selection activeCell="AQ191" sqref="AQ191"/>
    </sheetView>
  </sheetViews>
  <sheetFormatPr defaultColWidth="9" defaultRowHeight="15.75" x14ac:dyDescent="0.25"/>
  <cols>
    <col min="1" max="1" width="11.125" style="227" customWidth="1"/>
    <col min="2" max="2" width="40.625" style="227" customWidth="1"/>
    <col min="3" max="3" width="47.625" style="227" customWidth="1"/>
    <col min="4" max="4" width="39.125" style="227" customWidth="1"/>
    <col min="5" max="5" width="22" style="227" customWidth="1"/>
    <col min="6" max="6" width="19.625" style="227" customWidth="1"/>
    <col min="7" max="7" width="26" style="227" customWidth="1"/>
    <col min="8" max="8" width="27" style="227" customWidth="1"/>
    <col min="9" max="9" width="19.625" style="227" customWidth="1"/>
    <col min="10" max="10" width="28.125" style="227" customWidth="1"/>
    <col min="11" max="11" width="21.625" style="227" customWidth="1"/>
    <col min="12" max="12" width="21" style="227" customWidth="1"/>
    <col min="13" max="13" width="21.625" style="227" customWidth="1"/>
    <col min="14" max="14" width="26" style="227" customWidth="1"/>
    <col min="15" max="15" width="17.125" style="227" customWidth="1"/>
    <col min="16" max="16" width="26" style="227" customWidth="1"/>
    <col min="17" max="17" width="22.5" style="227" customWidth="1"/>
    <col min="18" max="18" width="27.5" style="227" customWidth="1"/>
    <col min="19" max="19" width="15.125" style="227" customWidth="1"/>
    <col min="20" max="20" width="20.625" style="227" customWidth="1"/>
    <col min="21" max="21" width="22.5" style="227" customWidth="1"/>
    <col min="22" max="22" width="22.875" style="227" customWidth="1"/>
    <col min="23" max="23" width="15.125" style="227" customWidth="1"/>
    <col min="24" max="24" width="18.125" style="227" customWidth="1"/>
    <col min="25" max="25" width="23.5" style="227" customWidth="1"/>
    <col min="26" max="26" width="22.875" style="227" customWidth="1"/>
    <col min="27" max="27" width="14.125" style="227" customWidth="1"/>
    <col min="28" max="28" width="18.125" style="227" customWidth="1"/>
    <col min="29" max="29" width="23.5" style="227" customWidth="1"/>
    <col min="30" max="30" width="16.625" style="221" customWidth="1"/>
    <col min="31" max="37" width="19.625" style="221" customWidth="1"/>
    <col min="38" max="38" width="18.125" style="221" customWidth="1"/>
    <col min="39" max="39" width="130" style="221" customWidth="1"/>
    <col min="40" max="40" width="9" style="304"/>
    <col min="41" max="41" width="33.625" style="221" customWidth="1"/>
    <col min="42" max="42" width="35.125" style="221" customWidth="1"/>
    <col min="43" max="43" width="44" style="221" customWidth="1"/>
    <col min="44" max="44" width="9" style="267" customWidth="1"/>
    <col min="45" max="48" width="9" style="337" hidden="1" customWidth="1"/>
    <col min="49" max="49" width="9.375" style="337" hidden="1" customWidth="1"/>
    <col min="50" max="51" width="9" style="337" hidden="1" customWidth="1"/>
    <col min="52" max="53" width="9" style="337"/>
    <col min="54" max="16384" width="9" style="221"/>
  </cols>
  <sheetData>
    <row r="1" spans="1:43" ht="36.75" thickBot="1" x14ac:dyDescent="0.3">
      <c r="A1" s="671" t="s">
        <v>183</v>
      </c>
      <c r="B1" s="672"/>
      <c r="C1" s="672"/>
      <c r="D1" s="672"/>
      <c r="E1" s="672"/>
      <c r="F1" s="672"/>
      <c r="G1" s="672"/>
      <c r="H1" s="672"/>
      <c r="I1" s="672"/>
      <c r="J1" s="672"/>
      <c r="K1" s="672"/>
      <c r="L1" s="672"/>
      <c r="M1" s="672"/>
      <c r="N1" s="672"/>
      <c r="O1" s="672"/>
      <c r="P1" s="672"/>
      <c r="Q1" s="672"/>
      <c r="R1" s="672"/>
      <c r="S1" s="672"/>
      <c r="T1" s="672"/>
      <c r="U1" s="672"/>
      <c r="V1" s="672"/>
      <c r="W1" s="672"/>
      <c r="X1" s="672"/>
      <c r="Y1" s="672"/>
      <c r="Z1" s="672"/>
      <c r="AA1" s="672"/>
      <c r="AB1" s="672"/>
      <c r="AC1" s="672"/>
      <c r="AD1" s="304"/>
      <c r="AE1" s="304"/>
      <c r="AF1" s="304"/>
      <c r="AG1" s="304"/>
      <c r="AH1" s="304"/>
      <c r="AI1" s="304"/>
      <c r="AJ1" s="304"/>
      <c r="AK1" s="304"/>
      <c r="AL1" s="304"/>
      <c r="AM1" s="304"/>
      <c r="AO1" s="304"/>
      <c r="AP1" s="304"/>
      <c r="AQ1" s="304"/>
    </row>
    <row r="2" spans="1:43" ht="27" x14ac:dyDescent="0.25">
      <c r="A2" s="673"/>
      <c r="B2" s="651"/>
      <c r="C2" s="651"/>
      <c r="D2" s="651"/>
      <c r="E2" s="673"/>
      <c r="F2" s="651"/>
      <c r="G2" s="651"/>
      <c r="H2" s="651"/>
      <c r="I2" s="673"/>
      <c r="J2" s="651"/>
      <c r="K2" s="651"/>
      <c r="L2" s="651"/>
      <c r="M2" s="673"/>
      <c r="N2" s="651"/>
      <c r="O2" s="651"/>
      <c r="P2" s="651"/>
      <c r="Q2" s="673"/>
      <c r="R2" s="651"/>
      <c r="S2" s="651"/>
      <c r="T2" s="651"/>
      <c r="U2" s="673"/>
      <c r="V2" s="651"/>
      <c r="W2" s="651"/>
      <c r="X2" s="651"/>
      <c r="Y2" s="673"/>
      <c r="Z2" s="651"/>
      <c r="AA2" s="651"/>
      <c r="AB2" s="651"/>
      <c r="AC2" s="248"/>
      <c r="AD2" s="304"/>
      <c r="AE2" s="304"/>
      <c r="AF2" s="304"/>
      <c r="AG2" s="304"/>
      <c r="AH2" s="304"/>
      <c r="AI2" s="304"/>
      <c r="AJ2" s="304"/>
      <c r="AK2" s="304"/>
      <c r="AL2" s="304"/>
      <c r="AM2" s="304"/>
      <c r="AO2" s="304"/>
      <c r="AP2" s="304"/>
      <c r="AQ2" s="304"/>
    </row>
    <row r="3" spans="1:43" ht="16.5" thickBot="1" x14ac:dyDescent="0.3">
      <c r="A3" s="222"/>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304"/>
      <c r="AE3" s="304"/>
      <c r="AF3" s="304"/>
      <c r="AG3" s="304"/>
      <c r="AH3" s="304"/>
      <c r="AI3" s="304"/>
      <c r="AJ3" s="304"/>
      <c r="AK3" s="304"/>
      <c r="AL3" s="304"/>
      <c r="AM3" s="304"/>
      <c r="AO3" s="304"/>
      <c r="AP3" s="304"/>
      <c r="AQ3" s="304"/>
    </row>
    <row r="4" spans="1:43" ht="99.75" customHeight="1" x14ac:dyDescent="0.25">
      <c r="A4" s="222"/>
      <c r="B4" s="674" t="s">
        <v>185</v>
      </c>
      <c r="C4" s="675"/>
      <c r="D4" s="333" t="str">
        <f>'Overview - Section A'!E5</f>
        <v>Angola</v>
      </c>
      <c r="E4" s="304"/>
      <c r="F4" s="304"/>
      <c r="G4" s="304"/>
      <c r="H4" s="247"/>
      <c r="I4" s="676" t="s">
        <v>300</v>
      </c>
      <c r="J4" s="677"/>
      <c r="K4" s="677"/>
      <c r="L4" s="677"/>
      <c r="M4" s="678" t="s">
        <v>299</v>
      </c>
      <c r="N4" s="677"/>
      <c r="O4" s="677"/>
      <c r="P4" s="679"/>
      <c r="Q4" s="304"/>
      <c r="R4" s="304"/>
      <c r="S4" s="304"/>
      <c r="T4" s="304"/>
      <c r="U4" s="304"/>
      <c r="V4" s="222"/>
      <c r="W4" s="222"/>
      <c r="X4" s="222"/>
      <c r="Y4" s="222"/>
      <c r="Z4" s="222"/>
      <c r="AA4" s="222"/>
      <c r="AB4" s="222"/>
      <c r="AC4" s="222"/>
      <c r="AD4" s="304"/>
      <c r="AE4" s="304"/>
      <c r="AF4" s="304"/>
      <c r="AG4" s="304"/>
      <c r="AH4" s="304"/>
      <c r="AI4" s="304"/>
      <c r="AJ4" s="304"/>
      <c r="AK4" s="304"/>
      <c r="AL4" s="304"/>
      <c r="AM4" s="304"/>
      <c r="AO4" s="304"/>
      <c r="AP4" s="304"/>
      <c r="AQ4" s="304"/>
    </row>
    <row r="5" spans="1:43" ht="24" customHeight="1" x14ac:dyDescent="0.25">
      <c r="A5" s="222"/>
      <c r="B5" s="662" t="s">
        <v>256</v>
      </c>
      <c r="C5" s="663"/>
      <c r="D5" s="334" t="str">
        <f>'Overview - Section A'!E6</f>
        <v>AGO-H-UNDP</v>
      </c>
      <c r="E5" s="304"/>
      <c r="F5" s="304"/>
      <c r="G5" s="304"/>
      <c r="H5" s="247">
        <v>1</v>
      </c>
      <c r="I5" s="664" t="str">
        <f ca="1">IFERROR(IF('Overview - Section A'!$AN$5&lt;&gt;"Funding Request",OFFSET('Overview - Section A'!E25,1,0),IF(INDEX('Overview - Section A'!E$25:E$31,MATCH($H5,'Overview - Section A'!$A$25:$A$31,0))&lt;&gt;0,(INDEX('Overview - Section A'!$E$25:$E$31,MATCH($H5,'Overview - Section A'!$A$25:$A$31,0))),"")),"")</f>
        <v>United Nations Development Programme</v>
      </c>
      <c r="J5" s="665"/>
      <c r="K5" s="665"/>
      <c r="L5" s="665"/>
      <c r="M5" s="665" t="str">
        <f>IFERROR(IF(INDEX('Overview - Section A'!K$25:K$31,MATCH($H5,'Overview - Section A'!$A$25:$A$31,0))&lt;&gt;0,(INDEX('Overview - Section A'!$K$25:$K$31,MATCH($H5,'Overview - Section A'!$A$25:$A$31,0))),""),"")</f>
        <v/>
      </c>
      <c r="N5" s="665"/>
      <c r="O5" s="665"/>
      <c r="P5" s="680"/>
      <c r="Q5" s="304"/>
      <c r="R5" s="304"/>
      <c r="S5" s="304"/>
      <c r="T5" s="304"/>
      <c r="U5" s="304"/>
      <c r="V5" s="222"/>
      <c r="W5" s="222"/>
      <c r="X5" s="222"/>
      <c r="Y5" s="222"/>
      <c r="Z5" s="222"/>
      <c r="AA5" s="222"/>
      <c r="AB5" s="222"/>
      <c r="AC5" s="222"/>
      <c r="AD5" s="304"/>
      <c r="AE5" s="304"/>
      <c r="AF5" s="304"/>
      <c r="AG5" s="304"/>
      <c r="AH5" s="304"/>
      <c r="AI5" s="304"/>
      <c r="AJ5" s="304"/>
      <c r="AK5" s="304"/>
      <c r="AL5" s="304"/>
      <c r="AM5" s="304"/>
      <c r="AO5" s="304"/>
      <c r="AP5" s="304"/>
      <c r="AQ5" s="304"/>
    </row>
    <row r="6" spans="1:43" ht="24" customHeight="1" x14ac:dyDescent="0.25">
      <c r="A6" s="222"/>
      <c r="B6" s="662" t="s">
        <v>186</v>
      </c>
      <c r="C6" s="663"/>
      <c r="D6" s="335">
        <f>'Overview - Section A'!E7</f>
        <v>43282</v>
      </c>
      <c r="E6" s="304"/>
      <c r="F6" s="304"/>
      <c r="G6" s="304"/>
      <c r="H6" s="247">
        <v>2</v>
      </c>
      <c r="I6" s="664" t="str">
        <f>IFERROR(IF(INDEX('Overview - Section A'!E$25:E$31,MATCH($H6,'Overview - Section A'!$A$25:$A$31,0))&lt;&gt;0,(INDEX('Overview - Section A'!$E$25:$E$31,MATCH($H6,'Overview - Section A'!$A$25:$A$31,0))),""),"")</f>
        <v/>
      </c>
      <c r="J6" s="665"/>
      <c r="K6" s="665"/>
      <c r="L6" s="665"/>
      <c r="M6" s="666" t="str">
        <f>IFERROR(IF(INDEX('Overview - Section A'!K$25:K$31,MATCH($H6,'Overview - Section A'!$A$25:$A$31,0))&lt;&gt;0,(INDEX('Overview - Section A'!$K$25:$K$31,MATCH($H6,'Overview - Section A'!$A$25:$A$31,0))),""),"")</f>
        <v/>
      </c>
      <c r="N6" s="667"/>
      <c r="O6" s="667"/>
      <c r="P6" s="668"/>
      <c r="Q6" s="304"/>
      <c r="R6" s="304"/>
      <c r="S6" s="304"/>
      <c r="T6" s="304"/>
      <c r="U6" s="304"/>
      <c r="V6" s="222"/>
      <c r="W6" s="222"/>
      <c r="X6" s="222"/>
      <c r="Y6" s="222"/>
      <c r="Z6" s="222"/>
      <c r="AA6" s="222"/>
      <c r="AB6" s="222"/>
      <c r="AC6" s="222"/>
      <c r="AD6" s="304"/>
      <c r="AE6" s="304"/>
      <c r="AF6" s="304"/>
      <c r="AG6" s="304"/>
      <c r="AH6" s="304"/>
      <c r="AI6" s="304"/>
      <c r="AJ6" s="304"/>
      <c r="AK6" s="304"/>
      <c r="AL6" s="304"/>
      <c r="AM6" s="304"/>
      <c r="AO6" s="304"/>
      <c r="AP6" s="304"/>
      <c r="AQ6" s="304"/>
    </row>
    <row r="7" spans="1:43" ht="24" customHeight="1" x14ac:dyDescent="0.25">
      <c r="A7" s="222"/>
      <c r="B7" s="662" t="s">
        <v>187</v>
      </c>
      <c r="C7" s="663"/>
      <c r="D7" s="335">
        <f>'Overview - Section A'!E8</f>
        <v>44377</v>
      </c>
      <c r="E7" s="304"/>
      <c r="F7" s="304"/>
      <c r="G7" s="304"/>
      <c r="H7" s="247">
        <v>3</v>
      </c>
      <c r="I7" s="664" t="str">
        <f>IFERROR(IF(INDEX('Overview - Section A'!E$25:E$31,MATCH($H7,'Overview - Section A'!$A$25:$A$31,0))&lt;&gt;0,(INDEX('Overview - Section A'!$E$25:$E$31,MATCH($H7,'Overview - Section A'!$A$25:$A$31,0))),""),"")</f>
        <v/>
      </c>
      <c r="J7" s="665"/>
      <c r="K7" s="665"/>
      <c r="L7" s="665"/>
      <c r="M7" s="666" t="str">
        <f>IFERROR(IF(INDEX('Overview - Section A'!K$25:K$31,MATCH($H7,'Overview - Section A'!$A$25:$A$31,0))&lt;&gt;0,(INDEX('Overview - Section A'!$K$25:$K$31,MATCH($H7,'Overview - Section A'!$A$25:$A$31,0))),""),"")</f>
        <v/>
      </c>
      <c r="N7" s="667"/>
      <c r="O7" s="667"/>
      <c r="P7" s="668"/>
      <c r="Q7" s="304"/>
      <c r="R7" s="304"/>
      <c r="S7" s="304"/>
      <c r="T7" s="304"/>
      <c r="U7" s="304"/>
      <c r="V7" s="222"/>
      <c r="W7" s="222"/>
      <c r="X7" s="222"/>
      <c r="Y7" s="222"/>
      <c r="Z7" s="222"/>
      <c r="AA7" s="222"/>
      <c r="AB7" s="222"/>
      <c r="AC7" s="222"/>
      <c r="AD7" s="304"/>
      <c r="AE7" s="304"/>
      <c r="AF7" s="304"/>
      <c r="AG7" s="304"/>
      <c r="AH7" s="304"/>
      <c r="AI7" s="304"/>
      <c r="AJ7" s="304"/>
      <c r="AK7" s="304"/>
      <c r="AL7" s="304"/>
      <c r="AM7" s="304"/>
      <c r="AO7" s="304"/>
      <c r="AP7" s="304"/>
      <c r="AQ7" s="304"/>
    </row>
    <row r="8" spans="1:43" ht="135.75" customHeight="1" x14ac:dyDescent="0.25">
      <c r="A8" s="222"/>
      <c r="B8" s="662" t="s">
        <v>168</v>
      </c>
      <c r="C8" s="663"/>
      <c r="D8" s="274">
        <f>'Overview - Section A'!E9</f>
        <v>6</v>
      </c>
      <c r="E8" s="304"/>
      <c r="F8" s="304"/>
      <c r="G8" s="304"/>
      <c r="H8" s="247">
        <v>4</v>
      </c>
      <c r="I8" s="664" t="str">
        <f>IFERROR(IF(INDEX('Overview - Section A'!E$25:E$31,MATCH($H8,'Overview - Section A'!$A$25:$A$31,0))&lt;&gt;0,(INDEX('Overview - Section A'!$E$25:$E$31,MATCH($H8,'Overview - Section A'!$A$25:$A$31,0))),""),"")</f>
        <v/>
      </c>
      <c r="J8" s="665"/>
      <c r="K8" s="665"/>
      <c r="L8" s="665"/>
      <c r="M8" s="666" t="str">
        <f>IFERROR(IF(INDEX('Overview - Section A'!K$25:K$31,MATCH($H8,'Overview - Section A'!$A$25:$A$31,0))&lt;&gt;0,(INDEX('Overview - Section A'!$K$25:$K$31,MATCH($H8,'Overview - Section A'!$A$25:$A$31,0))),""),"")</f>
        <v/>
      </c>
      <c r="N8" s="667"/>
      <c r="O8" s="667"/>
      <c r="P8" s="668"/>
      <c r="Q8" s="304"/>
      <c r="R8" s="304"/>
      <c r="S8" s="304"/>
      <c r="T8" s="304"/>
      <c r="U8" s="304"/>
      <c r="V8" s="222"/>
      <c r="W8" s="222"/>
      <c r="X8" s="222"/>
      <c r="Y8" s="222"/>
      <c r="Z8" s="222"/>
      <c r="AA8" s="222"/>
      <c r="AB8" s="222"/>
      <c r="AC8" s="222"/>
      <c r="AD8" s="304"/>
      <c r="AE8" s="304"/>
      <c r="AF8" s="304"/>
      <c r="AG8" s="304"/>
      <c r="AH8" s="304"/>
      <c r="AI8" s="304"/>
      <c r="AJ8" s="304"/>
      <c r="AK8" s="304"/>
      <c r="AL8" s="304"/>
      <c r="AM8" s="304"/>
      <c r="AO8" s="304"/>
      <c r="AP8" s="304"/>
      <c r="AQ8" s="304"/>
    </row>
    <row r="9" spans="1:43" ht="135.75" customHeight="1" x14ac:dyDescent="0.25">
      <c r="A9" s="222"/>
      <c r="B9" s="662" t="s">
        <v>288</v>
      </c>
      <c r="C9" s="663"/>
      <c r="D9" s="335">
        <f>IF('Overview - Section A'!E10&lt;&gt;"",'Overview - Section A'!E10,"")</f>
        <v>43282</v>
      </c>
      <c r="E9" s="304"/>
      <c r="F9" s="304"/>
      <c r="G9" s="304"/>
      <c r="H9" s="247">
        <v>5</v>
      </c>
      <c r="I9" s="664" t="str">
        <f>IFERROR(IF(INDEX('Overview - Section A'!E$25:E$31,MATCH($H9,'Overview - Section A'!$A$25:$A$31,0))&lt;&gt;0,(INDEX('Overview - Section A'!$E$25:$E$31,MATCH($H9,'Overview - Section A'!$A$25:$A$31,0))),""),"")</f>
        <v/>
      </c>
      <c r="J9" s="665"/>
      <c r="K9" s="665"/>
      <c r="L9" s="665"/>
      <c r="M9" s="666" t="str">
        <f>IFERROR(IF(INDEX('Overview - Section A'!K$25:K$31,MATCH($H9,'Overview - Section A'!$A$25:$A$31,0))&lt;&gt;0,(INDEX('Overview - Section A'!$K$25:$K$31,MATCH($H9,'Overview - Section A'!$A$25:$A$31,0))),""),"")</f>
        <v/>
      </c>
      <c r="N9" s="667"/>
      <c r="O9" s="667"/>
      <c r="P9" s="668"/>
      <c r="Q9" s="304"/>
      <c r="R9" s="304"/>
      <c r="S9" s="304"/>
      <c r="T9" s="304"/>
      <c r="U9" s="304"/>
      <c r="V9" s="222"/>
      <c r="W9" s="222"/>
      <c r="X9" s="222"/>
      <c r="Y9" s="222"/>
      <c r="Z9" s="222"/>
      <c r="AA9" s="222"/>
      <c r="AB9" s="222"/>
      <c r="AC9" s="222"/>
      <c r="AD9" s="304"/>
      <c r="AE9" s="304"/>
      <c r="AF9" s="304"/>
      <c r="AG9" s="304"/>
      <c r="AH9" s="304"/>
      <c r="AI9" s="304"/>
      <c r="AJ9" s="304"/>
      <c r="AK9" s="304"/>
      <c r="AL9" s="304"/>
      <c r="AM9" s="304"/>
      <c r="AO9" s="304"/>
      <c r="AP9" s="304"/>
      <c r="AQ9" s="304"/>
    </row>
    <row r="10" spans="1:43" ht="135.75" customHeight="1" thickBot="1" x14ac:dyDescent="0.3">
      <c r="A10" s="222"/>
      <c r="B10" s="669" t="s">
        <v>289</v>
      </c>
      <c r="C10" s="670"/>
      <c r="D10" s="336">
        <f>IF('Overview - Section A'!E11&lt;&gt;"",'Overview - Section A'!E11,"")</f>
        <v>44377</v>
      </c>
      <c r="E10" s="304"/>
      <c r="F10" s="304"/>
      <c r="G10" s="304"/>
      <c r="H10" s="247">
        <v>6</v>
      </c>
      <c r="I10" s="664" t="str">
        <f>IFERROR(IF(INDEX('Overview - Section A'!E$25:E$31,MATCH($H10,'Overview - Section A'!$A$25:$A$31,0))&lt;&gt;0,(INDEX('Overview - Section A'!$E$25:$E$31,MATCH($H10,'Overview - Section A'!$A$25:$A$31,0))),""),"")</f>
        <v/>
      </c>
      <c r="J10" s="665"/>
      <c r="K10" s="665"/>
      <c r="L10" s="665"/>
      <c r="M10" s="666" t="str">
        <f>IFERROR(IF(INDEX('Overview - Section A'!K$25:K$31,MATCH($H10,'Overview - Section A'!$A$25:$A$31,0))&lt;&gt;0,(INDEX('Overview - Section A'!$K$25:$K$31,MATCH($H10,'Overview - Section A'!$A$25:$A$31,0))),""),"")</f>
        <v/>
      </c>
      <c r="N10" s="667"/>
      <c r="O10" s="667"/>
      <c r="P10" s="668"/>
      <c r="Q10" s="304"/>
      <c r="R10" s="304"/>
      <c r="S10" s="304"/>
      <c r="T10" s="304"/>
      <c r="U10" s="304"/>
      <c r="V10" s="222"/>
      <c r="W10" s="222"/>
      <c r="X10" s="222"/>
      <c r="Y10" s="222"/>
      <c r="Z10" s="222"/>
      <c r="AA10" s="222"/>
      <c r="AB10" s="222"/>
      <c r="AC10" s="222"/>
      <c r="AD10" s="304"/>
      <c r="AE10" s="304"/>
      <c r="AF10" s="304"/>
      <c r="AG10" s="304"/>
      <c r="AH10" s="304"/>
      <c r="AI10" s="304"/>
      <c r="AJ10" s="304"/>
      <c r="AK10" s="304"/>
      <c r="AL10" s="304"/>
      <c r="AM10" s="304"/>
      <c r="AO10" s="304"/>
      <c r="AP10" s="304"/>
      <c r="AQ10" s="304"/>
    </row>
    <row r="11" spans="1:43" ht="27" customHeight="1" x14ac:dyDescent="0.25">
      <c r="A11" s="222"/>
      <c r="B11" s="222"/>
      <c r="C11" s="222"/>
      <c r="D11" s="304"/>
      <c r="E11" s="304"/>
      <c r="F11" s="304"/>
      <c r="G11" s="304"/>
      <c r="H11" s="247">
        <v>7</v>
      </c>
      <c r="I11" s="664" t="str">
        <f>IFERROR(IF(INDEX('Overview - Section A'!E$25:E$31,MATCH($H11,'Overview - Section A'!$A$25:$A$31,0))&lt;&gt;0,(INDEX('Overview - Section A'!$E$25:$E$31,MATCH($H11,'Overview - Section A'!$A$25:$A$31,0))),""),"")</f>
        <v/>
      </c>
      <c r="J11" s="665"/>
      <c r="K11" s="665"/>
      <c r="L11" s="665"/>
      <c r="M11" s="666" t="str">
        <f>IFERROR(IF(INDEX('Overview - Section A'!K$25:K$31,MATCH($H11,'Overview - Section A'!$A$25:$A$31,0))&lt;&gt;0,(INDEX('Overview - Section A'!$K$25:$K$31,MATCH($H11,'Overview - Section A'!$A$25:$A$31,0))),""),"")</f>
        <v/>
      </c>
      <c r="N11" s="667"/>
      <c r="O11" s="667"/>
      <c r="P11" s="668"/>
      <c r="Q11" s="304"/>
      <c r="R11" s="304"/>
      <c r="S11" s="304"/>
      <c r="T11" s="304"/>
      <c r="U11" s="304"/>
      <c r="V11" s="222"/>
      <c r="W11" s="222"/>
      <c r="X11" s="222"/>
      <c r="Y11" s="222"/>
      <c r="Z11" s="222"/>
      <c r="AA11" s="222"/>
      <c r="AB11" s="222"/>
      <c r="AC11" s="222"/>
      <c r="AD11" s="304"/>
      <c r="AE11" s="304"/>
      <c r="AF11" s="304"/>
      <c r="AG11" s="304"/>
      <c r="AH11" s="304"/>
      <c r="AI11" s="304"/>
      <c r="AJ11" s="304"/>
      <c r="AK11" s="304"/>
      <c r="AL11" s="304"/>
      <c r="AM11" s="304"/>
      <c r="AO11" s="304"/>
      <c r="AP11" s="304"/>
      <c r="AQ11" s="304"/>
    </row>
    <row r="12" spans="1:43" ht="27" customHeight="1" x14ac:dyDescent="0.25">
      <c r="A12" s="222"/>
      <c r="B12" s="222"/>
      <c r="C12" s="222"/>
      <c r="D12" s="304"/>
      <c r="E12" s="304"/>
      <c r="F12" s="304"/>
      <c r="G12" s="304"/>
      <c r="H12" s="247">
        <v>8</v>
      </c>
      <c r="I12" s="664" t="str">
        <f>IFERROR(IF(INDEX('Overview - Section A'!E$25:E$31,MATCH($H12,'Overview - Section A'!$A$25:$A$31,0))&lt;&gt;0,(INDEX('Overview - Section A'!$E$25:$E$31,MATCH($H12,'Overview - Section A'!$A$25:$A$31,0))),""),"")</f>
        <v/>
      </c>
      <c r="J12" s="665"/>
      <c r="K12" s="665"/>
      <c r="L12" s="665"/>
      <c r="M12" s="666" t="str">
        <f>IFERROR(IF(INDEX('Overview - Section A'!K$25:K$31,MATCH($H12,'Overview - Section A'!$A$25:$A$31,0))&lt;&gt;0,(INDEX('Overview - Section A'!$K$25:$K$31,MATCH($H12,'Overview - Section A'!$A$25:$A$31,0))),""),"")</f>
        <v/>
      </c>
      <c r="N12" s="667"/>
      <c r="O12" s="667"/>
      <c r="P12" s="668"/>
      <c r="Q12" s="304"/>
      <c r="R12" s="304"/>
      <c r="S12" s="304"/>
      <c r="T12" s="304"/>
      <c r="U12" s="304"/>
      <c r="V12" s="222"/>
      <c r="W12" s="222"/>
      <c r="X12" s="222"/>
      <c r="Y12" s="222"/>
      <c r="Z12" s="222"/>
      <c r="AA12" s="222"/>
      <c r="AB12" s="222"/>
      <c r="AC12" s="222"/>
      <c r="AD12" s="304"/>
      <c r="AE12" s="304"/>
      <c r="AF12" s="304"/>
      <c r="AG12" s="304"/>
      <c r="AH12" s="304"/>
      <c r="AI12" s="304"/>
      <c r="AJ12" s="304"/>
      <c r="AK12" s="304"/>
      <c r="AL12" s="304"/>
      <c r="AM12" s="304"/>
      <c r="AO12" s="304"/>
      <c r="AP12" s="304"/>
      <c r="AQ12" s="304"/>
    </row>
    <row r="13" spans="1:43" ht="27" customHeight="1" x14ac:dyDescent="0.25">
      <c r="A13" s="222"/>
      <c r="B13" s="222"/>
      <c r="C13" s="222"/>
      <c r="D13" s="304"/>
      <c r="E13" s="304"/>
      <c r="F13" s="304"/>
      <c r="G13" s="304"/>
      <c r="H13" s="247">
        <v>9</v>
      </c>
      <c r="I13" s="664" t="str">
        <f>IFERROR(IF(INDEX('Overview - Section A'!E$25:E$31,MATCH($H13,'Overview - Section A'!$A$25:$A$31,0))&lt;&gt;0,(INDEX('Overview - Section A'!$E$25:$E$31,MATCH($H13,'Overview - Section A'!$A$25:$A$31,0))),""),"")</f>
        <v/>
      </c>
      <c r="J13" s="665"/>
      <c r="K13" s="665"/>
      <c r="L13" s="665"/>
      <c r="M13" s="666" t="str">
        <f>IFERROR(IF(INDEX('Overview - Section A'!K$25:K$31,MATCH($H13,'Overview - Section A'!$A$25:$A$31,0))&lt;&gt;0,(INDEX('Overview - Section A'!$K$25:$K$31,MATCH($H13,'Overview - Section A'!$A$25:$A$31,0))),""),"")</f>
        <v/>
      </c>
      <c r="N13" s="667"/>
      <c r="O13" s="667"/>
      <c r="P13" s="668"/>
      <c r="Q13" s="304"/>
      <c r="R13" s="304"/>
      <c r="S13" s="304"/>
      <c r="T13" s="304"/>
      <c r="U13" s="304"/>
      <c r="V13" s="222"/>
      <c r="W13" s="222"/>
      <c r="X13" s="222"/>
      <c r="Y13" s="222"/>
      <c r="Z13" s="222"/>
      <c r="AA13" s="222"/>
      <c r="AB13" s="222"/>
      <c r="AC13" s="222"/>
      <c r="AD13" s="304"/>
      <c r="AE13" s="304"/>
      <c r="AF13" s="304"/>
      <c r="AG13" s="304"/>
      <c r="AH13" s="304"/>
      <c r="AI13" s="304"/>
      <c r="AJ13" s="304"/>
      <c r="AK13" s="304"/>
      <c r="AL13" s="304"/>
      <c r="AM13" s="304"/>
      <c r="AO13" s="304"/>
      <c r="AP13" s="304"/>
      <c r="AQ13" s="304"/>
    </row>
    <row r="14" spans="1:43" ht="16.5" thickBot="1" x14ac:dyDescent="0.3">
      <c r="A14" s="222"/>
      <c r="B14" s="222"/>
      <c r="C14" s="222"/>
      <c r="D14" s="222"/>
      <c r="E14" s="222"/>
      <c r="F14" s="222"/>
      <c r="G14" s="222"/>
      <c r="H14" s="222"/>
      <c r="I14" s="222"/>
      <c r="J14" s="222"/>
      <c r="K14" s="221"/>
      <c r="L14" s="221"/>
      <c r="M14" s="221"/>
      <c r="N14" s="221"/>
      <c r="O14" s="221"/>
      <c r="P14" s="221"/>
      <c r="Q14" s="304"/>
      <c r="R14" s="304"/>
      <c r="S14" s="304"/>
      <c r="T14" s="222"/>
      <c r="U14" s="222"/>
      <c r="V14" s="222"/>
      <c r="W14" s="222"/>
      <c r="X14" s="222"/>
      <c r="Y14" s="222"/>
      <c r="Z14" s="222"/>
      <c r="AA14" s="222"/>
      <c r="AB14" s="222"/>
      <c r="AC14" s="222"/>
      <c r="AD14" s="304"/>
      <c r="AE14" s="304"/>
      <c r="AF14" s="304"/>
      <c r="AG14" s="304"/>
      <c r="AH14" s="304"/>
      <c r="AI14" s="304"/>
      <c r="AJ14" s="304"/>
      <c r="AK14" s="304"/>
      <c r="AL14" s="304"/>
      <c r="AM14" s="304"/>
      <c r="AO14" s="304"/>
      <c r="AP14" s="304"/>
      <c r="AQ14" s="304"/>
    </row>
    <row r="15" spans="1:43" ht="27" x14ac:dyDescent="0.25">
      <c r="A15" s="222"/>
      <c r="B15" s="653" t="s">
        <v>277</v>
      </c>
      <c r="C15" s="654"/>
      <c r="D15" s="654"/>
      <c r="E15" s="655"/>
      <c r="F15" s="304"/>
      <c r="G15" s="222"/>
      <c r="H15" s="304"/>
      <c r="I15" s="304"/>
      <c r="J15" s="304"/>
      <c r="K15" s="304"/>
      <c r="L15" s="304"/>
      <c r="M15" s="304"/>
      <c r="N15" s="304"/>
      <c r="O15" s="304"/>
      <c r="P15" s="304"/>
      <c r="Q15" s="304"/>
      <c r="R15" s="304"/>
      <c r="S15" s="304"/>
      <c r="T15" s="222"/>
      <c r="U15" s="222"/>
      <c r="V15" s="222"/>
      <c r="W15" s="222"/>
      <c r="X15" s="222"/>
      <c r="Y15" s="222"/>
      <c r="Z15" s="222"/>
      <c r="AA15" s="222"/>
      <c r="AB15" s="222"/>
      <c r="AC15" s="222"/>
      <c r="AD15" s="304"/>
      <c r="AE15" s="304"/>
      <c r="AF15" s="304"/>
      <c r="AG15" s="304"/>
      <c r="AH15" s="304"/>
      <c r="AI15" s="304"/>
      <c r="AJ15" s="304"/>
      <c r="AK15" s="304"/>
      <c r="AL15" s="304"/>
      <c r="AM15" s="304"/>
      <c r="AO15" s="304"/>
      <c r="AP15" s="304"/>
      <c r="AQ15" s="304"/>
    </row>
    <row r="16" spans="1:43" ht="27" x14ac:dyDescent="0.25">
      <c r="A16" s="247">
        <v>2</v>
      </c>
      <c r="B16" s="656">
        <f ca="1">IFERROR(IF(INDEX('Overview - Section A'!A$37:A$45,MATCH($A16,'Overview - Section A'!$B$37:$B$45,0))&lt;&gt;0,(INDEX('Overview - Section A'!A$37:A$45,MATCH($A16,'Overview - Section A'!$B$37:$B$45,0))),""),"")</f>
        <v>43282</v>
      </c>
      <c r="C16" s="657"/>
      <c r="D16" s="657">
        <f ca="1">IFERROR(IF(INDEX('Overview - Section A'!E$37:E$45,MATCH($A16,'Overview - Section A'!$B$37:$B$45,0))&lt;&gt;0,(INDEX('Overview - Section A'!E$37:E$45,MATCH($A16,'Overview - Section A'!$B$37:$B$45,0))),""),"")</f>
        <v>43465</v>
      </c>
      <c r="E16" s="658"/>
      <c r="F16" s="307" t="str">
        <f>IFERROR(IF(INDEX('Overview - Section A'!U$66:U$85,MATCH(#REF!,'Overview - Section A'!$B$66:$B$85,0))&lt;&gt;0,(INDEX('Overview - Section A'!U$66:U$85,MATCH(#REF!,'Overview - Section A'!$B$66:$B$85,0))),""),"")</f>
        <v/>
      </c>
      <c r="G16" s="222"/>
      <c r="H16" s="304"/>
      <c r="I16" s="304"/>
      <c r="J16" s="304"/>
      <c r="K16" s="304"/>
      <c r="L16" s="304"/>
      <c r="M16" s="304"/>
      <c r="N16" s="304"/>
      <c r="O16" s="304"/>
      <c r="P16" s="304"/>
      <c r="Q16" s="304"/>
      <c r="R16" s="304"/>
      <c r="S16" s="304"/>
      <c r="T16" s="222"/>
      <c r="U16" s="222"/>
      <c r="V16" s="222"/>
      <c r="W16" s="222"/>
      <c r="X16" s="222"/>
      <c r="Y16" s="222"/>
      <c r="Z16" s="222"/>
      <c r="AA16" s="222"/>
      <c r="AB16" s="222"/>
      <c r="AC16" s="222"/>
      <c r="AD16" s="304"/>
      <c r="AE16" s="304"/>
      <c r="AF16" s="304"/>
      <c r="AG16" s="304"/>
      <c r="AH16" s="304"/>
      <c r="AI16" s="304"/>
      <c r="AJ16" s="304"/>
      <c r="AK16" s="304"/>
      <c r="AL16" s="304"/>
      <c r="AM16" s="304"/>
      <c r="AO16" s="304"/>
      <c r="AP16" s="304"/>
      <c r="AQ16" s="304"/>
    </row>
    <row r="17" spans="1:43" ht="27" customHeight="1" x14ac:dyDescent="0.25">
      <c r="A17" s="247">
        <v>3</v>
      </c>
      <c r="B17" s="656">
        <f ca="1">IFERROR(IF(INDEX('Overview - Section A'!A$37:A$45,MATCH($A17,'Overview - Section A'!$B$37:$B$45,0))&lt;&gt;0,(INDEX('Overview - Section A'!A$37:A$45,MATCH($A17,'Overview - Section A'!$B$37:$B$45,0))),""),"")</f>
        <v>43466</v>
      </c>
      <c r="C17" s="657"/>
      <c r="D17" s="657">
        <f ca="1">IFERROR(IF(INDEX('Overview - Section A'!E$37:E$45,MATCH($A17,'Overview - Section A'!$B$37:$B$45,0))&lt;&gt;0,(INDEX('Overview - Section A'!E$37:E$45,MATCH($A17,'Overview - Section A'!$B$37:$B$45,0))),""),"")</f>
        <v>43646</v>
      </c>
      <c r="E17" s="658"/>
      <c r="F17" s="307" t="str">
        <f>IFERROR(IF(INDEX('Overview - Section A'!U$66:U$85,MATCH(#REF!,'Overview - Section A'!$B$66:$B$85,0))&lt;&gt;0,(INDEX('Overview - Section A'!U$66:U$85,MATCH(#REF!,'Overview - Section A'!$B$66:$B$85,0))),""),"")</f>
        <v/>
      </c>
      <c r="G17" s="222"/>
      <c r="H17" s="304"/>
      <c r="I17" s="304"/>
      <c r="J17" s="304"/>
      <c r="K17" s="304"/>
      <c r="L17" s="304"/>
      <c r="M17" s="304"/>
      <c r="N17" s="304"/>
      <c r="O17" s="304"/>
      <c r="P17" s="304"/>
      <c r="Q17" s="304"/>
      <c r="R17" s="304"/>
      <c r="S17" s="304"/>
      <c r="T17" s="222"/>
      <c r="U17" s="222"/>
      <c r="V17" s="222"/>
      <c r="W17" s="222"/>
      <c r="X17" s="222"/>
      <c r="Y17" s="222"/>
      <c r="Z17" s="222"/>
      <c r="AA17" s="222"/>
      <c r="AB17" s="222"/>
      <c r="AC17" s="222"/>
      <c r="AD17" s="304"/>
      <c r="AE17" s="304"/>
      <c r="AF17" s="304"/>
      <c r="AG17" s="304"/>
      <c r="AH17" s="304"/>
      <c r="AI17" s="304"/>
      <c r="AJ17" s="304"/>
      <c r="AK17" s="304"/>
      <c r="AL17" s="304"/>
      <c r="AM17" s="304"/>
      <c r="AO17" s="304"/>
      <c r="AP17" s="304"/>
      <c r="AQ17" s="304"/>
    </row>
    <row r="18" spans="1:43" ht="27" customHeight="1" x14ac:dyDescent="0.25">
      <c r="A18" s="247">
        <v>4</v>
      </c>
      <c r="B18" s="656">
        <f ca="1">IFERROR(IF(INDEX('Overview - Section A'!A$37:A$45,MATCH($A18,'Overview - Section A'!$B$37:$B$45,0))&lt;&gt;0,(INDEX('Overview - Section A'!A$37:A$45,MATCH($A18,'Overview - Section A'!$B$37:$B$45,0))),""),"")</f>
        <v>43647</v>
      </c>
      <c r="C18" s="657"/>
      <c r="D18" s="657">
        <f ca="1">IFERROR(IF(INDEX('Overview - Section A'!E$37:E$45,MATCH($A18,'Overview - Section A'!$B$37:$B$45,0))&lt;&gt;0,(INDEX('Overview - Section A'!E$37:E$45,MATCH($A18,'Overview - Section A'!$B$37:$B$45,0))),""),"")</f>
        <v>43830</v>
      </c>
      <c r="E18" s="658"/>
      <c r="F18" s="307" t="str">
        <f>IFERROR(IF(INDEX('Overview - Section A'!U$66:U$85,MATCH(#REF!,'Overview - Section A'!$B$66:$B$85,0))&lt;&gt;0,(INDEX('Overview - Section A'!U$66:U$85,MATCH(#REF!,'Overview - Section A'!$B$66:$B$85,0))),""),"")</f>
        <v/>
      </c>
      <c r="G18" s="222"/>
      <c r="H18" s="304"/>
      <c r="I18" s="304"/>
      <c r="J18" s="304"/>
      <c r="K18" s="304"/>
      <c r="L18" s="304"/>
      <c r="M18" s="304"/>
      <c r="N18" s="304"/>
      <c r="O18" s="304"/>
      <c r="P18" s="304"/>
      <c r="Q18" s="304"/>
      <c r="R18" s="304"/>
      <c r="S18" s="304"/>
      <c r="T18" s="222"/>
      <c r="U18" s="222"/>
      <c r="V18" s="222"/>
      <c r="W18" s="222"/>
      <c r="X18" s="222"/>
      <c r="Y18" s="222"/>
      <c r="Z18" s="222"/>
      <c r="AA18" s="222"/>
      <c r="AB18" s="222"/>
      <c r="AC18" s="222"/>
      <c r="AD18" s="304"/>
      <c r="AE18" s="304"/>
      <c r="AF18" s="304"/>
      <c r="AG18" s="304"/>
      <c r="AH18" s="304"/>
      <c r="AI18" s="304"/>
      <c r="AJ18" s="304"/>
      <c r="AK18" s="304"/>
      <c r="AL18" s="304"/>
      <c r="AM18" s="304"/>
      <c r="AO18" s="304"/>
      <c r="AP18" s="304"/>
      <c r="AQ18" s="304"/>
    </row>
    <row r="19" spans="1:43" ht="27" customHeight="1" x14ac:dyDescent="0.25">
      <c r="A19" s="247">
        <v>5</v>
      </c>
      <c r="B19" s="656">
        <f ca="1">IFERROR(IF(INDEX('Overview - Section A'!A$37:A$45,MATCH($A19,'Overview - Section A'!$B$37:$B$45,0))&lt;&gt;0,(INDEX('Overview - Section A'!A$37:A$45,MATCH($A19,'Overview - Section A'!$B$37:$B$45,0))),""),"")</f>
        <v>43831</v>
      </c>
      <c r="C19" s="657"/>
      <c r="D19" s="657">
        <f ca="1">IFERROR(IF(INDEX('Overview - Section A'!E$37:E$45,MATCH($A19,'Overview - Section A'!$B$37:$B$45,0))&lt;&gt;0,(INDEX('Overview - Section A'!E$37:E$45,MATCH($A19,'Overview - Section A'!$B$37:$B$45,0))),""),"")</f>
        <v>44012</v>
      </c>
      <c r="E19" s="658"/>
      <c r="F19" s="307" t="str">
        <f>IFERROR(IF(INDEX('Overview - Section A'!U$66:U$85,MATCH(#REF!,'Overview - Section A'!$B$66:$B$85,0))&lt;&gt;0,(INDEX('Overview - Section A'!U$66:U$85,MATCH(#REF!,'Overview - Section A'!$B$66:$B$85,0))),""),"")</f>
        <v/>
      </c>
      <c r="G19" s="222"/>
      <c r="H19" s="304"/>
      <c r="I19" s="304"/>
      <c r="J19" s="304"/>
      <c r="K19" s="304"/>
      <c r="L19" s="304"/>
      <c r="M19" s="304"/>
      <c r="N19" s="304"/>
      <c r="O19" s="304"/>
      <c r="P19" s="304"/>
      <c r="Q19" s="304"/>
      <c r="R19" s="304"/>
      <c r="S19" s="304"/>
      <c r="T19" s="222"/>
      <c r="U19" s="222"/>
      <c r="V19" s="222"/>
      <c r="W19" s="222"/>
      <c r="X19" s="222"/>
      <c r="Y19" s="222"/>
      <c r="Z19" s="222"/>
      <c r="AA19" s="222"/>
      <c r="AB19" s="222"/>
      <c r="AC19" s="222"/>
      <c r="AD19" s="304"/>
      <c r="AE19" s="304"/>
      <c r="AF19" s="304"/>
      <c r="AG19" s="304"/>
      <c r="AH19" s="304"/>
      <c r="AI19" s="304"/>
      <c r="AJ19" s="304"/>
      <c r="AK19" s="304"/>
      <c r="AL19" s="304"/>
      <c r="AM19" s="304"/>
      <c r="AO19" s="304"/>
      <c r="AP19" s="304"/>
      <c r="AQ19" s="304"/>
    </row>
    <row r="20" spans="1:43" ht="27" customHeight="1" x14ac:dyDescent="0.25">
      <c r="A20" s="247">
        <v>6</v>
      </c>
      <c r="B20" s="656">
        <f ca="1">IFERROR(IF(INDEX('Overview - Section A'!A$37:A$45,MATCH($A20,'Overview - Section A'!$B$37:$B$45,0))&lt;&gt;0,(INDEX('Overview - Section A'!A$37:A$45,MATCH($A20,'Overview - Section A'!$B$37:$B$45,0))),""),"")</f>
        <v>44013</v>
      </c>
      <c r="C20" s="657"/>
      <c r="D20" s="657">
        <f ca="1">IFERROR(IF(INDEX('Overview - Section A'!E$37:E$45,MATCH($A20,'Overview - Section A'!$B$37:$B$45,0))&lt;&gt;0,(INDEX('Overview - Section A'!E$37:E$45,MATCH($A20,'Overview - Section A'!$B$37:$B$45,0))),""),"")</f>
        <v>44196</v>
      </c>
      <c r="E20" s="658"/>
      <c r="F20" s="307" t="str">
        <f>IFERROR(IF(INDEX('Overview - Section A'!U$66:U$85,MATCH(#REF!,'Overview - Section A'!$B$66:$B$85,0))&lt;&gt;0,(INDEX('Overview - Section A'!U$66:U$85,MATCH(#REF!,'Overview - Section A'!$B$66:$B$85,0))),""),"")</f>
        <v/>
      </c>
      <c r="G20" s="222"/>
      <c r="H20" s="304"/>
      <c r="I20" s="304"/>
      <c r="J20" s="304"/>
      <c r="K20" s="304"/>
      <c r="L20" s="304"/>
      <c r="M20" s="304"/>
      <c r="N20" s="304"/>
      <c r="O20" s="304"/>
      <c r="P20" s="304"/>
      <c r="Q20" s="304"/>
      <c r="R20" s="304"/>
      <c r="S20" s="304"/>
      <c r="T20" s="222"/>
      <c r="U20" s="222"/>
      <c r="V20" s="222"/>
      <c r="W20" s="222"/>
      <c r="X20" s="222"/>
      <c r="Y20" s="222"/>
      <c r="Z20" s="222"/>
      <c r="AA20" s="222"/>
      <c r="AB20" s="222"/>
      <c r="AC20" s="222"/>
      <c r="AD20" s="304"/>
      <c r="AE20" s="304"/>
      <c r="AF20" s="304"/>
      <c r="AG20" s="304"/>
      <c r="AH20" s="304"/>
      <c r="AI20" s="304"/>
      <c r="AJ20" s="304"/>
      <c r="AK20" s="304"/>
      <c r="AL20" s="304"/>
      <c r="AM20" s="304"/>
      <c r="AO20" s="304"/>
      <c r="AP20" s="304"/>
      <c r="AQ20" s="304"/>
    </row>
    <row r="21" spans="1:43" ht="27" customHeight="1" x14ac:dyDescent="0.25">
      <c r="A21" s="247">
        <v>7</v>
      </c>
      <c r="B21" s="656">
        <f ca="1">IFERROR(IF(INDEX('Overview - Section A'!A$37:A$45,MATCH($A21,'Overview - Section A'!$B$37:$B$45,0))&lt;&gt;0,(INDEX('Overview - Section A'!A$37:A$45,MATCH($A21,'Overview - Section A'!$B$37:$B$45,0))),""),"")</f>
        <v>44197</v>
      </c>
      <c r="C21" s="657"/>
      <c r="D21" s="657">
        <f ca="1">IFERROR(IF(INDEX('Overview - Section A'!E$37:E$45,MATCH($A21,'Overview - Section A'!$B$37:$B$45,0))&lt;&gt;0,(INDEX('Overview - Section A'!E$37:E$45,MATCH($A21,'Overview - Section A'!$B$37:$B$45,0))),""),"")</f>
        <v>44377</v>
      </c>
      <c r="E21" s="658"/>
      <c r="F21" s="307" t="str">
        <f>IFERROR(IF(INDEX('Overview - Section A'!U$66:U$85,MATCH(#REF!,'Overview - Section A'!$B$66:$B$85,0))&lt;&gt;0,(INDEX('Overview - Section A'!U$66:U$85,MATCH(#REF!,'Overview - Section A'!$B$66:$B$85,0))),""),"")</f>
        <v/>
      </c>
      <c r="G21" s="222"/>
      <c r="H21" s="304"/>
      <c r="I21" s="304"/>
      <c r="J21" s="304"/>
      <c r="K21" s="304"/>
      <c r="L21" s="304"/>
      <c r="M21" s="304"/>
      <c r="N21" s="304"/>
      <c r="O21" s="304"/>
      <c r="P21" s="304"/>
      <c r="Q21" s="304"/>
      <c r="R21" s="304"/>
      <c r="S21" s="304"/>
      <c r="T21" s="222"/>
      <c r="U21" s="222"/>
      <c r="V21" s="222"/>
      <c r="W21" s="222"/>
      <c r="X21" s="222"/>
      <c r="Y21" s="222"/>
      <c r="Z21" s="222"/>
      <c r="AA21" s="222"/>
      <c r="AB21" s="222"/>
      <c r="AC21" s="222"/>
      <c r="AD21" s="304"/>
      <c r="AE21" s="304"/>
      <c r="AF21" s="304"/>
      <c r="AG21" s="304"/>
      <c r="AH21" s="304"/>
      <c r="AI21" s="304"/>
      <c r="AJ21" s="304"/>
      <c r="AK21" s="304"/>
      <c r="AL21" s="304"/>
      <c r="AM21" s="304"/>
      <c r="AO21" s="304"/>
      <c r="AP21" s="304"/>
      <c r="AQ21" s="304"/>
    </row>
    <row r="22" spans="1:43" ht="27" customHeight="1" x14ac:dyDescent="0.25">
      <c r="A22" s="247">
        <v>8</v>
      </c>
      <c r="B22" s="656" t="str">
        <f>IFERROR(IF(INDEX('Overview - Section A'!A$37:A$45,MATCH($A22,'Overview - Section A'!$B$37:$B$45,0))&lt;&gt;0,(INDEX('Overview - Section A'!A$37:A$45,MATCH($A22,'Overview - Section A'!$B$37:$B$45,0))),""),"")</f>
        <v/>
      </c>
      <c r="C22" s="657"/>
      <c r="D22" s="657" t="str">
        <f>IFERROR(IF(INDEX('Overview - Section A'!E$37:E$45,MATCH($A22,'Overview - Section A'!$B$37:$B$45,0))&lt;&gt;0,(INDEX('Overview - Section A'!E$37:E$45,MATCH($A22,'Overview - Section A'!$B$37:$B$45,0))),""),"")</f>
        <v/>
      </c>
      <c r="E22" s="658"/>
      <c r="F22" s="307" t="str">
        <f>IFERROR(IF(INDEX('Overview - Section A'!U$66:U$85,MATCH(#REF!,'Overview - Section A'!$B$66:$B$85,0))&lt;&gt;0,(INDEX('Overview - Section A'!U$66:U$85,MATCH(#REF!,'Overview - Section A'!$B$66:$B$85,0))),""),"")</f>
        <v/>
      </c>
      <c r="G22" s="222"/>
      <c r="H22" s="304"/>
      <c r="I22" s="304"/>
      <c r="J22" s="304"/>
      <c r="K22" s="304"/>
      <c r="L22" s="304"/>
      <c r="M22" s="304"/>
      <c r="N22" s="304"/>
      <c r="O22" s="304"/>
      <c r="P22" s="304"/>
      <c r="Q22" s="304"/>
      <c r="R22" s="304"/>
      <c r="S22" s="304"/>
      <c r="T22" s="222"/>
      <c r="U22" s="222"/>
      <c r="V22" s="222"/>
      <c r="W22" s="222"/>
      <c r="X22" s="222"/>
      <c r="Y22" s="222"/>
      <c r="Z22" s="222"/>
      <c r="AA22" s="222"/>
      <c r="AB22" s="222"/>
      <c r="AC22" s="222"/>
      <c r="AD22" s="304"/>
      <c r="AE22" s="304"/>
      <c r="AF22" s="304"/>
      <c r="AG22" s="304"/>
      <c r="AH22" s="304"/>
      <c r="AI22" s="304"/>
      <c r="AJ22" s="304"/>
      <c r="AK22" s="304"/>
      <c r="AL22" s="304"/>
      <c r="AM22" s="304"/>
      <c r="AO22" s="304"/>
      <c r="AP22" s="304"/>
      <c r="AQ22" s="304"/>
    </row>
    <row r="23" spans="1:43" ht="27" customHeight="1" thickBot="1" x14ac:dyDescent="0.3">
      <c r="A23" s="247">
        <v>9</v>
      </c>
      <c r="B23" s="659" t="str">
        <f>IFERROR(IF(INDEX('Overview - Section A'!A$37:A$45,MATCH($A23,'Overview - Section A'!$B$37:$B$45,0))&lt;&gt;0,(INDEX('Overview - Section A'!A$37:A$45,MATCH($A23,'Overview - Section A'!$B$37:$B$45,0))),""),"")</f>
        <v/>
      </c>
      <c r="C23" s="660"/>
      <c r="D23" s="660" t="str">
        <f>IFERROR(IF(INDEX('Overview - Section A'!E$37:E$45,MATCH($A23,'Overview - Section A'!$B$37:$B$45,0))&lt;&gt;0,(INDEX('Overview - Section A'!E$37:E$45,MATCH($A23,'Overview - Section A'!$B$37:$B$45,0))),""),"")</f>
        <v/>
      </c>
      <c r="E23" s="661"/>
      <c r="F23" s="307" t="str">
        <f>IFERROR(IF(INDEX('Overview - Section A'!U$66:U$85,MATCH(#REF!,'Overview - Section A'!$B$66:$B$85,0))&lt;&gt;0,(INDEX('Overview - Section A'!U$66:U$85,MATCH(#REF!,'Overview - Section A'!$B$66:$B$85,0))),""),"")</f>
        <v/>
      </c>
      <c r="G23" s="222"/>
      <c r="H23" s="304"/>
      <c r="I23" s="304"/>
      <c r="J23" s="304"/>
      <c r="K23" s="304"/>
      <c r="L23" s="304"/>
      <c r="M23" s="304"/>
      <c r="N23" s="304"/>
      <c r="O23" s="304"/>
      <c r="P23" s="304"/>
      <c r="Q23" s="304"/>
      <c r="R23" s="304"/>
      <c r="S23" s="304"/>
      <c r="T23" s="222"/>
      <c r="U23" s="222"/>
      <c r="V23" s="222"/>
      <c r="W23" s="222"/>
      <c r="X23" s="222"/>
      <c r="Y23" s="222"/>
      <c r="Z23" s="222"/>
      <c r="AA23" s="222"/>
      <c r="AB23" s="222"/>
      <c r="AC23" s="222"/>
      <c r="AD23" s="304"/>
      <c r="AE23" s="304"/>
      <c r="AF23" s="304"/>
      <c r="AG23" s="304"/>
      <c r="AH23" s="304"/>
      <c r="AI23" s="304"/>
      <c r="AJ23" s="304"/>
      <c r="AK23" s="304"/>
      <c r="AL23" s="304"/>
      <c r="AM23" s="304"/>
      <c r="AO23" s="304"/>
      <c r="AP23" s="304"/>
      <c r="AQ23" s="304"/>
    </row>
    <row r="24" spans="1:43" ht="23.25" x14ac:dyDescent="0.25">
      <c r="A24" s="222"/>
      <c r="B24" s="234"/>
      <c r="C24" s="234"/>
      <c r="D24" s="234"/>
      <c r="E24" s="234"/>
      <c r="F24" s="304"/>
      <c r="G24" s="222"/>
      <c r="H24" s="304"/>
      <c r="I24" s="304"/>
      <c r="J24" s="304"/>
      <c r="K24" s="304"/>
      <c r="L24" s="304"/>
      <c r="M24" s="304"/>
      <c r="N24" s="304"/>
      <c r="O24" s="304"/>
      <c r="P24" s="304"/>
      <c r="Q24" s="304"/>
      <c r="R24" s="304"/>
      <c r="S24" s="304"/>
      <c r="T24" s="222"/>
      <c r="U24" s="222"/>
      <c r="V24" s="222"/>
      <c r="W24" s="222"/>
      <c r="X24" s="222"/>
      <c r="Y24" s="222"/>
      <c r="Z24" s="222"/>
      <c r="AA24" s="222"/>
      <c r="AB24" s="222"/>
      <c r="AC24" s="222"/>
      <c r="AD24" s="304"/>
      <c r="AE24" s="304"/>
      <c r="AF24" s="304"/>
      <c r="AG24" s="304"/>
      <c r="AH24" s="304"/>
      <c r="AI24" s="304"/>
      <c r="AJ24" s="304"/>
      <c r="AK24" s="304"/>
      <c r="AL24" s="304"/>
      <c r="AM24" s="304"/>
      <c r="AO24" s="304"/>
      <c r="AP24" s="304"/>
      <c r="AQ24" s="304"/>
    </row>
    <row r="25" spans="1:43" ht="16.5" thickBot="1" x14ac:dyDescent="0.3">
      <c r="A25" s="222"/>
      <c r="B25" s="222"/>
      <c r="C25" s="222"/>
      <c r="D25" s="222"/>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304"/>
      <c r="AE25" s="304"/>
      <c r="AF25" s="304"/>
      <c r="AG25" s="304"/>
      <c r="AH25" s="304"/>
      <c r="AI25" s="304"/>
      <c r="AJ25" s="304"/>
      <c r="AK25" s="304"/>
      <c r="AL25" s="304"/>
      <c r="AM25" s="304"/>
      <c r="AO25" s="304"/>
      <c r="AP25" s="304"/>
      <c r="AQ25" s="304"/>
    </row>
    <row r="26" spans="1:43" ht="46.5" customHeight="1" x14ac:dyDescent="0.25">
      <c r="A26" s="222"/>
      <c r="B26" s="650" t="s">
        <v>13</v>
      </c>
      <c r="C26" s="651"/>
      <c r="D26" s="651"/>
      <c r="E26" s="651"/>
      <c r="F26" s="651"/>
      <c r="G26" s="651"/>
      <c r="H26" s="651"/>
      <c r="I26" s="651"/>
      <c r="J26" s="651"/>
      <c r="K26" s="651"/>
      <c r="L26" s="652"/>
      <c r="M26" s="222"/>
      <c r="N26" s="222"/>
      <c r="O26" s="650" t="s">
        <v>5</v>
      </c>
      <c r="P26" s="651"/>
      <c r="Q26" s="651"/>
      <c r="R26" s="651"/>
      <c r="S26" s="651"/>
      <c r="T26" s="651"/>
      <c r="U26" s="651"/>
      <c r="V26" s="651"/>
      <c r="W26" s="651"/>
      <c r="X26" s="651"/>
      <c r="Y26" s="651"/>
      <c r="Z26" s="651"/>
      <c r="AA26" s="652"/>
      <c r="AB26" s="222"/>
      <c r="AC26" s="222"/>
      <c r="AD26" s="304"/>
      <c r="AE26" s="304"/>
      <c r="AF26" s="304"/>
      <c r="AG26" s="304"/>
      <c r="AH26" s="304"/>
      <c r="AI26" s="304"/>
      <c r="AJ26" s="304"/>
      <c r="AK26" s="304"/>
      <c r="AL26" s="304"/>
      <c r="AM26" s="304"/>
      <c r="AO26" s="304"/>
      <c r="AP26" s="304"/>
      <c r="AQ26" s="304"/>
    </row>
    <row r="27" spans="1:43" ht="49.5" customHeight="1" x14ac:dyDescent="0.25">
      <c r="A27" s="247">
        <v>1</v>
      </c>
      <c r="B27" s="641" t="str">
        <f>IFERROR(IF(INDEX('Overview - Section A'!$E$49:$E$63,MATCH($A27,'Overview - Section A'!$A$49:$A$63,0))&lt;&gt;0,INDEX('Overview - Section A'!$E$49:$E$63,MATCH($A27,'Overview - Section A'!$A$49:$A$63,0)),""),"")</f>
        <v>Reduce Morbidity and Mortality from  Tuberculosis by 2022</v>
      </c>
      <c r="C27" s="642"/>
      <c r="D27" s="642"/>
      <c r="E27" s="642"/>
      <c r="F27" s="642"/>
      <c r="G27" s="642"/>
      <c r="H27" s="642"/>
      <c r="I27" s="642"/>
      <c r="J27" s="642"/>
      <c r="K27" s="642"/>
      <c r="L27" s="643"/>
      <c r="M27" s="223"/>
      <c r="N27" s="223"/>
      <c r="O27" s="641" t="str">
        <f>IFERROR(IF(INDEX('Overview - Section A'!$E$49:$E$63,MATCH($A27,'Overview - Section A'!$A$49:$A$63,0))&lt;&gt;0,INDEX('Overview - Section A'!$E$49:$E$63,MATCH($A27,'Overview - Section A'!$A$49:$A$63,0)),""),"")</f>
        <v>Reduce Morbidity and Mortality from  Tuberculosis by 2022</v>
      </c>
      <c r="P27" s="642"/>
      <c r="Q27" s="642"/>
      <c r="R27" s="642"/>
      <c r="S27" s="642"/>
      <c r="T27" s="642"/>
      <c r="U27" s="642"/>
      <c r="V27" s="642"/>
      <c r="W27" s="642"/>
      <c r="X27" s="642"/>
      <c r="Y27" s="642"/>
      <c r="Z27" s="642"/>
      <c r="AA27" s="643"/>
      <c r="AB27" s="222"/>
      <c r="AC27" s="222"/>
      <c r="AD27" s="304"/>
      <c r="AE27" s="304"/>
      <c r="AF27" s="304"/>
      <c r="AG27" s="304"/>
      <c r="AH27" s="304"/>
      <c r="AI27" s="304"/>
      <c r="AJ27" s="304"/>
      <c r="AK27" s="304"/>
      <c r="AL27" s="304"/>
      <c r="AM27" s="304"/>
      <c r="AO27" s="304"/>
      <c r="AP27" s="304"/>
      <c r="AQ27" s="304"/>
    </row>
    <row r="28" spans="1:43" ht="49.5" customHeight="1" x14ac:dyDescent="0.25">
      <c r="A28" s="247">
        <v>2</v>
      </c>
      <c r="B28" s="641" t="str">
        <f>IFERROR(IF(INDEX('Overview - Section A'!$E$49:$E$63,MATCH($A28,'Overview - Section A'!$A$49:$A$63,0))&lt;&gt;0,INDEX('Overview - Section A'!$E$49:$E$63,MATCH($A28,'Overview - Section A'!$A$49:$A$63,0)),""),"")</f>
        <v>Strengthening the national response for the control of STI/HIV and viral Hepatitis to ensure an HIV prevalence rate of less than 3% by 2022</v>
      </c>
      <c r="C28" s="642"/>
      <c r="D28" s="642"/>
      <c r="E28" s="642"/>
      <c r="F28" s="642"/>
      <c r="G28" s="642"/>
      <c r="H28" s="642"/>
      <c r="I28" s="642"/>
      <c r="J28" s="642"/>
      <c r="K28" s="642"/>
      <c r="L28" s="643"/>
      <c r="M28" s="223"/>
      <c r="N28" s="223"/>
      <c r="O28" s="641" t="str">
        <f>IFERROR(IF(INDEX('Overview - Section A'!$E$49:$E$63,MATCH($A28,'Overview - Section A'!$A$49:$A$63,0))&lt;&gt;0,INDEX('Overview - Section A'!$E$49:$E$63,MATCH($A28,'Overview - Section A'!$A$49:$A$63,0)),""),"")</f>
        <v>Strengthening the national response for the control of STI/HIV and viral Hepatitis to ensure an HIV prevalence rate of less than 3% by 2022</v>
      </c>
      <c r="P28" s="642"/>
      <c r="Q28" s="642"/>
      <c r="R28" s="642"/>
      <c r="S28" s="642"/>
      <c r="T28" s="642"/>
      <c r="U28" s="642"/>
      <c r="V28" s="642"/>
      <c r="W28" s="642"/>
      <c r="X28" s="642"/>
      <c r="Y28" s="642"/>
      <c r="Z28" s="642"/>
      <c r="AA28" s="643"/>
      <c r="AB28" s="222"/>
      <c r="AC28" s="222"/>
      <c r="AD28" s="304"/>
      <c r="AE28" s="304"/>
      <c r="AF28" s="304"/>
      <c r="AG28" s="304"/>
      <c r="AH28" s="304"/>
      <c r="AI28" s="304"/>
      <c r="AJ28" s="304"/>
      <c r="AK28" s="304"/>
      <c r="AL28" s="304"/>
      <c r="AM28" s="304"/>
      <c r="AO28" s="304"/>
      <c r="AP28" s="304"/>
      <c r="AQ28" s="304"/>
    </row>
    <row r="29" spans="1:43" ht="49.5" customHeight="1" x14ac:dyDescent="0.25">
      <c r="A29" s="247">
        <v>3</v>
      </c>
      <c r="B29" s="641" t="str">
        <f>IFERROR(IF(INDEX('Overview - Section A'!$E$49:$E$63,MATCH($A29,'Overview - Section A'!$A$49:$A$63,0))&lt;&gt;0,INDEX('Overview - Section A'!$E$49:$E$63,MATCH($A29,'Overview - Section A'!$A$49:$A$63,0)),""),"")</f>
        <v/>
      </c>
      <c r="C29" s="642"/>
      <c r="D29" s="642"/>
      <c r="E29" s="642"/>
      <c r="F29" s="642"/>
      <c r="G29" s="642"/>
      <c r="H29" s="642"/>
      <c r="I29" s="642"/>
      <c r="J29" s="642"/>
      <c r="K29" s="642"/>
      <c r="L29" s="643"/>
      <c r="M29" s="223"/>
      <c r="N29" s="223"/>
      <c r="O29" s="641" t="str">
        <f>IFERROR(IF(INDEX('Overview - Section A'!$E$49:$E$63,MATCH($A29,'Overview - Section A'!$A$49:$A$63,0))&lt;&gt;0,INDEX('Overview - Section A'!$E$49:$E$63,MATCH($A29,'Overview - Section A'!$A$49:$A$63,0)),""),"")</f>
        <v/>
      </c>
      <c r="P29" s="642"/>
      <c r="Q29" s="642"/>
      <c r="R29" s="642"/>
      <c r="S29" s="642"/>
      <c r="T29" s="642"/>
      <c r="U29" s="642"/>
      <c r="V29" s="642"/>
      <c r="W29" s="642"/>
      <c r="X29" s="642"/>
      <c r="Y29" s="642"/>
      <c r="Z29" s="642"/>
      <c r="AA29" s="643"/>
      <c r="AB29" s="222"/>
      <c r="AC29" s="222"/>
      <c r="AD29" s="304"/>
      <c r="AE29" s="304"/>
      <c r="AF29" s="304"/>
      <c r="AG29" s="304"/>
      <c r="AH29" s="304"/>
      <c r="AI29" s="304"/>
      <c r="AJ29" s="304"/>
      <c r="AK29" s="304"/>
      <c r="AL29" s="304"/>
      <c r="AM29" s="304"/>
      <c r="AO29" s="304"/>
      <c r="AP29" s="304"/>
      <c r="AQ29" s="304"/>
    </row>
    <row r="30" spans="1:43" ht="49.5" customHeight="1" x14ac:dyDescent="0.25">
      <c r="A30" s="247">
        <v>4</v>
      </c>
      <c r="B30" s="641" t="str">
        <f>IFERROR(IF(INDEX('Overview - Section A'!$E$49:$E$63,MATCH($A30,'Overview - Section A'!$A$49:$A$63,0))&lt;&gt;0,INDEX('Overview - Section A'!$E$49:$E$63,MATCH($A30,'Overview - Section A'!$A$49:$A$63,0)),""),"")</f>
        <v/>
      </c>
      <c r="C30" s="642"/>
      <c r="D30" s="642"/>
      <c r="E30" s="642"/>
      <c r="F30" s="642"/>
      <c r="G30" s="642"/>
      <c r="H30" s="642"/>
      <c r="I30" s="642"/>
      <c r="J30" s="642"/>
      <c r="K30" s="642"/>
      <c r="L30" s="643"/>
      <c r="M30" s="223"/>
      <c r="N30" s="223"/>
      <c r="O30" s="641" t="str">
        <f>IFERROR(IF(INDEX('Overview - Section A'!$E$49:$E$63,MATCH($A30,'Overview - Section A'!$A$49:$A$63,0))&lt;&gt;0,INDEX('Overview - Section A'!$E$49:$E$63,MATCH($A30,'Overview - Section A'!$A$49:$A$63,0)),""),"")</f>
        <v/>
      </c>
      <c r="P30" s="642"/>
      <c r="Q30" s="642"/>
      <c r="R30" s="642"/>
      <c r="S30" s="642"/>
      <c r="T30" s="642"/>
      <c r="U30" s="642"/>
      <c r="V30" s="642"/>
      <c r="W30" s="642"/>
      <c r="X30" s="642"/>
      <c r="Y30" s="642"/>
      <c r="Z30" s="642"/>
      <c r="AA30" s="643"/>
      <c r="AB30" s="222"/>
      <c r="AC30" s="222"/>
      <c r="AD30" s="304"/>
      <c r="AE30" s="304"/>
      <c r="AF30" s="304"/>
      <c r="AG30" s="304"/>
      <c r="AH30" s="304"/>
      <c r="AI30" s="304"/>
      <c r="AJ30" s="304"/>
      <c r="AK30" s="304"/>
      <c r="AL30" s="304"/>
      <c r="AM30" s="304"/>
      <c r="AO30" s="304"/>
      <c r="AP30" s="304"/>
      <c r="AQ30" s="304"/>
    </row>
    <row r="31" spans="1:43" ht="49.5" customHeight="1" x14ac:dyDescent="0.25">
      <c r="A31" s="247">
        <v>5</v>
      </c>
      <c r="B31" s="641" t="str">
        <f>IFERROR(IF(INDEX('Overview - Section A'!$E$49:$E$63,MATCH($A31,'Overview - Section A'!$A$49:$A$63,0))&lt;&gt;0,INDEX('Overview - Section A'!$E$49:$E$63,MATCH($A31,'Overview - Section A'!$A$49:$A$63,0)),""),"")</f>
        <v/>
      </c>
      <c r="C31" s="642"/>
      <c r="D31" s="642"/>
      <c r="E31" s="642"/>
      <c r="F31" s="642"/>
      <c r="G31" s="642"/>
      <c r="H31" s="642"/>
      <c r="I31" s="642"/>
      <c r="J31" s="642"/>
      <c r="K31" s="642"/>
      <c r="L31" s="643"/>
      <c r="M31" s="223"/>
      <c r="N31" s="223"/>
      <c r="O31" s="641" t="str">
        <f>IFERROR(IF(INDEX('Overview - Section A'!$E$49:$E$63,MATCH($A31,'Overview - Section A'!$A$49:$A$63,0))&lt;&gt;0,INDEX('Overview - Section A'!$E$49:$E$63,MATCH($A31,'Overview - Section A'!$A$49:$A$63,0)),""),"")</f>
        <v/>
      </c>
      <c r="P31" s="642"/>
      <c r="Q31" s="642"/>
      <c r="R31" s="642"/>
      <c r="S31" s="642"/>
      <c r="T31" s="642"/>
      <c r="U31" s="642"/>
      <c r="V31" s="642"/>
      <c r="W31" s="642"/>
      <c r="X31" s="642"/>
      <c r="Y31" s="642"/>
      <c r="Z31" s="642"/>
      <c r="AA31" s="643"/>
      <c r="AB31" s="222"/>
      <c r="AC31" s="222"/>
      <c r="AD31" s="304"/>
      <c r="AE31" s="304"/>
      <c r="AF31" s="304"/>
      <c r="AG31" s="304"/>
      <c r="AH31" s="304"/>
      <c r="AI31" s="304"/>
      <c r="AJ31" s="304"/>
      <c r="AK31" s="304"/>
      <c r="AL31" s="304"/>
      <c r="AM31" s="304"/>
      <c r="AO31" s="304"/>
      <c r="AP31" s="304"/>
      <c r="AQ31" s="304"/>
    </row>
    <row r="32" spans="1:43" ht="49.5" customHeight="1" x14ac:dyDescent="0.25">
      <c r="A32" s="247">
        <v>6</v>
      </c>
      <c r="B32" s="641" t="str">
        <f>IFERROR(IF(INDEX('Overview - Section A'!$E$49:$E$63,MATCH($A32,'Overview - Section A'!$A$49:$A$63,0))&lt;&gt;0,INDEX('Overview - Section A'!$E$49:$E$63,MATCH($A32,'Overview - Section A'!$A$49:$A$63,0)),""),"")</f>
        <v/>
      </c>
      <c r="C32" s="642"/>
      <c r="D32" s="642"/>
      <c r="E32" s="642"/>
      <c r="F32" s="642"/>
      <c r="G32" s="642"/>
      <c r="H32" s="642"/>
      <c r="I32" s="642"/>
      <c r="J32" s="642"/>
      <c r="K32" s="642"/>
      <c r="L32" s="643"/>
      <c r="M32" s="223"/>
      <c r="N32" s="223"/>
      <c r="O32" s="641" t="str">
        <f>IFERROR(IF(INDEX('Overview - Section A'!$E$49:$E$63,MATCH($A32,'Overview - Section A'!$A$49:$A$63,0))&lt;&gt;0,INDEX('Overview - Section A'!$E$49:$E$63,MATCH($A32,'Overview - Section A'!$A$49:$A$63,0)),""),"")</f>
        <v/>
      </c>
      <c r="P32" s="642"/>
      <c r="Q32" s="642"/>
      <c r="R32" s="642"/>
      <c r="S32" s="642"/>
      <c r="T32" s="642"/>
      <c r="U32" s="642"/>
      <c r="V32" s="642"/>
      <c r="W32" s="642"/>
      <c r="X32" s="642"/>
      <c r="Y32" s="642"/>
      <c r="Z32" s="642"/>
      <c r="AA32" s="643"/>
      <c r="AB32" s="222"/>
      <c r="AC32" s="222"/>
      <c r="AD32" s="304"/>
      <c r="AE32" s="304"/>
      <c r="AF32" s="304"/>
      <c r="AG32" s="304"/>
      <c r="AH32" s="304"/>
      <c r="AI32" s="304"/>
      <c r="AJ32" s="304"/>
      <c r="AK32" s="304"/>
      <c r="AL32" s="304"/>
      <c r="AM32" s="304"/>
      <c r="AO32" s="304"/>
      <c r="AP32" s="304"/>
      <c r="AQ32" s="304"/>
    </row>
    <row r="33" spans="1:53" ht="49.5" customHeight="1" x14ac:dyDescent="0.25">
      <c r="A33" s="247">
        <v>7</v>
      </c>
      <c r="B33" s="641" t="str">
        <f>IFERROR(IF(INDEX('Overview - Section A'!$E$49:$E$63,MATCH($A33,'Overview - Section A'!$A$49:$A$63,0))&lt;&gt;0,INDEX('Overview - Section A'!$E$49:$E$63,MATCH($A33,'Overview - Section A'!$A$49:$A$63,0)),""),"")</f>
        <v/>
      </c>
      <c r="C33" s="642"/>
      <c r="D33" s="642"/>
      <c r="E33" s="642"/>
      <c r="F33" s="642"/>
      <c r="G33" s="642"/>
      <c r="H33" s="642"/>
      <c r="I33" s="642"/>
      <c r="J33" s="642"/>
      <c r="K33" s="642"/>
      <c r="L33" s="643"/>
      <c r="M33" s="223"/>
      <c r="N33" s="223"/>
      <c r="O33" s="641" t="str">
        <f>IFERROR(IF(INDEX('Overview - Section A'!$E$49:$E$63,MATCH($A33,'Overview - Section A'!$A$49:$A$63,0))&lt;&gt;0,INDEX('Overview - Section A'!$E$49:$E$63,MATCH($A33,'Overview - Section A'!$A$49:$A$63,0)),""),"")</f>
        <v/>
      </c>
      <c r="P33" s="642"/>
      <c r="Q33" s="642"/>
      <c r="R33" s="642"/>
      <c r="S33" s="642"/>
      <c r="T33" s="642"/>
      <c r="U33" s="642"/>
      <c r="V33" s="642"/>
      <c r="W33" s="642"/>
      <c r="X33" s="642"/>
      <c r="Y33" s="642"/>
      <c r="Z33" s="642"/>
      <c r="AA33" s="643"/>
      <c r="AB33" s="222"/>
      <c r="AC33" s="222"/>
      <c r="AD33" s="304"/>
      <c r="AE33" s="304"/>
      <c r="AF33" s="304"/>
      <c r="AG33" s="304"/>
      <c r="AH33" s="304"/>
      <c r="AI33" s="304"/>
      <c r="AJ33" s="304"/>
      <c r="AK33" s="304"/>
      <c r="AL33" s="304"/>
      <c r="AM33" s="304"/>
      <c r="AO33" s="304"/>
      <c r="AP33" s="304"/>
      <c r="AQ33" s="304"/>
    </row>
    <row r="34" spans="1:53" ht="49.5" customHeight="1" x14ac:dyDescent="0.25">
      <c r="A34" s="247">
        <v>8</v>
      </c>
      <c r="B34" s="641" t="str">
        <f>IFERROR(IF(INDEX('Overview - Section A'!$E$49:$E$63,MATCH($A34,'Overview - Section A'!$A$49:$A$63,0))&lt;&gt;0,INDEX('Overview - Section A'!$E$49:$E$63,MATCH($A34,'Overview - Section A'!$A$49:$A$63,0)),""),"")</f>
        <v/>
      </c>
      <c r="C34" s="642"/>
      <c r="D34" s="642"/>
      <c r="E34" s="642"/>
      <c r="F34" s="642"/>
      <c r="G34" s="642"/>
      <c r="H34" s="642"/>
      <c r="I34" s="642"/>
      <c r="J34" s="642"/>
      <c r="K34" s="642"/>
      <c r="L34" s="643"/>
      <c r="M34" s="223"/>
      <c r="N34" s="223"/>
      <c r="O34" s="641" t="str">
        <f>IFERROR(IF(INDEX('Overview - Section A'!$E$49:$E$63,MATCH($A34,'Overview - Section A'!$A$49:$A$63,0))&lt;&gt;0,INDEX('Overview - Section A'!$E$49:$E$63,MATCH($A34,'Overview - Section A'!$A$49:$A$63,0)),""),"")</f>
        <v/>
      </c>
      <c r="P34" s="642"/>
      <c r="Q34" s="642"/>
      <c r="R34" s="642"/>
      <c r="S34" s="642"/>
      <c r="T34" s="642"/>
      <c r="U34" s="642"/>
      <c r="V34" s="642"/>
      <c r="W34" s="642"/>
      <c r="X34" s="642"/>
      <c r="Y34" s="642"/>
      <c r="Z34" s="642"/>
      <c r="AA34" s="643"/>
      <c r="AB34" s="222"/>
      <c r="AC34" s="222"/>
      <c r="AD34" s="304"/>
      <c r="AE34" s="304"/>
      <c r="AF34" s="304"/>
      <c r="AG34" s="304"/>
      <c r="AH34" s="304"/>
      <c r="AI34" s="304"/>
      <c r="AJ34" s="304"/>
      <c r="AK34" s="304"/>
      <c r="AL34" s="304"/>
      <c r="AM34" s="304"/>
      <c r="AO34" s="304"/>
      <c r="AP34" s="304"/>
      <c r="AQ34" s="304"/>
    </row>
    <row r="35" spans="1:53" ht="49.5" customHeight="1" x14ac:dyDescent="0.25">
      <c r="A35" s="247">
        <v>9</v>
      </c>
      <c r="B35" s="641" t="str">
        <f>IFERROR(IF(INDEX('Overview - Section A'!$E$49:$E$63,MATCH($A35,'Overview - Section A'!$A$49:$A$63,0))&lt;&gt;0,INDEX('Overview - Section A'!$E$49:$E$63,MATCH($A35,'Overview - Section A'!$A$49:$A$63,0)),""),"")</f>
        <v/>
      </c>
      <c r="C35" s="642"/>
      <c r="D35" s="642"/>
      <c r="E35" s="642"/>
      <c r="F35" s="642"/>
      <c r="G35" s="642"/>
      <c r="H35" s="642"/>
      <c r="I35" s="642"/>
      <c r="J35" s="642"/>
      <c r="K35" s="642"/>
      <c r="L35" s="643"/>
      <c r="M35" s="223"/>
      <c r="N35" s="223"/>
      <c r="O35" s="641" t="str">
        <f>IFERROR(IF(INDEX('Overview - Section A'!$E$49:$E$63,MATCH($A35,'Overview - Section A'!$A$49:$A$63,0))&lt;&gt;0,INDEX('Overview - Section A'!$E$49:$E$63,MATCH($A35,'Overview - Section A'!$A$49:$A$63,0)),""),"")</f>
        <v/>
      </c>
      <c r="P35" s="642"/>
      <c r="Q35" s="642"/>
      <c r="R35" s="642"/>
      <c r="S35" s="642"/>
      <c r="T35" s="642"/>
      <c r="U35" s="642"/>
      <c r="V35" s="642"/>
      <c r="W35" s="642"/>
      <c r="X35" s="642"/>
      <c r="Y35" s="642"/>
      <c r="Z35" s="642"/>
      <c r="AA35" s="643"/>
      <c r="AB35" s="222"/>
      <c r="AC35" s="222"/>
      <c r="AD35" s="304"/>
      <c r="AE35" s="304"/>
      <c r="AF35" s="304"/>
      <c r="AG35" s="304"/>
      <c r="AH35" s="304"/>
      <c r="AI35" s="304"/>
      <c r="AJ35" s="304"/>
      <c r="AK35" s="304"/>
      <c r="AL35" s="304"/>
      <c r="AM35" s="304"/>
      <c r="AO35" s="304"/>
      <c r="AP35" s="304"/>
      <c r="AQ35" s="304"/>
    </row>
    <row r="36" spans="1:53" ht="49.5" customHeight="1" x14ac:dyDescent="0.25">
      <c r="A36" s="247">
        <v>10</v>
      </c>
      <c r="B36" s="641" t="str">
        <f>IFERROR(IF(INDEX('Overview - Section A'!$E$49:$E$63,MATCH($A36,'Overview - Section A'!$A$49:$A$63,0))&lt;&gt;0,INDEX('Overview - Section A'!$E$49:$E$63,MATCH($A36,'Overview - Section A'!$A$49:$A$63,0)),""),"")</f>
        <v/>
      </c>
      <c r="C36" s="642"/>
      <c r="D36" s="642"/>
      <c r="E36" s="642"/>
      <c r="F36" s="642"/>
      <c r="G36" s="642"/>
      <c r="H36" s="642"/>
      <c r="I36" s="642"/>
      <c r="J36" s="642"/>
      <c r="K36" s="642"/>
      <c r="L36" s="643"/>
      <c r="M36" s="223"/>
      <c r="N36" s="223"/>
      <c r="O36" s="641" t="str">
        <f>IFERROR(IF(INDEX('Overview - Section A'!$E$49:$E$63,MATCH($A36,'Overview - Section A'!$A$49:$A$63,0))&lt;&gt;0,INDEX('Overview - Section A'!$E$49:$E$63,MATCH($A36,'Overview - Section A'!$A$49:$A$63,0)),""),"")</f>
        <v/>
      </c>
      <c r="P36" s="642"/>
      <c r="Q36" s="642"/>
      <c r="R36" s="642"/>
      <c r="S36" s="642"/>
      <c r="T36" s="642"/>
      <c r="U36" s="642"/>
      <c r="V36" s="642"/>
      <c r="W36" s="642"/>
      <c r="X36" s="642"/>
      <c r="Y36" s="642"/>
      <c r="Z36" s="642"/>
      <c r="AA36" s="643"/>
      <c r="AB36" s="222"/>
      <c r="AC36" s="222"/>
      <c r="AD36" s="304"/>
      <c r="AE36" s="304"/>
      <c r="AF36" s="304"/>
      <c r="AG36" s="304"/>
      <c r="AH36" s="304"/>
      <c r="AI36" s="304"/>
      <c r="AJ36" s="304"/>
      <c r="AK36" s="304"/>
      <c r="AL36" s="304"/>
      <c r="AM36" s="304"/>
      <c r="AO36" s="304"/>
      <c r="AP36" s="304"/>
      <c r="AQ36" s="304"/>
    </row>
    <row r="37" spans="1:53" ht="49.5" customHeight="1" x14ac:dyDescent="0.25">
      <c r="A37" s="247">
        <v>11</v>
      </c>
      <c r="B37" s="641" t="str">
        <f>IFERROR(IF(INDEX('Overview - Section A'!$E$49:$E$63,MATCH($A37,'Overview - Section A'!$A$49:$A$63,0))&lt;&gt;0,INDEX('Overview - Section A'!$E$49:$E$63,MATCH($A37,'Overview - Section A'!$A$49:$A$63,0)),""),"")</f>
        <v/>
      </c>
      <c r="C37" s="642"/>
      <c r="D37" s="642"/>
      <c r="E37" s="642"/>
      <c r="F37" s="642"/>
      <c r="G37" s="642"/>
      <c r="H37" s="642"/>
      <c r="I37" s="642"/>
      <c r="J37" s="642"/>
      <c r="K37" s="642"/>
      <c r="L37" s="643"/>
      <c r="M37" s="223"/>
      <c r="N37" s="223"/>
      <c r="O37" s="641" t="str">
        <f>IFERROR(IF(INDEX('Overview - Section A'!$E$49:$E$63,MATCH($A37,'Overview - Section A'!$A$49:$A$63,0))&lt;&gt;0,INDEX('Overview - Section A'!$E$49:$E$63,MATCH($A37,'Overview - Section A'!$A$49:$A$63,0)),""),"")</f>
        <v/>
      </c>
      <c r="P37" s="642"/>
      <c r="Q37" s="642"/>
      <c r="R37" s="642"/>
      <c r="S37" s="642"/>
      <c r="T37" s="642"/>
      <c r="U37" s="642"/>
      <c r="V37" s="642"/>
      <c r="W37" s="642"/>
      <c r="X37" s="642"/>
      <c r="Y37" s="642"/>
      <c r="Z37" s="642"/>
      <c r="AA37" s="643"/>
      <c r="AB37" s="222"/>
      <c r="AC37" s="222"/>
      <c r="AD37" s="304"/>
      <c r="AE37" s="304"/>
      <c r="AF37" s="304"/>
      <c r="AG37" s="304"/>
      <c r="AH37" s="304"/>
      <c r="AI37" s="304"/>
      <c r="AJ37" s="304"/>
      <c r="AK37" s="304"/>
      <c r="AL37" s="304"/>
      <c r="AM37" s="304"/>
      <c r="AO37" s="304"/>
      <c r="AP37" s="304"/>
      <c r="AQ37" s="304"/>
    </row>
    <row r="38" spans="1:53" ht="49.5" customHeight="1" thickBot="1" x14ac:dyDescent="0.3">
      <c r="A38" s="247">
        <v>12</v>
      </c>
      <c r="B38" s="644" t="str">
        <f>IFERROR(IF(INDEX('Overview - Section A'!$E$49:$E$63,MATCH($A38,'Overview - Section A'!$A$49:$A$63,0))&lt;&gt;0,INDEX('Overview - Section A'!$E$49:$E$63,MATCH($A38,'Overview - Section A'!$A$49:$A$63,0)),""),"")</f>
        <v/>
      </c>
      <c r="C38" s="645"/>
      <c r="D38" s="645"/>
      <c r="E38" s="645"/>
      <c r="F38" s="645"/>
      <c r="G38" s="645"/>
      <c r="H38" s="645"/>
      <c r="I38" s="645"/>
      <c r="J38" s="645"/>
      <c r="K38" s="645"/>
      <c r="L38" s="646"/>
      <c r="M38" s="223"/>
      <c r="N38" s="223"/>
      <c r="O38" s="644" t="str">
        <f>IFERROR(IF(INDEX('Overview - Section A'!$E$49:$E$63,MATCH($A38,'Overview - Section A'!$A$49:$A$63,0))&lt;&gt;0,INDEX('Overview - Section A'!$E$49:$E$63,MATCH($A38,'Overview - Section A'!$A$49:$A$63,0)),""),"")</f>
        <v/>
      </c>
      <c r="P38" s="645"/>
      <c r="Q38" s="645"/>
      <c r="R38" s="645"/>
      <c r="S38" s="645"/>
      <c r="T38" s="645"/>
      <c r="U38" s="645"/>
      <c r="V38" s="645"/>
      <c r="W38" s="645"/>
      <c r="X38" s="645"/>
      <c r="Y38" s="645"/>
      <c r="Z38" s="645"/>
      <c r="AA38" s="646"/>
      <c r="AB38" s="222"/>
      <c r="AC38" s="222"/>
      <c r="AD38" s="304"/>
      <c r="AE38" s="304"/>
      <c r="AF38" s="304"/>
      <c r="AG38" s="304"/>
      <c r="AH38" s="304"/>
      <c r="AI38" s="304"/>
      <c r="AJ38" s="304"/>
      <c r="AK38" s="304"/>
      <c r="AL38" s="304"/>
      <c r="AM38" s="304"/>
      <c r="AO38" s="304"/>
      <c r="AP38" s="304"/>
      <c r="AQ38" s="304"/>
    </row>
    <row r="39" spans="1:53" x14ac:dyDescent="0.25">
      <c r="A39" s="222"/>
      <c r="B39" s="222"/>
      <c r="C39" s="222"/>
      <c r="D39" s="222"/>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304"/>
      <c r="AE39" s="304"/>
      <c r="AF39" s="304"/>
      <c r="AG39" s="304"/>
      <c r="AH39" s="304"/>
      <c r="AI39" s="304"/>
      <c r="AJ39" s="304"/>
      <c r="AK39" s="304"/>
      <c r="AL39" s="304"/>
      <c r="AM39" s="304"/>
      <c r="AO39" s="304"/>
      <c r="AP39" s="304"/>
      <c r="AQ39" s="304"/>
    </row>
    <row r="40" spans="1:53" x14ac:dyDescent="0.25">
      <c r="A40" s="222"/>
      <c r="B40" s="222"/>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304"/>
      <c r="AE40" s="304"/>
      <c r="AF40" s="304"/>
      <c r="AG40" s="304"/>
      <c r="AH40" s="304"/>
      <c r="AI40" s="304"/>
      <c r="AJ40" s="304"/>
      <c r="AK40" s="304"/>
      <c r="AL40" s="304"/>
      <c r="AM40" s="304"/>
      <c r="AO40" s="304"/>
      <c r="AP40" s="304"/>
      <c r="AQ40" s="304"/>
    </row>
    <row r="41" spans="1:53" x14ac:dyDescent="0.25">
      <c r="A41" s="222"/>
      <c r="B41" s="222"/>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304"/>
      <c r="AE41" s="304"/>
      <c r="AF41" s="304"/>
      <c r="AG41" s="304"/>
      <c r="AH41" s="304"/>
      <c r="AI41" s="304"/>
      <c r="AJ41" s="304"/>
      <c r="AK41" s="304"/>
      <c r="AL41" s="304"/>
      <c r="AM41" s="304"/>
      <c r="AO41" s="304"/>
      <c r="AP41" s="304"/>
      <c r="AQ41" s="304"/>
    </row>
    <row r="42" spans="1:53" ht="16.5" thickBot="1" x14ac:dyDescent="0.3">
      <c r="A42" s="222"/>
      <c r="B42" s="222"/>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222"/>
      <c r="AB42" s="222"/>
      <c r="AC42" s="222"/>
      <c r="AD42" s="304"/>
      <c r="AE42" s="304"/>
      <c r="AF42" s="304"/>
      <c r="AG42" s="304"/>
      <c r="AH42" s="304"/>
      <c r="AI42" s="304"/>
      <c r="AJ42" s="304"/>
      <c r="AK42" s="304"/>
      <c r="AL42" s="304"/>
      <c r="AM42" s="304"/>
      <c r="AO42" s="304"/>
      <c r="AP42" s="304"/>
      <c r="AQ42" s="304"/>
    </row>
    <row r="43" spans="1:53" ht="47.25" customHeight="1" thickBot="1" x14ac:dyDescent="0.3">
      <c r="A43" s="589" t="s">
        <v>15</v>
      </c>
      <c r="B43" s="590"/>
      <c r="C43" s="590"/>
      <c r="D43" s="590"/>
      <c r="E43" s="590"/>
      <c r="F43" s="590"/>
      <c r="G43" s="590"/>
      <c r="H43" s="590"/>
      <c r="I43" s="591"/>
      <c r="J43" s="222"/>
      <c r="K43" s="222"/>
      <c r="L43" s="222"/>
      <c r="M43" s="222"/>
      <c r="N43" s="222"/>
      <c r="O43" s="222"/>
      <c r="P43" s="222"/>
      <c r="Q43" s="222"/>
      <c r="R43" s="222"/>
      <c r="S43" s="222"/>
      <c r="T43" s="222"/>
      <c r="U43" s="222"/>
      <c r="V43" s="222"/>
      <c r="W43" s="222"/>
      <c r="X43" s="222"/>
      <c r="Y43" s="222"/>
      <c r="Z43" s="222"/>
      <c r="AA43" s="222"/>
      <c r="AB43" s="222"/>
      <c r="AC43" s="222"/>
      <c r="AD43" s="304"/>
      <c r="AE43" s="304"/>
      <c r="AF43" s="304"/>
      <c r="AG43" s="304"/>
      <c r="AH43" s="304"/>
      <c r="AI43" s="304"/>
      <c r="AJ43" s="304"/>
      <c r="AK43" s="304"/>
      <c r="AL43" s="304"/>
      <c r="AM43" s="304"/>
      <c r="AO43" s="304"/>
      <c r="AP43" s="304"/>
      <c r="AQ43" s="304"/>
    </row>
    <row r="44" spans="1:53" ht="16.5" thickBot="1" x14ac:dyDescent="0.3">
      <c r="A44" s="222"/>
      <c r="B44" s="222"/>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304"/>
      <c r="AE44" s="304"/>
      <c r="AF44" s="304"/>
      <c r="AG44" s="304"/>
      <c r="AH44" s="304"/>
      <c r="AI44" s="304"/>
      <c r="AJ44" s="304"/>
      <c r="AK44" s="304"/>
      <c r="AL44" s="304"/>
      <c r="AM44" s="304"/>
      <c r="AO44" s="304"/>
      <c r="AP44" s="304"/>
      <c r="AQ44" s="304"/>
    </row>
    <row r="45" spans="1:53" ht="28.5" customHeight="1" thickBot="1" x14ac:dyDescent="0.3">
      <c r="A45" s="229"/>
      <c r="B45" s="230"/>
      <c r="C45" s="230"/>
      <c r="D45" s="230"/>
      <c r="E45" s="230"/>
      <c r="F45" s="230"/>
      <c r="G45" s="230"/>
      <c r="H45" s="230"/>
      <c r="I45" s="230"/>
      <c r="J45" s="620">
        <f>IFERROR(YEAR('Overview - Section A'!$E$7)-1,"")</f>
        <v>2017</v>
      </c>
      <c r="K45" s="621"/>
      <c r="L45" s="621"/>
      <c r="M45" s="622"/>
      <c r="N45" s="620">
        <f>IFERROR(YEAR('Overview - Section A'!$E$7),"")</f>
        <v>2018</v>
      </c>
      <c r="O45" s="621"/>
      <c r="P45" s="621"/>
      <c r="Q45" s="622"/>
      <c r="R45" s="620">
        <f>IFERROR(YEAR('Overview - Section A'!$E$7)+1,"")</f>
        <v>2019</v>
      </c>
      <c r="S45" s="621"/>
      <c r="T45" s="621"/>
      <c r="U45" s="622"/>
      <c r="V45" s="620">
        <f>IFERROR(YEAR('Overview - Section A'!$E$7)+2,"")</f>
        <v>2020</v>
      </c>
      <c r="W45" s="621"/>
      <c r="X45" s="621"/>
      <c r="Y45" s="622"/>
      <c r="Z45" s="623">
        <f>IFERROR(YEAR('Overview - Section A'!$E$7)+3,"")</f>
        <v>2021</v>
      </c>
      <c r="AA45" s="624"/>
      <c r="AB45" s="624"/>
      <c r="AC45" s="625"/>
      <c r="AD45" s="597"/>
      <c r="AE45" s="598"/>
      <c r="AF45" s="598"/>
      <c r="AG45" s="598"/>
      <c r="AH45" s="598"/>
      <c r="AI45" s="598"/>
      <c r="AJ45" s="598"/>
      <c r="AK45" s="598"/>
      <c r="AL45" s="599"/>
      <c r="AM45" s="268"/>
      <c r="AO45" s="570" t="s">
        <v>309</v>
      </c>
      <c r="AP45" s="570"/>
      <c r="AQ45" s="570"/>
    </row>
    <row r="46" spans="1:53" ht="139.5" customHeight="1" thickBot="1" x14ac:dyDescent="0.3">
      <c r="A46" s="231" t="s">
        <v>184</v>
      </c>
      <c r="B46" s="257" t="s">
        <v>77</v>
      </c>
      <c r="C46" s="253" t="s">
        <v>199</v>
      </c>
      <c r="D46" s="256" t="s">
        <v>32</v>
      </c>
      <c r="E46" s="253" t="s">
        <v>33</v>
      </c>
      <c r="F46" s="253" t="s">
        <v>18</v>
      </c>
      <c r="G46" s="253" t="s">
        <v>19</v>
      </c>
      <c r="H46" s="253" t="s">
        <v>258</v>
      </c>
      <c r="I46" s="255" t="s">
        <v>11</v>
      </c>
      <c r="J46" s="231" t="s">
        <v>280</v>
      </c>
      <c r="K46" s="232" t="s">
        <v>8</v>
      </c>
      <c r="L46" s="232" t="s">
        <v>27</v>
      </c>
      <c r="M46" s="233" t="s">
        <v>144</v>
      </c>
      <c r="N46" s="231" t="s">
        <v>279</v>
      </c>
      <c r="O46" s="232" t="s">
        <v>8</v>
      </c>
      <c r="P46" s="232" t="s">
        <v>27</v>
      </c>
      <c r="Q46" s="233" t="s">
        <v>144</v>
      </c>
      <c r="R46" s="231" t="s">
        <v>279</v>
      </c>
      <c r="S46" s="232" t="s">
        <v>8</v>
      </c>
      <c r="T46" s="232" t="s">
        <v>27</v>
      </c>
      <c r="U46" s="233" t="s">
        <v>144</v>
      </c>
      <c r="V46" s="231" t="s">
        <v>279</v>
      </c>
      <c r="W46" s="232" t="s">
        <v>8</v>
      </c>
      <c r="X46" s="232" t="s">
        <v>27</v>
      </c>
      <c r="Y46" s="233" t="s">
        <v>144</v>
      </c>
      <c r="Z46" s="231" t="s">
        <v>279</v>
      </c>
      <c r="AA46" s="232" t="s">
        <v>8</v>
      </c>
      <c r="AB46" s="232" t="s">
        <v>27</v>
      </c>
      <c r="AC46" s="233" t="s">
        <v>144</v>
      </c>
      <c r="AD46" s="269"/>
      <c r="AE46" s="269"/>
      <c r="AF46" s="269"/>
      <c r="AG46" s="269"/>
      <c r="AH46" s="269"/>
      <c r="AI46" s="269"/>
      <c r="AJ46" s="269"/>
      <c r="AK46" s="269"/>
      <c r="AL46" s="269"/>
      <c r="AM46" s="266" t="s">
        <v>9</v>
      </c>
      <c r="AO46" s="302" t="s">
        <v>301</v>
      </c>
      <c r="AP46" s="302" t="s">
        <v>302</v>
      </c>
      <c r="AQ46" s="302" t="s">
        <v>303</v>
      </c>
    </row>
    <row r="47" spans="1:53" s="224" customFormat="1" ht="28.5" x14ac:dyDescent="0.45">
      <c r="A47" s="633">
        <v>1</v>
      </c>
      <c r="B47" s="647" t="str">
        <f>IFERROR(IF(INDEX('Impact Indicators - Section B'!B$9:B$25,MATCH($A47,'Impact Indicators - Section B'!$A$9:$A$25,0))&lt;&gt;0,INDEX('Impact Indicators - Section B'!B$9:B$25,MATCH($A47,'Impact Indicators - Section B'!$A$9:$A$25,0)),""),"")</f>
        <v>HIV I-6: Estimated percentage of child HIV infections from HIV-positive women delivering in the past 12 months</v>
      </c>
      <c r="C47" s="648" t="str">
        <f>IFERROR(IF(INDEX('Impact Indicators - Section B'!C$9:C$25,MATCH($A47,'Impact Indicators - Section B'!$A$9:$A$25,0))&lt;&gt;0,INDEX('Impact Indicators - Section B'!C$9:C$25,MATCH($A47,'Impact Indicators - Section B'!$A$9:$A$25,0)),""),"")</f>
        <v/>
      </c>
      <c r="D47" s="648" t="str">
        <f>IFERROR(IF(INDEX('Impact Indicators - Section B'!D$9:D$25,MATCH($A47,'Impact Indicators - Section B'!$A$9:$A$25,0))&lt;&gt;0,INDEX('Impact Indicators - Section B'!D$9:D$25,MATCH($A47,'Impact Indicators - Section B'!$A$9:$A$25,0)),""),"")</f>
        <v>21%</v>
      </c>
      <c r="E47" s="648" t="str">
        <f>IFERROR(IF(INDEX('Impact Indicators - Section B'!E$9:E$25,MATCH($A47,'Impact Indicators - Section B'!$A$9:$A$25,0))&lt;&gt;0,INDEX('Impact Indicators - Section B'!E$9:E$25,MATCH($A47,'Impact Indicators - Section B'!$A$9:$A$25,0)),""),"")</f>
        <v>2017</v>
      </c>
      <c r="F47" s="648" t="str">
        <f>IFERROR(IF(INDEX('Impact Indicators - Section B'!F$9:F$25,MATCH($A47,'Impact Indicators - Section B'!$A$9:$A$25,0))&lt;&gt;0,INDEX('Impact Indicators - Section B'!F$9:F$25,MATCH($A47,'Impact Indicators - Section B'!$A$9:$A$25,0)),""),"")</f>
        <v>WHO HIV Country Report 2017</v>
      </c>
      <c r="G47" s="648" t="str">
        <f>IFERROR(IF(INDEX('Impact Indicators - Section B'!G$9:G$25,MATCH($A47,'Impact Indicators - Section B'!$A$9:$A$25,0))&lt;&gt;0,INDEX('Impact Indicators - Section B'!G$9:G$25,MATCH($A47,'Impact Indicators - Section B'!$A$9:$A$25,0)),""),"")</f>
        <v/>
      </c>
      <c r="H47" s="648" t="str">
        <f>IFERROR(IF(INDEX('Impact Indicators - Section B'!H$9:H$25,MATCH($A47,'Impact Indicators - Section B'!$A$9:$A$25,0))&lt;&gt;0,INDEX('Impact Indicators - Section B'!H$9:H$25,MATCH($A47,'Impact Indicators - Section B'!$A$9:$A$25,0)),""),"")</f>
        <v/>
      </c>
      <c r="I47" s="649" t="str">
        <f>IFERROR(IF(INDEX('Impact Indicators - Section B'!Q$9:Q$25,MATCH($A47,'Impact Indicators - Section B'!$A$9:$A$25,0))&lt;&gt;0,INDEX('Impact Indicators - Section B'!Q$9:Q$25,MATCH($A47,'Impact Indicators - Section B'!$A$9:$A$25,0)),""),"")</f>
        <v>Angola</v>
      </c>
      <c r="J47" s="327" t="str">
        <f>IFERROR(IF(INDEX('Impact Indicators - Section B'!D$29:D$120,MATCH($AR47,'Impact Indicators - Section B'!$I$29:$I$120,0))&lt;&gt;0,INDEX('Impact Indicators - Section B'!D$29:D$120,MATCH($AR47,'Impact Indicators - Section B'!$I$29:$I$120,0)),""),"")</f>
        <v/>
      </c>
      <c r="K47" s="626" t="str">
        <f>IFERROR(IF(INDEX('Impact Indicators - Section B'!F$29:F$120,MATCH($AR47,'Impact Indicators - Section B'!$I$29:$I$120,0))&lt;&gt;0,INDEX('Impact Indicators - Section B'!F$29:F$120,MATCH($AR47,'Impact Indicators - Section B'!$I$29:$I$120,0)),""),"")</f>
        <v/>
      </c>
      <c r="L47" s="628" t="str">
        <f>IFERROR(IF(INDEX('Impact Indicators - Section B'!G$29:G$120,MATCH($AR47,'Impact Indicators - Section B'!$I$29:$I$120,0))&lt;&gt;0,INDEX('Impact Indicators - Section B'!G$29:G$120,MATCH($AR47,'Impact Indicators - Section B'!$I$29:$I$120,0)),""),"")</f>
        <v/>
      </c>
      <c r="M47" s="639" t="str">
        <f>IFERROR(IF(INDEX('Impact Indicators - Section B'!H$29:H$120,MATCH($AR47,'Impact Indicators - Section B'!$I$29:$I$120,0))&lt;&gt;0,INDEX('Impact Indicators - Section B'!H$29:H$120,MATCH($AR47,'Impact Indicators - Section B'!$I$29:$I$120,0)),""),"")</f>
        <v/>
      </c>
      <c r="N47" s="321" t="str">
        <f>IFERROR(IF(INDEX('Impact Indicators - Section B'!D$29:D$120,MATCH($AS47,'Impact Indicators - Section B'!$I$29:$I$120,0))&lt;&gt;0,INDEX('Impact Indicators - Section B'!D$29:D$120,MATCH($AS47,'Impact Indicators - Section B'!$I$29:$I$120,0)),""),"")</f>
        <v/>
      </c>
      <c r="O47" s="626" t="str">
        <f>IFERROR(IF(INDEX('Impact Indicators - Section B'!F$29:F$120,MATCH($AS47,'Impact Indicators - Section B'!$I$29:$I$120,0))&lt;&gt;0,INDEX('Impact Indicators - Section B'!F$29:F$120,MATCH($AS47,'Impact Indicators - Section B'!$I$29:$I$120,0)),""),"")</f>
        <v/>
      </c>
      <c r="P47" s="628" t="str">
        <f>IFERROR(IF(INDEX('Impact Indicators - Section B'!G$29:G$120,MATCH($AS47,'Impact Indicators - Section B'!$I$29:$I$120,0))&lt;&gt;0,INDEX('Impact Indicators - Section B'!G$29:G$120,MATCH($AS47,'Impact Indicators - Section B'!$I$29:$I$120,0)),""),"")</f>
        <v/>
      </c>
      <c r="Q47" s="639" t="str">
        <f>IFERROR(IF(INDEX('Impact Indicators - Section B'!H$29:H$120,MATCH($AS47,'Impact Indicators - Section B'!$I$29:$I$120,0))&lt;&gt;0,INDEX('Impact Indicators - Section B'!H$29:H$120,MATCH($AS47,'Impact Indicators - Section B'!$I$29:$I$120,0)),""),"")</f>
        <v/>
      </c>
      <c r="R47" s="321" t="str">
        <f>IFERROR(IF(INDEX('Impact Indicators - Section B'!D$29:D$120,MATCH($AT47,'Impact Indicators - Section B'!$I$29:$I$120,0))&lt;&gt;0,INDEX('Impact Indicators - Section B'!D$29:D$120,MATCH($AT47,'Impact Indicators - Section B'!$I$29:$I$120,0)),""),"")</f>
        <v/>
      </c>
      <c r="S47" s="626">
        <f>IFERROR(IF(INDEX('Impact Indicators - Section B'!F$29:F$120,MATCH($AT47,'Impact Indicators - Section B'!$I$29:$I$120,0))&lt;&gt;0,INDEX('Impact Indicators - Section B'!F$29:F$120,MATCH($AT47,'Impact Indicators - Section B'!$I$29:$I$120,0)),""),"")</f>
        <v>20</v>
      </c>
      <c r="T47" s="628">
        <f>IFERROR(IF(INDEX('Impact Indicators - Section B'!G$29:G$120,MATCH($AT47,'Impact Indicators - Section B'!$I$29:$I$120,0))&lt;&gt;0,INDEX('Impact Indicators - Section B'!G$29:G$120,MATCH($AT47,'Impact Indicators - Section B'!$I$29:$I$120,0)),""),"")</f>
        <v>43876</v>
      </c>
      <c r="U47" s="639" t="str">
        <f>IFERROR(IF(INDEX('Impact Indicators - Section B'!H$29:H$120,MATCH($AT47,'Impact Indicators - Section B'!$I$29:$I$120,0))&lt;&gt;0,INDEX('Impact Indicators - Section B'!H$29:H$120,MATCH($AT47,'Impact Indicators - Section B'!$I$29:$I$120,0)),""),"")</f>
        <v/>
      </c>
      <c r="V47" s="321" t="str">
        <f>IFERROR(IF(INDEX('Impact Indicators - Section B'!D$29:D$120,MATCH($AU47,'Impact Indicators - Section B'!$I$29:$I$120,0))&lt;&gt;0,INDEX('Impact Indicators - Section B'!D$29:D$120,MATCH($AU47,'Impact Indicators - Section B'!$I$29:$I$120,0)),""),"")</f>
        <v/>
      </c>
      <c r="W47" s="626">
        <f>IFERROR(IF(INDEX('Impact Indicators - Section B'!F$29:F$120,MATCH($AU47,'Impact Indicators - Section B'!$I$29:$I$120,0))&lt;&gt;0,INDEX('Impact Indicators - Section B'!F$29:F$120,MATCH($AU47,'Impact Indicators - Section B'!$I$29:$I$120,0)),""),"")</f>
        <v>17</v>
      </c>
      <c r="X47" s="628">
        <f>IFERROR(IF(INDEX('Impact Indicators - Section B'!G$29:G$120,MATCH($AU47,'Impact Indicators - Section B'!$I$29:$I$120,0))&lt;&gt;0,INDEX('Impact Indicators - Section B'!G$29:G$120,MATCH($AU47,'Impact Indicators - Section B'!$I$29:$I$120,0)),""),"")</f>
        <v>44242</v>
      </c>
      <c r="Y47" s="639" t="str">
        <f>IFERROR(IF(INDEX('Impact Indicators - Section B'!H$29:H$120,MATCH($AU47,'Impact Indicators - Section B'!$I$29:$I$120,0))&lt;&gt;0,INDEX('Impact Indicators - Section B'!H$29:H$120,MATCH($AU47,'Impact Indicators - Section B'!$I$29:$I$120,0)),""),"")</f>
        <v/>
      </c>
      <c r="Z47" s="321" t="str">
        <f>IFERROR(IF(INDEX('Impact Indicators - Section B'!D$29:D$120,MATCH($AV47,'Impact Indicators - Section B'!$I$29:$I$120,0))&lt;&gt;0,INDEX('Impact Indicators - Section B'!D$29:D$120,MATCH($AV47,'Impact Indicators - Section B'!$I$29:$I$120,0)),""),"")</f>
        <v/>
      </c>
      <c r="AA47" s="626">
        <f>IFERROR(IF(INDEX('Impact Indicators - Section B'!F$29:F$120,MATCH($AV47,'Impact Indicators - Section B'!$I$29:$I$120,0))&lt;&gt;0,INDEX('Impact Indicators - Section B'!F$29:F$120,MATCH($AV47,'Impact Indicators - Section B'!$I$29:$I$120,0)),""),"")</f>
        <v>15</v>
      </c>
      <c r="AB47" s="628">
        <f>IFERROR(IF(INDEX('Impact Indicators - Section B'!G$29:G$120,MATCH($AV47,'Impact Indicators - Section B'!$I$29:$I$120,0))&lt;&gt;0,INDEX('Impact Indicators - Section B'!G$29:G$120,MATCH($AV47,'Impact Indicators - Section B'!$I$29:$I$120,0)),""),"")</f>
        <v>44607</v>
      </c>
      <c r="AC47" s="639" t="str">
        <f>IFERROR(IF(INDEX('Impact Indicators - Section B'!H$29:H$120,MATCH($AV47,'Impact Indicators - Section B'!$I$29:$I$120,0))&lt;&gt;0,INDEX('Impact Indicators - Section B'!H$29:H$120,MATCH($AV47,'Impact Indicators - Section B'!$I$29:$I$120,0)),""),"")</f>
        <v/>
      </c>
      <c r="AD47" s="322"/>
      <c r="AE47" s="322"/>
      <c r="AF47" s="322"/>
      <c r="AG47" s="322"/>
      <c r="AH47" s="322"/>
      <c r="AI47" s="322"/>
      <c r="AJ47" s="322"/>
      <c r="AK47" s="322"/>
      <c r="AL47" s="322"/>
      <c r="AM47" s="619" t="str">
        <f>IFERROR(IF(INDEX('Impact Indicators - Section B'!R$9:R$25,MATCH($A47,'Impact Indicators - Section B'!$A$9:$A$25,0))&lt;&gt;0,INDEX('Impact Indicators - Section B'!R$9:R$25,MATCH($A47,'Impact Indicators - Section B'!$A$9:$A$25,0)),""),"")</f>
        <v>The baseline is from spectrum estimates for 2016. The Numerator is the number of new child infections due to MTCT.  The denominator is the total number of pregnant women who received ART to prevent MTCT. Targets are extrapolated from HIV-NSP (PEN-VIH) towards global targets for the elimination of mother-to-child transmission.</v>
      </c>
      <c r="AN47" s="305"/>
      <c r="AO47" s="688"/>
      <c r="AP47" s="688"/>
      <c r="AQ47" s="688"/>
      <c r="AR47" s="579" t="str">
        <f>CONCATENATE($A47,J$45)</f>
        <v>12017</v>
      </c>
      <c r="AS47" s="578" t="str">
        <f>CONCATENATE($A47,N$45)</f>
        <v>12018</v>
      </c>
      <c r="AT47" s="578" t="str">
        <f>CONCATENATE($A47,R$45)</f>
        <v>12019</v>
      </c>
      <c r="AU47" s="578" t="str">
        <f>CONCATENATE($A47,V$45)</f>
        <v>12020</v>
      </c>
      <c r="AV47" s="578" t="str">
        <f>CONCATENATE($A47,Z$45)</f>
        <v>12021</v>
      </c>
      <c r="AW47" s="338"/>
      <c r="AX47" s="338"/>
      <c r="AY47" s="338"/>
      <c r="AZ47" s="338"/>
      <c r="BA47" s="338"/>
    </row>
    <row r="48" spans="1:53" s="224" customFormat="1" ht="28.5" x14ac:dyDescent="0.45">
      <c r="A48" s="633"/>
      <c r="B48" s="633"/>
      <c r="C48" s="635"/>
      <c r="D48" s="635"/>
      <c r="E48" s="635"/>
      <c r="F48" s="635"/>
      <c r="G48" s="635"/>
      <c r="H48" s="635"/>
      <c r="I48" s="637"/>
      <c r="J48" s="328" t="str">
        <f>IFERROR(IF(INDEX('Impact Indicators - Section B'!E$29:E$120,MATCH($AR47,'Impact Indicators - Section B'!$I$29:$I$120,0))&lt;&gt;0,INDEX('Impact Indicators - Section B'!E$29:E$120,MATCH($AR47,'Impact Indicators - Section B'!$I$29:$I$120,0)),""),"")</f>
        <v/>
      </c>
      <c r="K48" s="627"/>
      <c r="L48" s="629"/>
      <c r="M48" s="640"/>
      <c r="N48" s="329" t="str">
        <f>IFERROR(IF(INDEX('Impact Indicators - Section B'!E$29:E$120,MATCH($AS47,'Impact Indicators - Section B'!$I$29:$I$120,0))&lt;&gt;0,INDEX('Impact Indicators - Section B'!E$29:E$120,MATCH($AS47,'Impact Indicators - Section B'!$I$29:$I$120,0)),""),"")</f>
        <v/>
      </c>
      <c r="O48" s="627"/>
      <c r="P48" s="629"/>
      <c r="Q48" s="640"/>
      <c r="R48" s="329" t="str">
        <f>IFERROR(IF(INDEX('Impact Indicators - Section B'!E$29:E$120,MATCH($AT47,'Impact Indicators - Section B'!$I$29:$I$120,0))&lt;&gt;0,INDEX('Impact Indicators - Section B'!E$29:E$120,MATCH($AT47,'Impact Indicators - Section B'!$I$29:$I$120,0)),""),"")</f>
        <v/>
      </c>
      <c r="S48" s="627"/>
      <c r="T48" s="629"/>
      <c r="U48" s="640"/>
      <c r="V48" s="329" t="str">
        <f>IFERROR(IF(INDEX('Impact Indicators - Section B'!E$29:E$120,MATCH($AU47,'Impact Indicators - Section B'!$I$29:$I$120,0))&lt;&gt;0,INDEX('Impact Indicators - Section B'!E$29:E$120,MATCH($AU47,'Impact Indicators - Section B'!$I$29:$I$120,0)),""),"")</f>
        <v/>
      </c>
      <c r="W48" s="627"/>
      <c r="X48" s="629"/>
      <c r="Y48" s="640"/>
      <c r="Z48" s="329" t="str">
        <f>IFERROR(IF(INDEX('Impact Indicators - Section B'!E$29:E$120,MATCH($AV47,'Impact Indicators - Section B'!$I$29:$I$120,0))&lt;&gt;0,INDEX('Impact Indicators - Section B'!E$29:E$120,MATCH($AV47,'Impact Indicators - Section B'!$I$29:$I$120,0)),""),"")</f>
        <v/>
      </c>
      <c r="AA48" s="627"/>
      <c r="AB48" s="629"/>
      <c r="AC48" s="640"/>
      <c r="AD48" s="322"/>
      <c r="AE48" s="322"/>
      <c r="AF48" s="322"/>
      <c r="AG48" s="322"/>
      <c r="AH48" s="322"/>
      <c r="AI48" s="322"/>
      <c r="AJ48" s="322"/>
      <c r="AK48" s="322"/>
      <c r="AL48" s="322"/>
      <c r="AM48" s="619"/>
      <c r="AN48" s="305"/>
      <c r="AO48" s="688"/>
      <c r="AP48" s="688"/>
      <c r="AQ48" s="688"/>
      <c r="AR48" s="579"/>
      <c r="AS48" s="578"/>
      <c r="AT48" s="578"/>
      <c r="AU48" s="578"/>
      <c r="AV48" s="578"/>
      <c r="AW48" s="338"/>
      <c r="AX48" s="338"/>
      <c r="AY48" s="338"/>
      <c r="AZ48" s="338"/>
      <c r="BA48" s="338"/>
    </row>
    <row r="49" spans="1:53" s="224" customFormat="1" ht="28.5" x14ac:dyDescent="0.45">
      <c r="A49" s="633">
        <v>2</v>
      </c>
      <c r="B49" s="633" t="str">
        <f>IFERROR(IF(INDEX('Impact Indicators - Section B'!B$9:B$25,MATCH($A49,'Impact Indicators - Section B'!$A$9:$A$25,0))&lt;&gt;0,INDEX('Impact Indicators - Section B'!B$9:B$25,MATCH($A49,'Impact Indicators - Section B'!$A$9:$A$25,0)),""),"")</f>
        <v>HIV I-13: Number and % of people living with HIV</v>
      </c>
      <c r="C49" s="635" t="str">
        <f>IFERROR(IF(INDEX('Impact Indicators - Section B'!C$9:C$25,MATCH($A49,'Impact Indicators - Section B'!$A$9:$A$25,0))&lt;&gt;0,INDEX('Impact Indicators - Section B'!C$9:C$25,MATCH($A49,'Impact Indicators - Section B'!$A$9:$A$25,0)),""),"")</f>
        <v/>
      </c>
      <c r="D49" s="635" t="str">
        <f>IFERROR(IF(INDEX('Impact Indicators - Section B'!D$9:D$25,MATCH($A49,'Impact Indicators - Section B'!$A$9:$A$25,0))&lt;&gt;0,INDEX('Impact Indicators - Section B'!D$9:D$25,MATCH($A49,'Impact Indicators - Section B'!$A$9:$A$25,0)),""),"")</f>
        <v>2.0%</v>
      </c>
      <c r="E49" s="635" t="str">
        <f>IFERROR(IF(INDEX('Impact Indicators - Section B'!E$9:E$25,MATCH($A49,'Impact Indicators - Section B'!$A$9:$A$25,0))&lt;&gt;0,INDEX('Impact Indicators - Section B'!E$9:E$25,MATCH($A49,'Impact Indicators - Section B'!$A$9:$A$25,0)),""),"")</f>
        <v>2016</v>
      </c>
      <c r="F49" s="635" t="str">
        <f>IFERROR(IF(INDEX('Impact Indicators - Section B'!F$9:F$25,MATCH($A49,'Impact Indicators - Section B'!$A$9:$A$25,0))&lt;&gt;0,INDEX('Impact Indicators - Section B'!F$9:F$25,MATCH($A49,'Impact Indicators - Section B'!$A$9:$A$25,0)),""),"")</f>
        <v>Spectrum, 2016</v>
      </c>
      <c r="G49" s="635" t="str">
        <f>IFERROR(IF(INDEX('Impact Indicators - Section B'!G$9:G$25,MATCH($A49,'Impact Indicators - Section B'!$A$9:$A$25,0))&lt;&gt;0,INDEX('Impact Indicators - Section B'!G$9:G$25,MATCH($A49,'Impact Indicators - Section B'!$A$9:$A$25,0)),""),"")</f>
        <v>Gender,Age,Age | Gender</v>
      </c>
      <c r="H49" s="635" t="str">
        <f>IFERROR(IF(INDEX('Impact Indicators - Section B'!H$9:H$25,MATCH($A49,'Impact Indicators - Section B'!$A$9:$A$25,0))&lt;&gt;0,INDEX('Impact Indicators - Section B'!H$9:H$25,MATCH($A49,'Impact Indicators - Section B'!$A$9:$A$25,0)),""),"")</f>
        <v/>
      </c>
      <c r="I49" s="637" t="str">
        <f>IFERROR(IF(INDEX('Impact Indicators - Section B'!Q$9:Q$25,MATCH($A49,'Impact Indicators - Section B'!$A$9:$A$25,0))&lt;&gt;0,INDEX('Impact Indicators - Section B'!Q$9:Q$25,MATCH($A49,'Impact Indicators - Section B'!$A$9:$A$25,0)),""),"")</f>
        <v>Angola</v>
      </c>
      <c r="J49" s="327" t="str">
        <f>IFERROR(IF(INDEX('Impact Indicators - Section B'!D$29:D$120,MATCH($AR49,'Impact Indicators - Section B'!$I$29:$I$120,0))&lt;&gt;0,INDEX('Impact Indicators - Section B'!D$29:D$120,MATCH($AR49,'Impact Indicators - Section B'!$I$29:$I$120,0)),""),"")</f>
        <v/>
      </c>
      <c r="K49" s="626" t="str">
        <f>IFERROR(IF(INDEX('Impact Indicators - Section B'!F$29:F$120,MATCH($AR49,'Impact Indicators - Section B'!$I$29:$I$120,0))&lt;&gt;0,INDEX('Impact Indicators - Section B'!F$29:F$120,MATCH($AR49,'Impact Indicators - Section B'!$I$29:$I$120,0)),""),"")</f>
        <v/>
      </c>
      <c r="L49" s="628" t="str">
        <f>IFERROR(IF(INDEX('Impact Indicators - Section B'!G$29:G$120,MATCH($AR49,'Impact Indicators - Section B'!$I$29:$I$120,0))&lt;&gt;0,INDEX('Impact Indicators - Section B'!G$29:G$120,MATCH($AR49,'Impact Indicators - Section B'!$I$29:$I$120,0)),""),"")</f>
        <v/>
      </c>
      <c r="M49" s="639" t="str">
        <f>IFERROR(IF(INDEX('Impact Indicators - Section B'!H$29:H$120,MATCH($AR49,'Impact Indicators - Section B'!$I$29:$I$120,0))&lt;&gt;0,INDEX('Impact Indicators - Section B'!H$29:H$120,MATCH($AR49,'Impact Indicators - Section B'!$I$29:$I$120,0)),""),"")</f>
        <v/>
      </c>
      <c r="N49" s="321" t="str">
        <f>IFERROR(IF(INDEX('Impact Indicators - Section B'!D$29:D$120,MATCH($AS49,'Impact Indicators - Section B'!$I$29:$I$120,0))&lt;&gt;0,INDEX('Impact Indicators - Section B'!D$29:D$120,MATCH($AS49,'Impact Indicators - Section B'!$I$29:$I$120,0)),""),"")</f>
        <v/>
      </c>
      <c r="O49" s="626" t="str">
        <f>IFERROR(IF(INDEX('Impact Indicators - Section B'!F$29:F$120,MATCH($AS49,'Impact Indicators - Section B'!$I$29:$I$120,0))&lt;&gt;0,INDEX('Impact Indicators - Section B'!F$29:F$120,MATCH($AS49,'Impact Indicators - Section B'!$I$29:$I$120,0)),""),"")</f>
        <v/>
      </c>
      <c r="P49" s="628" t="str">
        <f>IFERROR(IF(INDEX('Impact Indicators - Section B'!G$29:G$120,MATCH($AS49,'Impact Indicators - Section B'!$I$29:$I$120,0))&lt;&gt;0,INDEX('Impact Indicators - Section B'!G$29:G$120,MATCH($AS49,'Impact Indicators - Section B'!$I$29:$I$120,0)),""),"")</f>
        <v/>
      </c>
      <c r="Q49" s="639" t="str">
        <f>IFERROR(IF(INDEX('Impact Indicators - Section B'!H$29:H$120,MATCH($AS49,'Impact Indicators - Section B'!$I$29:$I$120,0))&lt;&gt;0,INDEX('Impact Indicators - Section B'!H$29:H$120,MATCH($AS49,'Impact Indicators - Section B'!$I$29:$I$120,0)),""),"")</f>
        <v/>
      </c>
      <c r="R49" s="321">
        <f>IFERROR(IF(INDEX('Impact Indicators - Section B'!D$29:D$120,MATCH($AT49,'Impact Indicators - Section B'!$I$29:$I$120,0))&lt;&gt;0,INDEX('Impact Indicators - Section B'!D$29:D$120,MATCH($AT49,'Impact Indicators - Section B'!$I$29:$I$120,0)),""),"")</f>
        <v>304254</v>
      </c>
      <c r="S49" s="626">
        <f>IFERROR(IF(INDEX('Impact Indicators - Section B'!F$29:F$120,MATCH($AT49,'Impact Indicators - Section B'!$I$29:$I$120,0))&lt;&gt;0,INDEX('Impact Indicators - Section B'!F$29:F$120,MATCH($AT49,'Impact Indicators - Section B'!$I$29:$I$120,0)),""),"")</f>
        <v>1.040184295327909</v>
      </c>
      <c r="T49" s="628">
        <f>IFERROR(IF(INDEX('Impact Indicators - Section B'!G$29:G$120,MATCH($AT49,'Impact Indicators - Section B'!$I$29:$I$120,0))&lt;&gt;0,INDEX('Impact Indicators - Section B'!G$29:G$120,MATCH($AT49,'Impact Indicators - Section B'!$I$29:$I$120,0)),""),"")</f>
        <v>43511</v>
      </c>
      <c r="U49" s="639" t="str">
        <f>IFERROR(IF(INDEX('Impact Indicators - Section B'!H$29:H$120,MATCH($AT49,'Impact Indicators - Section B'!$I$29:$I$120,0))&lt;&gt;0,INDEX('Impact Indicators - Section B'!H$29:H$120,MATCH($AT49,'Impact Indicators - Section B'!$I$29:$I$120,0)),""),"")</f>
        <v/>
      </c>
      <c r="V49" s="321">
        <f>IFERROR(IF(INDEX('Impact Indicators - Section B'!D$29:D$120,MATCH($AU49,'Impact Indicators - Section B'!$I$29:$I$120,0))&lt;&gt;0,INDEX('Impact Indicators - Section B'!D$29:D$120,MATCH($AU49,'Impact Indicators - Section B'!$I$29:$I$120,0)),""),"")</f>
        <v>310976</v>
      </c>
      <c r="W49" s="626">
        <f>IFERROR(IF(INDEX('Impact Indicators - Section B'!F$29:F$120,MATCH($AU49,'Impact Indicators - Section B'!$I$29:$I$120,0))&lt;&gt;0,INDEX('Impact Indicators - Section B'!F$29:F$120,MATCH($AU49,'Impact Indicators - Section B'!$I$29:$I$120,0)),""),"")</f>
        <v>1.0305560928742548</v>
      </c>
      <c r="X49" s="628">
        <f>IFERROR(IF(INDEX('Impact Indicators - Section B'!G$29:G$120,MATCH($AU49,'Impact Indicators - Section B'!$I$29:$I$120,0))&lt;&gt;0,INDEX('Impact Indicators - Section B'!G$29:G$120,MATCH($AU49,'Impact Indicators - Section B'!$I$29:$I$120,0)),""),"")</f>
        <v>43876</v>
      </c>
      <c r="Y49" s="639" t="str">
        <f>IFERROR(IF(INDEX('Impact Indicators - Section B'!H$29:H$120,MATCH($AU49,'Impact Indicators - Section B'!$I$29:$I$120,0))&lt;&gt;0,INDEX('Impact Indicators - Section B'!H$29:H$120,MATCH($AU49,'Impact Indicators - Section B'!$I$29:$I$120,0)),""),"")</f>
        <v/>
      </c>
      <c r="Z49" s="321">
        <f>IFERROR(IF(INDEX('Impact Indicators - Section B'!D$29:D$120,MATCH($AV49,'Impact Indicators - Section B'!$I$29:$I$120,0))&lt;&gt;0,INDEX('Impact Indicators - Section B'!D$29:D$120,MATCH($AV49,'Impact Indicators - Section B'!$I$29:$I$120,0)),""),"")</f>
        <v>317409</v>
      </c>
      <c r="AA49" s="626">
        <f>IFERROR(IF(INDEX('Impact Indicators - Section B'!F$29:F$120,MATCH($AV49,'Impact Indicators - Section B'!$I$29:$I$120,0))&lt;&gt;0,INDEX('Impact Indicators - Section B'!F$29:F$120,MATCH($AV49,'Impact Indicators - Section B'!$I$29:$I$120,0)),""),"")</f>
        <v>1.0197003476713358</v>
      </c>
      <c r="AB49" s="628">
        <f>IFERROR(IF(INDEX('Impact Indicators - Section B'!G$29:G$120,MATCH($AV49,'Impact Indicators - Section B'!$I$29:$I$120,0))&lt;&gt;0,INDEX('Impact Indicators - Section B'!G$29:G$120,MATCH($AV49,'Impact Indicators - Section B'!$I$29:$I$120,0)),""),"")</f>
        <v>44244</v>
      </c>
      <c r="AC49" s="639" t="str">
        <f>IFERROR(IF(INDEX('Impact Indicators - Section B'!H$29:H$120,MATCH($AV49,'Impact Indicators - Section B'!$I$29:$I$120,0))&lt;&gt;0,INDEX('Impact Indicators - Section B'!H$29:H$120,MATCH($AV49,'Impact Indicators - Section B'!$I$29:$I$120,0)),""),"")</f>
        <v/>
      </c>
      <c r="AD49" s="322"/>
      <c r="AE49" s="322"/>
      <c r="AF49" s="322"/>
      <c r="AG49" s="322"/>
      <c r="AH49" s="322"/>
      <c r="AI49" s="322"/>
      <c r="AJ49" s="322"/>
      <c r="AK49" s="322"/>
      <c r="AL49" s="322"/>
      <c r="AM49" s="619" t="str">
        <f>IFERROR(IF(INDEX('Impact Indicators - Section B'!R$9:R$25,MATCH($A49,'Impact Indicators - Section B'!$A$9:$A$25,0))&lt;&gt;0,INDEX('Impact Indicators - Section B'!R$9:R$25,MATCH($A49,'Impact Indicators - Section B'!$A$9:$A$25,0)),""),"")</f>
        <v>The baseline is from Spectrum estimates that uses 2016 data. The Numerator is 283,830 which is the estimated number of people living with HIV in 2016 (adults and children).  The Denominator is 20,480,481, which is the total projected population of Angola for 2016. Targets are also generated from Spectrum.</v>
      </c>
      <c r="AN49" s="305"/>
      <c r="AO49" s="688"/>
      <c r="AP49" s="688"/>
      <c r="AQ49" s="688"/>
      <c r="AR49" s="579" t="str">
        <f t="shared" ref="AR49" si="0">CONCATENATE($A49,J$45)</f>
        <v>22017</v>
      </c>
      <c r="AS49" s="578" t="str">
        <f t="shared" ref="AS49" si="1">CONCATENATE($A49,N$45)</f>
        <v>22018</v>
      </c>
      <c r="AT49" s="578" t="str">
        <f t="shared" ref="AT49" si="2">CONCATENATE($A49,R$45)</f>
        <v>22019</v>
      </c>
      <c r="AU49" s="578" t="str">
        <f t="shared" ref="AU49" si="3">CONCATENATE($A49,V$45)</f>
        <v>22020</v>
      </c>
      <c r="AV49" s="578" t="str">
        <f t="shared" ref="AV49" si="4">CONCATENATE($A49,Z$45)</f>
        <v>22021</v>
      </c>
      <c r="AW49" s="338"/>
      <c r="AX49" s="338"/>
      <c r="AY49" s="338"/>
      <c r="AZ49" s="338"/>
      <c r="BA49" s="338"/>
    </row>
    <row r="50" spans="1:53" s="224" customFormat="1" ht="28.5" x14ac:dyDescent="0.45">
      <c r="A50" s="633"/>
      <c r="B50" s="633"/>
      <c r="C50" s="635"/>
      <c r="D50" s="635"/>
      <c r="E50" s="635"/>
      <c r="F50" s="635"/>
      <c r="G50" s="635"/>
      <c r="H50" s="635"/>
      <c r="I50" s="637"/>
      <c r="J50" s="330" t="str">
        <f>IFERROR(IF(INDEX('Impact Indicators - Section B'!E$29:E$120,MATCH($AR49,'Impact Indicators - Section B'!$I$29:$I$120,0))&lt;&gt;0,INDEX('Impact Indicators - Section B'!E$29:E$120,MATCH($AR49,'Impact Indicators - Section B'!$I$29:$I$120,0)),""),"")</f>
        <v/>
      </c>
      <c r="K50" s="627"/>
      <c r="L50" s="629"/>
      <c r="M50" s="640"/>
      <c r="N50" s="331" t="str">
        <f>IFERROR(IF(INDEX('Impact Indicators - Section B'!E$29:E$120,MATCH($AS49,'Impact Indicators - Section B'!$I$29:$I$120,0))&lt;&gt;0,INDEX('Impact Indicators - Section B'!E$29:E$120,MATCH($AS49,'Impact Indicators - Section B'!$I$29:$I$120,0)),""),"")</f>
        <v/>
      </c>
      <c r="O50" s="627"/>
      <c r="P50" s="629"/>
      <c r="Q50" s="640"/>
      <c r="R50" s="331">
        <f>IFERROR(IF(INDEX('Impact Indicators - Section B'!E$29:E$120,MATCH($AT49,'Impact Indicators - Section B'!$I$29:$I$120,0))&lt;&gt;0,INDEX('Impact Indicators - Section B'!E$29:E$120,MATCH($AT49,'Impact Indicators - Section B'!$I$29:$I$120,0)),""),"")</f>
        <v>29250009</v>
      </c>
      <c r="S50" s="627"/>
      <c r="T50" s="629"/>
      <c r="U50" s="640"/>
      <c r="V50" s="331">
        <f>IFERROR(IF(INDEX('Impact Indicators - Section B'!E$29:E$120,MATCH($AU49,'Impact Indicators - Section B'!$I$29:$I$120,0))&lt;&gt;0,INDEX('Impact Indicators - Section B'!E$29:E$120,MATCH($AU49,'Impact Indicators - Section B'!$I$29:$I$120,0)),""),"")</f>
        <v>30175553</v>
      </c>
      <c r="W50" s="627"/>
      <c r="X50" s="629"/>
      <c r="Y50" s="640"/>
      <c r="Z50" s="331">
        <f>IFERROR(IF(INDEX('Impact Indicators - Section B'!E$29:E$120,MATCH($AV49,'Impact Indicators - Section B'!$I$29:$I$120,0))&lt;&gt;0,INDEX('Impact Indicators - Section B'!E$29:E$120,MATCH($AV49,'Impact Indicators - Section B'!$I$29:$I$120,0)),""),"")</f>
        <v>31127674</v>
      </c>
      <c r="AA50" s="627"/>
      <c r="AB50" s="629"/>
      <c r="AC50" s="640"/>
      <c r="AD50" s="322"/>
      <c r="AE50" s="322"/>
      <c r="AF50" s="322"/>
      <c r="AG50" s="322"/>
      <c r="AH50" s="322"/>
      <c r="AI50" s="322"/>
      <c r="AJ50" s="322"/>
      <c r="AK50" s="322"/>
      <c r="AL50" s="322"/>
      <c r="AM50" s="619"/>
      <c r="AN50" s="305"/>
      <c r="AO50" s="688"/>
      <c r="AP50" s="688"/>
      <c r="AQ50" s="688"/>
      <c r="AR50" s="579"/>
      <c r="AS50" s="578"/>
      <c r="AT50" s="578"/>
      <c r="AU50" s="578"/>
      <c r="AV50" s="578"/>
      <c r="AW50" s="338"/>
      <c r="AX50" s="338"/>
      <c r="AY50" s="338"/>
      <c r="AZ50" s="338"/>
      <c r="BA50" s="338"/>
    </row>
    <row r="51" spans="1:53" s="224" customFormat="1" ht="28.5" x14ac:dyDescent="0.45">
      <c r="A51" s="633">
        <v>3</v>
      </c>
      <c r="B51" s="633" t="str">
        <f>IFERROR(IF(INDEX('Impact Indicators - Section B'!B$9:B$25,MATCH($A51,'Impact Indicators - Section B'!$A$9:$A$25,0))&lt;&gt;0,INDEX('Impact Indicators - Section B'!B$9:B$25,MATCH($A51,'Impact Indicators - Section B'!$A$9:$A$25,0)),""),"")</f>
        <v/>
      </c>
      <c r="C51" s="635" t="str">
        <f>IFERROR(IF(INDEX('Impact Indicators - Section B'!C$9:C$25,MATCH($A51,'Impact Indicators - Section B'!$A$9:$A$25,0))&lt;&gt;0,INDEX('Impact Indicators - Section B'!C$9:C$25,MATCH($A51,'Impact Indicators - Section B'!$A$9:$A$25,0)),""),"")</f>
        <v/>
      </c>
      <c r="D51" s="635" t="str">
        <f>IFERROR(IF(INDEX('Impact Indicators - Section B'!D$9:D$25,MATCH($A51,'Impact Indicators - Section B'!$A$9:$A$25,0))&lt;&gt;0,INDEX('Impact Indicators - Section B'!D$9:D$25,MATCH($A51,'Impact Indicators - Section B'!$A$9:$A$25,0)),""),"")</f>
        <v/>
      </c>
      <c r="E51" s="635" t="str">
        <f>IFERROR(IF(INDEX('Impact Indicators - Section B'!E$9:E$25,MATCH($A51,'Impact Indicators - Section B'!$A$9:$A$25,0))&lt;&gt;0,INDEX('Impact Indicators - Section B'!E$9:E$25,MATCH($A51,'Impact Indicators - Section B'!$A$9:$A$25,0)),""),"")</f>
        <v/>
      </c>
      <c r="F51" s="635" t="str">
        <f>IFERROR(IF(INDEX('Impact Indicators - Section B'!F$9:F$25,MATCH($A51,'Impact Indicators - Section B'!$A$9:$A$25,0))&lt;&gt;0,INDEX('Impact Indicators - Section B'!F$9:F$25,MATCH($A51,'Impact Indicators - Section B'!$A$9:$A$25,0)),""),"")</f>
        <v/>
      </c>
      <c r="G51" s="635" t="str">
        <f>IFERROR(IF(INDEX('Impact Indicators - Section B'!G$9:G$25,MATCH($A51,'Impact Indicators - Section B'!$A$9:$A$25,0))&lt;&gt;0,INDEX('Impact Indicators - Section B'!G$9:G$25,MATCH($A51,'Impact Indicators - Section B'!$A$9:$A$25,0)),""),"")</f>
        <v/>
      </c>
      <c r="H51" s="635" t="str">
        <f>IFERROR(IF(INDEX('Impact Indicators - Section B'!H$9:H$25,MATCH($A51,'Impact Indicators - Section B'!$A$9:$A$25,0))&lt;&gt;0,INDEX('Impact Indicators - Section B'!H$9:H$25,MATCH($A51,'Impact Indicators - Section B'!$A$9:$A$25,0)),""),"")</f>
        <v/>
      </c>
      <c r="I51" s="637" t="str">
        <f>IFERROR(IF(INDEX('Impact Indicators - Section B'!Q$9:Q$25,MATCH($A51,'Impact Indicators - Section B'!$A$9:$A$25,0))&lt;&gt;0,INDEX('Impact Indicators - Section B'!Q$9:Q$25,MATCH($A51,'Impact Indicators - Section B'!$A$9:$A$25,0)),""),"")</f>
        <v/>
      </c>
      <c r="J51" s="327" t="str">
        <f>IFERROR(IF(INDEX('Impact Indicators - Section B'!D$29:D$120,MATCH($AR51,'Impact Indicators - Section B'!$I$29:$I$120,0))&lt;&gt;0,INDEX('Impact Indicators - Section B'!D$29:D$120,MATCH($AR51,'Impact Indicators - Section B'!$I$29:$I$120,0)),""),"")</f>
        <v/>
      </c>
      <c r="K51" s="626" t="str">
        <f>IFERROR(IF(INDEX('Impact Indicators - Section B'!F$29:F$120,MATCH($AR51,'Impact Indicators - Section B'!$I$29:$I$120,0))&lt;&gt;0,INDEX('Impact Indicators - Section B'!F$29:F$120,MATCH($AR51,'Impact Indicators - Section B'!$I$29:$I$120,0)),""),"")</f>
        <v/>
      </c>
      <c r="L51" s="628" t="str">
        <f>IFERROR(IF(INDEX('Impact Indicators - Section B'!G$29:G$120,MATCH($AR51,'Impact Indicators - Section B'!$I$29:$I$120,0))&lt;&gt;0,INDEX('Impact Indicators - Section B'!G$29:G$120,MATCH($AR51,'Impact Indicators - Section B'!$I$29:$I$120,0)),""),"")</f>
        <v/>
      </c>
      <c r="M51" s="639" t="str">
        <f>IFERROR(IF(INDEX('Impact Indicators - Section B'!H$29:H$120,MATCH($AR51,'Impact Indicators - Section B'!$I$29:$I$120,0))&lt;&gt;0,INDEX('Impact Indicators - Section B'!H$29:H$120,MATCH($AR51,'Impact Indicators - Section B'!$I$29:$I$120,0)),""),"")</f>
        <v/>
      </c>
      <c r="N51" s="321" t="str">
        <f>IFERROR(IF(INDEX('Impact Indicators - Section B'!D$29:D$120,MATCH($AS51,'Impact Indicators - Section B'!$I$29:$I$120,0))&lt;&gt;0,INDEX('Impact Indicators - Section B'!D$29:D$120,MATCH($AS51,'Impact Indicators - Section B'!$I$29:$I$120,0)),""),"")</f>
        <v/>
      </c>
      <c r="O51" s="626" t="str">
        <f>IFERROR(IF(INDEX('Impact Indicators - Section B'!F$29:F$120,MATCH($AS51,'Impact Indicators - Section B'!$I$29:$I$120,0))&lt;&gt;0,INDEX('Impact Indicators - Section B'!F$29:F$120,MATCH($AS51,'Impact Indicators - Section B'!$I$29:$I$120,0)),""),"")</f>
        <v/>
      </c>
      <c r="P51" s="628" t="str">
        <f>IFERROR(IF(INDEX('Impact Indicators - Section B'!G$29:G$120,MATCH($AS51,'Impact Indicators - Section B'!$I$29:$I$120,0))&lt;&gt;0,INDEX('Impact Indicators - Section B'!G$29:G$120,MATCH($AS51,'Impact Indicators - Section B'!$I$29:$I$120,0)),""),"")</f>
        <v/>
      </c>
      <c r="Q51" s="639" t="str">
        <f>IFERROR(IF(INDEX('Impact Indicators - Section B'!H$29:H$120,MATCH($AS51,'Impact Indicators - Section B'!$I$29:$I$120,0))&lt;&gt;0,INDEX('Impact Indicators - Section B'!H$29:H$120,MATCH($AS51,'Impact Indicators - Section B'!$I$29:$I$120,0)),""),"")</f>
        <v/>
      </c>
      <c r="R51" s="321" t="str">
        <f>IFERROR(IF(INDEX('Impact Indicators - Section B'!D$29:D$120,MATCH($AT51,'Impact Indicators - Section B'!$I$29:$I$120,0))&lt;&gt;0,INDEX('Impact Indicators - Section B'!D$29:D$120,MATCH($AT51,'Impact Indicators - Section B'!$I$29:$I$120,0)),""),"")</f>
        <v/>
      </c>
      <c r="S51" s="626" t="str">
        <f>IFERROR(IF(INDEX('Impact Indicators - Section B'!F$29:F$120,MATCH($AT51,'Impact Indicators - Section B'!$I$29:$I$120,0))&lt;&gt;0,INDEX('Impact Indicators - Section B'!F$29:F$120,MATCH($AT51,'Impact Indicators - Section B'!$I$29:$I$120,0)),""),"")</f>
        <v/>
      </c>
      <c r="T51" s="628" t="str">
        <f>IFERROR(IF(INDEX('Impact Indicators - Section B'!G$29:G$120,MATCH($AT51,'Impact Indicators - Section B'!$I$29:$I$120,0))&lt;&gt;0,INDEX('Impact Indicators - Section B'!G$29:G$120,MATCH($AT51,'Impact Indicators - Section B'!$I$29:$I$120,0)),""),"")</f>
        <v/>
      </c>
      <c r="U51" s="639" t="str">
        <f>IFERROR(IF(INDEX('Impact Indicators - Section B'!H$29:H$120,MATCH($AT51,'Impact Indicators - Section B'!$I$29:$I$120,0))&lt;&gt;0,INDEX('Impact Indicators - Section B'!H$29:H$120,MATCH($AT51,'Impact Indicators - Section B'!$I$29:$I$120,0)),""),"")</f>
        <v/>
      </c>
      <c r="V51" s="321" t="str">
        <f>IFERROR(IF(INDEX('Impact Indicators - Section B'!D$29:D$120,MATCH($AU51,'Impact Indicators - Section B'!$I$29:$I$120,0))&lt;&gt;0,INDEX('Impact Indicators - Section B'!D$29:D$120,MATCH($AU51,'Impact Indicators - Section B'!$I$29:$I$120,0)),""),"")</f>
        <v/>
      </c>
      <c r="W51" s="626" t="str">
        <f>IFERROR(IF(INDEX('Impact Indicators - Section B'!F$29:F$120,MATCH($AU51,'Impact Indicators - Section B'!$I$29:$I$120,0))&lt;&gt;0,INDEX('Impact Indicators - Section B'!F$29:F$120,MATCH($AU51,'Impact Indicators - Section B'!$I$29:$I$120,0)),""),"")</f>
        <v/>
      </c>
      <c r="X51" s="628" t="str">
        <f>IFERROR(IF(INDEX('Impact Indicators - Section B'!G$29:G$120,MATCH($AU51,'Impact Indicators - Section B'!$I$29:$I$120,0))&lt;&gt;0,INDEX('Impact Indicators - Section B'!G$29:G$120,MATCH($AU51,'Impact Indicators - Section B'!$I$29:$I$120,0)),""),"")</f>
        <v/>
      </c>
      <c r="Y51" s="639" t="str">
        <f>IFERROR(IF(INDEX('Impact Indicators - Section B'!H$29:H$120,MATCH($AU51,'Impact Indicators - Section B'!$I$29:$I$120,0))&lt;&gt;0,INDEX('Impact Indicators - Section B'!H$29:H$120,MATCH($AU51,'Impact Indicators - Section B'!$I$29:$I$120,0)),""),"")</f>
        <v/>
      </c>
      <c r="Z51" s="321" t="str">
        <f>IFERROR(IF(INDEX('Impact Indicators - Section B'!D$29:D$120,MATCH(#REF!,'Impact Indicators - Section B'!$I$29:$I$120,0))&lt;&gt;0,INDEX('Impact Indicators - Section B'!D$29:D$120,MATCH(#REF!,'Impact Indicators - Section B'!$I$29:$I$120,0)),""),"")</f>
        <v/>
      </c>
      <c r="AA51" s="626" t="str">
        <f>IFERROR(IF(INDEX('Impact Indicators - Section B'!F$29:F$120,MATCH($AV51,'Impact Indicators - Section B'!$I$29:$I$120,0))&lt;&gt;0,INDEX('Impact Indicators - Section B'!F$29:F$120,MATCH($AV51,'Impact Indicators - Section B'!$I$29:$I$120,0)),""),"")</f>
        <v/>
      </c>
      <c r="AB51" s="628" t="str">
        <f>IFERROR(IF(INDEX('Impact Indicators - Section B'!G$29:G$120,MATCH($AV51,'Impact Indicators - Section B'!$I$29:$I$120,0))&lt;&gt;0,INDEX('Impact Indicators - Section B'!G$29:G$120,MATCH($AV51,'Impact Indicators - Section B'!$I$29:$I$120,0)),""),"")</f>
        <v/>
      </c>
      <c r="AC51" s="639" t="str">
        <f>IFERROR(IF(INDEX('Impact Indicators - Section B'!H$29:H$120,MATCH($AV51,'Impact Indicators - Section B'!$I$29:$I$120,0))&lt;&gt;0,INDEX('Impact Indicators - Section B'!H$29:H$120,MATCH($AV51,'Impact Indicators - Section B'!$I$29:$I$120,0)),""),"")</f>
        <v/>
      </c>
      <c r="AD51" s="322"/>
      <c r="AE51" s="322"/>
      <c r="AF51" s="322"/>
      <c r="AG51" s="322"/>
      <c r="AH51" s="322"/>
      <c r="AI51" s="322"/>
      <c r="AJ51" s="322"/>
      <c r="AK51" s="322"/>
      <c r="AL51" s="322"/>
      <c r="AM51" s="619" t="str">
        <f>IFERROR(IF(INDEX('Impact Indicators - Section B'!R$9:R$25,MATCH($A51,'Impact Indicators - Section B'!$A$9:$A$25,0))&lt;&gt;0,INDEX('Impact Indicators - Section B'!R$9:R$25,MATCH($A51,'Impact Indicators - Section B'!$A$9:$A$25,0)),""),"")</f>
        <v/>
      </c>
      <c r="AN51" s="305"/>
      <c r="AO51" s="688"/>
      <c r="AP51" s="688"/>
      <c r="AQ51" s="688"/>
      <c r="AR51" s="579" t="str">
        <f t="shared" ref="AR51" si="5">CONCATENATE($A51,J$45)</f>
        <v>32017</v>
      </c>
      <c r="AS51" s="578" t="str">
        <f t="shared" ref="AS51" si="6">CONCATENATE($A51,N$45)</f>
        <v>32018</v>
      </c>
      <c r="AT51" s="578" t="str">
        <f t="shared" ref="AT51" si="7">CONCATENATE($A51,R$45)</f>
        <v>32019</v>
      </c>
      <c r="AU51" s="578" t="str">
        <f t="shared" ref="AU51" si="8">CONCATENATE($A51,V$45)</f>
        <v>32020</v>
      </c>
      <c r="AV51" s="578" t="str">
        <f t="shared" ref="AV51" si="9">CONCATENATE($A51,Z$45)</f>
        <v>32021</v>
      </c>
      <c r="AW51" s="338"/>
      <c r="AX51" s="338"/>
      <c r="AY51" s="338"/>
      <c r="AZ51" s="338"/>
      <c r="BA51" s="338"/>
    </row>
    <row r="52" spans="1:53" s="224" customFormat="1" ht="28.5" x14ac:dyDescent="0.45">
      <c r="A52" s="633"/>
      <c r="B52" s="633"/>
      <c r="C52" s="635"/>
      <c r="D52" s="635"/>
      <c r="E52" s="635"/>
      <c r="F52" s="635"/>
      <c r="G52" s="635"/>
      <c r="H52" s="635"/>
      <c r="I52" s="637"/>
      <c r="J52" s="328" t="str">
        <f>IFERROR(IF(INDEX('Impact Indicators - Section B'!E$29:E$120,MATCH($AR51,'Impact Indicators - Section B'!$I$29:$I$120,0))&lt;&gt;0,INDEX('Impact Indicators - Section B'!E$29:E$120,MATCH($AR51,'Impact Indicators - Section B'!$I$29:$I$120,0)),""),"")</f>
        <v/>
      </c>
      <c r="K52" s="627"/>
      <c r="L52" s="629"/>
      <c r="M52" s="640"/>
      <c r="N52" s="329" t="str">
        <f>IFERROR(IF(INDEX('Impact Indicators - Section B'!E$29:E$120,MATCH($AS51,'Impact Indicators - Section B'!$I$29:$I$120,0))&lt;&gt;0,INDEX('Impact Indicators - Section B'!E$29:E$120,MATCH($AS51,'Impact Indicators - Section B'!$I$29:$I$120,0)),""),"")</f>
        <v/>
      </c>
      <c r="O52" s="627"/>
      <c r="P52" s="629"/>
      <c r="Q52" s="640"/>
      <c r="R52" s="329" t="str">
        <f>IFERROR(IF(INDEX('Impact Indicators - Section B'!E$29:E$120,MATCH($AT51,'Impact Indicators - Section B'!$I$29:$I$120,0))&lt;&gt;0,INDEX('Impact Indicators - Section B'!E$29:E$120,MATCH($AT51,'Impact Indicators - Section B'!$I$29:$I$120,0)),""),"")</f>
        <v/>
      </c>
      <c r="S52" s="627"/>
      <c r="T52" s="629"/>
      <c r="U52" s="640"/>
      <c r="V52" s="329" t="str">
        <f>IFERROR(IF(INDEX('Impact Indicators - Section B'!E$29:E$120,MATCH($AU51,'Impact Indicators - Section B'!$I$29:$I$120,0))&lt;&gt;0,INDEX('Impact Indicators - Section B'!E$29:E$120,MATCH($AU51,'Impact Indicators - Section B'!$I$29:$I$120,0)),""),"")</f>
        <v/>
      </c>
      <c r="W52" s="627"/>
      <c r="X52" s="629"/>
      <c r="Y52" s="640"/>
      <c r="Z52" s="329" t="str">
        <f>IFERROR(IF(INDEX('Impact Indicators - Section B'!E$29:E$120,MATCH(#REF!,'Impact Indicators - Section B'!$I$29:$I$120,0))&lt;&gt;0,INDEX('Impact Indicators - Section B'!E$29:E$120,MATCH(#REF!,'Impact Indicators - Section B'!$I$29:$I$120,0)),""),"")</f>
        <v/>
      </c>
      <c r="AA52" s="627"/>
      <c r="AB52" s="629"/>
      <c r="AC52" s="640"/>
      <c r="AD52" s="322"/>
      <c r="AE52" s="322"/>
      <c r="AF52" s="322"/>
      <c r="AG52" s="322"/>
      <c r="AH52" s="322"/>
      <c r="AI52" s="322"/>
      <c r="AJ52" s="322"/>
      <c r="AK52" s="322"/>
      <c r="AL52" s="322"/>
      <c r="AM52" s="619"/>
      <c r="AN52" s="305"/>
      <c r="AO52" s="688"/>
      <c r="AP52" s="688"/>
      <c r="AQ52" s="688"/>
      <c r="AR52" s="579"/>
      <c r="AS52" s="578"/>
      <c r="AT52" s="578"/>
      <c r="AU52" s="578"/>
      <c r="AV52" s="578"/>
      <c r="AW52" s="338"/>
      <c r="AX52" s="338"/>
      <c r="AY52" s="338"/>
      <c r="AZ52" s="338"/>
      <c r="BA52" s="338"/>
    </row>
    <row r="53" spans="1:53" s="224" customFormat="1" ht="28.5" x14ac:dyDescent="0.45">
      <c r="A53" s="633">
        <v>4</v>
      </c>
      <c r="B53" s="633" t="str">
        <f>IFERROR(IF(INDEX('Impact Indicators - Section B'!B$9:B$25,MATCH($A53,'Impact Indicators - Section B'!$A$9:$A$25,0))&lt;&gt;0,INDEX('Impact Indicators - Section B'!B$9:B$25,MATCH($A53,'Impact Indicators - Section B'!$A$9:$A$25,0)),""),"")</f>
        <v/>
      </c>
      <c r="C53" s="635" t="str">
        <f>IFERROR(IF(INDEX('Impact Indicators - Section B'!C$9:C$25,MATCH($A53,'Impact Indicators - Section B'!$A$9:$A$25,0))&lt;&gt;0,INDEX('Impact Indicators - Section B'!C$9:C$25,MATCH($A53,'Impact Indicators - Section B'!$A$9:$A$25,0)),""),"")</f>
        <v/>
      </c>
      <c r="D53" s="635" t="str">
        <f>IFERROR(IF(INDEX('Impact Indicators - Section B'!D$9:D$25,MATCH($A53,'Impact Indicators - Section B'!$A$9:$A$25,0))&lt;&gt;0,INDEX('Impact Indicators - Section B'!D$9:D$25,MATCH($A53,'Impact Indicators - Section B'!$A$9:$A$25,0)),""),"")</f>
        <v/>
      </c>
      <c r="E53" s="635" t="str">
        <f>IFERROR(IF(INDEX('Impact Indicators - Section B'!E$9:E$25,MATCH($A53,'Impact Indicators - Section B'!$A$9:$A$25,0))&lt;&gt;0,INDEX('Impact Indicators - Section B'!E$9:E$25,MATCH($A53,'Impact Indicators - Section B'!$A$9:$A$25,0)),""),"")</f>
        <v/>
      </c>
      <c r="F53" s="635" t="str">
        <f>IFERROR(IF(INDEX('Impact Indicators - Section B'!F$9:F$25,MATCH($A53,'Impact Indicators - Section B'!$A$9:$A$25,0))&lt;&gt;0,INDEX('Impact Indicators - Section B'!F$9:F$25,MATCH($A53,'Impact Indicators - Section B'!$A$9:$A$25,0)),""),"")</f>
        <v/>
      </c>
      <c r="G53" s="635" t="str">
        <f>IFERROR(IF(INDEX('Impact Indicators - Section B'!G$9:G$25,MATCH($A53,'Impact Indicators - Section B'!$A$9:$A$25,0))&lt;&gt;0,INDEX('Impact Indicators - Section B'!G$9:G$25,MATCH($A53,'Impact Indicators - Section B'!$A$9:$A$25,0)),""),"")</f>
        <v/>
      </c>
      <c r="H53" s="635" t="str">
        <f>IFERROR(IF(INDEX('Impact Indicators - Section B'!H$9:H$25,MATCH($A53,'Impact Indicators - Section B'!$A$9:$A$25,0))&lt;&gt;0,INDEX('Impact Indicators - Section B'!H$9:H$25,MATCH($A53,'Impact Indicators - Section B'!$A$9:$A$25,0)),""),"")</f>
        <v/>
      </c>
      <c r="I53" s="637" t="str">
        <f>IFERROR(IF(INDEX('Impact Indicators - Section B'!Q$9:Q$25,MATCH($A53,'Impact Indicators - Section B'!$A$9:$A$25,0))&lt;&gt;0,INDEX('Impact Indicators - Section B'!Q$9:Q$25,MATCH($A53,'Impact Indicators - Section B'!$A$9:$A$25,0)),""),"")</f>
        <v/>
      </c>
      <c r="J53" s="327" t="str">
        <f>IFERROR(IF(INDEX('Impact Indicators - Section B'!D$29:D$120,MATCH($AR53,'Impact Indicators - Section B'!$I$29:$I$120,0))&lt;&gt;0,INDEX('Impact Indicators - Section B'!D$29:D$120,MATCH($AR53,'Impact Indicators - Section B'!$I$29:$I$120,0)),""),"")</f>
        <v/>
      </c>
      <c r="K53" s="626" t="str">
        <f>IFERROR(IF(INDEX('Impact Indicators - Section B'!F$29:F$120,MATCH($AR53,'Impact Indicators - Section B'!$I$29:$I$120,0))&lt;&gt;0,INDEX('Impact Indicators - Section B'!F$29:F$120,MATCH($AR53,'Impact Indicators - Section B'!$I$29:$I$120,0)),""),"")</f>
        <v/>
      </c>
      <c r="L53" s="628" t="str">
        <f>IFERROR(IF(INDEX('Impact Indicators - Section B'!G$29:G$120,MATCH($AR53,'Impact Indicators - Section B'!$I$29:$I$120,0))&lt;&gt;0,INDEX('Impact Indicators - Section B'!G$29:G$120,MATCH($AR53,'Impact Indicators - Section B'!$I$29:$I$120,0)),""),"")</f>
        <v/>
      </c>
      <c r="M53" s="639" t="str">
        <f>IFERROR(IF(INDEX('Impact Indicators - Section B'!H$29:H$120,MATCH($AR53,'Impact Indicators - Section B'!$I$29:$I$120,0))&lt;&gt;0,INDEX('Impact Indicators - Section B'!H$29:H$120,MATCH($AR53,'Impact Indicators - Section B'!$I$29:$I$120,0)),""),"")</f>
        <v/>
      </c>
      <c r="N53" s="321" t="str">
        <f>IFERROR(IF(INDEX('Impact Indicators - Section B'!D$29:D$120,MATCH($AS53,'Impact Indicators - Section B'!$I$29:$I$120,0))&lt;&gt;0,INDEX('Impact Indicators - Section B'!D$29:D$120,MATCH($AS53,'Impact Indicators - Section B'!$I$29:$I$120,0)),""),"")</f>
        <v/>
      </c>
      <c r="O53" s="626" t="str">
        <f>IFERROR(IF(INDEX('Impact Indicators - Section B'!F$29:F$120,MATCH($AS53,'Impact Indicators - Section B'!$I$29:$I$120,0))&lt;&gt;0,INDEX('Impact Indicators - Section B'!F$29:F$120,MATCH($AS53,'Impact Indicators - Section B'!$I$29:$I$120,0)),""),"")</f>
        <v/>
      </c>
      <c r="P53" s="628" t="str">
        <f>IFERROR(IF(INDEX('Impact Indicators - Section B'!G$29:G$120,MATCH($AS53,'Impact Indicators - Section B'!$I$29:$I$120,0))&lt;&gt;0,INDEX('Impact Indicators - Section B'!G$29:G$120,MATCH($AS53,'Impact Indicators - Section B'!$I$29:$I$120,0)),""),"")</f>
        <v/>
      </c>
      <c r="Q53" s="639" t="str">
        <f>IFERROR(IF(INDEX('Impact Indicators - Section B'!H$29:H$120,MATCH($AS53,'Impact Indicators - Section B'!$I$29:$I$120,0))&lt;&gt;0,INDEX('Impact Indicators - Section B'!H$29:H$120,MATCH($AS53,'Impact Indicators - Section B'!$I$29:$I$120,0)),""),"")</f>
        <v/>
      </c>
      <c r="R53" s="321" t="str">
        <f>IFERROR(IF(INDEX('Impact Indicators - Section B'!D$29:D$120,MATCH($AT53,'Impact Indicators - Section B'!$I$29:$I$120,0))&lt;&gt;0,INDEX('Impact Indicators - Section B'!D$29:D$120,MATCH($AT53,'Impact Indicators - Section B'!$I$29:$I$120,0)),""),"")</f>
        <v/>
      </c>
      <c r="S53" s="626" t="str">
        <f>IFERROR(IF(INDEX('Impact Indicators - Section B'!F$29:F$120,MATCH($AT53,'Impact Indicators - Section B'!$I$29:$I$120,0))&lt;&gt;0,INDEX('Impact Indicators - Section B'!F$29:F$120,MATCH($AT53,'Impact Indicators - Section B'!$I$29:$I$120,0)),""),"")</f>
        <v/>
      </c>
      <c r="T53" s="628" t="str">
        <f>IFERROR(IF(INDEX('Impact Indicators - Section B'!G$29:G$120,MATCH($AT53,'Impact Indicators - Section B'!$I$29:$I$120,0))&lt;&gt;0,INDEX('Impact Indicators - Section B'!G$29:G$120,MATCH($AT53,'Impact Indicators - Section B'!$I$29:$I$120,0)),""),"")</f>
        <v/>
      </c>
      <c r="U53" s="639" t="str">
        <f>IFERROR(IF(INDEX('Impact Indicators - Section B'!H$29:H$120,MATCH($AT53,'Impact Indicators - Section B'!$I$29:$I$120,0))&lt;&gt;0,INDEX('Impact Indicators - Section B'!H$29:H$120,MATCH($AT53,'Impact Indicators - Section B'!$I$29:$I$120,0)),""),"")</f>
        <v/>
      </c>
      <c r="V53" s="321" t="str">
        <f>IFERROR(IF(INDEX('Impact Indicators - Section B'!D$29:D$120,MATCH($AU53,'Impact Indicators - Section B'!$I$29:$I$120,0))&lt;&gt;0,INDEX('Impact Indicators - Section B'!D$29:D$120,MATCH($AU53,'Impact Indicators - Section B'!$I$29:$I$120,0)),""),"")</f>
        <v/>
      </c>
      <c r="W53" s="626" t="str">
        <f>IFERROR(IF(INDEX('Impact Indicators - Section B'!F$29:F$120,MATCH($AU53,'Impact Indicators - Section B'!$I$29:$I$120,0))&lt;&gt;0,INDEX('Impact Indicators - Section B'!F$29:F$120,MATCH($AU53,'Impact Indicators - Section B'!$I$29:$I$120,0)),""),"")</f>
        <v/>
      </c>
      <c r="X53" s="628" t="str">
        <f>IFERROR(IF(INDEX('Impact Indicators - Section B'!G$29:G$120,MATCH($AU53,'Impact Indicators - Section B'!$I$29:$I$120,0))&lt;&gt;0,INDEX('Impact Indicators - Section B'!G$29:G$120,MATCH($AU53,'Impact Indicators - Section B'!$I$29:$I$120,0)),""),"")</f>
        <v/>
      </c>
      <c r="Y53" s="639" t="str">
        <f>IFERROR(IF(INDEX('Impact Indicators - Section B'!H$29:H$120,MATCH($AU53,'Impact Indicators - Section B'!$I$29:$I$120,0))&lt;&gt;0,INDEX('Impact Indicators - Section B'!H$29:H$120,MATCH($AU53,'Impact Indicators - Section B'!$I$29:$I$120,0)),""),"")</f>
        <v/>
      </c>
      <c r="Z53" s="321" t="str">
        <f>IFERROR(IF(INDEX('Impact Indicators - Section B'!D$29:D$120,MATCH(#REF!,'Impact Indicators - Section B'!$I$29:$I$120,0))&lt;&gt;0,INDEX('Impact Indicators - Section B'!D$29:D$120,MATCH(#REF!,'Impact Indicators - Section B'!$I$29:$I$120,0)),""),"")</f>
        <v/>
      </c>
      <c r="AA53" s="626" t="str">
        <f>IFERROR(IF(INDEX('Impact Indicators - Section B'!F$29:F$120,MATCH($AV53,'Impact Indicators - Section B'!$I$29:$I$120,0))&lt;&gt;0,INDEX('Impact Indicators - Section B'!F$29:F$120,MATCH($AV53,'Impact Indicators - Section B'!$I$29:$I$120,0)),""),"")</f>
        <v/>
      </c>
      <c r="AB53" s="628" t="str">
        <f>IFERROR(IF(INDEX('Impact Indicators - Section B'!G$29:G$120,MATCH($AV53,'Impact Indicators - Section B'!$I$29:$I$120,0))&lt;&gt;0,INDEX('Impact Indicators - Section B'!G$29:G$120,MATCH($AV53,'Impact Indicators - Section B'!$I$29:$I$120,0)),""),"")</f>
        <v/>
      </c>
      <c r="AC53" s="639" t="str">
        <f>IFERROR(IF(INDEX('Impact Indicators - Section B'!H$29:H$120,MATCH($AV53,'Impact Indicators - Section B'!$I$29:$I$120,0))&lt;&gt;0,INDEX('Impact Indicators - Section B'!H$29:H$120,MATCH($AV53,'Impact Indicators - Section B'!$I$29:$I$120,0)),""),"")</f>
        <v/>
      </c>
      <c r="AD53" s="322"/>
      <c r="AE53" s="322"/>
      <c r="AF53" s="322"/>
      <c r="AG53" s="322"/>
      <c r="AH53" s="322"/>
      <c r="AI53" s="322"/>
      <c r="AJ53" s="322"/>
      <c r="AK53" s="322"/>
      <c r="AL53" s="322"/>
      <c r="AM53" s="619" t="str">
        <f>IFERROR(IF(INDEX('Impact Indicators - Section B'!R$9:R$25,MATCH($A53,'Impact Indicators - Section B'!$A$9:$A$25,0))&lt;&gt;0,INDEX('Impact Indicators - Section B'!R$9:R$25,MATCH($A53,'Impact Indicators - Section B'!$A$9:$A$25,0)),""),"")</f>
        <v/>
      </c>
      <c r="AN53" s="305"/>
      <c r="AO53" s="688"/>
      <c r="AP53" s="688"/>
      <c r="AQ53" s="688"/>
      <c r="AR53" s="579" t="str">
        <f t="shared" ref="AR53" si="10">CONCATENATE($A53,J$45)</f>
        <v>42017</v>
      </c>
      <c r="AS53" s="578" t="str">
        <f t="shared" ref="AS53" si="11">CONCATENATE($A53,N$45)</f>
        <v>42018</v>
      </c>
      <c r="AT53" s="578" t="str">
        <f t="shared" ref="AT53" si="12">CONCATENATE($A53,R$45)</f>
        <v>42019</v>
      </c>
      <c r="AU53" s="578" t="str">
        <f t="shared" ref="AU53" si="13">CONCATENATE($A53,V$45)</f>
        <v>42020</v>
      </c>
      <c r="AV53" s="578" t="str">
        <f t="shared" ref="AV53" si="14">CONCATENATE($A53,Z$45)</f>
        <v>42021</v>
      </c>
      <c r="AW53" s="338"/>
      <c r="AX53" s="338"/>
      <c r="AY53" s="338"/>
      <c r="AZ53" s="338"/>
      <c r="BA53" s="338"/>
    </row>
    <row r="54" spans="1:53" s="224" customFormat="1" ht="28.5" x14ac:dyDescent="0.45">
      <c r="A54" s="633"/>
      <c r="B54" s="633"/>
      <c r="C54" s="635"/>
      <c r="D54" s="635"/>
      <c r="E54" s="635"/>
      <c r="F54" s="635"/>
      <c r="G54" s="635"/>
      <c r="H54" s="635"/>
      <c r="I54" s="637"/>
      <c r="J54" s="330" t="str">
        <f>IFERROR(IF(INDEX('Impact Indicators - Section B'!E$29:E$120,MATCH($AR53,'Impact Indicators - Section B'!$I$29:$I$120,0))&lt;&gt;0,INDEX('Impact Indicators - Section B'!E$29:E$120,MATCH($AR53,'Impact Indicators - Section B'!$I$29:$I$120,0)),""),"")</f>
        <v/>
      </c>
      <c r="K54" s="627"/>
      <c r="L54" s="629"/>
      <c r="M54" s="640"/>
      <c r="N54" s="331" t="str">
        <f>IFERROR(IF(INDEX('Impact Indicators - Section B'!E$29:E$120,MATCH($AS53,'Impact Indicators - Section B'!$I$29:$I$120,0))&lt;&gt;0,INDEX('Impact Indicators - Section B'!E$29:E$120,MATCH($AS53,'Impact Indicators - Section B'!$I$29:$I$120,0)),""),"")</f>
        <v/>
      </c>
      <c r="O54" s="627"/>
      <c r="P54" s="629"/>
      <c r="Q54" s="640"/>
      <c r="R54" s="331" t="str">
        <f>IFERROR(IF(INDEX('Impact Indicators - Section B'!E$29:E$120,MATCH($AT53,'Impact Indicators - Section B'!$I$29:$I$120,0))&lt;&gt;0,INDEX('Impact Indicators - Section B'!E$29:E$120,MATCH($AT53,'Impact Indicators - Section B'!$I$29:$I$120,0)),""),"")</f>
        <v/>
      </c>
      <c r="S54" s="627"/>
      <c r="T54" s="629"/>
      <c r="U54" s="640"/>
      <c r="V54" s="331" t="str">
        <f>IFERROR(IF(INDEX('Impact Indicators - Section B'!E$29:E$120,MATCH($AU53,'Impact Indicators - Section B'!$I$29:$I$120,0))&lt;&gt;0,INDEX('Impact Indicators - Section B'!E$29:E$120,MATCH($AU53,'Impact Indicators - Section B'!$I$29:$I$120,0)),""),"")</f>
        <v/>
      </c>
      <c r="W54" s="627"/>
      <c r="X54" s="629"/>
      <c r="Y54" s="640"/>
      <c r="Z54" s="331" t="str">
        <f>IFERROR(IF(INDEX('Impact Indicators - Section B'!E$29:E$120,MATCH(#REF!,'Impact Indicators - Section B'!$I$29:$I$120,0))&lt;&gt;0,INDEX('Impact Indicators - Section B'!E$29:E$120,MATCH(#REF!,'Impact Indicators - Section B'!$I$29:$I$120,0)),""),"")</f>
        <v/>
      </c>
      <c r="AA54" s="627"/>
      <c r="AB54" s="629"/>
      <c r="AC54" s="640"/>
      <c r="AD54" s="322"/>
      <c r="AE54" s="322"/>
      <c r="AF54" s="322"/>
      <c r="AG54" s="322"/>
      <c r="AH54" s="322"/>
      <c r="AI54" s="322"/>
      <c r="AJ54" s="322"/>
      <c r="AK54" s="322"/>
      <c r="AL54" s="322"/>
      <c r="AM54" s="619"/>
      <c r="AN54" s="305"/>
      <c r="AO54" s="688"/>
      <c r="AP54" s="688"/>
      <c r="AQ54" s="688"/>
      <c r="AR54" s="579"/>
      <c r="AS54" s="578"/>
      <c r="AT54" s="578"/>
      <c r="AU54" s="578"/>
      <c r="AV54" s="578"/>
      <c r="AW54" s="338"/>
      <c r="AX54" s="338"/>
      <c r="AY54" s="338"/>
      <c r="AZ54" s="338"/>
      <c r="BA54" s="338"/>
    </row>
    <row r="55" spans="1:53" s="224" customFormat="1" ht="28.5" x14ac:dyDescent="0.45">
      <c r="A55" s="633">
        <v>5</v>
      </c>
      <c r="B55" s="633" t="str">
        <f>IFERROR(IF(INDEX('Impact Indicators - Section B'!B$9:B$25,MATCH($A55,'Impact Indicators - Section B'!$A$9:$A$25,0))&lt;&gt;0,INDEX('Impact Indicators - Section B'!B$9:B$25,MATCH($A55,'Impact Indicators - Section B'!$A$9:$A$25,0)),""),"")</f>
        <v/>
      </c>
      <c r="C55" s="635" t="str">
        <f>IFERROR(IF(INDEX('Impact Indicators - Section B'!C$9:C$25,MATCH($A55,'Impact Indicators - Section B'!$A$9:$A$25,0))&lt;&gt;0,INDEX('Impact Indicators - Section B'!C$9:C$25,MATCH($A55,'Impact Indicators - Section B'!$A$9:$A$25,0)),""),"")</f>
        <v/>
      </c>
      <c r="D55" s="635" t="str">
        <f>IFERROR(IF(INDEX('Impact Indicators - Section B'!D$9:D$25,MATCH($A55,'Impact Indicators - Section B'!$A$9:$A$25,0))&lt;&gt;0,INDEX('Impact Indicators - Section B'!D$9:D$25,MATCH($A55,'Impact Indicators - Section B'!$A$9:$A$25,0)),""),"")</f>
        <v/>
      </c>
      <c r="E55" s="635" t="str">
        <f>IFERROR(IF(INDEX('Impact Indicators - Section B'!E$9:E$25,MATCH($A55,'Impact Indicators - Section B'!$A$9:$A$25,0))&lt;&gt;0,INDEX('Impact Indicators - Section B'!E$9:E$25,MATCH($A55,'Impact Indicators - Section B'!$A$9:$A$25,0)),""),"")</f>
        <v/>
      </c>
      <c r="F55" s="635" t="str">
        <f>IFERROR(IF(INDEX('Impact Indicators - Section B'!F$9:F$25,MATCH($A55,'Impact Indicators - Section B'!$A$9:$A$25,0))&lt;&gt;0,INDEX('Impact Indicators - Section B'!F$9:F$25,MATCH($A55,'Impact Indicators - Section B'!$A$9:$A$25,0)),""),"")</f>
        <v/>
      </c>
      <c r="G55" s="635" t="str">
        <f>IFERROR(IF(INDEX('Impact Indicators - Section B'!G$9:G$25,MATCH($A55,'Impact Indicators - Section B'!$A$9:$A$25,0))&lt;&gt;0,INDEX('Impact Indicators - Section B'!G$9:G$25,MATCH($A55,'Impact Indicators - Section B'!$A$9:$A$25,0)),""),"")</f>
        <v/>
      </c>
      <c r="H55" s="635" t="str">
        <f>IFERROR(IF(INDEX('Impact Indicators - Section B'!H$9:H$25,MATCH($A55,'Impact Indicators - Section B'!$A$9:$A$25,0))&lt;&gt;0,INDEX('Impact Indicators - Section B'!H$9:H$25,MATCH($A55,'Impact Indicators - Section B'!$A$9:$A$25,0)),""),"")</f>
        <v/>
      </c>
      <c r="I55" s="637" t="str">
        <f>IFERROR(IF(INDEX('Impact Indicators - Section B'!Q$9:Q$25,MATCH($A55,'Impact Indicators - Section B'!$A$9:$A$25,0))&lt;&gt;0,INDEX('Impact Indicators - Section B'!Q$9:Q$25,MATCH($A55,'Impact Indicators - Section B'!$A$9:$A$25,0)),""),"")</f>
        <v/>
      </c>
      <c r="J55" s="327" t="str">
        <f>IFERROR(IF(INDEX('Impact Indicators - Section B'!D$29:D$120,MATCH($AR55,'Impact Indicators - Section B'!$I$29:$I$120,0))&lt;&gt;0,INDEX('Impact Indicators - Section B'!D$29:D$120,MATCH($AR55,'Impact Indicators - Section B'!$I$29:$I$120,0)),""),"")</f>
        <v/>
      </c>
      <c r="K55" s="626" t="str">
        <f>IFERROR(IF(INDEX('Impact Indicators - Section B'!F$29:F$120,MATCH($AR55,'Impact Indicators - Section B'!$I$29:$I$120,0))&lt;&gt;0,INDEX('Impact Indicators - Section B'!F$29:F$120,MATCH($AR55,'Impact Indicators - Section B'!$I$29:$I$120,0)),""),"")</f>
        <v/>
      </c>
      <c r="L55" s="628" t="str">
        <f>IFERROR(IF(INDEX('Impact Indicators - Section B'!G$29:G$120,MATCH($AR55,'Impact Indicators - Section B'!$I$29:$I$120,0))&lt;&gt;0,INDEX('Impact Indicators - Section B'!G$29:G$120,MATCH($AR55,'Impact Indicators - Section B'!$I$29:$I$120,0)),""),"")</f>
        <v/>
      </c>
      <c r="M55" s="639" t="str">
        <f>IFERROR(IF(INDEX('Impact Indicators - Section B'!H$29:H$120,MATCH($AR55,'Impact Indicators - Section B'!$I$29:$I$120,0))&lt;&gt;0,INDEX('Impact Indicators - Section B'!H$29:H$120,MATCH($AR55,'Impact Indicators - Section B'!$I$29:$I$120,0)),""),"")</f>
        <v/>
      </c>
      <c r="N55" s="321" t="str">
        <f>IFERROR(IF(INDEX('Impact Indicators - Section B'!D$29:D$120,MATCH($AS55,'Impact Indicators - Section B'!$I$29:$I$120,0))&lt;&gt;0,INDEX('Impact Indicators - Section B'!D$29:D$120,MATCH($AS55,'Impact Indicators - Section B'!$I$29:$I$120,0)),""),"")</f>
        <v/>
      </c>
      <c r="O55" s="626" t="str">
        <f>IFERROR(IF(INDEX('Impact Indicators - Section B'!F$29:F$120,MATCH($AS55,'Impact Indicators - Section B'!$I$29:$I$120,0))&lt;&gt;0,INDEX('Impact Indicators - Section B'!F$29:F$120,MATCH($AS55,'Impact Indicators - Section B'!$I$29:$I$120,0)),""),"")</f>
        <v/>
      </c>
      <c r="P55" s="628" t="str">
        <f>IFERROR(IF(INDEX('Impact Indicators - Section B'!G$29:G$120,MATCH($AS55,'Impact Indicators - Section B'!$I$29:$I$120,0))&lt;&gt;0,INDEX('Impact Indicators - Section B'!G$29:G$120,MATCH($AS55,'Impact Indicators - Section B'!$I$29:$I$120,0)),""),"")</f>
        <v/>
      </c>
      <c r="Q55" s="639" t="str">
        <f>IFERROR(IF(INDEX('Impact Indicators - Section B'!H$29:H$120,MATCH($AS55,'Impact Indicators - Section B'!$I$29:$I$120,0))&lt;&gt;0,INDEX('Impact Indicators - Section B'!H$29:H$120,MATCH($AS55,'Impact Indicators - Section B'!$I$29:$I$120,0)),""),"")</f>
        <v/>
      </c>
      <c r="R55" s="321" t="str">
        <f>IFERROR(IF(INDEX('Impact Indicators - Section B'!D$29:D$120,MATCH($AT55,'Impact Indicators - Section B'!$I$29:$I$120,0))&lt;&gt;0,INDEX('Impact Indicators - Section B'!D$29:D$120,MATCH($AT55,'Impact Indicators - Section B'!$I$29:$I$120,0)),""),"")</f>
        <v/>
      </c>
      <c r="S55" s="626" t="str">
        <f>IFERROR(IF(INDEX('Impact Indicators - Section B'!F$29:F$120,MATCH($AT55,'Impact Indicators - Section B'!$I$29:$I$120,0))&lt;&gt;0,INDEX('Impact Indicators - Section B'!F$29:F$120,MATCH($AT55,'Impact Indicators - Section B'!$I$29:$I$120,0)),""),"")</f>
        <v/>
      </c>
      <c r="T55" s="628" t="str">
        <f>IFERROR(IF(INDEX('Impact Indicators - Section B'!G$29:G$120,MATCH($AT55,'Impact Indicators - Section B'!$I$29:$I$120,0))&lt;&gt;0,INDEX('Impact Indicators - Section B'!G$29:G$120,MATCH($AT55,'Impact Indicators - Section B'!$I$29:$I$120,0)),""),"")</f>
        <v/>
      </c>
      <c r="U55" s="639" t="str">
        <f>IFERROR(IF(INDEX('Impact Indicators - Section B'!H$29:H$120,MATCH($AT55,'Impact Indicators - Section B'!$I$29:$I$120,0))&lt;&gt;0,INDEX('Impact Indicators - Section B'!H$29:H$120,MATCH($AT55,'Impact Indicators - Section B'!$I$29:$I$120,0)),""),"")</f>
        <v/>
      </c>
      <c r="V55" s="321" t="str">
        <f>IFERROR(IF(INDEX('Impact Indicators - Section B'!D$29:D$120,MATCH($AU55,'Impact Indicators - Section B'!$I$29:$I$120,0))&lt;&gt;0,INDEX('Impact Indicators - Section B'!D$29:D$120,MATCH($AU55,'Impact Indicators - Section B'!$I$29:$I$120,0)),""),"")</f>
        <v/>
      </c>
      <c r="W55" s="626" t="str">
        <f>IFERROR(IF(INDEX('Impact Indicators - Section B'!F$29:F$120,MATCH($AU55,'Impact Indicators - Section B'!$I$29:$I$120,0))&lt;&gt;0,INDEX('Impact Indicators - Section B'!F$29:F$120,MATCH($AU55,'Impact Indicators - Section B'!$I$29:$I$120,0)),""),"")</f>
        <v/>
      </c>
      <c r="X55" s="628" t="str">
        <f>IFERROR(IF(INDEX('Impact Indicators - Section B'!G$29:G$120,MATCH($AU55,'Impact Indicators - Section B'!$I$29:$I$120,0))&lt;&gt;0,INDEX('Impact Indicators - Section B'!G$29:G$120,MATCH($AU55,'Impact Indicators - Section B'!$I$29:$I$120,0)),""),"")</f>
        <v/>
      </c>
      <c r="Y55" s="639" t="str">
        <f>IFERROR(IF(INDEX('Impact Indicators - Section B'!H$29:H$120,MATCH($AU55,'Impact Indicators - Section B'!$I$29:$I$120,0))&lt;&gt;0,INDEX('Impact Indicators - Section B'!H$29:H$120,MATCH($AU55,'Impact Indicators - Section B'!$I$29:$I$120,0)),""),"")</f>
        <v/>
      </c>
      <c r="Z55" s="321" t="str">
        <f>IFERROR(IF(INDEX('Impact Indicators - Section B'!D$29:D$120,MATCH(#REF!,'Impact Indicators - Section B'!$I$29:$I$120,0))&lt;&gt;0,INDEX('Impact Indicators - Section B'!D$29:D$120,MATCH(#REF!,'Impact Indicators - Section B'!$I$29:$I$120,0)),""),"")</f>
        <v/>
      </c>
      <c r="AA55" s="626" t="str">
        <f>IFERROR(IF(INDEX('Impact Indicators - Section B'!F$29:F$120,MATCH($AV55,'Impact Indicators - Section B'!$I$29:$I$120,0))&lt;&gt;0,INDEX('Impact Indicators - Section B'!F$29:F$120,MATCH($AV55,'Impact Indicators - Section B'!$I$29:$I$120,0)),""),"")</f>
        <v/>
      </c>
      <c r="AB55" s="628" t="str">
        <f>IFERROR(IF(INDEX('Impact Indicators - Section B'!G$29:G$120,MATCH($AV55,'Impact Indicators - Section B'!$I$29:$I$120,0))&lt;&gt;0,INDEX('Impact Indicators - Section B'!G$29:G$120,MATCH($AV55,'Impact Indicators - Section B'!$I$29:$I$120,0)),""),"")</f>
        <v/>
      </c>
      <c r="AC55" s="639" t="str">
        <f>IFERROR(IF(INDEX('Impact Indicators - Section B'!H$29:H$120,MATCH($AV55,'Impact Indicators - Section B'!$I$29:$I$120,0))&lt;&gt;0,INDEX('Impact Indicators - Section B'!H$29:H$120,MATCH($AV55,'Impact Indicators - Section B'!$I$29:$I$120,0)),""),"")</f>
        <v/>
      </c>
      <c r="AD55" s="322"/>
      <c r="AE55" s="322"/>
      <c r="AF55" s="322"/>
      <c r="AG55" s="322"/>
      <c r="AH55" s="322"/>
      <c r="AI55" s="322"/>
      <c r="AJ55" s="322"/>
      <c r="AK55" s="322"/>
      <c r="AL55" s="322"/>
      <c r="AM55" s="619" t="str">
        <f>IFERROR(IF(INDEX('Impact Indicators - Section B'!R$9:R$25,MATCH($A55,'Impact Indicators - Section B'!$A$9:$A$25,0))&lt;&gt;0,INDEX('Impact Indicators - Section B'!R$9:R$25,MATCH($A55,'Impact Indicators - Section B'!$A$9:$A$25,0)),""),"")</f>
        <v/>
      </c>
      <c r="AN55" s="305"/>
      <c r="AO55" s="688"/>
      <c r="AP55" s="688"/>
      <c r="AQ55" s="688"/>
      <c r="AR55" s="579" t="str">
        <f t="shared" ref="AR55" si="15">CONCATENATE($A55,J$45)</f>
        <v>52017</v>
      </c>
      <c r="AS55" s="578" t="str">
        <f t="shared" ref="AS55" si="16">CONCATENATE($A55,N$45)</f>
        <v>52018</v>
      </c>
      <c r="AT55" s="578" t="str">
        <f t="shared" ref="AT55" si="17">CONCATENATE($A55,R$45)</f>
        <v>52019</v>
      </c>
      <c r="AU55" s="578" t="str">
        <f t="shared" ref="AU55" si="18">CONCATENATE($A55,V$45)</f>
        <v>52020</v>
      </c>
      <c r="AV55" s="578" t="str">
        <f t="shared" ref="AV55" si="19">CONCATENATE($A55,Z$45)</f>
        <v>52021</v>
      </c>
      <c r="AW55" s="338"/>
      <c r="AX55" s="338"/>
      <c r="AY55" s="338"/>
      <c r="AZ55" s="338"/>
      <c r="BA55" s="338"/>
    </row>
    <row r="56" spans="1:53" s="224" customFormat="1" ht="28.5" x14ac:dyDescent="0.45">
      <c r="A56" s="633"/>
      <c r="B56" s="633"/>
      <c r="C56" s="635"/>
      <c r="D56" s="635"/>
      <c r="E56" s="635"/>
      <c r="F56" s="635"/>
      <c r="G56" s="635"/>
      <c r="H56" s="635"/>
      <c r="I56" s="637"/>
      <c r="J56" s="328" t="str">
        <f>IFERROR(IF(INDEX('Impact Indicators - Section B'!E$29:E$120,MATCH($AR55,'Impact Indicators - Section B'!$I$29:$I$120,0))&lt;&gt;0,INDEX('Impact Indicators - Section B'!E$29:E$120,MATCH($AR55,'Impact Indicators - Section B'!$I$29:$I$120,0)),""),"")</f>
        <v/>
      </c>
      <c r="K56" s="627"/>
      <c r="L56" s="629"/>
      <c r="M56" s="640"/>
      <c r="N56" s="329" t="str">
        <f>IFERROR(IF(INDEX('Impact Indicators - Section B'!E$29:E$120,MATCH($AS55,'Impact Indicators - Section B'!$I$29:$I$120,0))&lt;&gt;0,INDEX('Impact Indicators - Section B'!E$29:E$120,MATCH($AS55,'Impact Indicators - Section B'!$I$29:$I$120,0)),""),"")</f>
        <v/>
      </c>
      <c r="O56" s="627"/>
      <c r="P56" s="629"/>
      <c r="Q56" s="640"/>
      <c r="R56" s="329" t="str">
        <f>IFERROR(IF(INDEX('Impact Indicators - Section B'!E$29:E$120,MATCH($AT55,'Impact Indicators - Section B'!$I$29:$I$120,0))&lt;&gt;0,INDEX('Impact Indicators - Section B'!E$29:E$120,MATCH($AT55,'Impact Indicators - Section B'!$I$29:$I$120,0)),""),"")</f>
        <v/>
      </c>
      <c r="S56" s="627"/>
      <c r="T56" s="629"/>
      <c r="U56" s="640"/>
      <c r="V56" s="329" t="str">
        <f>IFERROR(IF(INDEX('Impact Indicators - Section B'!E$29:E$120,MATCH($AU55,'Impact Indicators - Section B'!$I$29:$I$120,0))&lt;&gt;0,INDEX('Impact Indicators - Section B'!E$29:E$120,MATCH($AU55,'Impact Indicators - Section B'!$I$29:$I$120,0)),""),"")</f>
        <v/>
      </c>
      <c r="W56" s="627"/>
      <c r="X56" s="629"/>
      <c r="Y56" s="640"/>
      <c r="Z56" s="329" t="str">
        <f>IFERROR(IF(INDEX('Impact Indicators - Section B'!E$29:E$120,MATCH(#REF!,'Impact Indicators - Section B'!$I$29:$I$120,0))&lt;&gt;0,INDEX('Impact Indicators - Section B'!E$29:E$120,MATCH(#REF!,'Impact Indicators - Section B'!$I$29:$I$120,0)),""),"")</f>
        <v/>
      </c>
      <c r="AA56" s="627"/>
      <c r="AB56" s="629"/>
      <c r="AC56" s="640"/>
      <c r="AD56" s="322"/>
      <c r="AE56" s="322"/>
      <c r="AF56" s="322"/>
      <c r="AG56" s="322"/>
      <c r="AH56" s="322"/>
      <c r="AI56" s="322"/>
      <c r="AJ56" s="322"/>
      <c r="AK56" s="322"/>
      <c r="AL56" s="322"/>
      <c r="AM56" s="619"/>
      <c r="AN56" s="305"/>
      <c r="AO56" s="688"/>
      <c r="AP56" s="688"/>
      <c r="AQ56" s="688"/>
      <c r="AR56" s="579"/>
      <c r="AS56" s="578"/>
      <c r="AT56" s="578"/>
      <c r="AU56" s="578"/>
      <c r="AV56" s="578"/>
      <c r="AW56" s="338"/>
      <c r="AX56" s="338"/>
      <c r="AY56" s="338"/>
      <c r="AZ56" s="338"/>
      <c r="BA56" s="338"/>
    </row>
    <row r="57" spans="1:53" s="224" customFormat="1" ht="28.5" x14ac:dyDescent="0.45">
      <c r="A57" s="633">
        <v>6</v>
      </c>
      <c r="B57" s="633" t="str">
        <f>IFERROR(IF(INDEX('Impact Indicators - Section B'!B$9:B$25,MATCH($A57,'Impact Indicators - Section B'!$A$9:$A$25,0))&lt;&gt;0,INDEX('Impact Indicators - Section B'!B$9:B$25,MATCH($A57,'Impact Indicators - Section B'!$A$9:$A$25,0)),""),"")</f>
        <v/>
      </c>
      <c r="C57" s="635" t="str">
        <f>IFERROR(IF(INDEX('Impact Indicators - Section B'!C$9:C$25,MATCH($A57,'Impact Indicators - Section B'!$A$9:$A$25,0))&lt;&gt;0,INDEX('Impact Indicators - Section B'!C$9:C$25,MATCH($A57,'Impact Indicators - Section B'!$A$9:$A$25,0)),""),"")</f>
        <v/>
      </c>
      <c r="D57" s="635" t="str">
        <f>IFERROR(IF(INDEX('Impact Indicators - Section B'!D$9:D$25,MATCH($A57,'Impact Indicators - Section B'!$A$9:$A$25,0))&lt;&gt;0,INDEX('Impact Indicators - Section B'!D$9:D$25,MATCH($A57,'Impact Indicators - Section B'!$A$9:$A$25,0)),""),"")</f>
        <v/>
      </c>
      <c r="E57" s="635" t="str">
        <f>IFERROR(IF(INDEX('Impact Indicators - Section B'!E$9:E$25,MATCH($A57,'Impact Indicators - Section B'!$A$9:$A$25,0))&lt;&gt;0,INDEX('Impact Indicators - Section B'!E$9:E$25,MATCH($A57,'Impact Indicators - Section B'!$A$9:$A$25,0)),""),"")</f>
        <v/>
      </c>
      <c r="F57" s="635" t="str">
        <f>IFERROR(IF(INDEX('Impact Indicators - Section B'!F$9:F$25,MATCH($A57,'Impact Indicators - Section B'!$A$9:$A$25,0))&lt;&gt;0,INDEX('Impact Indicators - Section B'!F$9:F$25,MATCH($A57,'Impact Indicators - Section B'!$A$9:$A$25,0)),""),"")</f>
        <v/>
      </c>
      <c r="G57" s="635" t="str">
        <f>IFERROR(IF(INDEX('Impact Indicators - Section B'!G$9:G$25,MATCH($A57,'Impact Indicators - Section B'!$A$9:$A$25,0))&lt;&gt;0,INDEX('Impact Indicators - Section B'!G$9:G$25,MATCH($A57,'Impact Indicators - Section B'!$A$9:$A$25,0)),""),"")</f>
        <v/>
      </c>
      <c r="H57" s="635" t="str">
        <f>IFERROR(IF(INDEX('Impact Indicators - Section B'!H$9:H$25,MATCH($A57,'Impact Indicators - Section B'!$A$9:$A$25,0))&lt;&gt;0,INDEX('Impact Indicators - Section B'!H$9:H$25,MATCH($A57,'Impact Indicators - Section B'!$A$9:$A$25,0)),""),"")</f>
        <v/>
      </c>
      <c r="I57" s="637" t="str">
        <f>IFERROR(IF(INDEX('Impact Indicators - Section B'!Q$9:Q$25,MATCH($A57,'Impact Indicators - Section B'!$A$9:$A$25,0))&lt;&gt;0,INDEX('Impact Indicators - Section B'!Q$9:Q$25,MATCH($A57,'Impact Indicators - Section B'!$A$9:$A$25,0)),""),"")</f>
        <v/>
      </c>
      <c r="J57" s="327" t="str">
        <f>IFERROR(IF(INDEX('Impact Indicators - Section B'!D$29:D$120,MATCH($AR57,'Impact Indicators - Section B'!$I$29:$I$120,0))&lt;&gt;0,INDEX('Impact Indicators - Section B'!D$29:D$120,MATCH($AR57,'Impact Indicators - Section B'!$I$29:$I$120,0)),""),"")</f>
        <v/>
      </c>
      <c r="K57" s="626" t="str">
        <f>IFERROR(IF(INDEX('Impact Indicators - Section B'!F$29:F$120,MATCH($AR57,'Impact Indicators - Section B'!$I$29:$I$120,0))&lt;&gt;0,INDEX('Impact Indicators - Section B'!F$29:F$120,MATCH($AR57,'Impact Indicators - Section B'!$I$29:$I$120,0)),""),"")</f>
        <v/>
      </c>
      <c r="L57" s="628" t="str">
        <f>IFERROR(IF(INDEX('Impact Indicators - Section B'!G$29:G$120,MATCH($AR57,'Impact Indicators - Section B'!$I$29:$I$120,0))&lt;&gt;0,INDEX('Impact Indicators - Section B'!G$29:G$120,MATCH($AR57,'Impact Indicators - Section B'!$I$29:$I$120,0)),""),"")</f>
        <v/>
      </c>
      <c r="M57" s="639" t="str">
        <f>IFERROR(IF(INDEX('Impact Indicators - Section B'!H$29:H$120,MATCH($AR57,'Impact Indicators - Section B'!$I$29:$I$120,0))&lt;&gt;0,INDEX('Impact Indicators - Section B'!H$29:H$120,MATCH($AR57,'Impact Indicators - Section B'!$I$29:$I$120,0)),""),"")</f>
        <v/>
      </c>
      <c r="N57" s="321" t="str">
        <f>IFERROR(IF(INDEX('Impact Indicators - Section B'!D$29:D$120,MATCH($AS57,'Impact Indicators - Section B'!$I$29:$I$120,0))&lt;&gt;0,INDEX('Impact Indicators - Section B'!D$29:D$120,MATCH($AS57,'Impact Indicators - Section B'!$I$29:$I$120,0)),""),"")</f>
        <v/>
      </c>
      <c r="O57" s="626" t="str">
        <f>IFERROR(IF(INDEX('Impact Indicators - Section B'!F$29:F$120,MATCH($AS57,'Impact Indicators - Section B'!$I$29:$I$120,0))&lt;&gt;0,INDEX('Impact Indicators - Section B'!F$29:F$120,MATCH($AS57,'Impact Indicators - Section B'!$I$29:$I$120,0)),""),"")</f>
        <v/>
      </c>
      <c r="P57" s="628" t="str">
        <f>IFERROR(IF(INDEX('Impact Indicators - Section B'!G$29:G$120,MATCH($AS57,'Impact Indicators - Section B'!$I$29:$I$120,0))&lt;&gt;0,INDEX('Impact Indicators - Section B'!G$29:G$120,MATCH($AS57,'Impact Indicators - Section B'!$I$29:$I$120,0)),""),"")</f>
        <v/>
      </c>
      <c r="Q57" s="639" t="str">
        <f>IFERROR(IF(INDEX('Impact Indicators - Section B'!H$29:H$120,MATCH($AS57,'Impact Indicators - Section B'!$I$29:$I$120,0))&lt;&gt;0,INDEX('Impact Indicators - Section B'!H$29:H$120,MATCH($AS57,'Impact Indicators - Section B'!$I$29:$I$120,0)),""),"")</f>
        <v/>
      </c>
      <c r="R57" s="321" t="str">
        <f>IFERROR(IF(INDEX('Impact Indicators - Section B'!D$29:D$120,MATCH($AT57,'Impact Indicators - Section B'!$I$29:$I$120,0))&lt;&gt;0,INDEX('Impact Indicators - Section B'!D$29:D$120,MATCH($AT57,'Impact Indicators - Section B'!$I$29:$I$120,0)),""),"")</f>
        <v/>
      </c>
      <c r="S57" s="626" t="str">
        <f>IFERROR(IF(INDEX('Impact Indicators - Section B'!F$29:F$120,MATCH($AT57,'Impact Indicators - Section B'!$I$29:$I$120,0))&lt;&gt;0,INDEX('Impact Indicators - Section B'!F$29:F$120,MATCH($AT57,'Impact Indicators - Section B'!$I$29:$I$120,0)),""),"")</f>
        <v/>
      </c>
      <c r="T57" s="628" t="str">
        <f>IFERROR(IF(INDEX('Impact Indicators - Section B'!G$29:G$120,MATCH($AT57,'Impact Indicators - Section B'!$I$29:$I$120,0))&lt;&gt;0,INDEX('Impact Indicators - Section B'!G$29:G$120,MATCH($AT57,'Impact Indicators - Section B'!$I$29:$I$120,0)),""),"")</f>
        <v/>
      </c>
      <c r="U57" s="639" t="str">
        <f>IFERROR(IF(INDEX('Impact Indicators - Section B'!H$29:H$120,MATCH($AT57,'Impact Indicators - Section B'!$I$29:$I$120,0))&lt;&gt;0,INDEX('Impact Indicators - Section B'!H$29:H$120,MATCH($AT57,'Impact Indicators - Section B'!$I$29:$I$120,0)),""),"")</f>
        <v/>
      </c>
      <c r="V57" s="321" t="str">
        <f>IFERROR(IF(INDEX('Impact Indicators - Section B'!D$29:D$120,MATCH($AU57,'Impact Indicators - Section B'!$I$29:$I$120,0))&lt;&gt;0,INDEX('Impact Indicators - Section B'!D$29:D$120,MATCH($AU57,'Impact Indicators - Section B'!$I$29:$I$120,0)),""),"")</f>
        <v/>
      </c>
      <c r="W57" s="626" t="str">
        <f>IFERROR(IF(INDEX('Impact Indicators - Section B'!F$29:F$120,MATCH($AU57,'Impact Indicators - Section B'!$I$29:$I$120,0))&lt;&gt;0,INDEX('Impact Indicators - Section B'!F$29:F$120,MATCH($AU57,'Impact Indicators - Section B'!$I$29:$I$120,0)),""),"")</f>
        <v/>
      </c>
      <c r="X57" s="628" t="str">
        <f>IFERROR(IF(INDEX('Impact Indicators - Section B'!G$29:G$120,MATCH($AU57,'Impact Indicators - Section B'!$I$29:$I$120,0))&lt;&gt;0,INDEX('Impact Indicators - Section B'!G$29:G$120,MATCH($AU57,'Impact Indicators - Section B'!$I$29:$I$120,0)),""),"")</f>
        <v/>
      </c>
      <c r="Y57" s="639" t="str">
        <f>IFERROR(IF(INDEX('Impact Indicators - Section B'!H$29:H$120,MATCH($AU57,'Impact Indicators - Section B'!$I$29:$I$120,0))&lt;&gt;0,INDEX('Impact Indicators - Section B'!H$29:H$120,MATCH($AU57,'Impact Indicators - Section B'!$I$29:$I$120,0)),""),"")</f>
        <v/>
      </c>
      <c r="Z57" s="321" t="str">
        <f>IFERROR(IF(INDEX('Impact Indicators - Section B'!D$29:D$120,MATCH(#REF!,'Impact Indicators - Section B'!$I$29:$I$120,0))&lt;&gt;0,INDEX('Impact Indicators - Section B'!D$29:D$120,MATCH(#REF!,'Impact Indicators - Section B'!$I$29:$I$120,0)),""),"")</f>
        <v/>
      </c>
      <c r="AA57" s="626" t="str">
        <f>IFERROR(IF(INDEX('Impact Indicators - Section B'!F$29:F$120,MATCH($AV57,'Impact Indicators - Section B'!$I$29:$I$120,0))&lt;&gt;0,INDEX('Impact Indicators - Section B'!F$29:F$120,MATCH($AV57,'Impact Indicators - Section B'!$I$29:$I$120,0)),""),"")</f>
        <v/>
      </c>
      <c r="AB57" s="628" t="str">
        <f>IFERROR(IF(INDEX('Impact Indicators - Section B'!G$29:G$120,MATCH($AV57,'Impact Indicators - Section B'!$I$29:$I$120,0))&lt;&gt;0,INDEX('Impact Indicators - Section B'!G$29:G$120,MATCH($AV57,'Impact Indicators - Section B'!$I$29:$I$120,0)),""),"")</f>
        <v/>
      </c>
      <c r="AC57" s="639" t="str">
        <f>IFERROR(IF(INDEX('Impact Indicators - Section B'!H$29:H$120,MATCH($AV57,'Impact Indicators - Section B'!$I$29:$I$120,0))&lt;&gt;0,INDEX('Impact Indicators - Section B'!H$29:H$120,MATCH($AV57,'Impact Indicators - Section B'!$I$29:$I$120,0)),""),"")</f>
        <v/>
      </c>
      <c r="AD57" s="322"/>
      <c r="AE57" s="322"/>
      <c r="AF57" s="322"/>
      <c r="AG57" s="322"/>
      <c r="AH57" s="322"/>
      <c r="AI57" s="322"/>
      <c r="AJ57" s="322"/>
      <c r="AK57" s="322"/>
      <c r="AL57" s="322"/>
      <c r="AM57" s="619" t="str">
        <f>IFERROR(IF(INDEX('Impact Indicators - Section B'!R$9:R$25,MATCH($A57,'Impact Indicators - Section B'!$A$9:$A$25,0))&lt;&gt;0,INDEX('Impact Indicators - Section B'!R$9:R$25,MATCH($A57,'Impact Indicators - Section B'!$A$9:$A$25,0)),""),"")</f>
        <v/>
      </c>
      <c r="AN57" s="305"/>
      <c r="AO57" s="688"/>
      <c r="AP57" s="688"/>
      <c r="AQ57" s="688"/>
      <c r="AR57" s="579" t="str">
        <f t="shared" ref="AR57" si="20">CONCATENATE($A57,J$45)</f>
        <v>62017</v>
      </c>
      <c r="AS57" s="578" t="str">
        <f t="shared" ref="AS57" si="21">CONCATENATE($A57,N$45)</f>
        <v>62018</v>
      </c>
      <c r="AT57" s="578" t="str">
        <f t="shared" ref="AT57" si="22">CONCATENATE($A57,R$45)</f>
        <v>62019</v>
      </c>
      <c r="AU57" s="578" t="str">
        <f t="shared" ref="AU57" si="23">CONCATENATE($A57,V$45)</f>
        <v>62020</v>
      </c>
      <c r="AV57" s="578" t="str">
        <f t="shared" ref="AV57" si="24">CONCATENATE($A57,Z$45)</f>
        <v>62021</v>
      </c>
      <c r="AW57" s="338"/>
      <c r="AX57" s="338"/>
      <c r="AY57" s="338"/>
      <c r="AZ57" s="338"/>
      <c r="BA57" s="338"/>
    </row>
    <row r="58" spans="1:53" s="224" customFormat="1" ht="28.5" x14ac:dyDescent="0.45">
      <c r="A58" s="633"/>
      <c r="B58" s="633"/>
      <c r="C58" s="635"/>
      <c r="D58" s="635"/>
      <c r="E58" s="635"/>
      <c r="F58" s="635"/>
      <c r="G58" s="635"/>
      <c r="H58" s="635"/>
      <c r="I58" s="637"/>
      <c r="J58" s="330" t="str">
        <f>IFERROR(IF(INDEX('Impact Indicators - Section B'!E$29:E$120,MATCH($AR57,'Impact Indicators - Section B'!$I$29:$I$120,0))&lt;&gt;0,INDEX('Impact Indicators - Section B'!E$29:E$120,MATCH($AR57,'Impact Indicators - Section B'!$I$29:$I$120,0)),""),"")</f>
        <v/>
      </c>
      <c r="K58" s="627"/>
      <c r="L58" s="629"/>
      <c r="M58" s="640"/>
      <c r="N58" s="331" t="str">
        <f>IFERROR(IF(INDEX('Impact Indicators - Section B'!E$29:E$120,MATCH($AS57,'Impact Indicators - Section B'!$I$29:$I$120,0))&lt;&gt;0,INDEX('Impact Indicators - Section B'!E$29:E$120,MATCH($AS57,'Impact Indicators - Section B'!$I$29:$I$120,0)),""),"")</f>
        <v/>
      </c>
      <c r="O58" s="627"/>
      <c r="P58" s="629"/>
      <c r="Q58" s="640"/>
      <c r="R58" s="331" t="str">
        <f>IFERROR(IF(INDEX('Impact Indicators - Section B'!E$29:E$120,MATCH($AT57,'Impact Indicators - Section B'!$I$29:$I$120,0))&lt;&gt;0,INDEX('Impact Indicators - Section B'!E$29:E$120,MATCH($AT57,'Impact Indicators - Section B'!$I$29:$I$120,0)),""),"")</f>
        <v/>
      </c>
      <c r="S58" s="627"/>
      <c r="T58" s="629"/>
      <c r="U58" s="640"/>
      <c r="V58" s="331" t="str">
        <f>IFERROR(IF(INDEX('Impact Indicators - Section B'!E$29:E$120,MATCH($AU57,'Impact Indicators - Section B'!$I$29:$I$120,0))&lt;&gt;0,INDEX('Impact Indicators - Section B'!E$29:E$120,MATCH($AU57,'Impact Indicators - Section B'!$I$29:$I$120,0)),""),"")</f>
        <v/>
      </c>
      <c r="W58" s="627"/>
      <c r="X58" s="629"/>
      <c r="Y58" s="640"/>
      <c r="Z58" s="331" t="str">
        <f>IFERROR(IF(INDEX('Impact Indicators - Section B'!E$29:E$120,MATCH(#REF!,'Impact Indicators - Section B'!$I$29:$I$120,0))&lt;&gt;0,INDEX('Impact Indicators - Section B'!E$29:E$120,MATCH(#REF!,'Impact Indicators - Section B'!$I$29:$I$120,0)),""),"")</f>
        <v/>
      </c>
      <c r="AA58" s="627"/>
      <c r="AB58" s="629"/>
      <c r="AC58" s="640"/>
      <c r="AD58" s="322"/>
      <c r="AE58" s="322"/>
      <c r="AF58" s="322"/>
      <c r="AG58" s="322"/>
      <c r="AH58" s="322"/>
      <c r="AI58" s="322"/>
      <c r="AJ58" s="322"/>
      <c r="AK58" s="322"/>
      <c r="AL58" s="322"/>
      <c r="AM58" s="619"/>
      <c r="AN58" s="305"/>
      <c r="AO58" s="688"/>
      <c r="AP58" s="688"/>
      <c r="AQ58" s="688"/>
      <c r="AR58" s="579"/>
      <c r="AS58" s="578"/>
      <c r="AT58" s="578"/>
      <c r="AU58" s="578"/>
      <c r="AV58" s="578"/>
      <c r="AW58" s="338"/>
      <c r="AX58" s="338"/>
      <c r="AY58" s="338"/>
      <c r="AZ58" s="338"/>
      <c r="BA58" s="338"/>
    </row>
    <row r="59" spans="1:53" s="224" customFormat="1" ht="28.5" x14ac:dyDescent="0.45">
      <c r="A59" s="633">
        <v>7</v>
      </c>
      <c r="B59" s="633" t="str">
        <f>IFERROR(IF(INDEX('Impact Indicators - Section B'!B$9:B$25,MATCH($A59,'Impact Indicators - Section B'!$A$9:$A$25,0))&lt;&gt;0,INDEX('Impact Indicators - Section B'!B$9:B$25,MATCH($A59,'Impact Indicators - Section B'!$A$9:$A$25,0)),""),"")</f>
        <v/>
      </c>
      <c r="C59" s="635" t="str">
        <f>IFERROR(IF(INDEX('Impact Indicators - Section B'!C$9:C$25,MATCH($A59,'Impact Indicators - Section B'!$A$9:$A$25,0))&lt;&gt;0,INDEX('Impact Indicators - Section B'!C$9:C$25,MATCH($A59,'Impact Indicators - Section B'!$A$9:$A$25,0)),""),"")</f>
        <v/>
      </c>
      <c r="D59" s="635" t="str">
        <f>IFERROR(IF(INDEX('Impact Indicators - Section B'!D$9:D$25,MATCH($A59,'Impact Indicators - Section B'!$A$9:$A$25,0))&lt;&gt;0,INDEX('Impact Indicators - Section B'!D$9:D$25,MATCH($A59,'Impact Indicators - Section B'!$A$9:$A$25,0)),""),"")</f>
        <v/>
      </c>
      <c r="E59" s="635" t="str">
        <f>IFERROR(IF(INDEX('Impact Indicators - Section B'!E$9:E$25,MATCH($A59,'Impact Indicators - Section B'!$A$9:$A$25,0))&lt;&gt;0,INDEX('Impact Indicators - Section B'!E$9:E$25,MATCH($A59,'Impact Indicators - Section B'!$A$9:$A$25,0)),""),"")</f>
        <v/>
      </c>
      <c r="F59" s="635" t="str">
        <f>IFERROR(IF(INDEX('Impact Indicators - Section B'!F$9:F$25,MATCH($A59,'Impact Indicators - Section B'!$A$9:$A$25,0))&lt;&gt;0,INDEX('Impact Indicators - Section B'!F$9:F$25,MATCH($A59,'Impact Indicators - Section B'!$A$9:$A$25,0)),""),"")</f>
        <v/>
      </c>
      <c r="G59" s="635" t="str">
        <f>IFERROR(IF(INDEX('Impact Indicators - Section B'!G$9:G$25,MATCH($A59,'Impact Indicators - Section B'!$A$9:$A$25,0))&lt;&gt;0,INDEX('Impact Indicators - Section B'!G$9:G$25,MATCH($A59,'Impact Indicators - Section B'!$A$9:$A$25,0)),""),"")</f>
        <v/>
      </c>
      <c r="H59" s="635" t="str">
        <f>IFERROR(IF(INDEX('Impact Indicators - Section B'!H$9:H$25,MATCH($A59,'Impact Indicators - Section B'!$A$9:$A$25,0))&lt;&gt;0,INDEX('Impact Indicators - Section B'!H$9:H$25,MATCH($A59,'Impact Indicators - Section B'!$A$9:$A$25,0)),""),"")</f>
        <v/>
      </c>
      <c r="I59" s="637" t="str">
        <f>IFERROR(IF(INDEX('Impact Indicators - Section B'!Q$9:Q$25,MATCH($A59,'Impact Indicators - Section B'!$A$9:$A$25,0))&lt;&gt;0,INDEX('Impact Indicators - Section B'!Q$9:Q$25,MATCH($A59,'Impact Indicators - Section B'!$A$9:$A$25,0)),""),"")</f>
        <v/>
      </c>
      <c r="J59" s="327" t="str">
        <f>IFERROR(IF(INDEX('Impact Indicators - Section B'!D$29:D$120,MATCH($AR59,'Impact Indicators - Section B'!$I$29:$I$120,0))&lt;&gt;0,INDEX('Impact Indicators - Section B'!D$29:D$120,MATCH($AR59,'Impact Indicators - Section B'!$I$29:$I$120,0)),""),"")</f>
        <v/>
      </c>
      <c r="K59" s="626" t="str">
        <f>IFERROR(IF(INDEX('Impact Indicators - Section B'!F$29:F$120,MATCH($AR59,'Impact Indicators - Section B'!$I$29:$I$120,0))&lt;&gt;0,INDEX('Impact Indicators - Section B'!F$29:F$120,MATCH($AR59,'Impact Indicators - Section B'!$I$29:$I$120,0)),""),"")</f>
        <v/>
      </c>
      <c r="L59" s="628" t="str">
        <f>IFERROR(IF(INDEX('Impact Indicators - Section B'!G$29:G$120,MATCH($AR59,'Impact Indicators - Section B'!$I$29:$I$120,0))&lt;&gt;0,INDEX('Impact Indicators - Section B'!G$29:G$120,MATCH($AR59,'Impact Indicators - Section B'!$I$29:$I$120,0)),""),"")</f>
        <v/>
      </c>
      <c r="M59" s="639" t="str">
        <f>IFERROR(IF(INDEX('Impact Indicators - Section B'!H$29:H$120,MATCH($AR59,'Impact Indicators - Section B'!$I$29:$I$120,0))&lt;&gt;0,INDEX('Impact Indicators - Section B'!H$29:H$120,MATCH($AR59,'Impact Indicators - Section B'!$I$29:$I$120,0)),""),"")</f>
        <v/>
      </c>
      <c r="N59" s="321" t="str">
        <f>IFERROR(IF(INDEX('Impact Indicators - Section B'!D$29:D$120,MATCH($AS59,'Impact Indicators - Section B'!$I$29:$I$120,0))&lt;&gt;0,INDEX('Impact Indicators - Section B'!D$29:D$120,MATCH($AS59,'Impact Indicators - Section B'!$I$29:$I$120,0)),""),"")</f>
        <v/>
      </c>
      <c r="O59" s="626" t="str">
        <f>IFERROR(IF(INDEX('Impact Indicators - Section B'!F$29:F$120,MATCH($AS59,'Impact Indicators - Section B'!$I$29:$I$120,0))&lt;&gt;0,INDEX('Impact Indicators - Section B'!F$29:F$120,MATCH($AS59,'Impact Indicators - Section B'!$I$29:$I$120,0)),""),"")</f>
        <v/>
      </c>
      <c r="P59" s="628" t="str">
        <f>IFERROR(IF(INDEX('Impact Indicators - Section B'!G$29:G$120,MATCH($AS59,'Impact Indicators - Section B'!$I$29:$I$120,0))&lt;&gt;0,INDEX('Impact Indicators - Section B'!G$29:G$120,MATCH($AS59,'Impact Indicators - Section B'!$I$29:$I$120,0)),""),"")</f>
        <v/>
      </c>
      <c r="Q59" s="639" t="str">
        <f>IFERROR(IF(INDEX('Impact Indicators - Section B'!H$29:H$120,MATCH($AS59,'Impact Indicators - Section B'!$I$29:$I$120,0))&lt;&gt;0,INDEX('Impact Indicators - Section B'!H$29:H$120,MATCH($AS59,'Impact Indicators - Section B'!$I$29:$I$120,0)),""),"")</f>
        <v/>
      </c>
      <c r="R59" s="321" t="str">
        <f>IFERROR(IF(INDEX('Impact Indicators - Section B'!D$29:D$120,MATCH($AT59,'Impact Indicators - Section B'!$I$29:$I$120,0))&lt;&gt;0,INDEX('Impact Indicators - Section B'!D$29:D$120,MATCH($AT59,'Impact Indicators - Section B'!$I$29:$I$120,0)),""),"")</f>
        <v/>
      </c>
      <c r="S59" s="626" t="str">
        <f>IFERROR(IF(INDEX('Impact Indicators - Section B'!F$29:F$120,MATCH($AT59,'Impact Indicators - Section B'!$I$29:$I$120,0))&lt;&gt;0,INDEX('Impact Indicators - Section B'!F$29:F$120,MATCH($AT59,'Impact Indicators - Section B'!$I$29:$I$120,0)),""),"")</f>
        <v/>
      </c>
      <c r="T59" s="628" t="str">
        <f>IFERROR(IF(INDEX('Impact Indicators - Section B'!G$29:G$120,MATCH($AT59,'Impact Indicators - Section B'!$I$29:$I$120,0))&lt;&gt;0,INDEX('Impact Indicators - Section B'!G$29:G$120,MATCH($AT59,'Impact Indicators - Section B'!$I$29:$I$120,0)),""),"")</f>
        <v/>
      </c>
      <c r="U59" s="639" t="str">
        <f>IFERROR(IF(INDEX('Impact Indicators - Section B'!H$29:H$120,MATCH($AT59,'Impact Indicators - Section B'!$I$29:$I$120,0))&lt;&gt;0,INDEX('Impact Indicators - Section B'!H$29:H$120,MATCH($AT59,'Impact Indicators - Section B'!$I$29:$I$120,0)),""),"")</f>
        <v/>
      </c>
      <c r="V59" s="321" t="str">
        <f>IFERROR(IF(INDEX('Impact Indicators - Section B'!D$29:D$120,MATCH($AU59,'Impact Indicators - Section B'!$I$29:$I$120,0))&lt;&gt;0,INDEX('Impact Indicators - Section B'!D$29:D$120,MATCH($AU59,'Impact Indicators - Section B'!$I$29:$I$120,0)),""),"")</f>
        <v/>
      </c>
      <c r="W59" s="626" t="str">
        <f>IFERROR(IF(INDEX('Impact Indicators - Section B'!F$29:F$120,MATCH($AU59,'Impact Indicators - Section B'!$I$29:$I$120,0))&lt;&gt;0,INDEX('Impact Indicators - Section B'!F$29:F$120,MATCH($AU59,'Impact Indicators - Section B'!$I$29:$I$120,0)),""),"")</f>
        <v/>
      </c>
      <c r="X59" s="628" t="str">
        <f>IFERROR(IF(INDEX('Impact Indicators - Section B'!G$29:G$120,MATCH($AU59,'Impact Indicators - Section B'!$I$29:$I$120,0))&lt;&gt;0,INDEX('Impact Indicators - Section B'!G$29:G$120,MATCH($AU59,'Impact Indicators - Section B'!$I$29:$I$120,0)),""),"")</f>
        <v/>
      </c>
      <c r="Y59" s="639" t="str">
        <f>IFERROR(IF(INDEX('Impact Indicators - Section B'!H$29:H$120,MATCH($AU59,'Impact Indicators - Section B'!$I$29:$I$120,0))&lt;&gt;0,INDEX('Impact Indicators - Section B'!H$29:H$120,MATCH($AU59,'Impact Indicators - Section B'!$I$29:$I$120,0)),""),"")</f>
        <v/>
      </c>
      <c r="Z59" s="321" t="str">
        <f>IFERROR(IF(INDEX('Impact Indicators - Section B'!D$29:D$120,MATCH(#REF!,'Impact Indicators - Section B'!$I$29:$I$120,0))&lt;&gt;0,INDEX('Impact Indicators - Section B'!D$29:D$120,MATCH(#REF!,'Impact Indicators - Section B'!$I$29:$I$120,0)),""),"")</f>
        <v/>
      </c>
      <c r="AA59" s="626" t="str">
        <f>IFERROR(IF(INDEX('Impact Indicators - Section B'!F$29:F$120,MATCH($AV59,'Impact Indicators - Section B'!$I$29:$I$120,0))&lt;&gt;0,INDEX('Impact Indicators - Section B'!F$29:F$120,MATCH($AV59,'Impact Indicators - Section B'!$I$29:$I$120,0)),""),"")</f>
        <v/>
      </c>
      <c r="AB59" s="628" t="str">
        <f>IFERROR(IF(INDEX('Impact Indicators - Section B'!G$29:G$120,MATCH($AV59,'Impact Indicators - Section B'!$I$29:$I$120,0))&lt;&gt;0,INDEX('Impact Indicators - Section B'!G$29:G$120,MATCH($AV59,'Impact Indicators - Section B'!$I$29:$I$120,0)),""),"")</f>
        <v/>
      </c>
      <c r="AC59" s="639" t="str">
        <f>IFERROR(IF(INDEX('Impact Indicators - Section B'!H$29:H$120,MATCH($AV59,'Impact Indicators - Section B'!$I$29:$I$120,0))&lt;&gt;0,INDEX('Impact Indicators - Section B'!H$29:H$120,MATCH($AV59,'Impact Indicators - Section B'!$I$29:$I$120,0)),""),"")</f>
        <v/>
      </c>
      <c r="AD59" s="322"/>
      <c r="AE59" s="322"/>
      <c r="AF59" s="322"/>
      <c r="AG59" s="322"/>
      <c r="AH59" s="322"/>
      <c r="AI59" s="322"/>
      <c r="AJ59" s="322"/>
      <c r="AK59" s="322"/>
      <c r="AL59" s="322"/>
      <c r="AM59" s="619" t="str">
        <f>IFERROR(IF(INDEX('Impact Indicators - Section B'!R$9:R$25,MATCH($A59,'Impact Indicators - Section B'!$A$9:$A$25,0))&lt;&gt;0,INDEX('Impact Indicators - Section B'!R$9:R$25,MATCH($A59,'Impact Indicators - Section B'!$A$9:$A$25,0)),""),"")</f>
        <v/>
      </c>
      <c r="AN59" s="305"/>
      <c r="AO59" s="688"/>
      <c r="AP59" s="688"/>
      <c r="AQ59" s="688"/>
      <c r="AR59" s="579" t="str">
        <f t="shared" ref="AR59" si="25">CONCATENATE($A59,J$45)</f>
        <v>72017</v>
      </c>
      <c r="AS59" s="578" t="str">
        <f t="shared" ref="AS59" si="26">CONCATENATE($A59,N$45)</f>
        <v>72018</v>
      </c>
      <c r="AT59" s="578" t="str">
        <f t="shared" ref="AT59" si="27">CONCATENATE($A59,R$45)</f>
        <v>72019</v>
      </c>
      <c r="AU59" s="578" t="str">
        <f t="shared" ref="AU59" si="28">CONCATENATE($A59,V$45)</f>
        <v>72020</v>
      </c>
      <c r="AV59" s="578" t="str">
        <f t="shared" ref="AV59" si="29">CONCATENATE($A59,Z$45)</f>
        <v>72021</v>
      </c>
      <c r="AW59" s="338"/>
      <c r="AX59" s="338"/>
      <c r="AY59" s="338"/>
      <c r="AZ59" s="338"/>
      <c r="BA59" s="338"/>
    </row>
    <row r="60" spans="1:53" s="224" customFormat="1" ht="28.5" x14ac:dyDescent="0.45">
      <c r="A60" s="633"/>
      <c r="B60" s="633"/>
      <c r="C60" s="635"/>
      <c r="D60" s="635"/>
      <c r="E60" s="635"/>
      <c r="F60" s="635"/>
      <c r="G60" s="635"/>
      <c r="H60" s="635"/>
      <c r="I60" s="637"/>
      <c r="J60" s="328" t="str">
        <f>IFERROR(IF(INDEX('Impact Indicators - Section B'!E$29:E$120,MATCH($AR59,'Impact Indicators - Section B'!$I$29:$I$120,0))&lt;&gt;0,INDEX('Impact Indicators - Section B'!E$29:E$120,MATCH($AR59,'Impact Indicators - Section B'!$I$29:$I$120,0)),""),"")</f>
        <v/>
      </c>
      <c r="K60" s="627"/>
      <c r="L60" s="629"/>
      <c r="M60" s="640"/>
      <c r="N60" s="329" t="str">
        <f>IFERROR(IF(INDEX('Impact Indicators - Section B'!E$29:E$120,MATCH($AS59,'Impact Indicators - Section B'!$I$29:$I$120,0))&lt;&gt;0,INDEX('Impact Indicators - Section B'!E$29:E$120,MATCH($AS59,'Impact Indicators - Section B'!$I$29:$I$120,0)),""),"")</f>
        <v/>
      </c>
      <c r="O60" s="627"/>
      <c r="P60" s="629"/>
      <c r="Q60" s="640"/>
      <c r="R60" s="329" t="str">
        <f>IFERROR(IF(INDEX('Impact Indicators - Section B'!E$29:E$120,MATCH($AT59,'Impact Indicators - Section B'!$I$29:$I$120,0))&lt;&gt;0,INDEX('Impact Indicators - Section B'!E$29:E$120,MATCH($AT59,'Impact Indicators - Section B'!$I$29:$I$120,0)),""),"")</f>
        <v/>
      </c>
      <c r="S60" s="627"/>
      <c r="T60" s="629"/>
      <c r="U60" s="640"/>
      <c r="V60" s="329" t="str">
        <f>IFERROR(IF(INDEX('Impact Indicators - Section B'!E$29:E$120,MATCH($AU59,'Impact Indicators - Section B'!$I$29:$I$120,0))&lt;&gt;0,INDEX('Impact Indicators - Section B'!E$29:E$120,MATCH($AU59,'Impact Indicators - Section B'!$I$29:$I$120,0)),""),"")</f>
        <v/>
      </c>
      <c r="W60" s="627"/>
      <c r="X60" s="629"/>
      <c r="Y60" s="640"/>
      <c r="Z60" s="329" t="str">
        <f>IFERROR(IF(INDEX('Impact Indicators - Section B'!E$29:E$120,MATCH(#REF!,'Impact Indicators - Section B'!$I$29:$I$120,0))&lt;&gt;0,INDEX('Impact Indicators - Section B'!E$29:E$120,MATCH(#REF!,'Impact Indicators - Section B'!$I$29:$I$120,0)),""),"")</f>
        <v/>
      </c>
      <c r="AA60" s="627"/>
      <c r="AB60" s="629"/>
      <c r="AC60" s="640"/>
      <c r="AD60" s="322"/>
      <c r="AE60" s="322"/>
      <c r="AF60" s="322"/>
      <c r="AG60" s="322"/>
      <c r="AH60" s="322"/>
      <c r="AI60" s="322"/>
      <c r="AJ60" s="322"/>
      <c r="AK60" s="322"/>
      <c r="AL60" s="322"/>
      <c r="AM60" s="619"/>
      <c r="AN60" s="305"/>
      <c r="AO60" s="688"/>
      <c r="AP60" s="688"/>
      <c r="AQ60" s="688"/>
      <c r="AR60" s="579"/>
      <c r="AS60" s="578"/>
      <c r="AT60" s="578"/>
      <c r="AU60" s="578"/>
      <c r="AV60" s="578"/>
      <c r="AW60" s="338"/>
      <c r="AX60" s="338"/>
      <c r="AY60" s="338"/>
      <c r="AZ60" s="338"/>
      <c r="BA60" s="338"/>
    </row>
    <row r="61" spans="1:53" s="224" customFormat="1" ht="28.5" x14ac:dyDescent="0.45">
      <c r="A61" s="633">
        <v>8</v>
      </c>
      <c r="B61" s="633" t="str">
        <f>IFERROR(IF(INDEX('Impact Indicators - Section B'!B$9:B$25,MATCH($A61,'Impact Indicators - Section B'!$A$9:$A$25,0))&lt;&gt;0,INDEX('Impact Indicators - Section B'!B$9:B$25,MATCH($A61,'Impact Indicators - Section B'!$A$9:$A$25,0)),""),"")</f>
        <v/>
      </c>
      <c r="C61" s="635" t="str">
        <f>IFERROR(IF(INDEX('Impact Indicators - Section B'!C$9:C$25,MATCH($A61,'Impact Indicators - Section B'!$A$9:$A$25,0))&lt;&gt;0,INDEX('Impact Indicators - Section B'!C$9:C$25,MATCH($A61,'Impact Indicators - Section B'!$A$9:$A$25,0)),""),"")</f>
        <v/>
      </c>
      <c r="D61" s="635" t="str">
        <f>IFERROR(IF(INDEX('Impact Indicators - Section B'!D$9:D$25,MATCH($A61,'Impact Indicators - Section B'!$A$9:$A$25,0))&lt;&gt;0,INDEX('Impact Indicators - Section B'!D$9:D$25,MATCH($A61,'Impact Indicators - Section B'!$A$9:$A$25,0)),""),"")</f>
        <v/>
      </c>
      <c r="E61" s="635" t="str">
        <f>IFERROR(IF(INDEX('Impact Indicators - Section B'!E$9:E$25,MATCH($A61,'Impact Indicators - Section B'!$A$9:$A$25,0))&lt;&gt;0,INDEX('Impact Indicators - Section B'!E$9:E$25,MATCH($A61,'Impact Indicators - Section B'!$A$9:$A$25,0)),""),"")</f>
        <v/>
      </c>
      <c r="F61" s="635" t="str">
        <f>IFERROR(IF(INDEX('Impact Indicators - Section B'!F$9:F$25,MATCH($A61,'Impact Indicators - Section B'!$A$9:$A$25,0))&lt;&gt;0,INDEX('Impact Indicators - Section B'!F$9:F$25,MATCH($A61,'Impact Indicators - Section B'!$A$9:$A$25,0)),""),"")</f>
        <v/>
      </c>
      <c r="G61" s="635" t="str">
        <f>IFERROR(IF(INDEX('Impact Indicators - Section B'!G$9:G$25,MATCH($A61,'Impact Indicators - Section B'!$A$9:$A$25,0))&lt;&gt;0,INDEX('Impact Indicators - Section B'!G$9:G$25,MATCH($A61,'Impact Indicators - Section B'!$A$9:$A$25,0)),""),"")</f>
        <v/>
      </c>
      <c r="H61" s="635" t="str">
        <f>IFERROR(IF(INDEX('Impact Indicators - Section B'!H$9:H$25,MATCH($A61,'Impact Indicators - Section B'!$A$9:$A$25,0))&lt;&gt;0,INDEX('Impact Indicators - Section B'!H$9:H$25,MATCH($A61,'Impact Indicators - Section B'!$A$9:$A$25,0)),""),"")</f>
        <v/>
      </c>
      <c r="I61" s="637" t="str">
        <f>IFERROR(IF(INDEX('Impact Indicators - Section B'!Q$9:Q$25,MATCH($A61,'Impact Indicators - Section B'!$A$9:$A$25,0))&lt;&gt;0,INDEX('Impact Indicators - Section B'!Q$9:Q$25,MATCH($A61,'Impact Indicators - Section B'!$A$9:$A$25,0)),""),"")</f>
        <v/>
      </c>
      <c r="J61" s="327" t="str">
        <f>IFERROR(IF(INDEX('Impact Indicators - Section B'!D$29:D$120,MATCH($AR61,'Impact Indicators - Section B'!$I$29:$I$120,0))&lt;&gt;0,INDEX('Impact Indicators - Section B'!D$29:D$120,MATCH($AR61,'Impact Indicators - Section B'!$I$29:$I$120,0)),""),"")</f>
        <v/>
      </c>
      <c r="K61" s="626" t="str">
        <f>IFERROR(IF(INDEX('Impact Indicators - Section B'!F$29:F$120,MATCH($AR61,'Impact Indicators - Section B'!$I$29:$I$120,0))&lt;&gt;0,INDEX('Impact Indicators - Section B'!F$29:F$120,MATCH($AR61,'Impact Indicators - Section B'!$I$29:$I$120,0)),""),"")</f>
        <v/>
      </c>
      <c r="L61" s="628" t="str">
        <f>IFERROR(IF(INDEX('Impact Indicators - Section B'!G$29:G$120,MATCH($AR61,'Impact Indicators - Section B'!$I$29:$I$120,0))&lt;&gt;0,INDEX('Impact Indicators - Section B'!G$29:G$120,MATCH($AR61,'Impact Indicators - Section B'!$I$29:$I$120,0)),""),"")</f>
        <v/>
      </c>
      <c r="M61" s="639" t="str">
        <f>IFERROR(IF(INDEX('Impact Indicators - Section B'!H$29:H$120,MATCH($AR61,'Impact Indicators - Section B'!$I$29:$I$120,0))&lt;&gt;0,INDEX('Impact Indicators - Section B'!H$29:H$120,MATCH($AR61,'Impact Indicators - Section B'!$I$29:$I$120,0)),""),"")</f>
        <v/>
      </c>
      <c r="N61" s="321" t="str">
        <f>IFERROR(IF(INDEX('Impact Indicators - Section B'!D$29:D$120,MATCH($AS61,'Impact Indicators - Section B'!$I$29:$I$120,0))&lt;&gt;0,INDEX('Impact Indicators - Section B'!D$29:D$120,MATCH($AS61,'Impact Indicators - Section B'!$I$29:$I$120,0)),""),"")</f>
        <v/>
      </c>
      <c r="O61" s="626" t="str">
        <f>IFERROR(IF(INDEX('Impact Indicators - Section B'!F$29:F$120,MATCH($AS61,'Impact Indicators - Section B'!$I$29:$I$120,0))&lt;&gt;0,INDEX('Impact Indicators - Section B'!F$29:F$120,MATCH($AS61,'Impact Indicators - Section B'!$I$29:$I$120,0)),""),"")</f>
        <v/>
      </c>
      <c r="P61" s="628" t="str">
        <f>IFERROR(IF(INDEX('Impact Indicators - Section B'!G$29:G$120,MATCH($AS61,'Impact Indicators - Section B'!$I$29:$I$120,0))&lt;&gt;0,INDEX('Impact Indicators - Section B'!G$29:G$120,MATCH($AS61,'Impact Indicators - Section B'!$I$29:$I$120,0)),""),"")</f>
        <v/>
      </c>
      <c r="Q61" s="639" t="str">
        <f>IFERROR(IF(INDEX('Impact Indicators - Section B'!H$29:H$120,MATCH($AS61,'Impact Indicators - Section B'!$I$29:$I$120,0))&lt;&gt;0,INDEX('Impact Indicators - Section B'!H$29:H$120,MATCH($AS61,'Impact Indicators - Section B'!$I$29:$I$120,0)),""),"")</f>
        <v/>
      </c>
      <c r="R61" s="321" t="str">
        <f>IFERROR(IF(INDEX('Impact Indicators - Section B'!D$29:D$120,MATCH($AT61,'Impact Indicators - Section B'!$I$29:$I$120,0))&lt;&gt;0,INDEX('Impact Indicators - Section B'!D$29:D$120,MATCH($AT61,'Impact Indicators - Section B'!$I$29:$I$120,0)),""),"")</f>
        <v/>
      </c>
      <c r="S61" s="626" t="str">
        <f>IFERROR(IF(INDEX('Impact Indicators - Section B'!F$29:F$120,MATCH($AT61,'Impact Indicators - Section B'!$I$29:$I$120,0))&lt;&gt;0,INDEX('Impact Indicators - Section B'!F$29:F$120,MATCH($AT61,'Impact Indicators - Section B'!$I$29:$I$120,0)),""),"")</f>
        <v/>
      </c>
      <c r="T61" s="628" t="str">
        <f>IFERROR(IF(INDEX('Impact Indicators - Section B'!G$29:G$120,MATCH($AT61,'Impact Indicators - Section B'!$I$29:$I$120,0))&lt;&gt;0,INDEX('Impact Indicators - Section B'!G$29:G$120,MATCH($AT61,'Impact Indicators - Section B'!$I$29:$I$120,0)),""),"")</f>
        <v/>
      </c>
      <c r="U61" s="639" t="str">
        <f>IFERROR(IF(INDEX('Impact Indicators - Section B'!H$29:H$120,MATCH($AT61,'Impact Indicators - Section B'!$I$29:$I$120,0))&lt;&gt;0,INDEX('Impact Indicators - Section B'!H$29:H$120,MATCH($AT61,'Impact Indicators - Section B'!$I$29:$I$120,0)),""),"")</f>
        <v/>
      </c>
      <c r="V61" s="321" t="str">
        <f>IFERROR(IF(INDEX('Impact Indicators - Section B'!D$29:D$120,MATCH($AU61,'Impact Indicators - Section B'!$I$29:$I$120,0))&lt;&gt;0,INDEX('Impact Indicators - Section B'!D$29:D$120,MATCH($AU61,'Impact Indicators - Section B'!$I$29:$I$120,0)),""),"")</f>
        <v/>
      </c>
      <c r="W61" s="626" t="str">
        <f>IFERROR(IF(INDEX('Impact Indicators - Section B'!F$29:F$120,MATCH($AU61,'Impact Indicators - Section B'!$I$29:$I$120,0))&lt;&gt;0,INDEX('Impact Indicators - Section B'!F$29:F$120,MATCH($AU61,'Impact Indicators - Section B'!$I$29:$I$120,0)),""),"")</f>
        <v/>
      </c>
      <c r="X61" s="628" t="str">
        <f>IFERROR(IF(INDEX('Impact Indicators - Section B'!G$29:G$120,MATCH($AU61,'Impact Indicators - Section B'!$I$29:$I$120,0))&lt;&gt;0,INDEX('Impact Indicators - Section B'!G$29:G$120,MATCH($AU61,'Impact Indicators - Section B'!$I$29:$I$120,0)),""),"")</f>
        <v/>
      </c>
      <c r="Y61" s="639" t="str">
        <f>IFERROR(IF(INDEX('Impact Indicators - Section B'!H$29:H$120,MATCH($AU61,'Impact Indicators - Section B'!$I$29:$I$120,0))&lt;&gt;0,INDEX('Impact Indicators - Section B'!H$29:H$120,MATCH($AU61,'Impact Indicators - Section B'!$I$29:$I$120,0)),""),"")</f>
        <v/>
      </c>
      <c r="Z61" s="321" t="str">
        <f>IFERROR(IF(INDEX('Impact Indicators - Section B'!D$29:D$120,MATCH(#REF!,'Impact Indicators - Section B'!$I$29:$I$120,0))&lt;&gt;0,INDEX('Impact Indicators - Section B'!D$29:D$120,MATCH(#REF!,'Impact Indicators - Section B'!$I$29:$I$120,0)),""),"")</f>
        <v/>
      </c>
      <c r="AA61" s="626" t="str">
        <f>IFERROR(IF(INDEX('Impact Indicators - Section B'!F$29:F$120,MATCH($AV61,'Impact Indicators - Section B'!$I$29:$I$120,0))&lt;&gt;0,INDEX('Impact Indicators - Section B'!F$29:F$120,MATCH($AV61,'Impact Indicators - Section B'!$I$29:$I$120,0)),""),"")</f>
        <v/>
      </c>
      <c r="AB61" s="628" t="str">
        <f>IFERROR(IF(INDEX('Impact Indicators - Section B'!G$29:G$120,MATCH($AV61,'Impact Indicators - Section B'!$I$29:$I$120,0))&lt;&gt;0,INDEX('Impact Indicators - Section B'!G$29:G$120,MATCH($AV61,'Impact Indicators - Section B'!$I$29:$I$120,0)),""),"")</f>
        <v/>
      </c>
      <c r="AC61" s="639" t="str">
        <f>IFERROR(IF(INDEX('Impact Indicators - Section B'!H$29:H$120,MATCH($AV61,'Impact Indicators - Section B'!$I$29:$I$120,0))&lt;&gt;0,INDEX('Impact Indicators - Section B'!H$29:H$120,MATCH($AV61,'Impact Indicators - Section B'!$I$29:$I$120,0)),""),"")</f>
        <v/>
      </c>
      <c r="AD61" s="322"/>
      <c r="AE61" s="322"/>
      <c r="AF61" s="322"/>
      <c r="AG61" s="322"/>
      <c r="AH61" s="322"/>
      <c r="AI61" s="322"/>
      <c r="AJ61" s="322"/>
      <c r="AK61" s="322"/>
      <c r="AL61" s="322"/>
      <c r="AM61" s="619" t="str">
        <f>IFERROR(IF(INDEX('Impact Indicators - Section B'!R$9:R$25,MATCH($A61,'Impact Indicators - Section B'!$A$9:$A$25,0))&lt;&gt;0,INDEX('Impact Indicators - Section B'!R$9:R$25,MATCH($A61,'Impact Indicators - Section B'!$A$9:$A$25,0)),""),"")</f>
        <v/>
      </c>
      <c r="AN61" s="305"/>
      <c r="AO61" s="688"/>
      <c r="AP61" s="688"/>
      <c r="AQ61" s="688"/>
      <c r="AR61" s="579" t="str">
        <f t="shared" ref="AR61" si="30">CONCATENATE($A61,J$45)</f>
        <v>82017</v>
      </c>
      <c r="AS61" s="578" t="str">
        <f t="shared" ref="AS61" si="31">CONCATENATE($A61,N$45)</f>
        <v>82018</v>
      </c>
      <c r="AT61" s="578" t="str">
        <f t="shared" ref="AT61" si="32">CONCATENATE($A61,R$45)</f>
        <v>82019</v>
      </c>
      <c r="AU61" s="578" t="str">
        <f t="shared" ref="AU61" si="33">CONCATENATE($A61,V$45)</f>
        <v>82020</v>
      </c>
      <c r="AV61" s="578" t="str">
        <f t="shared" ref="AV61" si="34">CONCATENATE($A61,Z$45)</f>
        <v>82021</v>
      </c>
      <c r="AW61" s="338"/>
      <c r="AX61" s="338"/>
      <c r="AY61" s="338"/>
      <c r="AZ61" s="338"/>
      <c r="BA61" s="338"/>
    </row>
    <row r="62" spans="1:53" s="224" customFormat="1" ht="28.5" x14ac:dyDescent="0.45">
      <c r="A62" s="633"/>
      <c r="B62" s="633"/>
      <c r="C62" s="635"/>
      <c r="D62" s="635"/>
      <c r="E62" s="635"/>
      <c r="F62" s="635"/>
      <c r="G62" s="635"/>
      <c r="H62" s="635"/>
      <c r="I62" s="637"/>
      <c r="J62" s="330" t="str">
        <f>IFERROR(IF(INDEX('Impact Indicators - Section B'!E$29:E$120,MATCH($AR61,'Impact Indicators - Section B'!$I$29:$I$120,0))&lt;&gt;0,INDEX('Impact Indicators - Section B'!E$29:E$120,MATCH($AR61,'Impact Indicators - Section B'!$I$29:$I$120,0)),""),"")</f>
        <v/>
      </c>
      <c r="K62" s="627"/>
      <c r="L62" s="629"/>
      <c r="M62" s="640"/>
      <c r="N62" s="331" t="str">
        <f>IFERROR(IF(INDEX('Impact Indicators - Section B'!E$29:E$120,MATCH($AS61,'Impact Indicators - Section B'!$I$29:$I$120,0))&lt;&gt;0,INDEX('Impact Indicators - Section B'!E$29:E$120,MATCH($AS61,'Impact Indicators - Section B'!$I$29:$I$120,0)),""),"")</f>
        <v/>
      </c>
      <c r="O62" s="627"/>
      <c r="P62" s="629"/>
      <c r="Q62" s="640"/>
      <c r="R62" s="331" t="str">
        <f>IFERROR(IF(INDEX('Impact Indicators - Section B'!E$29:E$120,MATCH($AT61,'Impact Indicators - Section B'!$I$29:$I$120,0))&lt;&gt;0,INDEX('Impact Indicators - Section B'!E$29:E$120,MATCH($AT61,'Impact Indicators - Section B'!$I$29:$I$120,0)),""),"")</f>
        <v/>
      </c>
      <c r="S62" s="627"/>
      <c r="T62" s="629"/>
      <c r="U62" s="640"/>
      <c r="V62" s="331" t="str">
        <f>IFERROR(IF(INDEX('Impact Indicators - Section B'!E$29:E$120,MATCH($AU61,'Impact Indicators - Section B'!$I$29:$I$120,0))&lt;&gt;0,INDEX('Impact Indicators - Section B'!E$29:E$120,MATCH($AU61,'Impact Indicators - Section B'!$I$29:$I$120,0)),""),"")</f>
        <v/>
      </c>
      <c r="W62" s="627"/>
      <c r="X62" s="629"/>
      <c r="Y62" s="640"/>
      <c r="Z62" s="331" t="str">
        <f>IFERROR(IF(INDEX('Impact Indicators - Section B'!E$29:E$120,MATCH(#REF!,'Impact Indicators - Section B'!$I$29:$I$120,0))&lt;&gt;0,INDEX('Impact Indicators - Section B'!E$29:E$120,MATCH(#REF!,'Impact Indicators - Section B'!$I$29:$I$120,0)),""),"")</f>
        <v/>
      </c>
      <c r="AA62" s="627"/>
      <c r="AB62" s="629"/>
      <c r="AC62" s="640"/>
      <c r="AD62" s="322"/>
      <c r="AE62" s="322"/>
      <c r="AF62" s="322"/>
      <c r="AG62" s="322"/>
      <c r="AH62" s="322"/>
      <c r="AI62" s="322"/>
      <c r="AJ62" s="322"/>
      <c r="AK62" s="322"/>
      <c r="AL62" s="322"/>
      <c r="AM62" s="619"/>
      <c r="AN62" s="305"/>
      <c r="AO62" s="688"/>
      <c r="AP62" s="688"/>
      <c r="AQ62" s="688"/>
      <c r="AR62" s="579"/>
      <c r="AS62" s="578"/>
      <c r="AT62" s="578"/>
      <c r="AU62" s="578"/>
      <c r="AV62" s="578"/>
      <c r="AW62" s="338"/>
      <c r="AX62" s="338"/>
      <c r="AY62" s="338"/>
      <c r="AZ62" s="338"/>
      <c r="BA62" s="338"/>
    </row>
    <row r="63" spans="1:53" s="224" customFormat="1" ht="28.5" x14ac:dyDescent="0.45">
      <c r="A63" s="633">
        <v>9</v>
      </c>
      <c r="B63" s="633" t="str">
        <f>IFERROR(IF(INDEX('Impact Indicators - Section B'!B$9:B$25,MATCH($A63,'Impact Indicators - Section B'!$A$9:$A$25,0))&lt;&gt;0,INDEX('Impact Indicators - Section B'!B$9:B$25,MATCH($A63,'Impact Indicators - Section B'!$A$9:$A$25,0)),""),"")</f>
        <v/>
      </c>
      <c r="C63" s="635" t="str">
        <f>IFERROR(IF(INDEX('Impact Indicators - Section B'!C$9:C$25,MATCH($A63,'Impact Indicators - Section B'!$A$9:$A$25,0))&lt;&gt;0,INDEX('Impact Indicators - Section B'!C$9:C$25,MATCH($A63,'Impact Indicators - Section B'!$A$9:$A$25,0)),""),"")</f>
        <v/>
      </c>
      <c r="D63" s="635" t="str">
        <f>IFERROR(IF(INDEX('Impact Indicators - Section B'!D$9:D$25,MATCH($A63,'Impact Indicators - Section B'!$A$9:$A$25,0))&lt;&gt;0,INDEX('Impact Indicators - Section B'!D$9:D$25,MATCH($A63,'Impact Indicators - Section B'!$A$9:$A$25,0)),""),"")</f>
        <v/>
      </c>
      <c r="E63" s="635" t="str">
        <f>IFERROR(IF(INDEX('Impact Indicators - Section B'!E$9:E$25,MATCH($A63,'Impact Indicators - Section B'!$A$9:$A$25,0))&lt;&gt;0,INDEX('Impact Indicators - Section B'!E$9:E$25,MATCH($A63,'Impact Indicators - Section B'!$A$9:$A$25,0)),""),"")</f>
        <v/>
      </c>
      <c r="F63" s="635" t="str">
        <f>IFERROR(IF(INDEX('Impact Indicators - Section B'!F$9:F$25,MATCH($A63,'Impact Indicators - Section B'!$A$9:$A$25,0))&lt;&gt;0,INDEX('Impact Indicators - Section B'!F$9:F$25,MATCH($A63,'Impact Indicators - Section B'!$A$9:$A$25,0)),""),"")</f>
        <v/>
      </c>
      <c r="G63" s="635" t="str">
        <f>IFERROR(IF(INDEX('Impact Indicators - Section B'!G$9:G$25,MATCH($A63,'Impact Indicators - Section B'!$A$9:$A$25,0))&lt;&gt;0,INDEX('Impact Indicators - Section B'!G$9:G$25,MATCH($A63,'Impact Indicators - Section B'!$A$9:$A$25,0)),""),"")</f>
        <v/>
      </c>
      <c r="H63" s="635" t="str">
        <f>IFERROR(IF(INDEX('Impact Indicators - Section B'!H$9:H$25,MATCH($A63,'Impact Indicators - Section B'!$A$9:$A$25,0))&lt;&gt;0,INDEX('Impact Indicators - Section B'!H$9:H$25,MATCH($A63,'Impact Indicators - Section B'!$A$9:$A$25,0)),""),"")</f>
        <v/>
      </c>
      <c r="I63" s="637" t="str">
        <f>IFERROR(IF(INDEX('Impact Indicators - Section B'!Q$9:Q$25,MATCH($A63,'Impact Indicators - Section B'!$A$9:$A$25,0))&lt;&gt;0,INDEX('Impact Indicators - Section B'!Q$9:Q$25,MATCH($A63,'Impact Indicators - Section B'!$A$9:$A$25,0)),""),"")</f>
        <v/>
      </c>
      <c r="J63" s="327" t="str">
        <f>IFERROR(IF(INDEX('Impact Indicators - Section B'!D$29:D$120,MATCH($AR63,'Impact Indicators - Section B'!$I$29:$I$120,0))&lt;&gt;0,INDEX('Impact Indicators - Section B'!D$29:D$120,MATCH($AR63,'Impact Indicators - Section B'!$I$29:$I$120,0)),""),"")</f>
        <v/>
      </c>
      <c r="K63" s="626" t="str">
        <f>IFERROR(IF(INDEX('Impact Indicators - Section B'!F$29:F$120,MATCH($AR63,'Impact Indicators - Section B'!$I$29:$I$120,0))&lt;&gt;0,INDEX('Impact Indicators - Section B'!F$29:F$120,MATCH($AR63,'Impact Indicators - Section B'!$I$29:$I$120,0)),""),"")</f>
        <v/>
      </c>
      <c r="L63" s="628" t="str">
        <f>IFERROR(IF(INDEX('Impact Indicators - Section B'!G$29:G$120,MATCH($AR63,'Impact Indicators - Section B'!$I$29:$I$120,0))&lt;&gt;0,INDEX('Impact Indicators - Section B'!G$29:G$120,MATCH($AR63,'Impact Indicators - Section B'!$I$29:$I$120,0)),""),"")</f>
        <v/>
      </c>
      <c r="M63" s="639" t="str">
        <f>IFERROR(IF(INDEX('Impact Indicators - Section B'!H$29:H$120,MATCH($AR63,'Impact Indicators - Section B'!$I$29:$I$120,0))&lt;&gt;0,INDEX('Impact Indicators - Section B'!H$29:H$120,MATCH($AR63,'Impact Indicators - Section B'!$I$29:$I$120,0)),""),"")</f>
        <v/>
      </c>
      <c r="N63" s="321" t="str">
        <f>IFERROR(IF(INDEX('Impact Indicators - Section B'!D$29:D$120,MATCH($AS63,'Impact Indicators - Section B'!$I$29:$I$120,0))&lt;&gt;0,INDEX('Impact Indicators - Section B'!D$29:D$120,MATCH($AS63,'Impact Indicators - Section B'!$I$29:$I$120,0)),""),"")</f>
        <v/>
      </c>
      <c r="O63" s="626" t="str">
        <f>IFERROR(IF(INDEX('Impact Indicators - Section B'!F$29:F$120,MATCH($AS63,'Impact Indicators - Section B'!$I$29:$I$120,0))&lt;&gt;0,INDEX('Impact Indicators - Section B'!F$29:F$120,MATCH($AS63,'Impact Indicators - Section B'!$I$29:$I$120,0)),""),"")</f>
        <v/>
      </c>
      <c r="P63" s="628" t="str">
        <f>IFERROR(IF(INDEX('Impact Indicators - Section B'!G$29:G$120,MATCH($AS63,'Impact Indicators - Section B'!$I$29:$I$120,0))&lt;&gt;0,INDEX('Impact Indicators - Section B'!G$29:G$120,MATCH($AS63,'Impact Indicators - Section B'!$I$29:$I$120,0)),""),"")</f>
        <v/>
      </c>
      <c r="Q63" s="639" t="str">
        <f>IFERROR(IF(INDEX('Impact Indicators - Section B'!H$29:H$120,MATCH($AS63,'Impact Indicators - Section B'!$I$29:$I$120,0))&lt;&gt;0,INDEX('Impact Indicators - Section B'!H$29:H$120,MATCH($AS63,'Impact Indicators - Section B'!$I$29:$I$120,0)),""),"")</f>
        <v/>
      </c>
      <c r="R63" s="321" t="str">
        <f>IFERROR(IF(INDEX('Impact Indicators - Section B'!D$29:D$120,MATCH($AT63,'Impact Indicators - Section B'!$I$29:$I$120,0))&lt;&gt;0,INDEX('Impact Indicators - Section B'!D$29:D$120,MATCH($AT63,'Impact Indicators - Section B'!$I$29:$I$120,0)),""),"")</f>
        <v/>
      </c>
      <c r="S63" s="626" t="str">
        <f>IFERROR(IF(INDEX('Impact Indicators - Section B'!F$29:F$120,MATCH($AT63,'Impact Indicators - Section B'!$I$29:$I$120,0))&lt;&gt;0,INDEX('Impact Indicators - Section B'!F$29:F$120,MATCH($AT63,'Impact Indicators - Section B'!$I$29:$I$120,0)),""),"")</f>
        <v/>
      </c>
      <c r="T63" s="628" t="str">
        <f>IFERROR(IF(INDEX('Impact Indicators - Section B'!G$29:G$120,MATCH($AT63,'Impact Indicators - Section B'!$I$29:$I$120,0))&lt;&gt;0,INDEX('Impact Indicators - Section B'!G$29:G$120,MATCH($AT63,'Impact Indicators - Section B'!$I$29:$I$120,0)),""),"")</f>
        <v/>
      </c>
      <c r="U63" s="639" t="str">
        <f>IFERROR(IF(INDEX('Impact Indicators - Section B'!H$29:H$120,MATCH($AT63,'Impact Indicators - Section B'!$I$29:$I$120,0))&lt;&gt;0,INDEX('Impact Indicators - Section B'!H$29:H$120,MATCH($AT63,'Impact Indicators - Section B'!$I$29:$I$120,0)),""),"")</f>
        <v/>
      </c>
      <c r="V63" s="321" t="str">
        <f>IFERROR(IF(INDEX('Impact Indicators - Section B'!D$29:D$120,MATCH($AU63,'Impact Indicators - Section B'!$I$29:$I$120,0))&lt;&gt;0,INDEX('Impact Indicators - Section B'!D$29:D$120,MATCH($AU63,'Impact Indicators - Section B'!$I$29:$I$120,0)),""),"")</f>
        <v/>
      </c>
      <c r="W63" s="626" t="str">
        <f>IFERROR(IF(INDEX('Impact Indicators - Section B'!F$29:F$120,MATCH($AU63,'Impact Indicators - Section B'!$I$29:$I$120,0))&lt;&gt;0,INDEX('Impact Indicators - Section B'!F$29:F$120,MATCH($AU63,'Impact Indicators - Section B'!$I$29:$I$120,0)),""),"")</f>
        <v/>
      </c>
      <c r="X63" s="628" t="str">
        <f>IFERROR(IF(INDEX('Impact Indicators - Section B'!G$29:G$120,MATCH($AU63,'Impact Indicators - Section B'!$I$29:$I$120,0))&lt;&gt;0,INDEX('Impact Indicators - Section B'!G$29:G$120,MATCH($AU63,'Impact Indicators - Section B'!$I$29:$I$120,0)),""),"")</f>
        <v/>
      </c>
      <c r="Y63" s="639" t="str">
        <f>IFERROR(IF(INDEX('Impact Indicators - Section B'!H$29:H$120,MATCH($AU63,'Impact Indicators - Section B'!$I$29:$I$120,0))&lt;&gt;0,INDEX('Impact Indicators - Section B'!H$29:H$120,MATCH($AU63,'Impact Indicators - Section B'!$I$29:$I$120,0)),""),"")</f>
        <v/>
      </c>
      <c r="Z63" s="321" t="str">
        <f>IFERROR(IF(INDEX('Impact Indicators - Section B'!D$29:D$120,MATCH(#REF!,'Impact Indicators - Section B'!$I$29:$I$120,0))&lt;&gt;0,INDEX('Impact Indicators - Section B'!D$29:D$120,MATCH(#REF!,'Impact Indicators - Section B'!$I$29:$I$120,0)),""),"")</f>
        <v/>
      </c>
      <c r="AA63" s="626" t="str">
        <f>IFERROR(IF(INDEX('Impact Indicators - Section B'!F$29:F$120,MATCH($AV63,'Impact Indicators - Section B'!$I$29:$I$120,0))&lt;&gt;0,INDEX('Impact Indicators - Section B'!F$29:F$120,MATCH($AV63,'Impact Indicators - Section B'!$I$29:$I$120,0)),""),"")</f>
        <v/>
      </c>
      <c r="AB63" s="628" t="str">
        <f>IFERROR(IF(INDEX('Impact Indicators - Section B'!G$29:G$120,MATCH($AV63,'Impact Indicators - Section B'!$I$29:$I$120,0))&lt;&gt;0,INDEX('Impact Indicators - Section B'!G$29:G$120,MATCH($AV63,'Impact Indicators - Section B'!$I$29:$I$120,0)),""),"")</f>
        <v/>
      </c>
      <c r="AC63" s="639" t="str">
        <f>IFERROR(IF(INDEX('Impact Indicators - Section B'!H$29:H$120,MATCH($AV63,'Impact Indicators - Section B'!$I$29:$I$120,0))&lt;&gt;0,INDEX('Impact Indicators - Section B'!H$29:H$120,MATCH($AV63,'Impact Indicators - Section B'!$I$29:$I$120,0)),""),"")</f>
        <v/>
      </c>
      <c r="AD63" s="322"/>
      <c r="AE63" s="322"/>
      <c r="AF63" s="322"/>
      <c r="AG63" s="322"/>
      <c r="AH63" s="322"/>
      <c r="AI63" s="322"/>
      <c r="AJ63" s="322"/>
      <c r="AK63" s="322"/>
      <c r="AL63" s="322"/>
      <c r="AM63" s="619" t="str">
        <f>IFERROR(IF(INDEX('Impact Indicators - Section B'!R$9:R$25,MATCH($A63,'Impact Indicators - Section B'!$A$9:$A$25,0))&lt;&gt;0,INDEX('Impact Indicators - Section B'!R$9:R$25,MATCH($A63,'Impact Indicators - Section B'!$A$9:$A$25,0)),""),"")</f>
        <v/>
      </c>
      <c r="AN63" s="305"/>
      <c r="AO63" s="688"/>
      <c r="AP63" s="688"/>
      <c r="AQ63" s="688"/>
      <c r="AR63" s="579" t="str">
        <f t="shared" ref="AR63" si="35">CONCATENATE($A63,J$45)</f>
        <v>92017</v>
      </c>
      <c r="AS63" s="578" t="str">
        <f t="shared" ref="AS63" si="36">CONCATENATE($A63,N$45)</f>
        <v>92018</v>
      </c>
      <c r="AT63" s="578" t="str">
        <f t="shared" ref="AT63" si="37">CONCATENATE($A63,R$45)</f>
        <v>92019</v>
      </c>
      <c r="AU63" s="578" t="str">
        <f t="shared" ref="AU63" si="38">CONCATENATE($A63,V$45)</f>
        <v>92020</v>
      </c>
      <c r="AV63" s="578" t="str">
        <f t="shared" ref="AV63" si="39">CONCATENATE($A63,Z$45)</f>
        <v>92021</v>
      </c>
      <c r="AW63" s="338"/>
      <c r="AX63" s="338"/>
      <c r="AY63" s="338"/>
      <c r="AZ63" s="338"/>
      <c r="BA63" s="338"/>
    </row>
    <row r="64" spans="1:53" s="224" customFormat="1" ht="28.5" x14ac:dyDescent="0.45">
      <c r="A64" s="633"/>
      <c r="B64" s="633"/>
      <c r="C64" s="635"/>
      <c r="D64" s="635"/>
      <c r="E64" s="635"/>
      <c r="F64" s="635"/>
      <c r="G64" s="635"/>
      <c r="H64" s="635"/>
      <c r="I64" s="637"/>
      <c r="J64" s="328" t="str">
        <f>IFERROR(IF(INDEX('Impact Indicators - Section B'!E$29:E$120,MATCH($AR63,'Impact Indicators - Section B'!$I$29:$I$120,0))&lt;&gt;0,INDEX('Impact Indicators - Section B'!E$29:E$120,MATCH($AR63,'Impact Indicators - Section B'!$I$29:$I$120,0)),""),"")</f>
        <v/>
      </c>
      <c r="K64" s="627"/>
      <c r="L64" s="629"/>
      <c r="M64" s="640"/>
      <c r="N64" s="329" t="str">
        <f>IFERROR(IF(INDEX('Impact Indicators - Section B'!E$29:E$120,MATCH($AS63,'Impact Indicators - Section B'!$I$29:$I$120,0))&lt;&gt;0,INDEX('Impact Indicators - Section B'!E$29:E$120,MATCH($AS63,'Impact Indicators - Section B'!$I$29:$I$120,0)),""),"")</f>
        <v/>
      </c>
      <c r="O64" s="627"/>
      <c r="P64" s="629"/>
      <c r="Q64" s="640"/>
      <c r="R64" s="329" t="str">
        <f>IFERROR(IF(INDEX('Impact Indicators - Section B'!E$29:E$120,MATCH($AT63,'Impact Indicators - Section B'!$I$29:$I$120,0))&lt;&gt;0,INDEX('Impact Indicators - Section B'!E$29:E$120,MATCH($AT63,'Impact Indicators - Section B'!$I$29:$I$120,0)),""),"")</f>
        <v/>
      </c>
      <c r="S64" s="627"/>
      <c r="T64" s="629"/>
      <c r="U64" s="640"/>
      <c r="V64" s="329" t="str">
        <f>IFERROR(IF(INDEX('Impact Indicators - Section B'!E$29:E$120,MATCH($AU63,'Impact Indicators - Section B'!$I$29:$I$120,0))&lt;&gt;0,INDEX('Impact Indicators - Section B'!E$29:E$120,MATCH($AU63,'Impact Indicators - Section B'!$I$29:$I$120,0)),""),"")</f>
        <v/>
      </c>
      <c r="W64" s="627"/>
      <c r="X64" s="629"/>
      <c r="Y64" s="640"/>
      <c r="Z64" s="329" t="str">
        <f>IFERROR(IF(INDEX('Impact Indicators - Section B'!E$29:E$120,MATCH(#REF!,'Impact Indicators - Section B'!$I$29:$I$120,0))&lt;&gt;0,INDEX('Impact Indicators - Section B'!E$29:E$120,MATCH(#REF!,'Impact Indicators - Section B'!$I$29:$I$120,0)),""),"")</f>
        <v/>
      </c>
      <c r="AA64" s="627"/>
      <c r="AB64" s="629"/>
      <c r="AC64" s="640"/>
      <c r="AD64" s="322"/>
      <c r="AE64" s="322"/>
      <c r="AF64" s="322"/>
      <c r="AG64" s="322"/>
      <c r="AH64" s="322"/>
      <c r="AI64" s="322"/>
      <c r="AJ64" s="322"/>
      <c r="AK64" s="322"/>
      <c r="AL64" s="322"/>
      <c r="AM64" s="619"/>
      <c r="AN64" s="305"/>
      <c r="AO64" s="688"/>
      <c r="AP64" s="688"/>
      <c r="AQ64" s="688"/>
      <c r="AR64" s="579"/>
      <c r="AS64" s="578"/>
      <c r="AT64" s="578"/>
      <c r="AU64" s="578"/>
      <c r="AV64" s="578"/>
      <c r="AW64" s="338"/>
      <c r="AX64" s="338"/>
      <c r="AY64" s="338"/>
      <c r="AZ64" s="338"/>
      <c r="BA64" s="338"/>
    </row>
    <row r="65" spans="1:53" s="224" customFormat="1" ht="28.5" x14ac:dyDescent="0.45">
      <c r="A65" s="633">
        <v>10</v>
      </c>
      <c r="B65" s="633" t="str">
        <f>IFERROR(IF(INDEX('Impact Indicators - Section B'!B$9:B$25,MATCH($A65,'Impact Indicators - Section B'!$A$9:$A$25,0))&lt;&gt;0,INDEX('Impact Indicators - Section B'!B$9:B$25,MATCH($A65,'Impact Indicators - Section B'!$A$9:$A$25,0)),""),"")</f>
        <v/>
      </c>
      <c r="C65" s="635" t="str">
        <f>IFERROR(IF(INDEX('Impact Indicators - Section B'!C$9:C$25,MATCH($A65,'Impact Indicators - Section B'!$A$9:$A$25,0))&lt;&gt;0,INDEX('Impact Indicators - Section B'!C$9:C$25,MATCH($A65,'Impact Indicators - Section B'!$A$9:$A$25,0)),""),"")</f>
        <v/>
      </c>
      <c r="D65" s="635" t="str">
        <f>IFERROR(IF(INDEX('Impact Indicators - Section B'!D$9:D$25,MATCH($A65,'Impact Indicators - Section B'!$A$9:$A$25,0))&lt;&gt;0,INDEX('Impact Indicators - Section B'!D$9:D$25,MATCH($A65,'Impact Indicators - Section B'!$A$9:$A$25,0)),""),"")</f>
        <v/>
      </c>
      <c r="E65" s="635" t="str">
        <f>IFERROR(IF(INDEX('Impact Indicators - Section B'!E$9:E$25,MATCH($A65,'Impact Indicators - Section B'!$A$9:$A$25,0))&lt;&gt;0,INDEX('Impact Indicators - Section B'!E$9:E$25,MATCH($A65,'Impact Indicators - Section B'!$A$9:$A$25,0)),""),"")</f>
        <v/>
      </c>
      <c r="F65" s="635" t="str">
        <f>IFERROR(IF(INDEX('Impact Indicators - Section B'!F$9:F$25,MATCH($A65,'Impact Indicators - Section B'!$A$9:$A$25,0))&lt;&gt;0,INDEX('Impact Indicators - Section B'!F$9:F$25,MATCH($A65,'Impact Indicators - Section B'!$A$9:$A$25,0)),""),"")</f>
        <v/>
      </c>
      <c r="G65" s="635" t="str">
        <f>IFERROR(IF(INDEX('Impact Indicators - Section B'!G$9:G$25,MATCH($A65,'Impact Indicators - Section B'!$A$9:$A$25,0))&lt;&gt;0,INDEX('Impact Indicators - Section B'!G$9:G$25,MATCH($A65,'Impact Indicators - Section B'!$A$9:$A$25,0)),""),"")</f>
        <v/>
      </c>
      <c r="H65" s="635" t="str">
        <f>IFERROR(IF(INDEX('Impact Indicators - Section B'!H$9:H$25,MATCH($A65,'Impact Indicators - Section B'!$A$9:$A$25,0))&lt;&gt;0,INDEX('Impact Indicators - Section B'!H$9:H$25,MATCH($A65,'Impact Indicators - Section B'!$A$9:$A$25,0)),""),"")</f>
        <v/>
      </c>
      <c r="I65" s="637" t="str">
        <f>IFERROR(IF(INDEX('Impact Indicators - Section B'!Q$9:Q$25,MATCH($A65,'Impact Indicators - Section B'!$A$9:$A$25,0))&lt;&gt;0,INDEX('Impact Indicators - Section B'!Q$9:Q$25,MATCH($A65,'Impact Indicators - Section B'!$A$9:$A$25,0)),""),"")</f>
        <v/>
      </c>
      <c r="J65" s="327" t="str">
        <f>IFERROR(IF(INDEX('Impact Indicators - Section B'!D$29:D$120,MATCH($AR65,'Impact Indicators - Section B'!$I$29:$I$120,0))&lt;&gt;0,INDEX('Impact Indicators - Section B'!D$29:D$120,MATCH($AR65,'Impact Indicators - Section B'!$I$29:$I$120,0)),""),"")</f>
        <v/>
      </c>
      <c r="K65" s="626" t="str">
        <f>IFERROR(IF(INDEX('Impact Indicators - Section B'!F$29:F$120,MATCH($AR65,'Impact Indicators - Section B'!$I$29:$I$120,0))&lt;&gt;0,INDEX('Impact Indicators - Section B'!F$29:F$120,MATCH($AR65,'Impact Indicators - Section B'!$I$29:$I$120,0)),""),"")</f>
        <v/>
      </c>
      <c r="L65" s="628" t="str">
        <f>IFERROR(IF(INDEX('Impact Indicators - Section B'!G$29:G$120,MATCH($AR65,'Impact Indicators - Section B'!$I$29:$I$120,0))&lt;&gt;0,INDEX('Impact Indicators - Section B'!G$29:G$120,MATCH($AR65,'Impact Indicators - Section B'!$I$29:$I$120,0)),""),"")</f>
        <v/>
      </c>
      <c r="M65" s="639" t="str">
        <f>IFERROR(IF(INDEX('Impact Indicators - Section B'!H$29:H$120,MATCH($AR65,'Impact Indicators - Section B'!$I$29:$I$120,0))&lt;&gt;0,INDEX('Impact Indicators - Section B'!H$29:H$120,MATCH($AR65,'Impact Indicators - Section B'!$I$29:$I$120,0)),""),"")</f>
        <v/>
      </c>
      <c r="N65" s="321" t="str">
        <f>IFERROR(IF(INDEX('Impact Indicators - Section B'!D$29:D$120,MATCH($AS65,'Impact Indicators - Section B'!$I$29:$I$120,0))&lt;&gt;0,INDEX('Impact Indicators - Section B'!D$29:D$120,MATCH($AS65,'Impact Indicators - Section B'!$I$29:$I$120,0)),""),"")</f>
        <v/>
      </c>
      <c r="O65" s="626" t="str">
        <f>IFERROR(IF(INDEX('Impact Indicators - Section B'!F$29:F$120,MATCH($AS65,'Impact Indicators - Section B'!$I$29:$I$120,0))&lt;&gt;0,INDEX('Impact Indicators - Section B'!F$29:F$120,MATCH($AS65,'Impact Indicators - Section B'!$I$29:$I$120,0)),""),"")</f>
        <v/>
      </c>
      <c r="P65" s="628" t="str">
        <f>IFERROR(IF(INDEX('Impact Indicators - Section B'!G$29:G$120,MATCH($AS65,'Impact Indicators - Section B'!$I$29:$I$120,0))&lt;&gt;0,INDEX('Impact Indicators - Section B'!G$29:G$120,MATCH($AS65,'Impact Indicators - Section B'!$I$29:$I$120,0)),""),"")</f>
        <v/>
      </c>
      <c r="Q65" s="639" t="str">
        <f>IFERROR(IF(INDEX('Impact Indicators - Section B'!H$29:H$120,MATCH($AS65,'Impact Indicators - Section B'!$I$29:$I$120,0))&lt;&gt;0,INDEX('Impact Indicators - Section B'!H$29:H$120,MATCH($AS65,'Impact Indicators - Section B'!$I$29:$I$120,0)),""),"")</f>
        <v/>
      </c>
      <c r="R65" s="321" t="str">
        <f>IFERROR(IF(INDEX('Impact Indicators - Section B'!D$29:D$120,MATCH($AT65,'Impact Indicators - Section B'!$I$29:$I$120,0))&lt;&gt;0,INDEX('Impact Indicators - Section B'!D$29:D$120,MATCH($AT65,'Impact Indicators - Section B'!$I$29:$I$120,0)),""),"")</f>
        <v/>
      </c>
      <c r="S65" s="626" t="str">
        <f>IFERROR(IF(INDEX('Impact Indicators - Section B'!F$29:F$120,MATCH($AT65,'Impact Indicators - Section B'!$I$29:$I$120,0))&lt;&gt;0,INDEX('Impact Indicators - Section B'!F$29:F$120,MATCH($AT65,'Impact Indicators - Section B'!$I$29:$I$120,0)),""),"")</f>
        <v/>
      </c>
      <c r="T65" s="628" t="str">
        <f>IFERROR(IF(INDEX('Impact Indicators - Section B'!G$29:G$120,MATCH($AT65,'Impact Indicators - Section B'!$I$29:$I$120,0))&lt;&gt;0,INDEX('Impact Indicators - Section B'!G$29:G$120,MATCH($AT65,'Impact Indicators - Section B'!$I$29:$I$120,0)),""),"")</f>
        <v/>
      </c>
      <c r="U65" s="639" t="str">
        <f>IFERROR(IF(INDEX('Impact Indicators - Section B'!H$29:H$120,MATCH($AT65,'Impact Indicators - Section B'!$I$29:$I$120,0))&lt;&gt;0,INDEX('Impact Indicators - Section B'!H$29:H$120,MATCH($AT65,'Impact Indicators - Section B'!$I$29:$I$120,0)),""),"")</f>
        <v/>
      </c>
      <c r="V65" s="321" t="str">
        <f>IFERROR(IF(INDEX('Impact Indicators - Section B'!D$29:D$120,MATCH($AU65,'Impact Indicators - Section B'!$I$29:$I$120,0))&lt;&gt;0,INDEX('Impact Indicators - Section B'!D$29:D$120,MATCH($AU65,'Impact Indicators - Section B'!$I$29:$I$120,0)),""),"")</f>
        <v/>
      </c>
      <c r="W65" s="626" t="str">
        <f>IFERROR(IF(INDEX('Impact Indicators - Section B'!F$29:F$120,MATCH($AU65,'Impact Indicators - Section B'!$I$29:$I$120,0))&lt;&gt;0,INDEX('Impact Indicators - Section B'!F$29:F$120,MATCH($AU65,'Impact Indicators - Section B'!$I$29:$I$120,0)),""),"")</f>
        <v/>
      </c>
      <c r="X65" s="628" t="str">
        <f>IFERROR(IF(INDEX('Impact Indicators - Section B'!G$29:G$120,MATCH($AU65,'Impact Indicators - Section B'!$I$29:$I$120,0))&lt;&gt;0,INDEX('Impact Indicators - Section B'!G$29:G$120,MATCH($AU65,'Impact Indicators - Section B'!$I$29:$I$120,0)),""),"")</f>
        <v/>
      </c>
      <c r="Y65" s="639" t="str">
        <f>IFERROR(IF(INDEX('Impact Indicators - Section B'!H$29:H$120,MATCH($AU65,'Impact Indicators - Section B'!$I$29:$I$120,0))&lt;&gt;0,INDEX('Impact Indicators - Section B'!H$29:H$120,MATCH($AU65,'Impact Indicators - Section B'!$I$29:$I$120,0)),""),"")</f>
        <v/>
      </c>
      <c r="Z65" s="321" t="str">
        <f>IFERROR(IF(INDEX('Impact Indicators - Section B'!D$29:D$120,MATCH(#REF!,'Impact Indicators - Section B'!$I$29:$I$120,0))&lt;&gt;0,INDEX('Impact Indicators - Section B'!D$29:D$120,MATCH(#REF!,'Impact Indicators - Section B'!$I$29:$I$120,0)),""),"")</f>
        <v/>
      </c>
      <c r="AA65" s="626" t="str">
        <f>IFERROR(IF(INDEX('Impact Indicators - Section B'!F$29:F$120,MATCH($AV65,'Impact Indicators - Section B'!$I$29:$I$120,0))&lt;&gt;0,INDEX('Impact Indicators - Section B'!F$29:F$120,MATCH($AV65,'Impact Indicators - Section B'!$I$29:$I$120,0)),""),"")</f>
        <v/>
      </c>
      <c r="AB65" s="628" t="str">
        <f>IFERROR(IF(INDEX('Impact Indicators - Section B'!G$29:G$120,MATCH($AV65,'Impact Indicators - Section B'!$I$29:$I$120,0))&lt;&gt;0,INDEX('Impact Indicators - Section B'!G$29:G$120,MATCH($AV65,'Impact Indicators - Section B'!$I$29:$I$120,0)),""),"")</f>
        <v/>
      </c>
      <c r="AC65" s="639" t="str">
        <f>IFERROR(IF(INDEX('Impact Indicators - Section B'!H$29:H$120,MATCH($AV65,'Impact Indicators - Section B'!$I$29:$I$120,0))&lt;&gt;0,INDEX('Impact Indicators - Section B'!H$29:H$120,MATCH($AV65,'Impact Indicators - Section B'!$I$29:$I$120,0)),""),"")</f>
        <v/>
      </c>
      <c r="AD65" s="322"/>
      <c r="AE65" s="322"/>
      <c r="AF65" s="322"/>
      <c r="AG65" s="322"/>
      <c r="AH65" s="322"/>
      <c r="AI65" s="322"/>
      <c r="AJ65" s="322"/>
      <c r="AK65" s="322"/>
      <c r="AL65" s="322"/>
      <c r="AM65" s="619" t="str">
        <f>IFERROR(IF(INDEX('Impact Indicators - Section B'!R$9:R$25,MATCH($A65,'Impact Indicators - Section B'!$A$9:$A$25,0))&lt;&gt;0,INDEX('Impact Indicators - Section B'!R$9:R$25,MATCH($A65,'Impact Indicators - Section B'!$A$9:$A$25,0)),""),"")</f>
        <v/>
      </c>
      <c r="AN65" s="305"/>
      <c r="AO65" s="688"/>
      <c r="AP65" s="688"/>
      <c r="AQ65" s="688"/>
      <c r="AR65" s="579" t="str">
        <f t="shared" ref="AR65" si="40">CONCATENATE($A65,J$45)</f>
        <v>102017</v>
      </c>
      <c r="AS65" s="578" t="str">
        <f t="shared" ref="AS65" si="41">CONCATENATE($A65,N$45)</f>
        <v>102018</v>
      </c>
      <c r="AT65" s="578" t="str">
        <f t="shared" ref="AT65" si="42">CONCATENATE($A65,R$45)</f>
        <v>102019</v>
      </c>
      <c r="AU65" s="578" t="str">
        <f t="shared" ref="AU65" si="43">CONCATENATE($A65,V$45)</f>
        <v>102020</v>
      </c>
      <c r="AV65" s="578" t="str">
        <f t="shared" ref="AV65" si="44">CONCATENATE($A65,Z$45)</f>
        <v>102021</v>
      </c>
      <c r="AW65" s="338"/>
      <c r="AX65" s="338"/>
      <c r="AY65" s="338"/>
      <c r="AZ65" s="338"/>
      <c r="BA65" s="338"/>
    </row>
    <row r="66" spans="1:53" s="224" customFormat="1" ht="28.5" x14ac:dyDescent="0.45">
      <c r="A66" s="633"/>
      <c r="B66" s="633"/>
      <c r="C66" s="635"/>
      <c r="D66" s="635"/>
      <c r="E66" s="635"/>
      <c r="F66" s="635"/>
      <c r="G66" s="635"/>
      <c r="H66" s="635"/>
      <c r="I66" s="637"/>
      <c r="J66" s="330" t="str">
        <f>IFERROR(IF(INDEX('Impact Indicators - Section B'!E$29:E$120,MATCH($AR65,'Impact Indicators - Section B'!$I$29:$I$120,0))&lt;&gt;0,INDEX('Impact Indicators - Section B'!E$29:E$120,MATCH($AR65,'Impact Indicators - Section B'!$I$29:$I$120,0)),""),"")</f>
        <v/>
      </c>
      <c r="K66" s="627"/>
      <c r="L66" s="629"/>
      <c r="M66" s="640"/>
      <c r="N66" s="331" t="str">
        <f>IFERROR(IF(INDEX('Impact Indicators - Section B'!E$29:E$120,MATCH($AS65,'Impact Indicators - Section B'!$I$29:$I$120,0))&lt;&gt;0,INDEX('Impact Indicators - Section B'!E$29:E$120,MATCH($AS65,'Impact Indicators - Section B'!$I$29:$I$120,0)),""),"")</f>
        <v/>
      </c>
      <c r="O66" s="627"/>
      <c r="P66" s="629"/>
      <c r="Q66" s="640"/>
      <c r="R66" s="331" t="str">
        <f>IFERROR(IF(INDEX('Impact Indicators - Section B'!E$29:E$120,MATCH($AT65,'Impact Indicators - Section B'!$I$29:$I$120,0))&lt;&gt;0,INDEX('Impact Indicators - Section B'!E$29:E$120,MATCH($AT65,'Impact Indicators - Section B'!$I$29:$I$120,0)),""),"")</f>
        <v/>
      </c>
      <c r="S66" s="627"/>
      <c r="T66" s="629"/>
      <c r="U66" s="640"/>
      <c r="V66" s="331" t="str">
        <f>IFERROR(IF(INDEX('Impact Indicators - Section B'!E$29:E$120,MATCH($AU65,'Impact Indicators - Section B'!$I$29:$I$120,0))&lt;&gt;0,INDEX('Impact Indicators - Section B'!E$29:E$120,MATCH($AU65,'Impact Indicators - Section B'!$I$29:$I$120,0)),""),"")</f>
        <v/>
      </c>
      <c r="W66" s="627"/>
      <c r="X66" s="629"/>
      <c r="Y66" s="640"/>
      <c r="Z66" s="331" t="str">
        <f>IFERROR(IF(INDEX('Impact Indicators - Section B'!E$29:E$120,MATCH(#REF!,'Impact Indicators - Section B'!$I$29:$I$120,0))&lt;&gt;0,INDEX('Impact Indicators - Section B'!E$29:E$120,MATCH(#REF!,'Impact Indicators - Section B'!$I$29:$I$120,0)),""),"")</f>
        <v/>
      </c>
      <c r="AA66" s="627"/>
      <c r="AB66" s="629"/>
      <c r="AC66" s="640"/>
      <c r="AD66" s="322"/>
      <c r="AE66" s="322"/>
      <c r="AF66" s="322"/>
      <c r="AG66" s="322"/>
      <c r="AH66" s="322"/>
      <c r="AI66" s="322"/>
      <c r="AJ66" s="322"/>
      <c r="AK66" s="322"/>
      <c r="AL66" s="322"/>
      <c r="AM66" s="619"/>
      <c r="AN66" s="305"/>
      <c r="AO66" s="688"/>
      <c r="AP66" s="688"/>
      <c r="AQ66" s="688"/>
      <c r="AR66" s="579"/>
      <c r="AS66" s="578"/>
      <c r="AT66" s="578"/>
      <c r="AU66" s="578"/>
      <c r="AV66" s="578"/>
      <c r="AW66" s="338"/>
      <c r="AX66" s="338"/>
      <c r="AY66" s="338"/>
      <c r="AZ66" s="338"/>
      <c r="BA66" s="338"/>
    </row>
    <row r="67" spans="1:53" s="224" customFormat="1" ht="28.5" x14ac:dyDescent="0.45">
      <c r="A67" s="633">
        <v>11</v>
      </c>
      <c r="B67" s="633" t="str">
        <f>IFERROR(IF(INDEX('Impact Indicators - Section B'!B$9:B$25,MATCH($A67,'Impact Indicators - Section B'!$A$9:$A$25,0))&lt;&gt;0,INDEX('Impact Indicators - Section B'!B$9:B$25,MATCH($A67,'Impact Indicators - Section B'!$A$9:$A$25,0)),""),"")</f>
        <v/>
      </c>
      <c r="C67" s="635" t="str">
        <f>IFERROR(IF(INDEX('Impact Indicators - Section B'!C$9:C$25,MATCH($A67,'Impact Indicators - Section B'!$A$9:$A$25,0))&lt;&gt;0,INDEX('Impact Indicators - Section B'!C$9:C$25,MATCH($A67,'Impact Indicators - Section B'!$A$9:$A$25,0)),""),"")</f>
        <v/>
      </c>
      <c r="D67" s="635" t="str">
        <f>IFERROR(IF(INDEX('Impact Indicators - Section B'!D$9:D$25,MATCH($A67,'Impact Indicators - Section B'!$A$9:$A$25,0))&lt;&gt;0,INDEX('Impact Indicators - Section B'!D$9:D$25,MATCH($A67,'Impact Indicators - Section B'!$A$9:$A$25,0)),""),"")</f>
        <v/>
      </c>
      <c r="E67" s="635" t="str">
        <f>IFERROR(IF(INDEX('Impact Indicators - Section B'!E$9:E$25,MATCH($A67,'Impact Indicators - Section B'!$A$9:$A$25,0))&lt;&gt;0,INDEX('Impact Indicators - Section B'!E$9:E$25,MATCH($A67,'Impact Indicators - Section B'!$A$9:$A$25,0)),""),"")</f>
        <v/>
      </c>
      <c r="F67" s="635" t="str">
        <f>IFERROR(IF(INDEX('Impact Indicators - Section B'!F$9:F$25,MATCH($A67,'Impact Indicators - Section B'!$A$9:$A$25,0))&lt;&gt;0,INDEX('Impact Indicators - Section B'!F$9:F$25,MATCH($A67,'Impact Indicators - Section B'!$A$9:$A$25,0)),""),"")</f>
        <v/>
      </c>
      <c r="G67" s="635" t="str">
        <f>IFERROR(IF(INDEX('Impact Indicators - Section B'!G$9:G$25,MATCH($A67,'Impact Indicators - Section B'!$A$9:$A$25,0))&lt;&gt;0,INDEX('Impact Indicators - Section B'!G$9:G$25,MATCH($A67,'Impact Indicators - Section B'!$A$9:$A$25,0)),""),"")</f>
        <v/>
      </c>
      <c r="H67" s="635" t="str">
        <f>IFERROR(IF(INDEX('Impact Indicators - Section B'!H$9:H$25,MATCH($A67,'Impact Indicators - Section B'!$A$9:$A$25,0))&lt;&gt;0,INDEX('Impact Indicators - Section B'!H$9:H$25,MATCH($A67,'Impact Indicators - Section B'!$A$9:$A$25,0)),""),"")</f>
        <v/>
      </c>
      <c r="I67" s="637" t="str">
        <f>IFERROR(IF(INDEX('Impact Indicators - Section B'!Q$9:Q$25,MATCH($A67,'Impact Indicators - Section B'!$A$9:$A$25,0))&lt;&gt;0,INDEX('Impact Indicators - Section B'!Q$9:Q$25,MATCH($A67,'Impact Indicators - Section B'!$A$9:$A$25,0)),""),"")</f>
        <v/>
      </c>
      <c r="J67" s="327" t="str">
        <f>IFERROR(IF(INDEX('Impact Indicators - Section B'!D$29:D$120,MATCH($AR67,'Impact Indicators - Section B'!$I$29:$I$120,0))&lt;&gt;0,INDEX('Impact Indicators - Section B'!D$29:D$120,MATCH($AR67,'Impact Indicators - Section B'!$I$29:$I$120,0)),""),"")</f>
        <v/>
      </c>
      <c r="K67" s="626" t="str">
        <f>IFERROR(IF(INDEX('Impact Indicators - Section B'!F$29:F$120,MATCH($AR67,'Impact Indicators - Section B'!$I$29:$I$120,0))&lt;&gt;0,INDEX('Impact Indicators - Section B'!F$29:F$120,MATCH($AR67,'Impact Indicators - Section B'!$I$29:$I$120,0)),""),"")</f>
        <v/>
      </c>
      <c r="L67" s="628" t="str">
        <f>IFERROR(IF(INDEX('Impact Indicators - Section B'!G$29:G$120,MATCH($AR67,'Impact Indicators - Section B'!$I$29:$I$120,0))&lt;&gt;0,INDEX('Impact Indicators - Section B'!G$29:G$120,MATCH($AR67,'Impact Indicators - Section B'!$I$29:$I$120,0)),""),"")</f>
        <v/>
      </c>
      <c r="M67" s="639" t="str">
        <f>IFERROR(IF(INDEX('Impact Indicators - Section B'!H$29:H$120,MATCH($AR67,'Impact Indicators - Section B'!$I$29:$I$120,0))&lt;&gt;0,INDEX('Impact Indicators - Section B'!H$29:H$120,MATCH($AR67,'Impact Indicators - Section B'!$I$29:$I$120,0)),""),"")</f>
        <v/>
      </c>
      <c r="N67" s="321" t="str">
        <f>IFERROR(IF(INDEX('Impact Indicators - Section B'!D$29:D$120,MATCH($AS67,'Impact Indicators - Section B'!$I$29:$I$120,0))&lt;&gt;0,INDEX('Impact Indicators - Section B'!D$29:D$120,MATCH($AS67,'Impact Indicators - Section B'!$I$29:$I$120,0)),""),"")</f>
        <v/>
      </c>
      <c r="O67" s="626" t="str">
        <f>IFERROR(IF(INDEX('Impact Indicators - Section B'!F$29:F$120,MATCH($AS67,'Impact Indicators - Section B'!$I$29:$I$120,0))&lt;&gt;0,INDEX('Impact Indicators - Section B'!F$29:F$120,MATCH($AS67,'Impact Indicators - Section B'!$I$29:$I$120,0)),""),"")</f>
        <v/>
      </c>
      <c r="P67" s="628" t="str">
        <f>IFERROR(IF(INDEX('Impact Indicators - Section B'!G$29:G$120,MATCH($AS67,'Impact Indicators - Section B'!$I$29:$I$120,0))&lt;&gt;0,INDEX('Impact Indicators - Section B'!G$29:G$120,MATCH($AS67,'Impact Indicators - Section B'!$I$29:$I$120,0)),""),"")</f>
        <v/>
      </c>
      <c r="Q67" s="639" t="str">
        <f>IFERROR(IF(INDEX('Impact Indicators - Section B'!H$29:H$120,MATCH($AS67,'Impact Indicators - Section B'!$I$29:$I$120,0))&lt;&gt;0,INDEX('Impact Indicators - Section B'!H$29:H$120,MATCH($AS67,'Impact Indicators - Section B'!$I$29:$I$120,0)),""),"")</f>
        <v/>
      </c>
      <c r="R67" s="321" t="str">
        <f>IFERROR(IF(INDEX('Impact Indicators - Section B'!D$29:D$120,MATCH($AT67,'Impact Indicators - Section B'!$I$29:$I$120,0))&lt;&gt;0,INDEX('Impact Indicators - Section B'!D$29:D$120,MATCH($AT67,'Impact Indicators - Section B'!$I$29:$I$120,0)),""),"")</f>
        <v/>
      </c>
      <c r="S67" s="626" t="str">
        <f>IFERROR(IF(INDEX('Impact Indicators - Section B'!F$29:F$120,MATCH($AT67,'Impact Indicators - Section B'!$I$29:$I$120,0))&lt;&gt;0,INDEX('Impact Indicators - Section B'!F$29:F$120,MATCH($AT67,'Impact Indicators - Section B'!$I$29:$I$120,0)),""),"")</f>
        <v/>
      </c>
      <c r="T67" s="628" t="str">
        <f>IFERROR(IF(INDEX('Impact Indicators - Section B'!G$29:G$120,MATCH($AT67,'Impact Indicators - Section B'!$I$29:$I$120,0))&lt;&gt;0,INDEX('Impact Indicators - Section B'!G$29:G$120,MATCH($AT67,'Impact Indicators - Section B'!$I$29:$I$120,0)),""),"")</f>
        <v/>
      </c>
      <c r="U67" s="639" t="str">
        <f>IFERROR(IF(INDEX('Impact Indicators - Section B'!H$29:H$120,MATCH($AT67,'Impact Indicators - Section B'!$I$29:$I$120,0))&lt;&gt;0,INDEX('Impact Indicators - Section B'!H$29:H$120,MATCH($AT67,'Impact Indicators - Section B'!$I$29:$I$120,0)),""),"")</f>
        <v/>
      </c>
      <c r="V67" s="321" t="str">
        <f>IFERROR(IF(INDEX('Impact Indicators - Section B'!D$29:D$120,MATCH($AU67,'Impact Indicators - Section B'!$I$29:$I$120,0))&lt;&gt;0,INDEX('Impact Indicators - Section B'!D$29:D$120,MATCH($AU67,'Impact Indicators - Section B'!$I$29:$I$120,0)),""),"")</f>
        <v/>
      </c>
      <c r="W67" s="626" t="str">
        <f>IFERROR(IF(INDEX('Impact Indicators - Section B'!F$29:F$120,MATCH($AU67,'Impact Indicators - Section B'!$I$29:$I$120,0))&lt;&gt;0,INDEX('Impact Indicators - Section B'!F$29:F$120,MATCH($AU67,'Impact Indicators - Section B'!$I$29:$I$120,0)),""),"")</f>
        <v/>
      </c>
      <c r="X67" s="628" t="str">
        <f>IFERROR(IF(INDEX('Impact Indicators - Section B'!G$29:G$120,MATCH($AU67,'Impact Indicators - Section B'!$I$29:$I$120,0))&lt;&gt;0,INDEX('Impact Indicators - Section B'!G$29:G$120,MATCH($AU67,'Impact Indicators - Section B'!$I$29:$I$120,0)),""),"")</f>
        <v/>
      </c>
      <c r="Y67" s="639" t="str">
        <f>IFERROR(IF(INDEX('Impact Indicators - Section B'!H$29:H$120,MATCH($AU67,'Impact Indicators - Section B'!$I$29:$I$120,0))&lt;&gt;0,INDEX('Impact Indicators - Section B'!H$29:H$120,MATCH($AU67,'Impact Indicators - Section B'!$I$29:$I$120,0)),""),"")</f>
        <v/>
      </c>
      <c r="Z67" s="321" t="str">
        <f>IFERROR(IF(INDEX('Impact Indicators - Section B'!D$29:D$120,MATCH(#REF!,'Impact Indicators - Section B'!$I$29:$I$120,0))&lt;&gt;0,INDEX('Impact Indicators - Section B'!D$29:D$120,MATCH(#REF!,'Impact Indicators - Section B'!$I$29:$I$120,0)),""),"")</f>
        <v/>
      </c>
      <c r="AA67" s="626" t="str">
        <f>IFERROR(IF(INDEX('Impact Indicators - Section B'!F$29:F$120,MATCH($AV67,'Impact Indicators - Section B'!$I$29:$I$120,0))&lt;&gt;0,INDEX('Impact Indicators - Section B'!F$29:F$120,MATCH($AV67,'Impact Indicators - Section B'!$I$29:$I$120,0)),""),"")</f>
        <v/>
      </c>
      <c r="AB67" s="628" t="str">
        <f>IFERROR(IF(INDEX('Impact Indicators - Section B'!G$29:G$120,MATCH($AV67,'Impact Indicators - Section B'!$I$29:$I$120,0))&lt;&gt;0,INDEX('Impact Indicators - Section B'!G$29:G$120,MATCH($AV67,'Impact Indicators - Section B'!$I$29:$I$120,0)),""),"")</f>
        <v/>
      </c>
      <c r="AC67" s="639" t="str">
        <f>IFERROR(IF(INDEX('Impact Indicators - Section B'!H$29:H$120,MATCH($AV67,'Impact Indicators - Section B'!$I$29:$I$120,0))&lt;&gt;0,INDEX('Impact Indicators - Section B'!H$29:H$120,MATCH($AV67,'Impact Indicators - Section B'!$I$29:$I$120,0)),""),"")</f>
        <v/>
      </c>
      <c r="AD67" s="322"/>
      <c r="AE67" s="322"/>
      <c r="AF67" s="322"/>
      <c r="AG67" s="322"/>
      <c r="AH67" s="322"/>
      <c r="AI67" s="322"/>
      <c r="AJ67" s="322"/>
      <c r="AK67" s="322"/>
      <c r="AL67" s="322"/>
      <c r="AM67" s="619" t="str">
        <f>IFERROR(IF(INDEX('Impact Indicators - Section B'!R$9:R$25,MATCH($A67,'Impact Indicators - Section B'!$A$9:$A$25,0))&lt;&gt;0,INDEX('Impact Indicators - Section B'!R$9:R$25,MATCH($A67,'Impact Indicators - Section B'!$A$9:$A$25,0)),""),"")</f>
        <v/>
      </c>
      <c r="AN67" s="305"/>
      <c r="AO67" s="688"/>
      <c r="AP67" s="688"/>
      <c r="AQ67" s="688"/>
      <c r="AR67" s="579" t="str">
        <f t="shared" ref="AR67" si="45">CONCATENATE($A67,J$45)</f>
        <v>112017</v>
      </c>
      <c r="AS67" s="578" t="str">
        <f t="shared" ref="AS67" si="46">CONCATENATE($A67,N$45)</f>
        <v>112018</v>
      </c>
      <c r="AT67" s="578" t="str">
        <f t="shared" ref="AT67" si="47">CONCATENATE($A67,R$45)</f>
        <v>112019</v>
      </c>
      <c r="AU67" s="578" t="str">
        <f t="shared" ref="AU67" si="48">CONCATENATE($A67,V$45)</f>
        <v>112020</v>
      </c>
      <c r="AV67" s="578" t="str">
        <f t="shared" ref="AV67" si="49">CONCATENATE($A67,Z$45)</f>
        <v>112021</v>
      </c>
      <c r="AW67" s="338"/>
      <c r="AX67" s="338"/>
      <c r="AY67" s="338"/>
      <c r="AZ67" s="338"/>
      <c r="BA67" s="338"/>
    </row>
    <row r="68" spans="1:53" s="224" customFormat="1" ht="28.5" x14ac:dyDescent="0.45">
      <c r="A68" s="633"/>
      <c r="B68" s="633"/>
      <c r="C68" s="635"/>
      <c r="D68" s="635"/>
      <c r="E68" s="635"/>
      <c r="F68" s="635"/>
      <c r="G68" s="635"/>
      <c r="H68" s="635"/>
      <c r="I68" s="637"/>
      <c r="J68" s="328" t="str">
        <f>IFERROR(IF(INDEX('Impact Indicators - Section B'!E$29:E$120,MATCH($AR67,'Impact Indicators - Section B'!$I$29:$I$120,0))&lt;&gt;0,INDEX('Impact Indicators - Section B'!E$29:E$120,MATCH($AR67,'Impact Indicators - Section B'!$I$29:$I$120,0)),""),"")</f>
        <v/>
      </c>
      <c r="K68" s="627"/>
      <c r="L68" s="629"/>
      <c r="M68" s="640"/>
      <c r="N68" s="329" t="str">
        <f>IFERROR(IF(INDEX('Impact Indicators - Section B'!E$29:E$120,MATCH($AS67,'Impact Indicators - Section B'!$I$29:$I$120,0))&lt;&gt;0,INDEX('Impact Indicators - Section B'!E$29:E$120,MATCH($AS67,'Impact Indicators - Section B'!$I$29:$I$120,0)),""),"")</f>
        <v/>
      </c>
      <c r="O68" s="627"/>
      <c r="P68" s="629"/>
      <c r="Q68" s="640"/>
      <c r="R68" s="329" t="str">
        <f>IFERROR(IF(INDEX('Impact Indicators - Section B'!E$29:E$120,MATCH($AT67,'Impact Indicators - Section B'!$I$29:$I$120,0))&lt;&gt;0,INDEX('Impact Indicators - Section B'!E$29:E$120,MATCH($AT67,'Impact Indicators - Section B'!$I$29:$I$120,0)),""),"")</f>
        <v/>
      </c>
      <c r="S68" s="627"/>
      <c r="T68" s="629"/>
      <c r="U68" s="640"/>
      <c r="V68" s="329" t="str">
        <f>IFERROR(IF(INDEX('Impact Indicators - Section B'!E$29:E$120,MATCH($AU67,'Impact Indicators - Section B'!$I$29:$I$120,0))&lt;&gt;0,INDEX('Impact Indicators - Section B'!E$29:E$120,MATCH($AU67,'Impact Indicators - Section B'!$I$29:$I$120,0)),""),"")</f>
        <v/>
      </c>
      <c r="W68" s="627"/>
      <c r="X68" s="629"/>
      <c r="Y68" s="640"/>
      <c r="Z68" s="329" t="str">
        <f>IFERROR(IF(INDEX('Impact Indicators - Section B'!E$29:E$120,MATCH(#REF!,'Impact Indicators - Section B'!$I$29:$I$120,0))&lt;&gt;0,INDEX('Impact Indicators - Section B'!E$29:E$120,MATCH(#REF!,'Impact Indicators - Section B'!$I$29:$I$120,0)),""),"")</f>
        <v/>
      </c>
      <c r="AA68" s="627"/>
      <c r="AB68" s="629"/>
      <c r="AC68" s="640"/>
      <c r="AD68" s="322"/>
      <c r="AE68" s="322"/>
      <c r="AF68" s="322"/>
      <c r="AG68" s="322"/>
      <c r="AH68" s="322"/>
      <c r="AI68" s="322"/>
      <c r="AJ68" s="322"/>
      <c r="AK68" s="322"/>
      <c r="AL68" s="322"/>
      <c r="AM68" s="619"/>
      <c r="AN68" s="305"/>
      <c r="AO68" s="688"/>
      <c r="AP68" s="688"/>
      <c r="AQ68" s="688"/>
      <c r="AR68" s="579"/>
      <c r="AS68" s="578"/>
      <c r="AT68" s="578"/>
      <c r="AU68" s="578"/>
      <c r="AV68" s="578"/>
      <c r="AW68" s="338"/>
      <c r="AX68" s="338"/>
      <c r="AY68" s="338"/>
      <c r="AZ68" s="338"/>
      <c r="BA68" s="338"/>
    </row>
    <row r="69" spans="1:53" s="224" customFormat="1" ht="28.5" x14ac:dyDescent="0.45">
      <c r="A69" s="633">
        <v>12</v>
      </c>
      <c r="B69" s="633" t="str">
        <f>IFERROR(IF(INDEX('Impact Indicators - Section B'!B$9:B$25,MATCH($A69,'Impact Indicators - Section B'!$A$9:$A$25,0))&lt;&gt;0,INDEX('Impact Indicators - Section B'!B$9:B$25,MATCH($A69,'Impact Indicators - Section B'!$A$9:$A$25,0)),""),"")</f>
        <v/>
      </c>
      <c r="C69" s="635" t="str">
        <f>IFERROR(IF(INDEX('Impact Indicators - Section B'!C$9:C$25,MATCH($A69,'Impact Indicators - Section B'!$A$9:$A$25,0))&lt;&gt;0,INDEX('Impact Indicators - Section B'!C$9:C$25,MATCH($A69,'Impact Indicators - Section B'!$A$9:$A$25,0)),""),"")</f>
        <v/>
      </c>
      <c r="D69" s="635" t="str">
        <f>IFERROR(IF(INDEX('Impact Indicators - Section B'!D$9:D$25,MATCH($A69,'Impact Indicators - Section B'!$A$9:$A$25,0))&lt;&gt;0,INDEX('Impact Indicators - Section B'!D$9:D$25,MATCH($A69,'Impact Indicators - Section B'!$A$9:$A$25,0)),""),"")</f>
        <v/>
      </c>
      <c r="E69" s="635" t="str">
        <f>IFERROR(IF(INDEX('Impact Indicators - Section B'!E$9:E$25,MATCH($A69,'Impact Indicators - Section B'!$A$9:$A$25,0))&lt;&gt;0,INDEX('Impact Indicators - Section B'!E$9:E$25,MATCH($A69,'Impact Indicators - Section B'!$A$9:$A$25,0)),""),"")</f>
        <v/>
      </c>
      <c r="F69" s="635" t="str">
        <f>IFERROR(IF(INDEX('Impact Indicators - Section B'!F$9:F$25,MATCH($A69,'Impact Indicators - Section B'!$A$9:$A$25,0))&lt;&gt;0,INDEX('Impact Indicators - Section B'!F$9:F$25,MATCH($A69,'Impact Indicators - Section B'!$A$9:$A$25,0)),""),"")</f>
        <v/>
      </c>
      <c r="G69" s="635" t="str">
        <f>IFERROR(IF(INDEX('Impact Indicators - Section B'!G$9:G$25,MATCH($A69,'Impact Indicators - Section B'!$A$9:$A$25,0))&lt;&gt;0,INDEX('Impact Indicators - Section B'!G$9:G$25,MATCH($A69,'Impact Indicators - Section B'!$A$9:$A$25,0)),""),"")</f>
        <v/>
      </c>
      <c r="H69" s="635" t="str">
        <f>IFERROR(IF(INDEX('Impact Indicators - Section B'!H$9:H$25,MATCH($A69,'Impact Indicators - Section B'!$A$9:$A$25,0))&lt;&gt;0,INDEX('Impact Indicators - Section B'!H$9:H$25,MATCH($A69,'Impact Indicators - Section B'!$A$9:$A$25,0)),""),"")</f>
        <v/>
      </c>
      <c r="I69" s="637" t="str">
        <f>IFERROR(IF(INDEX('Impact Indicators - Section B'!Q$9:Q$25,MATCH($A69,'Impact Indicators - Section B'!$A$9:$A$25,0))&lt;&gt;0,INDEX('Impact Indicators - Section B'!Q$9:Q$25,MATCH($A69,'Impact Indicators - Section B'!$A$9:$A$25,0)),""),"")</f>
        <v/>
      </c>
      <c r="J69" s="327" t="str">
        <f>IFERROR(IF(INDEX('Impact Indicators - Section B'!D$29:D$120,MATCH($AR69,'Impact Indicators - Section B'!$I$29:$I$120,0))&lt;&gt;0,INDEX('Impact Indicators - Section B'!D$29:D$120,MATCH($AR69,'Impact Indicators - Section B'!$I$29:$I$120,0)),""),"")</f>
        <v/>
      </c>
      <c r="K69" s="626" t="str">
        <f>IFERROR(IF(INDEX('Impact Indicators - Section B'!F$29:F$120,MATCH($AR69,'Impact Indicators - Section B'!$I$29:$I$120,0))&lt;&gt;0,INDEX('Impact Indicators - Section B'!F$29:F$120,MATCH($AR69,'Impact Indicators - Section B'!$I$29:$I$120,0)),""),"")</f>
        <v/>
      </c>
      <c r="L69" s="628" t="str">
        <f>IFERROR(IF(INDEX('Impact Indicators - Section B'!G$29:G$120,MATCH($AR69,'Impact Indicators - Section B'!$I$29:$I$120,0))&lt;&gt;0,INDEX('Impact Indicators - Section B'!G$29:G$120,MATCH($AR69,'Impact Indicators - Section B'!$I$29:$I$120,0)),""),"")</f>
        <v/>
      </c>
      <c r="M69" s="639" t="str">
        <f>IFERROR(IF(INDEX('Impact Indicators - Section B'!H$29:H$120,MATCH($AR69,'Impact Indicators - Section B'!$I$29:$I$120,0))&lt;&gt;0,INDEX('Impact Indicators - Section B'!H$29:H$120,MATCH($AR69,'Impact Indicators - Section B'!$I$29:$I$120,0)),""),"")</f>
        <v/>
      </c>
      <c r="N69" s="321" t="str">
        <f>IFERROR(IF(INDEX('Impact Indicators - Section B'!D$29:D$120,MATCH($AS69,'Impact Indicators - Section B'!$I$29:$I$120,0))&lt;&gt;0,INDEX('Impact Indicators - Section B'!D$29:D$120,MATCH($AS69,'Impact Indicators - Section B'!$I$29:$I$120,0)),""),"")</f>
        <v/>
      </c>
      <c r="O69" s="626" t="str">
        <f>IFERROR(IF(INDEX('Impact Indicators - Section B'!F$29:F$120,MATCH($AS69,'Impact Indicators - Section B'!$I$29:$I$120,0))&lt;&gt;0,INDEX('Impact Indicators - Section B'!F$29:F$120,MATCH($AS69,'Impact Indicators - Section B'!$I$29:$I$120,0)),""),"")</f>
        <v/>
      </c>
      <c r="P69" s="628" t="str">
        <f>IFERROR(IF(INDEX('Impact Indicators - Section B'!G$29:G$120,MATCH($AS69,'Impact Indicators - Section B'!$I$29:$I$120,0))&lt;&gt;0,INDEX('Impact Indicators - Section B'!G$29:G$120,MATCH($AS69,'Impact Indicators - Section B'!$I$29:$I$120,0)),""),"")</f>
        <v/>
      </c>
      <c r="Q69" s="639" t="str">
        <f>IFERROR(IF(INDEX('Impact Indicators - Section B'!H$29:H$120,MATCH($AS69,'Impact Indicators - Section B'!$I$29:$I$120,0))&lt;&gt;0,INDEX('Impact Indicators - Section B'!H$29:H$120,MATCH($AS69,'Impact Indicators - Section B'!$I$29:$I$120,0)),""),"")</f>
        <v/>
      </c>
      <c r="R69" s="321" t="str">
        <f>IFERROR(IF(INDEX('Impact Indicators - Section B'!D$29:D$120,MATCH($AT69,'Impact Indicators - Section B'!$I$29:$I$120,0))&lt;&gt;0,INDEX('Impact Indicators - Section B'!D$29:D$120,MATCH($AT69,'Impact Indicators - Section B'!$I$29:$I$120,0)),""),"")</f>
        <v/>
      </c>
      <c r="S69" s="626" t="str">
        <f>IFERROR(IF(INDEX('Impact Indicators - Section B'!F$29:F$120,MATCH($AT69,'Impact Indicators - Section B'!$I$29:$I$120,0))&lt;&gt;0,INDEX('Impact Indicators - Section B'!F$29:F$120,MATCH($AT69,'Impact Indicators - Section B'!$I$29:$I$120,0)),""),"")</f>
        <v/>
      </c>
      <c r="T69" s="628" t="str">
        <f>IFERROR(IF(INDEX('Impact Indicators - Section B'!G$29:G$120,MATCH($AT69,'Impact Indicators - Section B'!$I$29:$I$120,0))&lt;&gt;0,INDEX('Impact Indicators - Section B'!G$29:G$120,MATCH($AT69,'Impact Indicators - Section B'!$I$29:$I$120,0)),""),"")</f>
        <v/>
      </c>
      <c r="U69" s="639" t="str">
        <f>IFERROR(IF(INDEX('Impact Indicators - Section B'!H$29:H$120,MATCH($AT69,'Impact Indicators - Section B'!$I$29:$I$120,0))&lt;&gt;0,INDEX('Impact Indicators - Section B'!H$29:H$120,MATCH($AT69,'Impact Indicators - Section B'!$I$29:$I$120,0)),""),"")</f>
        <v/>
      </c>
      <c r="V69" s="321" t="str">
        <f>IFERROR(IF(INDEX('Impact Indicators - Section B'!D$29:D$120,MATCH($AU69,'Impact Indicators - Section B'!$I$29:$I$120,0))&lt;&gt;0,INDEX('Impact Indicators - Section B'!D$29:D$120,MATCH($AU69,'Impact Indicators - Section B'!$I$29:$I$120,0)),""),"")</f>
        <v/>
      </c>
      <c r="W69" s="626" t="str">
        <f>IFERROR(IF(INDEX('Impact Indicators - Section B'!F$29:F$120,MATCH($AU69,'Impact Indicators - Section B'!$I$29:$I$120,0))&lt;&gt;0,INDEX('Impact Indicators - Section B'!F$29:F$120,MATCH($AU69,'Impact Indicators - Section B'!$I$29:$I$120,0)),""),"")</f>
        <v/>
      </c>
      <c r="X69" s="628" t="str">
        <f>IFERROR(IF(INDEX('Impact Indicators - Section B'!G$29:G$120,MATCH($AU69,'Impact Indicators - Section B'!$I$29:$I$120,0))&lt;&gt;0,INDEX('Impact Indicators - Section B'!G$29:G$120,MATCH($AU69,'Impact Indicators - Section B'!$I$29:$I$120,0)),""),"")</f>
        <v/>
      </c>
      <c r="Y69" s="639" t="str">
        <f>IFERROR(IF(INDEX('Impact Indicators - Section B'!H$29:H$120,MATCH($AU69,'Impact Indicators - Section B'!$I$29:$I$120,0))&lt;&gt;0,INDEX('Impact Indicators - Section B'!H$29:H$120,MATCH($AU69,'Impact Indicators - Section B'!$I$29:$I$120,0)),""),"")</f>
        <v/>
      </c>
      <c r="Z69" s="321" t="str">
        <f>IFERROR(IF(INDEX('Impact Indicators - Section B'!D$29:D$120,MATCH(#REF!,'Impact Indicators - Section B'!$I$29:$I$120,0))&lt;&gt;0,INDEX('Impact Indicators - Section B'!D$29:D$120,MATCH(#REF!,'Impact Indicators - Section B'!$I$29:$I$120,0)),""),"")</f>
        <v/>
      </c>
      <c r="AA69" s="626" t="str">
        <f>IFERROR(IF(INDEX('Impact Indicators - Section B'!F$29:F$120,MATCH($AV69,'Impact Indicators - Section B'!$I$29:$I$120,0))&lt;&gt;0,INDEX('Impact Indicators - Section B'!F$29:F$120,MATCH($AV69,'Impact Indicators - Section B'!$I$29:$I$120,0)),""),"")</f>
        <v/>
      </c>
      <c r="AB69" s="628" t="str">
        <f>IFERROR(IF(INDEX('Impact Indicators - Section B'!G$29:G$120,MATCH($AV69,'Impact Indicators - Section B'!$I$29:$I$120,0))&lt;&gt;0,INDEX('Impact Indicators - Section B'!G$29:G$120,MATCH($AV69,'Impact Indicators - Section B'!$I$29:$I$120,0)),""),"")</f>
        <v/>
      </c>
      <c r="AC69" s="639" t="str">
        <f>IFERROR(IF(INDEX('Impact Indicators - Section B'!H$29:H$120,MATCH($AV69,'Impact Indicators - Section B'!$I$29:$I$120,0))&lt;&gt;0,INDEX('Impact Indicators - Section B'!H$29:H$120,MATCH($AV69,'Impact Indicators - Section B'!$I$29:$I$120,0)),""),"")</f>
        <v/>
      </c>
      <c r="AD69" s="322"/>
      <c r="AE69" s="322"/>
      <c r="AF69" s="322"/>
      <c r="AG69" s="322"/>
      <c r="AH69" s="322"/>
      <c r="AI69" s="322"/>
      <c r="AJ69" s="322"/>
      <c r="AK69" s="322"/>
      <c r="AL69" s="322"/>
      <c r="AM69" s="619" t="str">
        <f>IFERROR(IF(INDEX('Impact Indicators - Section B'!R$9:R$25,MATCH($A69,'Impact Indicators - Section B'!$A$9:$A$25,0))&lt;&gt;0,INDEX('Impact Indicators - Section B'!R$9:R$25,MATCH($A69,'Impact Indicators - Section B'!$A$9:$A$25,0)),""),"")</f>
        <v/>
      </c>
      <c r="AN69" s="305"/>
      <c r="AO69" s="688"/>
      <c r="AP69" s="688"/>
      <c r="AQ69" s="688"/>
      <c r="AR69" s="579" t="str">
        <f t="shared" ref="AR69" si="50">CONCATENATE($A69,J$45)</f>
        <v>122017</v>
      </c>
      <c r="AS69" s="578" t="str">
        <f t="shared" ref="AS69" si="51">CONCATENATE($A69,N$45)</f>
        <v>122018</v>
      </c>
      <c r="AT69" s="578" t="str">
        <f t="shared" ref="AT69" si="52">CONCATENATE($A69,R$45)</f>
        <v>122019</v>
      </c>
      <c r="AU69" s="578" t="str">
        <f t="shared" ref="AU69" si="53">CONCATENATE($A69,V$45)</f>
        <v>122020</v>
      </c>
      <c r="AV69" s="578" t="str">
        <f t="shared" ref="AV69" si="54">CONCATENATE($A69,Z$45)</f>
        <v>122021</v>
      </c>
      <c r="AW69" s="338"/>
      <c r="AX69" s="338"/>
      <c r="AY69" s="338"/>
      <c r="AZ69" s="338"/>
      <c r="BA69" s="338"/>
    </row>
    <row r="70" spans="1:53" s="224" customFormat="1" ht="28.5" x14ac:dyDescent="0.45">
      <c r="A70" s="633"/>
      <c r="B70" s="633"/>
      <c r="C70" s="635"/>
      <c r="D70" s="635"/>
      <c r="E70" s="635"/>
      <c r="F70" s="635"/>
      <c r="G70" s="635"/>
      <c r="H70" s="635"/>
      <c r="I70" s="637"/>
      <c r="J70" s="330" t="str">
        <f>IFERROR(IF(INDEX('Impact Indicators - Section B'!E$29:E$120,MATCH($AR69,'Impact Indicators - Section B'!$I$29:$I$120,0))&lt;&gt;0,INDEX('Impact Indicators - Section B'!E$29:E$120,MATCH($AR69,'Impact Indicators - Section B'!$I$29:$I$120,0)),""),"")</f>
        <v/>
      </c>
      <c r="K70" s="627"/>
      <c r="L70" s="629"/>
      <c r="M70" s="640"/>
      <c r="N70" s="331" t="str">
        <f>IFERROR(IF(INDEX('Impact Indicators - Section B'!E$29:E$120,MATCH($AS69,'Impact Indicators - Section B'!$I$29:$I$120,0))&lt;&gt;0,INDEX('Impact Indicators - Section B'!E$29:E$120,MATCH($AS69,'Impact Indicators - Section B'!$I$29:$I$120,0)),""),"")</f>
        <v/>
      </c>
      <c r="O70" s="627"/>
      <c r="P70" s="629"/>
      <c r="Q70" s="640"/>
      <c r="R70" s="331" t="str">
        <f>IFERROR(IF(INDEX('Impact Indicators - Section B'!E$29:E$120,MATCH($AT69,'Impact Indicators - Section B'!$I$29:$I$120,0))&lt;&gt;0,INDEX('Impact Indicators - Section B'!E$29:E$120,MATCH($AT69,'Impact Indicators - Section B'!$I$29:$I$120,0)),""),"")</f>
        <v/>
      </c>
      <c r="S70" s="627"/>
      <c r="T70" s="629"/>
      <c r="U70" s="640"/>
      <c r="V70" s="331" t="str">
        <f>IFERROR(IF(INDEX('Impact Indicators - Section B'!E$29:E$120,MATCH($AU69,'Impact Indicators - Section B'!$I$29:$I$120,0))&lt;&gt;0,INDEX('Impact Indicators - Section B'!E$29:E$120,MATCH($AU69,'Impact Indicators - Section B'!$I$29:$I$120,0)),""),"")</f>
        <v/>
      </c>
      <c r="W70" s="627"/>
      <c r="X70" s="629"/>
      <c r="Y70" s="640"/>
      <c r="Z70" s="331" t="str">
        <f>IFERROR(IF(INDEX('Impact Indicators - Section B'!E$29:E$120,MATCH(#REF!,'Impact Indicators - Section B'!$I$29:$I$120,0))&lt;&gt;0,INDEX('Impact Indicators - Section B'!E$29:E$120,MATCH(#REF!,'Impact Indicators - Section B'!$I$29:$I$120,0)),""),"")</f>
        <v/>
      </c>
      <c r="AA70" s="627"/>
      <c r="AB70" s="629"/>
      <c r="AC70" s="640"/>
      <c r="AD70" s="322"/>
      <c r="AE70" s="322"/>
      <c r="AF70" s="322"/>
      <c r="AG70" s="322"/>
      <c r="AH70" s="322"/>
      <c r="AI70" s="322"/>
      <c r="AJ70" s="322"/>
      <c r="AK70" s="322"/>
      <c r="AL70" s="322"/>
      <c r="AM70" s="619"/>
      <c r="AN70" s="305"/>
      <c r="AO70" s="688"/>
      <c r="AP70" s="688"/>
      <c r="AQ70" s="688"/>
      <c r="AR70" s="579"/>
      <c r="AS70" s="578"/>
      <c r="AT70" s="578"/>
      <c r="AU70" s="578"/>
      <c r="AV70" s="578"/>
      <c r="AW70" s="338"/>
      <c r="AX70" s="338"/>
      <c r="AY70" s="338"/>
      <c r="AZ70" s="338"/>
      <c r="BA70" s="338"/>
    </row>
    <row r="71" spans="1:53" s="224" customFormat="1" ht="28.5" x14ac:dyDescent="0.45">
      <c r="A71" s="633">
        <v>13</v>
      </c>
      <c r="B71" s="633" t="str">
        <f>IFERROR(IF(INDEX('Impact Indicators - Section B'!B$9:B$25,MATCH($A71,'Impact Indicators - Section B'!$A$9:$A$25,0))&lt;&gt;0,INDEX('Impact Indicators - Section B'!B$9:B$25,MATCH($A71,'Impact Indicators - Section B'!$A$9:$A$25,0)),""),"")</f>
        <v/>
      </c>
      <c r="C71" s="635" t="str">
        <f>IFERROR(IF(INDEX('Impact Indicators - Section B'!C$9:C$25,MATCH($A71,'Impact Indicators - Section B'!$A$9:$A$25,0))&lt;&gt;0,INDEX('Impact Indicators - Section B'!C$9:C$25,MATCH($A71,'Impact Indicators - Section B'!$A$9:$A$25,0)),""),"")</f>
        <v/>
      </c>
      <c r="D71" s="635" t="str">
        <f>IFERROR(IF(INDEX('Impact Indicators - Section B'!D$9:D$25,MATCH($A71,'Impact Indicators - Section B'!$A$9:$A$25,0))&lt;&gt;0,INDEX('Impact Indicators - Section B'!D$9:D$25,MATCH($A71,'Impact Indicators - Section B'!$A$9:$A$25,0)),""),"")</f>
        <v/>
      </c>
      <c r="E71" s="635" t="str">
        <f>IFERROR(IF(INDEX('Impact Indicators - Section B'!E$9:E$25,MATCH($A71,'Impact Indicators - Section B'!$A$9:$A$25,0))&lt;&gt;0,INDEX('Impact Indicators - Section B'!E$9:E$25,MATCH($A71,'Impact Indicators - Section B'!$A$9:$A$25,0)),""),"")</f>
        <v/>
      </c>
      <c r="F71" s="635" t="str">
        <f>IFERROR(IF(INDEX('Impact Indicators - Section B'!F$9:F$25,MATCH($A71,'Impact Indicators - Section B'!$A$9:$A$25,0))&lt;&gt;0,INDEX('Impact Indicators - Section B'!F$9:F$25,MATCH($A71,'Impact Indicators - Section B'!$A$9:$A$25,0)),""),"")</f>
        <v/>
      </c>
      <c r="G71" s="635" t="str">
        <f>IFERROR(IF(INDEX('Impact Indicators - Section B'!G$9:G$25,MATCH($A71,'Impact Indicators - Section B'!$A$9:$A$25,0))&lt;&gt;0,INDEX('Impact Indicators - Section B'!G$9:G$25,MATCH($A71,'Impact Indicators - Section B'!$A$9:$A$25,0)),""),"")</f>
        <v/>
      </c>
      <c r="H71" s="635" t="str">
        <f>IFERROR(IF(INDEX('Impact Indicators - Section B'!H$9:H$25,MATCH($A71,'Impact Indicators - Section B'!$A$9:$A$25,0))&lt;&gt;0,INDEX('Impact Indicators - Section B'!H$9:H$25,MATCH($A71,'Impact Indicators - Section B'!$A$9:$A$25,0)),""),"")</f>
        <v/>
      </c>
      <c r="I71" s="637" t="str">
        <f>IFERROR(IF(INDEX('Impact Indicators - Section B'!Q$9:Q$25,MATCH($A71,'Impact Indicators - Section B'!$A$9:$A$25,0))&lt;&gt;0,INDEX('Impact Indicators - Section B'!Q$9:Q$25,MATCH($A71,'Impact Indicators - Section B'!$A$9:$A$25,0)),""),"")</f>
        <v/>
      </c>
      <c r="J71" s="327" t="str">
        <f>IFERROR(IF(INDEX('Impact Indicators - Section B'!D$29:D$120,MATCH($AR71,'Impact Indicators - Section B'!$I$29:$I$120,0))&lt;&gt;0,INDEX('Impact Indicators - Section B'!D$29:D$120,MATCH($AR71,'Impact Indicators - Section B'!$I$29:$I$120,0)),""),"")</f>
        <v/>
      </c>
      <c r="K71" s="626" t="str">
        <f>IFERROR(IF(INDEX('Impact Indicators - Section B'!F$29:F$120,MATCH($AR71,'Impact Indicators - Section B'!$I$29:$I$120,0))&lt;&gt;0,INDEX('Impact Indicators - Section B'!F$29:F$120,MATCH($AR71,'Impact Indicators - Section B'!$I$29:$I$120,0)),""),"")</f>
        <v/>
      </c>
      <c r="L71" s="628" t="str">
        <f>IFERROR(IF(INDEX('Impact Indicators - Section B'!G$29:G$120,MATCH($AR71,'Impact Indicators - Section B'!$I$29:$I$120,0))&lt;&gt;0,INDEX('Impact Indicators - Section B'!G$29:G$120,MATCH($AR71,'Impact Indicators - Section B'!$I$29:$I$120,0)),""),"")</f>
        <v/>
      </c>
      <c r="M71" s="639" t="str">
        <f>IFERROR(IF(INDEX('Impact Indicators - Section B'!H$29:H$120,MATCH($AR71,'Impact Indicators - Section B'!$I$29:$I$120,0))&lt;&gt;0,INDEX('Impact Indicators - Section B'!H$29:H$120,MATCH($AR71,'Impact Indicators - Section B'!$I$29:$I$120,0)),""),"")</f>
        <v/>
      </c>
      <c r="N71" s="321" t="str">
        <f>IFERROR(IF(INDEX('Impact Indicators - Section B'!D$29:D$120,MATCH($AS71,'Impact Indicators - Section B'!$I$29:$I$120,0))&lt;&gt;0,INDEX('Impact Indicators - Section B'!D$29:D$120,MATCH($AS71,'Impact Indicators - Section B'!$I$29:$I$120,0)),""),"")</f>
        <v/>
      </c>
      <c r="O71" s="626" t="str">
        <f>IFERROR(IF(INDEX('Impact Indicators - Section B'!F$29:F$120,MATCH($AS71,'Impact Indicators - Section B'!$I$29:$I$120,0))&lt;&gt;0,INDEX('Impact Indicators - Section B'!F$29:F$120,MATCH($AS71,'Impact Indicators - Section B'!$I$29:$I$120,0)),""),"")</f>
        <v/>
      </c>
      <c r="P71" s="628" t="str">
        <f>IFERROR(IF(INDEX('Impact Indicators - Section B'!G$29:G$120,MATCH($AS71,'Impact Indicators - Section B'!$I$29:$I$120,0))&lt;&gt;0,INDEX('Impact Indicators - Section B'!G$29:G$120,MATCH($AS71,'Impact Indicators - Section B'!$I$29:$I$120,0)),""),"")</f>
        <v/>
      </c>
      <c r="Q71" s="639" t="str">
        <f>IFERROR(IF(INDEX('Impact Indicators - Section B'!H$29:H$120,MATCH($AS71,'Impact Indicators - Section B'!$I$29:$I$120,0))&lt;&gt;0,INDEX('Impact Indicators - Section B'!H$29:H$120,MATCH($AS71,'Impact Indicators - Section B'!$I$29:$I$120,0)),""),"")</f>
        <v/>
      </c>
      <c r="R71" s="321" t="str">
        <f>IFERROR(IF(INDEX('Impact Indicators - Section B'!D$29:D$120,MATCH($AT71,'Impact Indicators - Section B'!$I$29:$I$120,0))&lt;&gt;0,INDEX('Impact Indicators - Section B'!D$29:D$120,MATCH($AT71,'Impact Indicators - Section B'!$I$29:$I$120,0)),""),"")</f>
        <v/>
      </c>
      <c r="S71" s="626" t="str">
        <f>IFERROR(IF(INDEX('Impact Indicators - Section B'!F$29:F$120,MATCH($AT71,'Impact Indicators - Section B'!$I$29:$I$120,0))&lt;&gt;0,INDEX('Impact Indicators - Section B'!F$29:F$120,MATCH($AT71,'Impact Indicators - Section B'!$I$29:$I$120,0)),""),"")</f>
        <v/>
      </c>
      <c r="T71" s="628" t="str">
        <f>IFERROR(IF(INDEX('Impact Indicators - Section B'!G$29:G$120,MATCH($AT71,'Impact Indicators - Section B'!$I$29:$I$120,0))&lt;&gt;0,INDEX('Impact Indicators - Section B'!G$29:G$120,MATCH($AT71,'Impact Indicators - Section B'!$I$29:$I$120,0)),""),"")</f>
        <v/>
      </c>
      <c r="U71" s="639" t="str">
        <f>IFERROR(IF(INDEX('Impact Indicators - Section B'!H$29:H$120,MATCH($AT71,'Impact Indicators - Section B'!$I$29:$I$120,0))&lt;&gt;0,INDEX('Impact Indicators - Section B'!H$29:H$120,MATCH($AT71,'Impact Indicators - Section B'!$I$29:$I$120,0)),""),"")</f>
        <v/>
      </c>
      <c r="V71" s="321" t="str">
        <f>IFERROR(IF(INDEX('Impact Indicators - Section B'!D$29:D$120,MATCH($AU71,'Impact Indicators - Section B'!$I$29:$I$120,0))&lt;&gt;0,INDEX('Impact Indicators - Section B'!D$29:D$120,MATCH($AU71,'Impact Indicators - Section B'!$I$29:$I$120,0)),""),"")</f>
        <v/>
      </c>
      <c r="W71" s="626" t="str">
        <f>IFERROR(IF(INDEX('Impact Indicators - Section B'!F$29:F$120,MATCH($AU71,'Impact Indicators - Section B'!$I$29:$I$120,0))&lt;&gt;0,INDEX('Impact Indicators - Section B'!F$29:F$120,MATCH($AU71,'Impact Indicators - Section B'!$I$29:$I$120,0)),""),"")</f>
        <v/>
      </c>
      <c r="X71" s="628" t="str">
        <f>IFERROR(IF(INDEX('Impact Indicators - Section B'!G$29:G$120,MATCH($AU71,'Impact Indicators - Section B'!$I$29:$I$120,0))&lt;&gt;0,INDEX('Impact Indicators - Section B'!G$29:G$120,MATCH($AU71,'Impact Indicators - Section B'!$I$29:$I$120,0)),""),"")</f>
        <v/>
      </c>
      <c r="Y71" s="639" t="str">
        <f>IFERROR(IF(INDEX('Impact Indicators - Section B'!H$29:H$120,MATCH($AU71,'Impact Indicators - Section B'!$I$29:$I$120,0))&lt;&gt;0,INDEX('Impact Indicators - Section B'!H$29:H$120,MATCH($AU71,'Impact Indicators - Section B'!$I$29:$I$120,0)),""),"")</f>
        <v/>
      </c>
      <c r="Z71" s="321" t="str">
        <f>IFERROR(IF(INDEX('Impact Indicators - Section B'!D$29:D$120,MATCH(#REF!,'Impact Indicators - Section B'!$I$29:$I$120,0))&lt;&gt;0,INDEX('Impact Indicators - Section B'!D$29:D$120,MATCH(#REF!,'Impact Indicators - Section B'!$I$29:$I$120,0)),""),"")</f>
        <v/>
      </c>
      <c r="AA71" s="626" t="str">
        <f>IFERROR(IF(INDEX('Impact Indicators - Section B'!F$29:F$120,MATCH($AV71,'Impact Indicators - Section B'!$I$29:$I$120,0))&lt;&gt;0,INDEX('Impact Indicators - Section B'!F$29:F$120,MATCH($AV71,'Impact Indicators - Section B'!$I$29:$I$120,0)),""),"")</f>
        <v/>
      </c>
      <c r="AB71" s="628" t="str">
        <f>IFERROR(IF(INDEX('Impact Indicators - Section B'!G$29:G$120,MATCH($AV71,'Impact Indicators - Section B'!$I$29:$I$120,0))&lt;&gt;0,INDEX('Impact Indicators - Section B'!G$29:G$120,MATCH($AV71,'Impact Indicators - Section B'!$I$29:$I$120,0)),""),"")</f>
        <v/>
      </c>
      <c r="AC71" s="639" t="str">
        <f>IFERROR(IF(INDEX('Impact Indicators - Section B'!H$29:H$120,MATCH($AV71,'Impact Indicators - Section B'!$I$29:$I$120,0))&lt;&gt;0,INDEX('Impact Indicators - Section B'!H$29:H$120,MATCH($AV71,'Impact Indicators - Section B'!$I$29:$I$120,0)),""),"")</f>
        <v/>
      </c>
      <c r="AD71" s="322"/>
      <c r="AE71" s="322"/>
      <c r="AF71" s="322"/>
      <c r="AG71" s="322"/>
      <c r="AH71" s="322"/>
      <c r="AI71" s="322"/>
      <c r="AJ71" s="322"/>
      <c r="AK71" s="322"/>
      <c r="AL71" s="322"/>
      <c r="AM71" s="619" t="str">
        <f>IFERROR(IF(INDEX('Impact Indicators - Section B'!R$9:R$25,MATCH($A71,'Impact Indicators - Section B'!$A$9:$A$25,0))&lt;&gt;0,INDEX('Impact Indicators - Section B'!R$9:R$25,MATCH($A71,'Impact Indicators - Section B'!$A$9:$A$25,0)),""),"")</f>
        <v/>
      </c>
      <c r="AN71" s="305"/>
      <c r="AO71" s="688"/>
      <c r="AP71" s="688"/>
      <c r="AQ71" s="688"/>
      <c r="AR71" s="579" t="str">
        <f t="shared" ref="AR71" si="55">CONCATENATE($A71,J$45)</f>
        <v>132017</v>
      </c>
      <c r="AS71" s="578" t="str">
        <f t="shared" ref="AS71" si="56">CONCATENATE($A71,N$45)</f>
        <v>132018</v>
      </c>
      <c r="AT71" s="578" t="str">
        <f t="shared" ref="AT71" si="57">CONCATENATE($A71,R$45)</f>
        <v>132019</v>
      </c>
      <c r="AU71" s="578" t="str">
        <f t="shared" ref="AU71" si="58">CONCATENATE($A71,V$45)</f>
        <v>132020</v>
      </c>
      <c r="AV71" s="578" t="str">
        <f t="shared" ref="AV71" si="59">CONCATENATE($A71,Z$45)</f>
        <v>132021</v>
      </c>
      <c r="AW71" s="338"/>
      <c r="AX71" s="338"/>
      <c r="AY71" s="338"/>
      <c r="AZ71" s="338"/>
      <c r="BA71" s="338"/>
    </row>
    <row r="72" spans="1:53" s="224" customFormat="1" ht="28.5" x14ac:dyDescent="0.45">
      <c r="A72" s="633"/>
      <c r="B72" s="633"/>
      <c r="C72" s="635"/>
      <c r="D72" s="635"/>
      <c r="E72" s="635"/>
      <c r="F72" s="635"/>
      <c r="G72" s="635"/>
      <c r="H72" s="635"/>
      <c r="I72" s="637"/>
      <c r="J72" s="328" t="str">
        <f>IFERROR(IF(INDEX('Impact Indicators - Section B'!E$29:E$120,MATCH($AR71,'Impact Indicators - Section B'!$I$29:$I$120,0))&lt;&gt;0,INDEX('Impact Indicators - Section B'!E$29:E$120,MATCH($AR71,'Impact Indicators - Section B'!$I$29:$I$120,0)),""),"")</f>
        <v/>
      </c>
      <c r="K72" s="627"/>
      <c r="L72" s="629"/>
      <c r="M72" s="640"/>
      <c r="N72" s="329" t="str">
        <f>IFERROR(IF(INDEX('Impact Indicators - Section B'!E$29:E$120,MATCH($AS71,'Impact Indicators - Section B'!$I$29:$I$120,0))&lt;&gt;0,INDEX('Impact Indicators - Section B'!E$29:E$120,MATCH($AS71,'Impact Indicators - Section B'!$I$29:$I$120,0)),""),"")</f>
        <v/>
      </c>
      <c r="O72" s="627"/>
      <c r="P72" s="629"/>
      <c r="Q72" s="640"/>
      <c r="R72" s="329" t="str">
        <f>IFERROR(IF(INDEX('Impact Indicators - Section B'!E$29:E$120,MATCH($AT71,'Impact Indicators - Section B'!$I$29:$I$120,0))&lt;&gt;0,INDEX('Impact Indicators - Section B'!E$29:E$120,MATCH($AT71,'Impact Indicators - Section B'!$I$29:$I$120,0)),""),"")</f>
        <v/>
      </c>
      <c r="S72" s="627"/>
      <c r="T72" s="629"/>
      <c r="U72" s="640"/>
      <c r="V72" s="329" t="str">
        <f>IFERROR(IF(INDEX('Impact Indicators - Section B'!E$29:E$120,MATCH($AU71,'Impact Indicators - Section B'!$I$29:$I$120,0))&lt;&gt;0,INDEX('Impact Indicators - Section B'!E$29:E$120,MATCH($AU71,'Impact Indicators - Section B'!$I$29:$I$120,0)),""),"")</f>
        <v/>
      </c>
      <c r="W72" s="627"/>
      <c r="X72" s="629"/>
      <c r="Y72" s="640"/>
      <c r="Z72" s="329" t="str">
        <f>IFERROR(IF(INDEX('Impact Indicators - Section B'!E$29:E$120,MATCH(#REF!,'Impact Indicators - Section B'!$I$29:$I$120,0))&lt;&gt;0,INDEX('Impact Indicators - Section B'!E$29:E$120,MATCH(#REF!,'Impact Indicators - Section B'!$I$29:$I$120,0)),""),"")</f>
        <v/>
      </c>
      <c r="AA72" s="627"/>
      <c r="AB72" s="629"/>
      <c r="AC72" s="640"/>
      <c r="AD72" s="322"/>
      <c r="AE72" s="322"/>
      <c r="AF72" s="322"/>
      <c r="AG72" s="322"/>
      <c r="AH72" s="322"/>
      <c r="AI72" s="322"/>
      <c r="AJ72" s="322"/>
      <c r="AK72" s="322"/>
      <c r="AL72" s="322"/>
      <c r="AM72" s="619"/>
      <c r="AN72" s="305"/>
      <c r="AO72" s="688"/>
      <c r="AP72" s="688"/>
      <c r="AQ72" s="688"/>
      <c r="AR72" s="579"/>
      <c r="AS72" s="578"/>
      <c r="AT72" s="578"/>
      <c r="AU72" s="578"/>
      <c r="AV72" s="578"/>
      <c r="AW72" s="338"/>
      <c r="AX72" s="338"/>
      <c r="AY72" s="338"/>
      <c r="AZ72" s="338"/>
      <c r="BA72" s="338"/>
    </row>
    <row r="73" spans="1:53" s="224" customFormat="1" ht="28.5" x14ac:dyDescent="0.45">
      <c r="A73" s="633">
        <v>14</v>
      </c>
      <c r="B73" s="633" t="str">
        <f>IFERROR(IF(INDEX('Impact Indicators - Section B'!B$9:B$25,MATCH($A73,'Impact Indicators - Section B'!$A$9:$A$25,0))&lt;&gt;0,INDEX('Impact Indicators - Section B'!B$9:B$25,MATCH($A73,'Impact Indicators - Section B'!$A$9:$A$25,0)),""),"")</f>
        <v/>
      </c>
      <c r="C73" s="635" t="str">
        <f>IFERROR(IF(INDEX('Impact Indicators - Section B'!C$9:C$25,MATCH($A73,'Impact Indicators - Section B'!$A$9:$A$25,0))&lt;&gt;0,INDEX('Impact Indicators - Section B'!C$9:C$25,MATCH($A73,'Impact Indicators - Section B'!$A$9:$A$25,0)),""),"")</f>
        <v/>
      </c>
      <c r="D73" s="635" t="str">
        <f>IFERROR(IF(INDEX('Impact Indicators - Section B'!D$9:D$25,MATCH($A73,'Impact Indicators - Section B'!$A$9:$A$25,0))&lt;&gt;0,INDEX('Impact Indicators - Section B'!D$9:D$25,MATCH($A73,'Impact Indicators - Section B'!$A$9:$A$25,0)),""),"")</f>
        <v/>
      </c>
      <c r="E73" s="635" t="str">
        <f>IFERROR(IF(INDEX('Impact Indicators - Section B'!E$9:E$25,MATCH($A73,'Impact Indicators - Section B'!$A$9:$A$25,0))&lt;&gt;0,INDEX('Impact Indicators - Section B'!E$9:E$25,MATCH($A73,'Impact Indicators - Section B'!$A$9:$A$25,0)),""),"")</f>
        <v/>
      </c>
      <c r="F73" s="635" t="str">
        <f>IFERROR(IF(INDEX('Impact Indicators - Section B'!F$9:F$25,MATCH($A73,'Impact Indicators - Section B'!$A$9:$A$25,0))&lt;&gt;0,INDEX('Impact Indicators - Section B'!F$9:F$25,MATCH($A73,'Impact Indicators - Section B'!$A$9:$A$25,0)),""),"")</f>
        <v/>
      </c>
      <c r="G73" s="635" t="str">
        <f>IFERROR(IF(INDEX('Impact Indicators - Section B'!G$9:G$25,MATCH($A73,'Impact Indicators - Section B'!$A$9:$A$25,0))&lt;&gt;0,INDEX('Impact Indicators - Section B'!G$9:G$25,MATCH($A73,'Impact Indicators - Section B'!$A$9:$A$25,0)),""),"")</f>
        <v/>
      </c>
      <c r="H73" s="635" t="str">
        <f>IFERROR(IF(INDEX('Impact Indicators - Section B'!H$9:H$25,MATCH($A73,'Impact Indicators - Section B'!$A$9:$A$25,0))&lt;&gt;0,INDEX('Impact Indicators - Section B'!H$9:H$25,MATCH($A73,'Impact Indicators - Section B'!$A$9:$A$25,0)),""),"")</f>
        <v/>
      </c>
      <c r="I73" s="637" t="str">
        <f>IFERROR(IF(INDEX('Impact Indicators - Section B'!Q$9:Q$25,MATCH($A73,'Impact Indicators - Section B'!$A$9:$A$25,0))&lt;&gt;0,INDEX('Impact Indicators - Section B'!Q$9:Q$25,MATCH($A73,'Impact Indicators - Section B'!$A$9:$A$25,0)),""),"")</f>
        <v/>
      </c>
      <c r="J73" s="327" t="str">
        <f>IFERROR(IF(INDEX('Impact Indicators - Section B'!D$29:D$120,MATCH($AR73,'Impact Indicators - Section B'!$I$29:$I$120,0))&lt;&gt;0,INDEX('Impact Indicators - Section B'!D$29:D$120,MATCH($AR73,'Impact Indicators - Section B'!$I$29:$I$120,0)),""),"")</f>
        <v/>
      </c>
      <c r="K73" s="626" t="str">
        <f>IFERROR(IF(INDEX('Impact Indicators - Section B'!F$29:F$120,MATCH($AR73,'Impact Indicators - Section B'!$I$29:$I$120,0))&lt;&gt;0,INDEX('Impact Indicators - Section B'!F$29:F$120,MATCH($AR73,'Impact Indicators - Section B'!$I$29:$I$120,0)),""),"")</f>
        <v/>
      </c>
      <c r="L73" s="628" t="str">
        <f>IFERROR(IF(INDEX('Impact Indicators - Section B'!G$29:G$120,MATCH($AR73,'Impact Indicators - Section B'!$I$29:$I$120,0))&lt;&gt;0,INDEX('Impact Indicators - Section B'!G$29:G$120,MATCH($AR73,'Impact Indicators - Section B'!$I$29:$I$120,0)),""),"")</f>
        <v/>
      </c>
      <c r="M73" s="639" t="str">
        <f>IFERROR(IF(INDEX('Impact Indicators - Section B'!H$29:H$120,MATCH($AR73,'Impact Indicators - Section B'!$I$29:$I$120,0))&lt;&gt;0,INDEX('Impact Indicators - Section B'!H$29:H$120,MATCH($AR73,'Impact Indicators - Section B'!$I$29:$I$120,0)),""),"")</f>
        <v/>
      </c>
      <c r="N73" s="321" t="str">
        <f>IFERROR(IF(INDEX('Impact Indicators - Section B'!D$29:D$120,MATCH($AS73,'Impact Indicators - Section B'!$I$29:$I$120,0))&lt;&gt;0,INDEX('Impact Indicators - Section B'!D$29:D$120,MATCH($AS73,'Impact Indicators - Section B'!$I$29:$I$120,0)),""),"")</f>
        <v/>
      </c>
      <c r="O73" s="626" t="str">
        <f>IFERROR(IF(INDEX('Impact Indicators - Section B'!F$29:F$120,MATCH($AS73,'Impact Indicators - Section B'!$I$29:$I$120,0))&lt;&gt;0,INDEX('Impact Indicators - Section B'!F$29:F$120,MATCH($AS73,'Impact Indicators - Section B'!$I$29:$I$120,0)),""),"")</f>
        <v/>
      </c>
      <c r="P73" s="628" t="str">
        <f>IFERROR(IF(INDEX('Impact Indicators - Section B'!G$29:G$120,MATCH($AS73,'Impact Indicators - Section B'!$I$29:$I$120,0))&lt;&gt;0,INDEX('Impact Indicators - Section B'!G$29:G$120,MATCH($AS73,'Impact Indicators - Section B'!$I$29:$I$120,0)),""),"")</f>
        <v/>
      </c>
      <c r="Q73" s="639" t="str">
        <f>IFERROR(IF(INDEX('Impact Indicators - Section B'!H$29:H$120,MATCH($AS73,'Impact Indicators - Section B'!$I$29:$I$120,0))&lt;&gt;0,INDEX('Impact Indicators - Section B'!H$29:H$120,MATCH($AS73,'Impact Indicators - Section B'!$I$29:$I$120,0)),""),"")</f>
        <v/>
      </c>
      <c r="R73" s="321" t="str">
        <f>IFERROR(IF(INDEX('Impact Indicators - Section B'!D$29:D$120,MATCH($AT73,'Impact Indicators - Section B'!$I$29:$I$120,0))&lt;&gt;0,INDEX('Impact Indicators - Section B'!D$29:D$120,MATCH($AT73,'Impact Indicators - Section B'!$I$29:$I$120,0)),""),"")</f>
        <v/>
      </c>
      <c r="S73" s="626" t="str">
        <f>IFERROR(IF(INDEX('Impact Indicators - Section B'!F$29:F$120,MATCH($AT73,'Impact Indicators - Section B'!$I$29:$I$120,0))&lt;&gt;0,INDEX('Impact Indicators - Section B'!F$29:F$120,MATCH($AT73,'Impact Indicators - Section B'!$I$29:$I$120,0)),""),"")</f>
        <v/>
      </c>
      <c r="T73" s="628" t="str">
        <f>IFERROR(IF(INDEX('Impact Indicators - Section B'!G$29:G$120,MATCH($AT73,'Impact Indicators - Section B'!$I$29:$I$120,0))&lt;&gt;0,INDEX('Impact Indicators - Section B'!G$29:G$120,MATCH($AT73,'Impact Indicators - Section B'!$I$29:$I$120,0)),""),"")</f>
        <v/>
      </c>
      <c r="U73" s="639" t="str">
        <f>IFERROR(IF(INDEX('Impact Indicators - Section B'!H$29:H$120,MATCH($AT73,'Impact Indicators - Section B'!$I$29:$I$120,0))&lt;&gt;0,INDEX('Impact Indicators - Section B'!H$29:H$120,MATCH($AT73,'Impact Indicators - Section B'!$I$29:$I$120,0)),""),"")</f>
        <v/>
      </c>
      <c r="V73" s="321" t="str">
        <f>IFERROR(IF(INDEX('Impact Indicators - Section B'!D$29:D$120,MATCH($AU73,'Impact Indicators - Section B'!$I$29:$I$120,0))&lt;&gt;0,INDEX('Impact Indicators - Section B'!D$29:D$120,MATCH($AU73,'Impact Indicators - Section B'!$I$29:$I$120,0)),""),"")</f>
        <v/>
      </c>
      <c r="W73" s="626" t="str">
        <f>IFERROR(IF(INDEX('Impact Indicators - Section B'!F$29:F$120,MATCH($AU73,'Impact Indicators - Section B'!$I$29:$I$120,0))&lt;&gt;0,INDEX('Impact Indicators - Section B'!F$29:F$120,MATCH($AU73,'Impact Indicators - Section B'!$I$29:$I$120,0)),""),"")</f>
        <v/>
      </c>
      <c r="X73" s="628" t="str">
        <f>IFERROR(IF(INDEX('Impact Indicators - Section B'!G$29:G$120,MATCH($AU73,'Impact Indicators - Section B'!$I$29:$I$120,0))&lt;&gt;0,INDEX('Impact Indicators - Section B'!G$29:G$120,MATCH($AU73,'Impact Indicators - Section B'!$I$29:$I$120,0)),""),"")</f>
        <v/>
      </c>
      <c r="Y73" s="639" t="str">
        <f>IFERROR(IF(INDEX('Impact Indicators - Section B'!H$29:H$120,MATCH($AU73,'Impact Indicators - Section B'!$I$29:$I$120,0))&lt;&gt;0,INDEX('Impact Indicators - Section B'!H$29:H$120,MATCH($AU73,'Impact Indicators - Section B'!$I$29:$I$120,0)),""),"")</f>
        <v/>
      </c>
      <c r="Z73" s="321" t="str">
        <f>IFERROR(IF(INDEX('Impact Indicators - Section B'!D$29:D$120,MATCH(#REF!,'Impact Indicators - Section B'!$I$29:$I$120,0))&lt;&gt;0,INDEX('Impact Indicators - Section B'!D$29:D$120,MATCH(#REF!,'Impact Indicators - Section B'!$I$29:$I$120,0)),""),"")</f>
        <v/>
      </c>
      <c r="AA73" s="626" t="str">
        <f>IFERROR(IF(INDEX('Impact Indicators - Section B'!F$29:F$120,MATCH($AV73,'Impact Indicators - Section B'!$I$29:$I$120,0))&lt;&gt;0,INDEX('Impact Indicators - Section B'!F$29:F$120,MATCH($AV73,'Impact Indicators - Section B'!$I$29:$I$120,0)),""),"")</f>
        <v/>
      </c>
      <c r="AB73" s="628" t="str">
        <f>IFERROR(IF(INDEX('Impact Indicators - Section B'!G$29:G$120,MATCH($AV73,'Impact Indicators - Section B'!$I$29:$I$120,0))&lt;&gt;0,INDEX('Impact Indicators - Section B'!G$29:G$120,MATCH($AV73,'Impact Indicators - Section B'!$I$29:$I$120,0)),""),"")</f>
        <v/>
      </c>
      <c r="AC73" s="639" t="str">
        <f>IFERROR(IF(INDEX('Impact Indicators - Section B'!H$29:H$120,MATCH($AV73,'Impact Indicators - Section B'!$I$29:$I$120,0))&lt;&gt;0,INDEX('Impact Indicators - Section B'!H$29:H$120,MATCH($AV73,'Impact Indicators - Section B'!$I$29:$I$120,0)),""),"")</f>
        <v/>
      </c>
      <c r="AD73" s="322"/>
      <c r="AE73" s="322"/>
      <c r="AF73" s="322"/>
      <c r="AG73" s="322"/>
      <c r="AH73" s="322"/>
      <c r="AI73" s="322"/>
      <c r="AJ73" s="322"/>
      <c r="AK73" s="322"/>
      <c r="AL73" s="322"/>
      <c r="AM73" s="619" t="str">
        <f>IFERROR(IF(INDEX('Impact Indicators - Section B'!R$9:R$25,MATCH($A73,'Impact Indicators - Section B'!$A$9:$A$25,0))&lt;&gt;0,INDEX('Impact Indicators - Section B'!R$9:R$25,MATCH($A73,'Impact Indicators - Section B'!$A$9:$A$25,0)),""),"")</f>
        <v/>
      </c>
      <c r="AN73" s="305"/>
      <c r="AO73" s="688"/>
      <c r="AP73" s="688"/>
      <c r="AQ73" s="688"/>
      <c r="AR73" s="579" t="str">
        <f t="shared" ref="AR73" si="60">CONCATENATE($A73,J$45)</f>
        <v>142017</v>
      </c>
      <c r="AS73" s="578" t="str">
        <f t="shared" ref="AS73" si="61">CONCATENATE($A73,N$45)</f>
        <v>142018</v>
      </c>
      <c r="AT73" s="578" t="str">
        <f t="shared" ref="AT73" si="62">CONCATENATE($A73,R$45)</f>
        <v>142019</v>
      </c>
      <c r="AU73" s="578" t="str">
        <f t="shared" ref="AU73" si="63">CONCATENATE($A73,V$45)</f>
        <v>142020</v>
      </c>
      <c r="AV73" s="578" t="str">
        <f t="shared" ref="AV73" si="64">CONCATENATE($A73,Z$45)</f>
        <v>142021</v>
      </c>
      <c r="AW73" s="338"/>
      <c r="AX73" s="338"/>
      <c r="AY73" s="338"/>
      <c r="AZ73" s="338"/>
      <c r="BA73" s="338"/>
    </row>
    <row r="74" spans="1:53" s="224" customFormat="1" ht="28.5" x14ac:dyDescent="0.45">
      <c r="A74" s="633"/>
      <c r="B74" s="633"/>
      <c r="C74" s="635"/>
      <c r="D74" s="635"/>
      <c r="E74" s="635"/>
      <c r="F74" s="635"/>
      <c r="G74" s="635"/>
      <c r="H74" s="635"/>
      <c r="I74" s="637"/>
      <c r="J74" s="330" t="str">
        <f>IFERROR(IF(INDEX('Impact Indicators - Section B'!E$29:E$120,MATCH($AR73,'Impact Indicators - Section B'!$I$29:$I$120,0))&lt;&gt;0,INDEX('Impact Indicators - Section B'!E$29:E$120,MATCH($AR73,'Impact Indicators - Section B'!$I$29:$I$120,0)),""),"")</f>
        <v/>
      </c>
      <c r="K74" s="627"/>
      <c r="L74" s="629"/>
      <c r="M74" s="640"/>
      <c r="N74" s="331" t="str">
        <f>IFERROR(IF(INDEX('Impact Indicators - Section B'!E$29:E$120,MATCH($AS73,'Impact Indicators - Section B'!$I$29:$I$120,0))&lt;&gt;0,INDEX('Impact Indicators - Section B'!E$29:E$120,MATCH($AS73,'Impact Indicators - Section B'!$I$29:$I$120,0)),""),"")</f>
        <v/>
      </c>
      <c r="O74" s="627"/>
      <c r="P74" s="629"/>
      <c r="Q74" s="640"/>
      <c r="R74" s="331" t="str">
        <f>IFERROR(IF(INDEX('Impact Indicators - Section B'!E$29:E$120,MATCH($AT73,'Impact Indicators - Section B'!$I$29:$I$120,0))&lt;&gt;0,INDEX('Impact Indicators - Section B'!E$29:E$120,MATCH($AT73,'Impact Indicators - Section B'!$I$29:$I$120,0)),""),"")</f>
        <v/>
      </c>
      <c r="S74" s="627"/>
      <c r="T74" s="629"/>
      <c r="U74" s="640"/>
      <c r="V74" s="331" t="str">
        <f>IFERROR(IF(INDEX('Impact Indicators - Section B'!E$29:E$120,MATCH($AU73,'Impact Indicators - Section B'!$I$29:$I$120,0))&lt;&gt;0,INDEX('Impact Indicators - Section B'!E$29:E$120,MATCH($AU73,'Impact Indicators - Section B'!$I$29:$I$120,0)),""),"")</f>
        <v/>
      </c>
      <c r="W74" s="627"/>
      <c r="X74" s="629"/>
      <c r="Y74" s="640"/>
      <c r="Z74" s="331" t="str">
        <f>IFERROR(IF(INDEX('Impact Indicators - Section B'!E$29:E$120,MATCH(#REF!,'Impact Indicators - Section B'!$I$29:$I$120,0))&lt;&gt;0,INDEX('Impact Indicators - Section B'!E$29:E$120,MATCH(#REF!,'Impact Indicators - Section B'!$I$29:$I$120,0)),""),"")</f>
        <v/>
      </c>
      <c r="AA74" s="627"/>
      <c r="AB74" s="629"/>
      <c r="AC74" s="640"/>
      <c r="AD74" s="322"/>
      <c r="AE74" s="322"/>
      <c r="AF74" s="322"/>
      <c r="AG74" s="322"/>
      <c r="AH74" s="322"/>
      <c r="AI74" s="322"/>
      <c r="AJ74" s="322"/>
      <c r="AK74" s="322"/>
      <c r="AL74" s="322"/>
      <c r="AM74" s="619"/>
      <c r="AN74" s="305"/>
      <c r="AO74" s="688"/>
      <c r="AP74" s="688"/>
      <c r="AQ74" s="688"/>
      <c r="AR74" s="579"/>
      <c r="AS74" s="578"/>
      <c r="AT74" s="578"/>
      <c r="AU74" s="578"/>
      <c r="AV74" s="578"/>
      <c r="AW74" s="338"/>
      <c r="AX74" s="338"/>
      <c r="AY74" s="338"/>
      <c r="AZ74" s="338"/>
      <c r="BA74" s="338"/>
    </row>
    <row r="75" spans="1:53" s="224" customFormat="1" ht="28.5" x14ac:dyDescent="0.45">
      <c r="A75" s="633">
        <v>15</v>
      </c>
      <c r="B75" s="633" t="str">
        <f>IFERROR(IF(INDEX('Impact Indicators - Section B'!B$9:B$25,MATCH($A75,'Impact Indicators - Section B'!$A$9:$A$25,0))&lt;&gt;0,INDEX('Impact Indicators - Section B'!B$9:B$25,MATCH($A75,'Impact Indicators - Section B'!$A$9:$A$25,0)),""),"")</f>
        <v/>
      </c>
      <c r="C75" s="635" t="str">
        <f>IFERROR(IF(INDEX('Impact Indicators - Section B'!C$9:C$25,MATCH($A75,'Impact Indicators - Section B'!$A$9:$A$25,0))&lt;&gt;0,INDEX('Impact Indicators - Section B'!C$9:C$25,MATCH($A75,'Impact Indicators - Section B'!$A$9:$A$25,0)),""),"")</f>
        <v/>
      </c>
      <c r="D75" s="635" t="str">
        <f>IFERROR(IF(INDEX('Impact Indicators - Section B'!D$9:D$25,MATCH($A75,'Impact Indicators - Section B'!$A$9:$A$25,0))&lt;&gt;0,INDEX('Impact Indicators - Section B'!D$9:D$25,MATCH($A75,'Impact Indicators - Section B'!$A$9:$A$25,0)),""),"")</f>
        <v/>
      </c>
      <c r="E75" s="635" t="str">
        <f>IFERROR(IF(INDEX('Impact Indicators - Section B'!E$9:E$25,MATCH($A75,'Impact Indicators - Section B'!$A$9:$A$25,0))&lt;&gt;0,INDEX('Impact Indicators - Section B'!E$9:E$25,MATCH($A75,'Impact Indicators - Section B'!$A$9:$A$25,0)),""),"")</f>
        <v/>
      </c>
      <c r="F75" s="635" t="str">
        <f>IFERROR(IF(INDEX('Impact Indicators - Section B'!F$9:F$25,MATCH($A75,'Impact Indicators - Section B'!$A$9:$A$25,0))&lt;&gt;0,INDEX('Impact Indicators - Section B'!F$9:F$25,MATCH($A75,'Impact Indicators - Section B'!$A$9:$A$25,0)),""),"")</f>
        <v/>
      </c>
      <c r="G75" s="635" t="str">
        <f>IFERROR(IF(INDEX('Impact Indicators - Section B'!G$9:G$25,MATCH($A75,'Impact Indicators - Section B'!$A$9:$A$25,0))&lt;&gt;0,INDEX('Impact Indicators - Section B'!G$9:G$25,MATCH($A75,'Impact Indicators - Section B'!$A$9:$A$25,0)),""),"")</f>
        <v/>
      </c>
      <c r="H75" s="635" t="str">
        <f>IFERROR(IF(INDEX('Impact Indicators - Section B'!H$9:H$25,MATCH($A75,'Impact Indicators - Section B'!$A$9:$A$25,0))&lt;&gt;0,INDEX('Impact Indicators - Section B'!H$9:H$25,MATCH($A75,'Impact Indicators - Section B'!$A$9:$A$25,0)),""),"")</f>
        <v/>
      </c>
      <c r="I75" s="637" t="str">
        <f>IFERROR(IF(INDEX('Impact Indicators - Section B'!Q$9:Q$25,MATCH($A75,'Impact Indicators - Section B'!$A$9:$A$25,0))&lt;&gt;0,INDEX('Impact Indicators - Section B'!Q$9:Q$25,MATCH($A75,'Impact Indicators - Section B'!$A$9:$A$25,0)),""),"")</f>
        <v/>
      </c>
      <c r="J75" s="327" t="str">
        <f>IFERROR(IF(INDEX('Impact Indicators - Section B'!D$29:D$120,MATCH($AR75,'Impact Indicators - Section B'!$I$29:$I$120,0))&lt;&gt;0,INDEX('Impact Indicators - Section B'!D$29:D$120,MATCH($AR75,'Impact Indicators - Section B'!$I$29:$I$120,0)),""),"")</f>
        <v/>
      </c>
      <c r="K75" s="626" t="str">
        <f>IFERROR(IF(INDEX('Impact Indicators - Section B'!F$29:F$120,MATCH($AR75,'Impact Indicators - Section B'!$I$29:$I$120,0))&lt;&gt;0,INDEX('Impact Indicators - Section B'!F$29:F$120,MATCH($AR75,'Impact Indicators - Section B'!$I$29:$I$120,0)),""),"")</f>
        <v/>
      </c>
      <c r="L75" s="628" t="str">
        <f>IFERROR(IF(INDEX('Impact Indicators - Section B'!G$29:G$120,MATCH($AR75,'Impact Indicators - Section B'!$I$29:$I$120,0))&lt;&gt;0,INDEX('Impact Indicators - Section B'!G$29:G$120,MATCH($AR75,'Impact Indicators - Section B'!$I$29:$I$120,0)),""),"")</f>
        <v/>
      </c>
      <c r="M75" s="639" t="str">
        <f>IFERROR(IF(INDEX('Impact Indicators - Section B'!H$29:H$120,MATCH($AR75,'Impact Indicators - Section B'!$I$29:$I$120,0))&lt;&gt;0,INDEX('Impact Indicators - Section B'!H$29:H$120,MATCH($AR75,'Impact Indicators - Section B'!$I$29:$I$120,0)),""),"")</f>
        <v/>
      </c>
      <c r="N75" s="321" t="str">
        <f>IFERROR(IF(INDEX('Impact Indicators - Section B'!D$29:D$120,MATCH($AS75,'Impact Indicators - Section B'!$I$29:$I$120,0))&lt;&gt;0,INDEX('Impact Indicators - Section B'!D$29:D$120,MATCH($AS75,'Impact Indicators - Section B'!$I$29:$I$120,0)),""),"")</f>
        <v/>
      </c>
      <c r="O75" s="626" t="str">
        <f>IFERROR(IF(INDEX('Impact Indicators - Section B'!F$29:F$120,MATCH($AS75,'Impact Indicators - Section B'!$I$29:$I$120,0))&lt;&gt;0,INDEX('Impact Indicators - Section B'!F$29:F$120,MATCH($AS75,'Impact Indicators - Section B'!$I$29:$I$120,0)),""),"")</f>
        <v/>
      </c>
      <c r="P75" s="628" t="str">
        <f>IFERROR(IF(INDEX('Impact Indicators - Section B'!G$29:G$120,MATCH($AS75,'Impact Indicators - Section B'!$I$29:$I$120,0))&lt;&gt;0,INDEX('Impact Indicators - Section B'!G$29:G$120,MATCH($AS75,'Impact Indicators - Section B'!$I$29:$I$120,0)),""),"")</f>
        <v/>
      </c>
      <c r="Q75" s="639" t="str">
        <f>IFERROR(IF(INDEX('Impact Indicators - Section B'!H$29:H$120,MATCH($AS75,'Impact Indicators - Section B'!$I$29:$I$120,0))&lt;&gt;0,INDEX('Impact Indicators - Section B'!H$29:H$120,MATCH($AS75,'Impact Indicators - Section B'!$I$29:$I$120,0)),""),"")</f>
        <v/>
      </c>
      <c r="R75" s="321" t="str">
        <f>IFERROR(IF(INDEX('Impact Indicators - Section B'!D$29:D$120,MATCH($AT75,'Impact Indicators - Section B'!$I$29:$I$120,0))&lt;&gt;0,INDEX('Impact Indicators - Section B'!D$29:D$120,MATCH($AT75,'Impact Indicators - Section B'!$I$29:$I$120,0)),""),"")</f>
        <v/>
      </c>
      <c r="S75" s="626" t="str">
        <f>IFERROR(IF(INDEX('Impact Indicators - Section B'!F$29:F$120,MATCH($AT75,'Impact Indicators - Section B'!$I$29:$I$120,0))&lt;&gt;0,INDEX('Impact Indicators - Section B'!F$29:F$120,MATCH($AT75,'Impact Indicators - Section B'!$I$29:$I$120,0)),""),"")</f>
        <v/>
      </c>
      <c r="T75" s="628" t="str">
        <f>IFERROR(IF(INDEX('Impact Indicators - Section B'!G$29:G$120,MATCH($AT75,'Impact Indicators - Section B'!$I$29:$I$120,0))&lt;&gt;0,INDEX('Impact Indicators - Section B'!G$29:G$120,MATCH($AT75,'Impact Indicators - Section B'!$I$29:$I$120,0)),""),"")</f>
        <v/>
      </c>
      <c r="U75" s="639" t="str">
        <f>IFERROR(IF(INDEX('Impact Indicators - Section B'!H$29:H$120,MATCH($AT75,'Impact Indicators - Section B'!$I$29:$I$120,0))&lt;&gt;0,INDEX('Impact Indicators - Section B'!H$29:H$120,MATCH($AT75,'Impact Indicators - Section B'!$I$29:$I$120,0)),""),"")</f>
        <v/>
      </c>
      <c r="V75" s="321" t="str">
        <f>IFERROR(IF(INDEX('Impact Indicators - Section B'!D$29:D$120,MATCH($AU75,'Impact Indicators - Section B'!$I$29:$I$120,0))&lt;&gt;0,INDEX('Impact Indicators - Section B'!D$29:D$120,MATCH($AU75,'Impact Indicators - Section B'!$I$29:$I$120,0)),""),"")</f>
        <v/>
      </c>
      <c r="W75" s="626" t="str">
        <f>IFERROR(IF(INDEX('Impact Indicators - Section B'!F$29:F$120,MATCH($AU75,'Impact Indicators - Section B'!$I$29:$I$120,0))&lt;&gt;0,INDEX('Impact Indicators - Section B'!F$29:F$120,MATCH($AU75,'Impact Indicators - Section B'!$I$29:$I$120,0)),""),"")</f>
        <v/>
      </c>
      <c r="X75" s="628" t="str">
        <f>IFERROR(IF(INDEX('Impact Indicators - Section B'!G$29:G$120,MATCH($AU75,'Impact Indicators - Section B'!$I$29:$I$120,0))&lt;&gt;0,INDEX('Impact Indicators - Section B'!G$29:G$120,MATCH($AU75,'Impact Indicators - Section B'!$I$29:$I$120,0)),""),"")</f>
        <v/>
      </c>
      <c r="Y75" s="639" t="str">
        <f>IFERROR(IF(INDEX('Impact Indicators - Section B'!H$29:H$120,MATCH($AU75,'Impact Indicators - Section B'!$I$29:$I$120,0))&lt;&gt;0,INDEX('Impact Indicators - Section B'!H$29:H$120,MATCH($AU75,'Impact Indicators - Section B'!$I$29:$I$120,0)),""),"")</f>
        <v/>
      </c>
      <c r="Z75" s="321" t="str">
        <f>IFERROR(IF(INDEX('Impact Indicators - Section B'!D$29:D$120,MATCH(#REF!,'Impact Indicators - Section B'!$I$29:$I$120,0))&lt;&gt;0,INDEX('Impact Indicators - Section B'!D$29:D$120,MATCH(#REF!,'Impact Indicators - Section B'!$I$29:$I$120,0)),""),"")</f>
        <v/>
      </c>
      <c r="AA75" s="626" t="str">
        <f>IFERROR(IF(INDEX('Impact Indicators - Section B'!F$29:F$120,MATCH($AV75,'Impact Indicators - Section B'!$I$29:$I$120,0))&lt;&gt;0,INDEX('Impact Indicators - Section B'!F$29:F$120,MATCH($AV75,'Impact Indicators - Section B'!$I$29:$I$120,0)),""),"")</f>
        <v/>
      </c>
      <c r="AB75" s="628" t="str">
        <f>IFERROR(IF(INDEX('Impact Indicators - Section B'!G$29:G$120,MATCH($AV75,'Impact Indicators - Section B'!$I$29:$I$120,0))&lt;&gt;0,INDEX('Impact Indicators - Section B'!G$29:G$120,MATCH($AV75,'Impact Indicators - Section B'!$I$29:$I$120,0)),""),"")</f>
        <v/>
      </c>
      <c r="AC75" s="639" t="str">
        <f>IFERROR(IF(INDEX('Impact Indicators - Section B'!H$29:H$120,MATCH($AV75,'Impact Indicators - Section B'!$I$29:$I$120,0))&lt;&gt;0,INDEX('Impact Indicators - Section B'!H$29:H$120,MATCH($AV75,'Impact Indicators - Section B'!$I$29:$I$120,0)),""),"")</f>
        <v/>
      </c>
      <c r="AD75" s="322"/>
      <c r="AE75" s="322"/>
      <c r="AF75" s="322"/>
      <c r="AG75" s="322"/>
      <c r="AH75" s="322"/>
      <c r="AI75" s="322"/>
      <c r="AJ75" s="322"/>
      <c r="AK75" s="322"/>
      <c r="AL75" s="322"/>
      <c r="AM75" s="619" t="str">
        <f>IFERROR(IF(INDEX('Impact Indicators - Section B'!R$9:R$25,MATCH($A75,'Impact Indicators - Section B'!$A$9:$A$25,0))&lt;&gt;0,INDEX('Impact Indicators - Section B'!R$9:R$25,MATCH($A75,'Impact Indicators - Section B'!$A$9:$A$25,0)),""),"")</f>
        <v/>
      </c>
      <c r="AN75" s="305"/>
      <c r="AO75" s="688"/>
      <c r="AP75" s="688"/>
      <c r="AQ75" s="688"/>
      <c r="AR75" s="579" t="str">
        <f t="shared" ref="AR75" si="65">CONCATENATE($A75,J$45)</f>
        <v>152017</v>
      </c>
      <c r="AS75" s="578" t="str">
        <f t="shared" ref="AS75" si="66">CONCATENATE($A75,N$45)</f>
        <v>152018</v>
      </c>
      <c r="AT75" s="578" t="str">
        <f t="shared" ref="AT75" si="67">CONCATENATE($A75,R$45)</f>
        <v>152019</v>
      </c>
      <c r="AU75" s="578" t="str">
        <f t="shared" ref="AU75" si="68">CONCATENATE($A75,V$45)</f>
        <v>152020</v>
      </c>
      <c r="AV75" s="578" t="str">
        <f t="shared" ref="AV75" si="69">CONCATENATE($A75,Z$45)</f>
        <v>152021</v>
      </c>
      <c r="AW75" s="338"/>
      <c r="AX75" s="338"/>
      <c r="AY75" s="338"/>
      <c r="AZ75" s="338"/>
      <c r="BA75" s="338"/>
    </row>
    <row r="76" spans="1:53" s="224" customFormat="1" ht="29.25" thickBot="1" x14ac:dyDescent="0.5">
      <c r="A76" s="634"/>
      <c r="B76" s="634"/>
      <c r="C76" s="636"/>
      <c r="D76" s="636"/>
      <c r="E76" s="636"/>
      <c r="F76" s="636"/>
      <c r="G76" s="636"/>
      <c r="H76" s="636"/>
      <c r="I76" s="638"/>
      <c r="J76" s="328" t="str">
        <f>IFERROR(IF(INDEX('Impact Indicators - Section B'!E$29:E$120,MATCH($AR75,'Impact Indicators - Section B'!$I$29:$I$120,0))&lt;&gt;0,INDEX('Impact Indicators - Section B'!E$29:E$120,MATCH($AR75,'Impact Indicators - Section B'!$I$29:$I$120,0)),""),"")</f>
        <v/>
      </c>
      <c r="K76" s="627"/>
      <c r="L76" s="629"/>
      <c r="M76" s="640"/>
      <c r="N76" s="329" t="str">
        <f>IFERROR(IF(INDEX('Impact Indicators - Section B'!E$29:E$120,MATCH($AS75,'Impact Indicators - Section B'!$I$29:$I$120,0))&lt;&gt;0,INDEX('Impact Indicators - Section B'!E$29:E$120,MATCH($AS75,'Impact Indicators - Section B'!$I$29:$I$120,0)),""),"")</f>
        <v/>
      </c>
      <c r="O76" s="627"/>
      <c r="P76" s="629"/>
      <c r="Q76" s="640"/>
      <c r="R76" s="329" t="str">
        <f>IFERROR(IF(INDEX('Impact Indicators - Section B'!E$29:E$120,MATCH($AT75,'Impact Indicators - Section B'!$I$29:$I$120,0))&lt;&gt;0,INDEX('Impact Indicators - Section B'!E$29:E$120,MATCH($AT75,'Impact Indicators - Section B'!$I$29:$I$120,0)),""),"")</f>
        <v/>
      </c>
      <c r="S76" s="627"/>
      <c r="T76" s="629"/>
      <c r="U76" s="640"/>
      <c r="V76" s="329" t="str">
        <f>IFERROR(IF(INDEX('Impact Indicators - Section B'!E$29:E$120,MATCH($AU75,'Impact Indicators - Section B'!$I$29:$I$120,0))&lt;&gt;0,INDEX('Impact Indicators - Section B'!E$29:E$120,MATCH($AU75,'Impact Indicators - Section B'!$I$29:$I$120,0)),""),"")</f>
        <v/>
      </c>
      <c r="W76" s="627"/>
      <c r="X76" s="629"/>
      <c r="Y76" s="640"/>
      <c r="Z76" s="332" t="str">
        <f>IFERROR(IF(INDEX('Impact Indicators - Section B'!E$29:E$120,MATCH(#REF!,'Impact Indicators - Section B'!$I$29:$I$120,0))&lt;&gt;0,INDEX('Impact Indicators - Section B'!E$29:E$120,MATCH(#REF!,'Impact Indicators - Section B'!$I$29:$I$120,0)),""),"")</f>
        <v/>
      </c>
      <c r="AA76" s="627"/>
      <c r="AB76" s="629"/>
      <c r="AC76" s="640"/>
      <c r="AD76" s="326"/>
      <c r="AE76" s="326"/>
      <c r="AF76" s="326"/>
      <c r="AG76" s="326"/>
      <c r="AH76" s="326"/>
      <c r="AI76" s="326"/>
      <c r="AJ76" s="326"/>
      <c r="AK76" s="326"/>
      <c r="AL76" s="326"/>
      <c r="AM76" s="619"/>
      <c r="AN76" s="305"/>
      <c r="AO76" s="689"/>
      <c r="AP76" s="689"/>
      <c r="AQ76" s="689"/>
      <c r="AR76" s="579"/>
      <c r="AS76" s="578"/>
      <c r="AT76" s="578"/>
      <c r="AU76" s="578"/>
      <c r="AV76" s="578"/>
      <c r="AW76" s="338"/>
      <c r="AX76" s="338"/>
      <c r="AY76" s="338"/>
      <c r="AZ76" s="338"/>
      <c r="BA76" s="338"/>
    </row>
    <row r="77" spans="1:53" x14ac:dyDescent="0.25">
      <c r="A77" s="222"/>
      <c r="B77" s="222"/>
      <c r="C77" s="222"/>
      <c r="D77" s="222"/>
      <c r="E77" s="222"/>
      <c r="F77" s="222"/>
      <c r="G77" s="222"/>
      <c r="H77" s="222"/>
      <c r="I77" s="222"/>
      <c r="J77" s="222"/>
      <c r="K77" s="222"/>
      <c r="L77" s="222"/>
      <c r="M77" s="222"/>
      <c r="N77" s="225"/>
      <c r="O77" s="222"/>
      <c r="P77" s="222"/>
      <c r="Q77" s="222"/>
      <c r="R77" s="222"/>
      <c r="S77" s="222"/>
      <c r="T77" s="222"/>
      <c r="U77" s="222"/>
      <c r="V77" s="222"/>
      <c r="W77" s="222"/>
      <c r="X77" s="222"/>
      <c r="Y77" s="222"/>
      <c r="Z77" s="222"/>
      <c r="AA77" s="222"/>
      <c r="AB77" s="222"/>
      <c r="AC77" s="222"/>
      <c r="AD77" s="222"/>
      <c r="AE77" s="304"/>
      <c r="AF77" s="304"/>
      <c r="AG77" s="304"/>
      <c r="AH77" s="304"/>
      <c r="AI77" s="304"/>
      <c r="AJ77" s="304"/>
      <c r="AK77" s="304"/>
      <c r="AL77" s="304"/>
      <c r="AM77" s="304"/>
      <c r="AO77" s="304"/>
      <c r="AP77" s="304"/>
      <c r="AQ77" s="304"/>
    </row>
    <row r="78" spans="1:53" ht="16.5" thickBot="1" x14ac:dyDescent="0.3">
      <c r="A78" s="222"/>
      <c r="B78" s="222"/>
      <c r="C78" s="222"/>
      <c r="D78" s="222"/>
      <c r="E78" s="222"/>
      <c r="F78" s="222"/>
      <c r="G78" s="222"/>
      <c r="H78" s="222"/>
      <c r="I78" s="222"/>
      <c r="J78" s="222"/>
      <c r="K78" s="222"/>
      <c r="L78" s="222"/>
      <c r="M78" s="222"/>
      <c r="N78" s="225"/>
      <c r="O78" s="222"/>
      <c r="P78" s="222"/>
      <c r="Q78" s="222"/>
      <c r="R78" s="222"/>
      <c r="S78" s="222"/>
      <c r="T78" s="222"/>
      <c r="U78" s="222"/>
      <c r="V78" s="222"/>
      <c r="W78" s="222"/>
      <c r="X78" s="222"/>
      <c r="Y78" s="222"/>
      <c r="Z78" s="222"/>
      <c r="AA78" s="222"/>
      <c r="AB78" s="222"/>
      <c r="AC78" s="222"/>
      <c r="AD78" s="222"/>
      <c r="AE78" s="304"/>
      <c r="AF78" s="304"/>
      <c r="AG78" s="304"/>
      <c r="AH78" s="304"/>
      <c r="AI78" s="304"/>
      <c r="AJ78" s="304"/>
      <c r="AK78" s="304"/>
      <c r="AL78" s="304"/>
      <c r="AM78" s="304"/>
      <c r="AO78" s="304"/>
      <c r="AP78" s="304"/>
      <c r="AQ78" s="304"/>
    </row>
    <row r="79" spans="1:53" ht="47.25" customHeight="1" thickBot="1" x14ac:dyDescent="0.3">
      <c r="A79" s="589" t="s">
        <v>22</v>
      </c>
      <c r="B79" s="590"/>
      <c r="C79" s="590"/>
      <c r="D79" s="590"/>
      <c r="E79" s="590"/>
      <c r="F79" s="590"/>
      <c r="G79" s="590"/>
      <c r="H79" s="590"/>
      <c r="I79" s="591"/>
      <c r="J79" s="222"/>
      <c r="K79" s="222"/>
      <c r="L79" s="222"/>
      <c r="M79" s="222"/>
      <c r="N79" s="225"/>
      <c r="O79" s="222"/>
      <c r="P79" s="222"/>
      <c r="Q79" s="222"/>
      <c r="R79" s="222"/>
      <c r="S79" s="222"/>
      <c r="T79" s="222"/>
      <c r="U79" s="222"/>
      <c r="V79" s="222"/>
      <c r="W79" s="222"/>
      <c r="X79" s="222"/>
      <c r="Y79" s="222"/>
      <c r="Z79" s="222"/>
      <c r="AA79" s="222"/>
      <c r="AB79" s="222"/>
      <c r="AC79" s="222"/>
      <c r="AD79" s="222"/>
      <c r="AE79" s="304"/>
      <c r="AF79" s="304"/>
      <c r="AG79" s="304"/>
      <c r="AH79" s="304"/>
      <c r="AI79" s="304"/>
      <c r="AJ79" s="304"/>
      <c r="AK79" s="304"/>
      <c r="AL79" s="304"/>
      <c r="AM79" s="304"/>
      <c r="AO79" s="304"/>
      <c r="AP79" s="304"/>
      <c r="AQ79" s="304"/>
    </row>
    <row r="80" spans="1:53" ht="16.5" thickBot="1" x14ac:dyDescent="0.3">
      <c r="A80" s="222"/>
      <c r="B80" s="222"/>
      <c r="C80" s="222"/>
      <c r="D80" s="222"/>
      <c r="E80" s="222"/>
      <c r="F80" s="222"/>
      <c r="G80" s="222"/>
      <c r="H80" s="222"/>
      <c r="I80" s="222"/>
      <c r="J80" s="222"/>
      <c r="K80" s="222"/>
      <c r="L80" s="222"/>
      <c r="M80" s="222"/>
      <c r="N80" s="225"/>
      <c r="O80" s="222"/>
      <c r="P80" s="222"/>
      <c r="Q80" s="222"/>
      <c r="R80" s="222"/>
      <c r="S80" s="222"/>
      <c r="T80" s="222"/>
      <c r="U80" s="222"/>
      <c r="V80" s="222"/>
      <c r="W80" s="222"/>
      <c r="X80" s="222"/>
      <c r="Y80" s="222"/>
      <c r="Z80" s="222"/>
      <c r="AA80" s="222"/>
      <c r="AB80" s="222"/>
      <c r="AC80" s="222"/>
      <c r="AD80" s="222"/>
      <c r="AE80" s="304"/>
      <c r="AF80" s="304"/>
      <c r="AG80" s="304"/>
      <c r="AH80" s="304"/>
      <c r="AI80" s="304"/>
      <c r="AJ80" s="304"/>
      <c r="AK80" s="304"/>
      <c r="AL80" s="304"/>
      <c r="AM80" s="304"/>
      <c r="AO80" s="304"/>
      <c r="AP80" s="304"/>
      <c r="AQ80" s="304"/>
    </row>
    <row r="81" spans="1:48" ht="26.25" customHeight="1" thickBot="1" x14ac:dyDescent="0.3">
      <c r="A81" s="229"/>
      <c r="B81" s="230"/>
      <c r="C81" s="230"/>
      <c r="D81" s="230"/>
      <c r="E81" s="230"/>
      <c r="F81" s="230"/>
      <c r="G81" s="230"/>
      <c r="H81" s="230"/>
      <c r="I81" s="230"/>
      <c r="J81" s="620">
        <f>IFERROR(YEAR('Overview - Section A'!$E$7)-1,"")</f>
        <v>2017</v>
      </c>
      <c r="K81" s="621"/>
      <c r="L81" s="621"/>
      <c r="M81" s="622"/>
      <c r="N81" s="620">
        <f>IFERROR(YEAR('Overview - Section A'!$E$7),"")</f>
        <v>2018</v>
      </c>
      <c r="O81" s="621"/>
      <c r="P81" s="621"/>
      <c r="Q81" s="622"/>
      <c r="R81" s="620">
        <f>IFERROR(YEAR('Overview - Section A'!$E$7)+1,"")</f>
        <v>2019</v>
      </c>
      <c r="S81" s="621"/>
      <c r="T81" s="621"/>
      <c r="U81" s="622"/>
      <c r="V81" s="620">
        <f>IFERROR(YEAR('Overview - Section A'!$E$7)+2,"")</f>
        <v>2020</v>
      </c>
      <c r="W81" s="621"/>
      <c r="X81" s="621"/>
      <c r="Y81" s="622"/>
      <c r="Z81" s="623">
        <f>IFERROR(YEAR('Overview - Section A'!$E$7)+3,"")</f>
        <v>2021</v>
      </c>
      <c r="AA81" s="624"/>
      <c r="AB81" s="624"/>
      <c r="AC81" s="625"/>
      <c r="AD81" s="597"/>
      <c r="AE81" s="598"/>
      <c r="AF81" s="598"/>
      <c r="AG81" s="598"/>
      <c r="AH81" s="598"/>
      <c r="AI81" s="598"/>
      <c r="AJ81" s="598"/>
      <c r="AK81" s="598"/>
      <c r="AL81" s="599"/>
      <c r="AM81" s="268"/>
      <c r="AO81" s="570" t="s">
        <v>309</v>
      </c>
      <c r="AP81" s="570"/>
      <c r="AQ81" s="570"/>
    </row>
    <row r="82" spans="1:48" ht="288.75" customHeight="1" thickBot="1" x14ac:dyDescent="0.3">
      <c r="A82" s="264" t="s">
        <v>184</v>
      </c>
      <c r="B82" s="275" t="s">
        <v>77</v>
      </c>
      <c r="C82" s="276" t="s">
        <v>199</v>
      </c>
      <c r="D82" s="277" t="s">
        <v>32</v>
      </c>
      <c r="E82" s="276" t="s">
        <v>33</v>
      </c>
      <c r="F82" s="276" t="s">
        <v>18</v>
      </c>
      <c r="G82" s="276" t="s">
        <v>19</v>
      </c>
      <c r="H82" s="276" t="s">
        <v>258</v>
      </c>
      <c r="I82" s="278" t="s">
        <v>11</v>
      </c>
      <c r="J82" s="264" t="s">
        <v>280</v>
      </c>
      <c r="K82" s="263" t="s">
        <v>8</v>
      </c>
      <c r="L82" s="263" t="s">
        <v>27</v>
      </c>
      <c r="M82" s="265" t="s">
        <v>144</v>
      </c>
      <c r="N82" s="264" t="s">
        <v>279</v>
      </c>
      <c r="O82" s="263" t="s">
        <v>8</v>
      </c>
      <c r="P82" s="263" t="s">
        <v>27</v>
      </c>
      <c r="Q82" s="262" t="s">
        <v>144</v>
      </c>
      <c r="R82" s="264" t="s">
        <v>279</v>
      </c>
      <c r="S82" s="263" t="s">
        <v>8</v>
      </c>
      <c r="T82" s="263" t="s">
        <v>27</v>
      </c>
      <c r="U82" s="262" t="s">
        <v>144</v>
      </c>
      <c r="V82" s="264" t="s">
        <v>279</v>
      </c>
      <c r="W82" s="263" t="s">
        <v>8</v>
      </c>
      <c r="X82" s="263" t="s">
        <v>27</v>
      </c>
      <c r="Y82" s="262" t="s">
        <v>144</v>
      </c>
      <c r="Z82" s="264" t="s">
        <v>279</v>
      </c>
      <c r="AA82" s="263" t="s">
        <v>8</v>
      </c>
      <c r="AB82" s="263" t="s">
        <v>27</v>
      </c>
      <c r="AC82" s="262" t="s">
        <v>144</v>
      </c>
      <c r="AD82" s="270"/>
      <c r="AE82" s="270"/>
      <c r="AF82" s="270"/>
      <c r="AG82" s="270"/>
      <c r="AH82" s="270"/>
      <c r="AI82" s="270"/>
      <c r="AJ82" s="270"/>
      <c r="AK82" s="270"/>
      <c r="AL82" s="270"/>
      <c r="AM82" s="251" t="s">
        <v>9</v>
      </c>
      <c r="AO82" s="302" t="s">
        <v>301</v>
      </c>
      <c r="AP82" s="302" t="s">
        <v>302</v>
      </c>
      <c r="AQ82" s="302" t="s">
        <v>303</v>
      </c>
    </row>
    <row r="83" spans="1:48" ht="28.5" x14ac:dyDescent="0.45">
      <c r="A83" s="611">
        <v>1</v>
      </c>
      <c r="B83" s="630" t="str">
        <f>IFERROR(IF(INDEX('Outcome Indicators - Section C'!B$10:B$26,MATCH($A83,'Outcome Indicators - Section C'!$A$10:$A$26,0))&lt;&gt;0,INDEX('Outcome Indicators - Section C'!B$10:B$26,MATCH($A83,'Outcome Indicators - Section C'!$A$10:$A$26,0)),""),"")</f>
        <v>HIV O-1(M): Percentage of adults and children with HIV, known to be on treatment 12 months after initiation of antiretroviral therapy</v>
      </c>
      <c r="C83" s="631" t="str">
        <f>IFERROR(IF(INDEX('Outcome Indicators - Section C'!C$10:C$26,MATCH($A83,'Outcome Indicators - Section C'!$A$10:$A$26,0))&lt;&gt;0,INDEX('Outcome Indicators - Section C'!C$10:C$26,MATCH($A83,'Outcome Indicators - Section C'!$A$10:$A$26,0)),""),"")</f>
        <v/>
      </c>
      <c r="D83" s="631" t="str">
        <f>IFERROR(IF(INDEX('Outcome Indicators - Section C'!D$10:D$26,MATCH($A83,'Outcome Indicators - Section C'!$A$10:$A$26,0))&lt;&gt;0,INDEX('Outcome Indicators - Section C'!D$10:D$26,MATCH($A83,'Outcome Indicators - Section C'!$A$10:$A$26,0)),""),"")</f>
        <v>39%</v>
      </c>
      <c r="E83" s="631" t="str">
        <f>IFERROR(IF(INDEX('Outcome Indicators - Section C'!E$10:E$26,MATCH($A83,'Outcome Indicators - Section C'!$A$10:$A$26,0))&lt;&gt;0,INDEX('Outcome Indicators - Section C'!E$10:E$26,MATCH($A83,'Outcome Indicators - Section C'!$A$10:$A$26,0)),""),"")</f>
        <v>2016</v>
      </c>
      <c r="F83" s="631" t="str">
        <f>IFERROR(IF(INDEX('Outcome Indicators - Section C'!F$10:F$26,MATCH($A83,'Outcome Indicators - Section C'!$A$10:$A$26,0))&lt;&gt;0,INDEX('Outcome Indicators - Section C'!F$10:F$26,MATCH($A83,'Outcome Indicators - Section C'!$A$10:$A$26,0)),""),"")</f>
        <v>GARPR, 2016</v>
      </c>
      <c r="G83" s="631" t="str">
        <f>IFERROR(IF(INDEX('Outcome Indicators - Section C'!G$10:G$26,MATCH($A83,'Outcome Indicators - Section C'!$A$10:$A$26,0))&lt;&gt;0,INDEX('Outcome Indicators - Section C'!G$10:G$26,MATCH($A83,'Outcome Indicators - Section C'!$A$10:$A$26,0)),""),"")</f>
        <v>Duration of treatment,Age,Gender</v>
      </c>
      <c r="H83" s="631" t="str">
        <f>IFERROR(IF(INDEX('Outcome Indicators - Section C'!H$10:H$26,MATCH($A83,'Outcome Indicators - Section C'!$A$10:$A$26,0))&lt;&gt;0,INDEX('Outcome Indicators - Section C'!H$10:H$26,MATCH($A83,'Outcome Indicators - Section C'!$A$10:$A$26,0)),""),"")</f>
        <v/>
      </c>
      <c r="I83" s="632" t="str">
        <f>IFERROR(IF(INDEX('Outcome Indicators - Section C'!Q$10:Q$26,MATCH($A83,'Outcome Indicators - Section C'!$A$10:$A$26,0))&lt;&gt;0,INDEX('Outcome Indicators - Section C'!Q$10:Q$26,MATCH($A83,'Outcome Indicators - Section C'!$A$10:$A$26,0)),""),"")</f>
        <v>Angola</v>
      </c>
      <c r="J83" s="321" t="str">
        <f>IFERROR(IF(INDEX('Outcome Indicators - Section C'!D$30:D$121,MATCH($AR83,'Outcome Indicators - Section C'!$I$30:$I$121,0))&lt;&gt;0,INDEX('Outcome Indicators - Section C'!D$30:D$121,MATCH($AR83,'Outcome Indicators - Section C'!$I$30:$I$121,0)),""),"")</f>
        <v/>
      </c>
      <c r="K83" s="603" t="str">
        <f>IFERROR(IF(INDEX('Outcome Indicators - Section C'!F$30:F$121,MATCH($AR83,'Outcome Indicators - Section C'!$I$30:$I$121,0))&lt;&gt;0,INDEX('Outcome Indicators - Section C'!F$30:F$121,MATCH($AR83,'Outcome Indicators - Section C'!$I$30:$I$121,0)),""),"")</f>
        <v/>
      </c>
      <c r="L83" s="605" t="str">
        <f>IFERROR(IF(INDEX('Outcome Indicators - Section C'!G$30:G$121,MATCH($AR83,'Outcome Indicators - Section C'!$I$30:$I$121,0))&lt;&gt;0,INDEX('Outcome Indicators - Section C'!G$30:G$121,MATCH($AR83,'Outcome Indicators - Section C'!$I$30:$I$121,0)),""),"")</f>
        <v/>
      </c>
      <c r="M83" s="607" t="str">
        <f>IFERROR(IF(INDEX('Outcome Indicators - Section C'!H$30:H$121,MATCH($AR83,'Outcome Indicators - Section C'!$I$30:$I$121,0))&lt;&gt;0,INDEX('Outcome Indicators - Section C'!H$30:H$121,MATCH($AR83,'Outcome Indicators - Section C'!$I$30:$I$121,0)),""),"")</f>
        <v/>
      </c>
      <c r="N83" s="321" t="str">
        <f>IFERROR(IF(INDEX('Outcome Indicators - Section C'!D$30:D$121,MATCH($AS83,'Outcome Indicators - Section C'!$I$30:$I$121,0))&lt;&gt;0,INDEX('Outcome Indicators - Section C'!D$30:D$121,MATCH($AS83,'Outcome Indicators - Section C'!$I$30:$I$121,0)),""),"")</f>
        <v/>
      </c>
      <c r="O83" s="603" t="str">
        <f>IFERROR(IF(INDEX('Outcome Indicators - Section C'!F$30:F$121,MATCH($AS83,'Outcome Indicators - Section C'!$I$30:$I$121,0))&lt;&gt;0,INDEX('Outcome Indicators - Section C'!F$30:F$121,MATCH($AS83,'Outcome Indicators - Section C'!$I$30:$I$121,0)),""),"")</f>
        <v/>
      </c>
      <c r="P83" s="605" t="str">
        <f>IFERROR(IF(INDEX('Outcome Indicators - Section C'!G$30:G$121,MATCH($AS83,'Outcome Indicators - Section C'!$I$30:$I$121,0))&lt;&gt;0,INDEX('Outcome Indicators - Section C'!G$30:G$121,MATCH($AS83,'Outcome Indicators - Section C'!$I$30:$I$121,0)),""),"")</f>
        <v/>
      </c>
      <c r="Q83" s="607" t="str">
        <f>IFERROR(IF(INDEX('Outcome Indicators - Section C'!H$30:H$121,MATCH($AS83,'Outcome Indicators - Section C'!$I$30:$I$121,0))&lt;&gt;0,INDEX('Outcome Indicators - Section C'!H$30:H$121,MATCH($AS83,'Outcome Indicators - Section C'!$I$30:$I$121,0)),""),"")</f>
        <v/>
      </c>
      <c r="R83" s="321">
        <f>IFERROR(IF(INDEX('Outcome Indicators - Section C'!D$30:D$121,MATCH($AT83,'Outcome Indicators - Section C'!$I$30:$I$121,0))&lt;&gt;0,INDEX('Outcome Indicators - Section C'!D$30:D$121,MATCH($AT83,'Outcome Indicators - Section C'!$I$30:$I$121,0)),""),"")</f>
        <v>61580</v>
      </c>
      <c r="S83" s="603">
        <f>IFERROR(IF(INDEX('Outcome Indicators - Section C'!F$30:F$121,MATCH($AT83,'Outcome Indicators - Section C'!$I$30:$I$121,0))&lt;&gt;0,INDEX('Outcome Indicators - Section C'!F$30:F$121,MATCH($AT83,'Outcome Indicators - Section C'!$I$30:$I$121,0)),""),"")</f>
        <v>69.000291329583391</v>
      </c>
      <c r="T83" s="605">
        <f>IFERROR(IF(INDEX('Outcome Indicators - Section C'!G$30:G$121,MATCH($AT83,'Outcome Indicators - Section C'!$I$30:$I$121,0))&lt;&gt;0,INDEX('Outcome Indicators - Section C'!G$30:G$121,MATCH($AT83,'Outcome Indicators - Section C'!$I$30:$I$121,0)),""),"")</f>
        <v>43511</v>
      </c>
      <c r="U83" s="607" t="str">
        <f>IFERROR(IF(INDEX('Outcome Indicators - Section C'!H$30:H$121,MATCH($AT83,'Outcome Indicators - Section C'!$I$30:$I$121,0))&lt;&gt;0,INDEX('Outcome Indicators - Section C'!H$30:H$121,MATCH($AT83,'Outcome Indicators - Section C'!$I$30:$I$121,0)),""),"")</f>
        <v/>
      </c>
      <c r="V83" s="321">
        <f>IFERROR(IF(INDEX('Outcome Indicators - Section C'!D$30:D$121,MATCH($AU83,'Outcome Indicators - Section C'!$I$30:$I$121,0))&lt;&gt;0,INDEX('Outcome Indicators - Section C'!D$30:D$121,MATCH($AU83,'Outcome Indicators - Section C'!$I$30:$I$121,0)),""),"")</f>
        <v>74943</v>
      </c>
      <c r="W83" s="603">
        <f>IFERROR(IF(INDEX('Outcome Indicators - Section C'!F$30:F$121,MATCH($AU83,'Outcome Indicators - Section C'!$I$30:$I$121,0))&lt;&gt;0,INDEX('Outcome Indicators - Section C'!F$30:F$121,MATCH($AU83,'Outcome Indicators - Section C'!$I$30:$I$121,0)),""),"")</f>
        <v>71.000350534802422</v>
      </c>
      <c r="X83" s="605">
        <f>IFERROR(IF(INDEX('Outcome Indicators - Section C'!G$30:G$121,MATCH($AU83,'Outcome Indicators - Section C'!$I$30:$I$121,0))&lt;&gt;0,INDEX('Outcome Indicators - Section C'!G$30:G$121,MATCH($AU83,'Outcome Indicators - Section C'!$I$30:$I$121,0)),""),"")</f>
        <v>43876</v>
      </c>
      <c r="Y83" s="607" t="str">
        <f>IFERROR(IF(INDEX('Outcome Indicators - Section C'!H$30:H$121,MATCH($AU83,'Outcome Indicators - Section C'!$I$30:$I$121,0))&lt;&gt;0,INDEX('Outcome Indicators - Section C'!H$30:H$121,MATCH($AU83,'Outcome Indicators - Section C'!$I$30:$I$121,0)),""),"")</f>
        <v/>
      </c>
      <c r="Z83" s="321">
        <f>IFERROR(IF(INDEX('Outcome Indicators - Section C'!D$30:D$121,MATCH($AV83,'Outcome Indicators - Section C'!$I$30:$I$121,0))&lt;&gt;0,INDEX('Outcome Indicators - Section C'!D$30:D$121,MATCH($AV83,'Outcome Indicators - Section C'!$I$30:$I$121,0)),""),"")</f>
        <v>88245</v>
      </c>
      <c r="AA83" s="603">
        <f>IFERROR(IF(INDEX('Outcome Indicators - Section C'!F$30:F$121,MATCH($AV83,'Outcome Indicators - Section C'!$I$30:$I$121,0))&lt;&gt;0,INDEX('Outcome Indicators - Section C'!F$30:F$121,MATCH($AV83,'Outcome Indicators - Section C'!$I$30:$I$121,0)),""),"")</f>
        <v>72.999735283412193</v>
      </c>
      <c r="AB83" s="605">
        <f>IFERROR(IF(INDEX('Outcome Indicators - Section C'!G$30:G$121,MATCH($AV83,'Outcome Indicators - Section C'!$I$30:$I$121,0))&lt;&gt;0,INDEX('Outcome Indicators - Section C'!G$30:G$121,MATCH($AV83,'Outcome Indicators - Section C'!$I$30:$I$121,0)),""),"")</f>
        <v>44242</v>
      </c>
      <c r="AC83" s="607" t="str">
        <f>IFERROR(IF(INDEX('Outcome Indicators - Section C'!H$30:H$121,MATCH($AV83,'Outcome Indicators - Section C'!$I$30:$I$121,0))&lt;&gt;0,INDEX('Outcome Indicators - Section C'!H$30:H$121,MATCH($AV83,'Outcome Indicators - Section C'!$I$30:$I$121,0)),""),"")</f>
        <v/>
      </c>
      <c r="AD83" s="322"/>
      <c r="AE83" s="322"/>
      <c r="AF83" s="322"/>
      <c r="AG83" s="322"/>
      <c r="AH83" s="322"/>
      <c r="AI83" s="322"/>
      <c r="AJ83" s="322"/>
      <c r="AK83" s="322"/>
      <c r="AL83" s="322"/>
      <c r="AM83" s="602" t="str">
        <f>IFERROR(IF(INDEX('Outcome Indicators - Section C'!R$10:R$26,MATCH($A83,'Outcome Indicators - Section C'!$A$10:$A$26,0))&lt;&gt;0,INDEX('Outcome Indicators - Section C'!R$10:R$26,MATCH($A83,'Outcome Indicators - Section C'!$A$10:$A$26,0)),""),"")</f>
        <v xml:space="preserve">The baseline is from Angola's 2016 GARPR report. The Numerator is the total number of PLHIV (adults and children)  who continued to be on ART during the reporting period (year). The Denominator is the total number of PLHIV (adults and children) who initiated ART during the same reporting period (year). The data is from the 9 health facilities of Luanda, which are supported by PEPFAR (data forms for this indicators are currently only available in these sites). Currently, the country's health information system is not at a stage where it would allow reporting on this indicator across all health units providing ART services. Such a situation will improve as and when the new data collection instruments (cohort based registers) are disseminated during 2018 and 2019 and DHIS2 is rolled out across the country. Baseline value might require adjustment based on the outcome of the patient audit (expected availability in June 2018). The indicator will be analysed and reported disagragated by sub-pupolation: HIV+ adults, children, TB-HIV co-infected and pregnant women. </v>
      </c>
      <c r="AO83" s="687"/>
      <c r="AP83" s="687"/>
      <c r="AQ83" s="687"/>
      <c r="AR83" s="579" t="str">
        <f>CONCATENATE($A83,J$81)</f>
        <v>12017</v>
      </c>
      <c r="AS83" s="578" t="str">
        <f>CONCATENATE($A83,N$81)</f>
        <v>12018</v>
      </c>
      <c r="AT83" s="578" t="str">
        <f>CONCATENATE($A83,R$81)</f>
        <v>12019</v>
      </c>
      <c r="AU83" s="578" t="str">
        <f>CONCATENATE($A83,V$81)</f>
        <v>12020</v>
      </c>
      <c r="AV83" s="578" t="str">
        <f>CONCATENATE($A83,Z$81)</f>
        <v>12021</v>
      </c>
    </row>
    <row r="84" spans="1:48" ht="28.5" x14ac:dyDescent="0.45">
      <c r="A84" s="611">
        <v>2</v>
      </c>
      <c r="B84" s="611"/>
      <c r="C84" s="613"/>
      <c r="D84" s="613"/>
      <c r="E84" s="613"/>
      <c r="F84" s="613"/>
      <c r="G84" s="613"/>
      <c r="H84" s="613"/>
      <c r="I84" s="615"/>
      <c r="J84" s="321" t="str">
        <f>IFERROR(IF(INDEX('Outcome Indicators - Section C'!E$30:E$121,MATCH($AR83,'Outcome Indicators - Section C'!$I$30:$I$121,0))&lt;&gt;0,INDEX('Outcome Indicators - Section C'!E$30:E$121,MATCH($AR83,'Outcome Indicators - Section C'!$I$30:$I$121,0)),""),"")</f>
        <v/>
      </c>
      <c r="K84" s="603"/>
      <c r="L84" s="605"/>
      <c r="M84" s="607"/>
      <c r="N84" s="321" t="str">
        <f>IFERROR(IF(INDEX('Outcome Indicators - Section C'!E$30:E$121,MATCH($AS83,'Outcome Indicators - Section C'!$I$30:$I$121,0))&lt;&gt;0,INDEX('Outcome Indicators - Section C'!E$30:E$121,MATCH($AS83,'Outcome Indicators - Section C'!$I$30:$I$121,0)),""),"")</f>
        <v/>
      </c>
      <c r="O84" s="603"/>
      <c r="P84" s="605"/>
      <c r="Q84" s="607"/>
      <c r="R84" s="321">
        <f>IFERROR(IF(INDEX('Outcome Indicators - Section C'!E$30:E$121,MATCH($AT83,'Outcome Indicators - Section C'!$I$30:$I$121,0))&lt;&gt;0,INDEX('Outcome Indicators - Section C'!E$30:E$121,MATCH($AT83,'Outcome Indicators - Section C'!$I$30:$I$121,0)),""),"")</f>
        <v>89246</v>
      </c>
      <c r="S84" s="603"/>
      <c r="T84" s="605"/>
      <c r="U84" s="607"/>
      <c r="V84" s="321">
        <f>IFERROR(IF(INDEX('Outcome Indicators - Section C'!E$30:E$121,MATCH($AU83,'Outcome Indicators - Section C'!$I$30:$I$121,0))&lt;&gt;0,INDEX('Outcome Indicators - Section C'!E$30:E$121,MATCH($AU83,'Outcome Indicators - Section C'!$I$30:$I$121,0)),""),"")</f>
        <v>105553</v>
      </c>
      <c r="W84" s="603"/>
      <c r="X84" s="605"/>
      <c r="Y84" s="607"/>
      <c r="Z84" s="321">
        <f>IFERROR(IF(INDEX('Outcome Indicators - Section C'!E$30:E$121,MATCH($AV83,'Outcome Indicators - Section C'!$I$30:$I$121,0))&lt;&gt;0,INDEX('Outcome Indicators - Section C'!E$30:E$121,MATCH($AV83,'Outcome Indicators - Section C'!$I$30:$I$121,0)),""),"")</f>
        <v>120884</v>
      </c>
      <c r="AA84" s="603"/>
      <c r="AB84" s="605"/>
      <c r="AC84" s="607"/>
      <c r="AD84" s="322"/>
      <c r="AE84" s="322"/>
      <c r="AF84" s="322"/>
      <c r="AG84" s="322"/>
      <c r="AH84" s="322"/>
      <c r="AI84" s="322"/>
      <c r="AJ84" s="322"/>
      <c r="AK84" s="322"/>
      <c r="AL84" s="322"/>
      <c r="AM84" s="602"/>
      <c r="AO84" s="687"/>
      <c r="AP84" s="687"/>
      <c r="AQ84" s="687"/>
      <c r="AR84" s="579"/>
      <c r="AS84" s="578"/>
      <c r="AT84" s="578"/>
      <c r="AU84" s="578"/>
      <c r="AV84" s="578"/>
    </row>
    <row r="85" spans="1:48" ht="28.5" x14ac:dyDescent="0.45">
      <c r="A85" s="618">
        <v>2</v>
      </c>
      <c r="B85" s="611" t="str">
        <f>IFERROR(IF(INDEX('Outcome Indicators - Section C'!B$10:B$26,MATCH($A85,'Outcome Indicators - Section C'!$A$10:$A$26,0))&lt;&gt;0,INDEX('Outcome Indicators - Section C'!B$10:B$26,MATCH($A85,'Outcome Indicators - Section C'!$A$10:$A$26,0)),""),"")</f>
        <v>HIV O-12: Percentage of people living with HIV and on ART who are virologically suppressed (among all those currently on treatment who received a VL measurement regardless of when they started ART)</v>
      </c>
      <c r="C85" s="613" t="str">
        <f>IFERROR(IF(INDEX('Outcome Indicators - Section C'!C$10:C$26,MATCH($A85,'Outcome Indicators - Section C'!$A$10:$A$26,0))&lt;&gt;0,INDEX('Outcome Indicators - Section C'!C$10:C$26,MATCH($A85,'Outcome Indicators - Section C'!$A$10:$A$26,0)),""),"")</f>
        <v/>
      </c>
      <c r="D85" s="613" t="str">
        <f>IFERROR(IF(INDEX('Outcome Indicators - Section C'!D$10:D$26,MATCH($A85,'Outcome Indicators - Section C'!$A$10:$A$26,0))&lt;&gt;0,INDEX('Outcome Indicators - Section C'!D$10:D$26,MATCH($A85,'Outcome Indicators - Section C'!$A$10:$A$26,0)),""),"")</f>
        <v>67%</v>
      </c>
      <c r="E85" s="613" t="str">
        <f>IFERROR(IF(INDEX('Outcome Indicators - Section C'!E$10:E$26,MATCH($A85,'Outcome Indicators - Section C'!$A$10:$A$26,0))&lt;&gt;0,INDEX('Outcome Indicators - Section C'!E$10:E$26,MATCH($A85,'Outcome Indicators - Section C'!$A$10:$A$26,0)),""),"")</f>
        <v>2017</v>
      </c>
      <c r="F85" s="613" t="str">
        <f>IFERROR(IF(INDEX('Outcome Indicators - Section C'!F$10:F$26,MATCH($A85,'Outcome Indicators - Section C'!$A$10:$A$26,0))&lt;&gt;0,INDEX('Outcome Indicators - Section C'!F$10:F$26,MATCH($A85,'Outcome Indicators - Section C'!$A$10:$A$26,0)),""),"")</f>
        <v>INLS program data, 2017</v>
      </c>
      <c r="G85" s="613" t="str">
        <f>IFERROR(IF(INDEX('Outcome Indicators - Section C'!G$10:G$26,MATCH($A85,'Outcome Indicators - Section C'!$A$10:$A$26,0))&lt;&gt;0,INDEX('Outcome Indicators - Section C'!G$10:G$26,MATCH($A85,'Outcome Indicators - Section C'!$A$10:$A$26,0)),""),"")</f>
        <v/>
      </c>
      <c r="H85" s="613" t="str">
        <f>IFERROR(IF(INDEX('Outcome Indicators - Section C'!H$10:H$26,MATCH($A85,'Outcome Indicators - Section C'!$A$10:$A$26,0))&lt;&gt;0,INDEX('Outcome Indicators - Section C'!H$10:H$26,MATCH($A85,'Outcome Indicators - Section C'!$A$10:$A$26,0)),""),"")</f>
        <v/>
      </c>
      <c r="I85" s="615" t="str">
        <f>IFERROR(IF(INDEX('Outcome Indicators - Section C'!Q$10:Q$26,MATCH($A85,'Outcome Indicators - Section C'!$A$10:$A$26,0))&lt;&gt;0,INDEX('Outcome Indicators - Section C'!Q$10:Q$26,MATCH($A85,'Outcome Indicators - Section C'!$A$10:$A$26,0)),""),"")</f>
        <v>Angola</v>
      </c>
      <c r="J85" s="323" t="str">
        <f>IFERROR(IF(INDEX('Outcome Indicators - Section C'!D$30:D$121,MATCH($AR85,'Outcome Indicators - Section C'!$I$30:$I$121,0))&lt;&gt;0,INDEX('Outcome Indicators - Section C'!D$30:D$121,MATCH($AR85,'Outcome Indicators - Section C'!$I$30:$I$121,0)),""),"")</f>
        <v/>
      </c>
      <c r="K85" s="603" t="str">
        <f>IFERROR(IF(INDEX('Outcome Indicators - Section C'!F$30:F$121,MATCH($AR85,'Outcome Indicators - Section C'!$I$30:$I$121,0))&lt;&gt;0,INDEX('Outcome Indicators - Section C'!F$30:F$121,MATCH($AR85,'Outcome Indicators - Section C'!$I$30:$I$121,0)),""),"")</f>
        <v/>
      </c>
      <c r="L85" s="605" t="str">
        <f>IFERROR(IF(INDEX('Outcome Indicators - Section C'!G$30:G$121,MATCH($AR85,'Outcome Indicators - Section C'!$I$30:$I$121,0))&lt;&gt;0,INDEX('Outcome Indicators - Section C'!G$30:G$121,MATCH($AR85,'Outcome Indicators - Section C'!$I$30:$I$121,0)),""),"")</f>
        <v/>
      </c>
      <c r="M85" s="607" t="str">
        <f>IFERROR(IF(INDEX('Outcome Indicators - Section C'!H$30:H$121,MATCH($AR85,'Outcome Indicators - Section C'!$I$30:$I$121,0))&lt;&gt;0,INDEX('Outcome Indicators - Section C'!H$30:H$121,MATCH($AR85,'Outcome Indicators - Section C'!$I$30:$I$121,0)),""),"")</f>
        <v/>
      </c>
      <c r="N85" s="324" t="str">
        <f>IFERROR(IF(INDEX('Outcome Indicators - Section C'!D$30:D$121,MATCH($AS85,'Outcome Indicators - Section C'!$I$30:$I$121,0))&lt;&gt;0,INDEX('Outcome Indicators - Section C'!D$30:D$121,MATCH($AS85,'Outcome Indicators - Section C'!$I$30:$I$121,0)),""),"")</f>
        <v/>
      </c>
      <c r="O85" s="603" t="str">
        <f>IFERROR(IF(INDEX('Outcome Indicators - Section C'!F$30:F$121,MATCH($AS85,'Outcome Indicators - Section C'!$I$30:$I$121,0))&lt;&gt;0,INDEX('Outcome Indicators - Section C'!F$30:F$121,MATCH($AS85,'Outcome Indicators - Section C'!$I$30:$I$121,0)),""),"")</f>
        <v/>
      </c>
      <c r="P85" s="605" t="str">
        <f>IFERROR(IF(INDEX('Outcome Indicators - Section C'!G$30:G$121,MATCH($AS85,'Outcome Indicators - Section C'!$I$30:$I$121,0))&lt;&gt;0,INDEX('Outcome Indicators - Section C'!G$30:G$121,MATCH($AS85,'Outcome Indicators - Section C'!$I$30:$I$121,0)),""),"")</f>
        <v/>
      </c>
      <c r="Q85" s="607" t="str">
        <f>IFERROR(IF(INDEX('Outcome Indicators - Section C'!H$30:H$121,MATCH($AS85,'Outcome Indicators - Section C'!$I$30:$I$121,0))&lt;&gt;0,INDEX('Outcome Indicators - Section C'!H$30:H$121,MATCH($AS85,'Outcome Indicators - Section C'!$I$30:$I$121,0)),""),"")</f>
        <v/>
      </c>
      <c r="R85" s="323">
        <f>IFERROR(IF(INDEX('Outcome Indicators - Section C'!D$30:D$121,MATCH($AT85,'Outcome Indicators - Section C'!$I$30:$I$121,0))&lt;&gt;0,INDEX('Outcome Indicators - Section C'!D$30:D$121,MATCH($AT85,'Outcome Indicators - Section C'!$I$30:$I$121,0)),""),"")</f>
        <v>62472</v>
      </c>
      <c r="S85" s="603">
        <f>IFERROR(IF(INDEX('Outcome Indicators - Section C'!F$30:F$121,MATCH($AT85,'Outcome Indicators - Section C'!$I$30:$I$121,0))&lt;&gt;0,INDEX('Outcome Indicators - Section C'!F$30:F$121,MATCH($AT85,'Outcome Indicators - Section C'!$I$30:$I$121,0)),""),"")</f>
        <v>69.999775900320458</v>
      </c>
      <c r="T85" s="605">
        <f>IFERROR(IF(INDEX('Outcome Indicators - Section C'!G$30:G$121,MATCH($AT85,'Outcome Indicators - Section C'!$I$30:$I$121,0))&lt;&gt;0,INDEX('Outcome Indicators - Section C'!G$30:G$121,MATCH($AT85,'Outcome Indicators - Section C'!$I$30:$I$121,0)),""),"")</f>
        <v>43511</v>
      </c>
      <c r="U85" s="607" t="str">
        <f>IFERROR(IF(INDEX('Outcome Indicators - Section C'!H$30:H$121,MATCH($AT85,'Outcome Indicators - Section C'!$I$30:$I$121,0))&lt;&gt;0,INDEX('Outcome Indicators - Section C'!H$30:H$121,MATCH($AT85,'Outcome Indicators - Section C'!$I$30:$I$121,0)),""),"")</f>
        <v/>
      </c>
      <c r="V85" s="324">
        <f>IFERROR(IF(INDEX('Outcome Indicators - Section C'!D$30:D$121,MATCH($AU85,'Outcome Indicators - Section C'!$I$30:$I$121,0))&lt;&gt;0,INDEX('Outcome Indicators - Section C'!D$30:D$121,MATCH($AU85,'Outcome Indicators - Section C'!$I$30:$I$121,0)),""),"")</f>
        <v>77054</v>
      </c>
      <c r="W85" s="603">
        <f>IFERROR(IF(INDEX('Outcome Indicators - Section C'!F$30:F$121,MATCH($AU85,'Outcome Indicators - Section C'!$I$30:$I$121,0))&lt;&gt;0,INDEX('Outcome Indicators - Section C'!F$30:F$121,MATCH($AU85,'Outcome Indicators - Section C'!$I$30:$I$121,0)),""),"")</f>
        <v>73.000293691320948</v>
      </c>
      <c r="X85" s="605">
        <f>IFERROR(IF(INDEX('Outcome Indicators - Section C'!G$30:G$121,MATCH($AU85,'Outcome Indicators - Section C'!$I$30:$I$121,0))&lt;&gt;0,INDEX('Outcome Indicators - Section C'!G$30:G$121,MATCH($AU85,'Outcome Indicators - Section C'!$I$30:$I$121,0)),""),"")</f>
        <v>43876</v>
      </c>
      <c r="Y85" s="607" t="str">
        <f>IFERROR(IF(INDEX('Outcome Indicators - Section C'!H$30:H$121,MATCH($AU85,'Outcome Indicators - Section C'!$I$30:$I$121,0))&lt;&gt;0,INDEX('Outcome Indicators - Section C'!H$30:H$121,MATCH($AU85,'Outcome Indicators - Section C'!$I$30:$I$121,0)),""),"")</f>
        <v/>
      </c>
      <c r="Z85" s="324">
        <f>IFERROR(IF(INDEX('Outcome Indicators - Section C'!D$30:D$121,MATCH($AV85,'Outcome Indicators - Section C'!$I$30:$I$121,0))&lt;&gt;0,INDEX('Outcome Indicators - Section C'!D$30:D$121,MATCH($AV85,'Outcome Indicators - Section C'!$I$30:$I$121,0)),""),"")</f>
        <v>91872</v>
      </c>
      <c r="AA85" s="603">
        <f>IFERROR(IF(INDEX('Outcome Indicators - Section C'!F$30:F$121,MATCH($AV85,'Outcome Indicators - Section C'!$I$30:$I$121,0))&lt;&gt;0,INDEX('Outcome Indicators - Section C'!F$30:F$121,MATCH($AV85,'Outcome Indicators - Section C'!$I$30:$I$121,0)),""),"")</f>
        <v>76.000132358293911</v>
      </c>
      <c r="AB85" s="605">
        <f>IFERROR(IF(INDEX('Outcome Indicators - Section C'!G$30:G$121,MATCH($AV85,'Outcome Indicators - Section C'!$I$30:$I$121,0))&lt;&gt;0,INDEX('Outcome Indicators - Section C'!G$30:G$121,MATCH($AV85,'Outcome Indicators - Section C'!$I$30:$I$121,0)),""),"")</f>
        <v>44242</v>
      </c>
      <c r="AC85" s="607" t="str">
        <f>IFERROR(IF(INDEX('Outcome Indicators - Section C'!H$30:H$121,MATCH($AV85,'Outcome Indicators - Section C'!$I$30:$I$121,0))&lt;&gt;0,INDEX('Outcome Indicators - Section C'!H$30:H$121,MATCH($AV85,'Outcome Indicators - Section C'!$I$30:$I$121,0)),""),"")</f>
        <v/>
      </c>
      <c r="AD85" s="322"/>
      <c r="AE85" s="322"/>
      <c r="AF85" s="322"/>
      <c r="AG85" s="322"/>
      <c r="AH85" s="322"/>
      <c r="AI85" s="322"/>
      <c r="AJ85" s="322"/>
      <c r="AK85" s="322"/>
      <c r="AL85" s="322"/>
      <c r="AM85" s="602" t="str">
        <f>IFERROR(IF(INDEX('Outcome Indicators - Section C'!R$10:R$26,MATCH($A85,'Outcome Indicators - Section C'!$A$10:$A$26,0))&lt;&gt;0,INDEX('Outcome Indicators - Section C'!R$10:R$26,MATCH($A85,'Outcome Indicators - Section C'!$A$10:$A$26,0)),""),"")</f>
        <v xml:space="preserve">The baseline is from programme data available at INLS and represents data from 10 sites  in Luanda. The Numerator is the number of PLHIV on ART (adults and children) who are virally suppressed. The Denominator is total number of all PLHIV on ART (adults and children) under the treatment programme that have received a VL test. During the country dialogue, it was agreed that targets would be aligned with the global targets of 90-90-90. Based on TRP feedback, the targets have been readjusted in the following manner: In 2017, the program recorded 67% achievement , a projection of 3% per year has been applied resulting into a target of 70% , 73% and 76% for 2018-2019, 2019-2020, and 2020-2021 respectively. This increase will result from efforts to improve ART adherence through community-based interventions, and improvements in quality of care in health facilities detailed in the Test and Treat Expansion Plan. </v>
      </c>
      <c r="AO85" s="687"/>
      <c r="AP85" s="687"/>
      <c r="AQ85" s="687"/>
      <c r="AR85" s="579" t="str">
        <f t="shared" ref="AR85" si="70">CONCATENATE($A85,J$81)</f>
        <v>22017</v>
      </c>
      <c r="AS85" s="578" t="str">
        <f t="shared" ref="AS85" si="71">CONCATENATE($A85,N$81)</f>
        <v>22018</v>
      </c>
      <c r="AT85" s="578" t="str">
        <f t="shared" ref="AT85" si="72">CONCATENATE($A85,R$81)</f>
        <v>22019</v>
      </c>
      <c r="AU85" s="578" t="str">
        <f t="shared" ref="AU85" si="73">CONCATENATE($A85,V$81)</f>
        <v>22020</v>
      </c>
      <c r="AV85" s="578" t="str">
        <f t="shared" ref="AV85" si="74">CONCATENATE($A85,Z$81)</f>
        <v>22021</v>
      </c>
    </row>
    <row r="86" spans="1:48" ht="28.5" x14ac:dyDescent="0.45">
      <c r="A86" s="618">
        <v>4</v>
      </c>
      <c r="B86" s="611"/>
      <c r="C86" s="613"/>
      <c r="D86" s="613"/>
      <c r="E86" s="613"/>
      <c r="F86" s="613"/>
      <c r="G86" s="613"/>
      <c r="H86" s="613"/>
      <c r="I86" s="615"/>
      <c r="J86" s="323" t="str">
        <f>IFERROR(IF(INDEX('Outcome Indicators - Section C'!E$30:E$121,MATCH($AR85,'Outcome Indicators - Section C'!$I$30:$I$121,0))&lt;&gt;0,INDEX('Outcome Indicators - Section C'!E$30:E$121,MATCH($AR85,'Outcome Indicators - Section C'!$I$30:$I$121,0)),""),"")</f>
        <v/>
      </c>
      <c r="K86" s="603"/>
      <c r="L86" s="605"/>
      <c r="M86" s="607"/>
      <c r="N86" s="324" t="str">
        <f>IFERROR(IF(INDEX('Outcome Indicators - Section C'!E$30:E$121,MATCH($AS85,'Outcome Indicators - Section C'!$I$30:$I$121,0))&lt;&gt;0,INDEX('Outcome Indicators - Section C'!E$30:E$121,MATCH($AS85,'Outcome Indicators - Section C'!$I$30:$I$121,0)),""),"")</f>
        <v/>
      </c>
      <c r="O86" s="603"/>
      <c r="P86" s="605"/>
      <c r="Q86" s="607"/>
      <c r="R86" s="323">
        <f>IFERROR(IF(INDEX('Outcome Indicators - Section C'!E$30:E$121,MATCH($AT85,'Outcome Indicators - Section C'!$I$30:$I$121,0))&lt;&gt;0,INDEX('Outcome Indicators - Section C'!E$30:E$121,MATCH($AT85,'Outcome Indicators - Section C'!$I$30:$I$121,0)),""),"")</f>
        <v>89246</v>
      </c>
      <c r="S86" s="603"/>
      <c r="T86" s="605"/>
      <c r="U86" s="607"/>
      <c r="V86" s="324">
        <f>IFERROR(IF(INDEX('Outcome Indicators - Section C'!E$30:E$121,MATCH($AU85,'Outcome Indicators - Section C'!$I$30:$I$121,0))&lt;&gt;0,INDEX('Outcome Indicators - Section C'!E$30:E$121,MATCH($AU85,'Outcome Indicators - Section C'!$I$30:$I$121,0)),""),"")</f>
        <v>105553</v>
      </c>
      <c r="W86" s="603"/>
      <c r="X86" s="605"/>
      <c r="Y86" s="607"/>
      <c r="Z86" s="324">
        <f>IFERROR(IF(INDEX('Outcome Indicators - Section C'!E$30:E$121,MATCH($AV85,'Outcome Indicators - Section C'!$I$30:$I$121,0))&lt;&gt;0,INDEX('Outcome Indicators - Section C'!E$30:E$121,MATCH($AV85,'Outcome Indicators - Section C'!$I$30:$I$121,0)),""),"")</f>
        <v>120884</v>
      </c>
      <c r="AA86" s="603"/>
      <c r="AB86" s="605"/>
      <c r="AC86" s="607"/>
      <c r="AD86" s="322"/>
      <c r="AE86" s="322"/>
      <c r="AF86" s="322"/>
      <c r="AG86" s="322"/>
      <c r="AH86" s="322"/>
      <c r="AI86" s="322"/>
      <c r="AJ86" s="322"/>
      <c r="AK86" s="322"/>
      <c r="AL86" s="322"/>
      <c r="AM86" s="602"/>
      <c r="AO86" s="687"/>
      <c r="AP86" s="687"/>
      <c r="AQ86" s="687"/>
      <c r="AR86" s="579"/>
      <c r="AS86" s="578"/>
      <c r="AT86" s="578"/>
      <c r="AU86" s="578"/>
      <c r="AV86" s="578"/>
    </row>
    <row r="87" spans="1:48" ht="28.5" x14ac:dyDescent="0.45">
      <c r="A87" s="611">
        <v>3</v>
      </c>
      <c r="B87" s="611" t="str">
        <f>IFERROR(IF(INDEX('Outcome Indicators - Section C'!B$10:B$26,MATCH($A87,'Outcome Indicators - Section C'!$A$10:$A$26,0))&lt;&gt;0,INDEX('Outcome Indicators - Section C'!B$10:B$26,MATCH($A87,'Outcome Indicators - Section C'!$A$10:$A$26,0)),""),"")</f>
        <v/>
      </c>
      <c r="C87" s="613" t="str">
        <f>IFERROR(IF(INDEX('Outcome Indicators - Section C'!C$10:C$26,MATCH($A87,'Outcome Indicators - Section C'!$A$10:$A$26,0))&lt;&gt;0,INDEX('Outcome Indicators - Section C'!C$10:C$26,MATCH($A87,'Outcome Indicators - Section C'!$A$10:$A$26,0)),""),"")</f>
        <v/>
      </c>
      <c r="D87" s="613" t="str">
        <f>IFERROR(IF(INDEX('Outcome Indicators - Section C'!D$10:D$26,MATCH($A87,'Outcome Indicators - Section C'!$A$10:$A$26,0))&lt;&gt;0,INDEX('Outcome Indicators - Section C'!D$10:D$26,MATCH($A87,'Outcome Indicators - Section C'!$A$10:$A$26,0)),""),"")</f>
        <v/>
      </c>
      <c r="E87" s="613" t="str">
        <f>IFERROR(IF(INDEX('Outcome Indicators - Section C'!E$10:E$26,MATCH($A87,'Outcome Indicators - Section C'!$A$10:$A$26,0))&lt;&gt;0,INDEX('Outcome Indicators - Section C'!E$10:E$26,MATCH($A87,'Outcome Indicators - Section C'!$A$10:$A$26,0)),""),"")</f>
        <v/>
      </c>
      <c r="F87" s="613" t="str">
        <f>IFERROR(IF(INDEX('Outcome Indicators - Section C'!F$10:F$26,MATCH($A87,'Outcome Indicators - Section C'!$A$10:$A$26,0))&lt;&gt;0,INDEX('Outcome Indicators - Section C'!F$10:F$26,MATCH($A87,'Outcome Indicators - Section C'!$A$10:$A$26,0)),""),"")</f>
        <v/>
      </c>
      <c r="G87" s="613" t="str">
        <f>IFERROR(IF(INDEX('Outcome Indicators - Section C'!G$10:G$26,MATCH($A87,'Outcome Indicators - Section C'!$A$10:$A$26,0))&lt;&gt;0,INDEX('Outcome Indicators - Section C'!G$10:G$26,MATCH($A87,'Outcome Indicators - Section C'!$A$10:$A$26,0)),""),"")</f>
        <v/>
      </c>
      <c r="H87" s="613" t="str">
        <f>IFERROR(IF(INDEX('Outcome Indicators - Section C'!H$10:H$26,MATCH($A87,'Outcome Indicators - Section C'!$A$10:$A$26,0))&lt;&gt;0,INDEX('Outcome Indicators - Section C'!H$10:H$26,MATCH($A87,'Outcome Indicators - Section C'!$A$10:$A$26,0)),""),"")</f>
        <v/>
      </c>
      <c r="I87" s="615" t="str">
        <f>IFERROR(IF(INDEX('Outcome Indicators - Section C'!Q$10:Q$26,MATCH($A87,'Outcome Indicators - Section C'!$A$10:$A$26,0))&lt;&gt;0,INDEX('Outcome Indicators - Section C'!Q$10:Q$26,MATCH($A87,'Outcome Indicators - Section C'!$A$10:$A$26,0)),""),"")</f>
        <v/>
      </c>
      <c r="J87" s="321" t="str">
        <f>IFERROR(IF(INDEX('Outcome Indicators - Section C'!D$30:D$121,MATCH($AR87,'Outcome Indicators - Section C'!$I$30:$I$121,0))&lt;&gt;0,INDEX('Outcome Indicators - Section C'!D$30:D$121,MATCH($AR87,'Outcome Indicators - Section C'!$I$30:$I$121,0)),""),"")</f>
        <v/>
      </c>
      <c r="K87" s="603" t="str">
        <f>IFERROR(IF(INDEX('Outcome Indicators - Section C'!F$30:F$121,MATCH($AR87,'Outcome Indicators - Section C'!$I$30:$I$121,0))&lt;&gt;0,INDEX('Outcome Indicators - Section C'!F$30:F$121,MATCH($AR87,'Outcome Indicators - Section C'!$I$30:$I$121,0)),""),"")</f>
        <v/>
      </c>
      <c r="L87" s="605" t="str">
        <f>IFERROR(IF(INDEX('Outcome Indicators - Section C'!G$30:G$121,MATCH($AR87,'Outcome Indicators - Section C'!$I$30:$I$121,0))&lt;&gt;0,INDEX('Outcome Indicators - Section C'!G$30:G$121,MATCH($AR87,'Outcome Indicators - Section C'!$I$30:$I$121,0)),""),"")</f>
        <v/>
      </c>
      <c r="M87" s="607" t="str">
        <f>IFERROR(IF(INDEX('Outcome Indicators - Section C'!H$30:H$121,MATCH($AR87,'Outcome Indicators - Section C'!$I$30:$I$121,0))&lt;&gt;0,INDEX('Outcome Indicators - Section C'!H$30:H$121,MATCH($AR87,'Outcome Indicators - Section C'!$I$30:$I$121,0)),""),"")</f>
        <v/>
      </c>
      <c r="N87" s="321" t="str">
        <f>IFERROR(IF(INDEX('Outcome Indicators - Section C'!D$30:D$121,MATCH($AS87,'Outcome Indicators - Section C'!$I$30:$I$121,0))&lt;&gt;0,INDEX('Outcome Indicators - Section C'!D$30:D$121,MATCH($AS87,'Outcome Indicators - Section C'!$I$30:$I$121,0)),""),"")</f>
        <v/>
      </c>
      <c r="O87" s="603" t="str">
        <f>IFERROR(IF(INDEX('Outcome Indicators - Section C'!F$30:F$121,MATCH($AS87,'Outcome Indicators - Section C'!$I$30:$I$121,0))&lt;&gt;0,INDEX('Outcome Indicators - Section C'!F$30:F$121,MATCH($AS87,'Outcome Indicators - Section C'!$I$30:$I$121,0)),""),"")</f>
        <v/>
      </c>
      <c r="P87" s="605" t="str">
        <f>IFERROR(IF(INDEX('Outcome Indicators - Section C'!G$30:G$121,MATCH($AS87,'Outcome Indicators - Section C'!$I$30:$I$121,0))&lt;&gt;0,INDEX('Outcome Indicators - Section C'!G$30:G$121,MATCH($AS87,'Outcome Indicators - Section C'!$I$30:$I$121,0)),""),"")</f>
        <v/>
      </c>
      <c r="Q87" s="607" t="str">
        <f>IFERROR(IF(INDEX('Outcome Indicators - Section C'!H$30:H$121,MATCH($AS87,'Outcome Indicators - Section C'!$I$30:$I$121,0))&lt;&gt;0,INDEX('Outcome Indicators - Section C'!H$30:H$121,MATCH($AS87,'Outcome Indicators - Section C'!$I$30:$I$121,0)),""),"")</f>
        <v/>
      </c>
      <c r="R87" s="321" t="str">
        <f>IFERROR(IF(INDEX('Outcome Indicators - Section C'!D$30:D$121,MATCH($AT87,'Outcome Indicators - Section C'!$I$30:$I$121,0))&lt;&gt;0,INDEX('Outcome Indicators - Section C'!D$30:D$121,MATCH($AT87,'Outcome Indicators - Section C'!$I$30:$I$121,0)),""),"")</f>
        <v/>
      </c>
      <c r="S87" s="603" t="str">
        <f>IFERROR(IF(INDEX('Outcome Indicators - Section C'!F$30:F$121,MATCH($AT87,'Outcome Indicators - Section C'!$I$30:$I$121,0))&lt;&gt;0,INDEX('Outcome Indicators - Section C'!F$30:F$121,MATCH($AT87,'Outcome Indicators - Section C'!$I$30:$I$121,0)),""),"")</f>
        <v/>
      </c>
      <c r="T87" s="605" t="str">
        <f>IFERROR(IF(INDEX('Outcome Indicators - Section C'!G$30:G$121,MATCH($AT87,'Outcome Indicators - Section C'!$I$30:$I$121,0))&lt;&gt;0,INDEX('Outcome Indicators - Section C'!G$30:G$121,MATCH($AT87,'Outcome Indicators - Section C'!$I$30:$I$121,0)),""),"")</f>
        <v/>
      </c>
      <c r="U87" s="607" t="str">
        <f>IFERROR(IF(INDEX('Outcome Indicators - Section C'!H$30:H$121,MATCH($AT87,'Outcome Indicators - Section C'!$I$30:$I$121,0))&lt;&gt;0,INDEX('Outcome Indicators - Section C'!H$30:H$121,MATCH($AT87,'Outcome Indicators - Section C'!$I$30:$I$121,0)),""),"")</f>
        <v/>
      </c>
      <c r="V87" s="321" t="str">
        <f>IFERROR(IF(INDEX('Outcome Indicators - Section C'!D$30:D$121,MATCH($AU87,'Outcome Indicators - Section C'!$I$30:$I$121,0))&lt;&gt;0,INDEX('Outcome Indicators - Section C'!D$30:D$121,MATCH($AU87,'Outcome Indicators - Section C'!$I$30:$I$121,0)),""),"")</f>
        <v/>
      </c>
      <c r="W87" s="603" t="str">
        <f>IFERROR(IF(INDEX('Outcome Indicators - Section C'!F$30:F$121,MATCH($AU87,'Outcome Indicators - Section C'!$I$30:$I$121,0))&lt;&gt;0,INDEX('Outcome Indicators - Section C'!F$30:F$121,MATCH($AU87,'Outcome Indicators - Section C'!$I$30:$I$121,0)),""),"")</f>
        <v/>
      </c>
      <c r="X87" s="605" t="str">
        <f>IFERROR(IF(INDEX('Outcome Indicators - Section C'!G$30:G$121,MATCH($AU87,'Outcome Indicators - Section C'!$I$30:$I$121,0))&lt;&gt;0,INDEX('Outcome Indicators - Section C'!G$30:G$121,MATCH($AU87,'Outcome Indicators - Section C'!$I$30:$I$121,0)),""),"")</f>
        <v/>
      </c>
      <c r="Y87" s="607" t="str">
        <f>IFERROR(IF(INDEX('Outcome Indicators - Section C'!H$30:H$121,MATCH($AU87,'Outcome Indicators - Section C'!$I$30:$I$121,0))&lt;&gt;0,INDEX('Outcome Indicators - Section C'!H$30:H$121,MATCH($AU87,'Outcome Indicators - Section C'!$I$30:$I$121,0)),""),"")</f>
        <v/>
      </c>
      <c r="Z87" s="321" t="str">
        <f>IFERROR(IF(INDEX('Outcome Indicators - Section C'!D$30:D$121,MATCH($AV87,'Outcome Indicators - Section C'!$I$30:$I$121,0))&lt;&gt;0,INDEX('Outcome Indicators - Section C'!D$30:D$121,MATCH($AV87,'Outcome Indicators - Section C'!$I$30:$I$121,0)),""),"")</f>
        <v/>
      </c>
      <c r="AA87" s="603" t="str">
        <f>IFERROR(IF(INDEX('Outcome Indicators - Section C'!F$30:F$121,MATCH($AV87,'Outcome Indicators - Section C'!$I$30:$I$121,0))&lt;&gt;0,INDEX('Outcome Indicators - Section C'!F$30:F$121,MATCH($AV87,'Outcome Indicators - Section C'!$I$30:$I$121,0)),""),"")</f>
        <v/>
      </c>
      <c r="AB87" s="605" t="str">
        <f>IFERROR(IF(INDEX('Outcome Indicators - Section C'!G$30:G$121,MATCH($AV87,'Outcome Indicators - Section C'!$I$30:$I$121,0))&lt;&gt;0,INDEX('Outcome Indicators - Section C'!G$30:G$121,MATCH($AV87,'Outcome Indicators - Section C'!$I$30:$I$121,0)),""),"")</f>
        <v/>
      </c>
      <c r="AC87" s="607" t="str">
        <f>IFERROR(IF(INDEX('Outcome Indicators - Section C'!H$30:H$121,MATCH($AV87,'Outcome Indicators - Section C'!$I$30:$I$121,0))&lt;&gt;0,INDEX('Outcome Indicators - Section C'!H$30:H$121,MATCH($AV87,'Outcome Indicators - Section C'!$I$30:$I$121,0)),""),"")</f>
        <v/>
      </c>
      <c r="AD87" s="322"/>
      <c r="AE87" s="322"/>
      <c r="AF87" s="322"/>
      <c r="AG87" s="322"/>
      <c r="AH87" s="322"/>
      <c r="AI87" s="322"/>
      <c r="AJ87" s="322"/>
      <c r="AK87" s="322"/>
      <c r="AL87" s="322"/>
      <c r="AM87" s="602" t="str">
        <f>IFERROR(IF(INDEX('Outcome Indicators - Section C'!R$10:R$26,MATCH($A87,'Outcome Indicators - Section C'!$A$10:$A$26,0))&lt;&gt;0,INDEX('Outcome Indicators - Section C'!R$10:R$26,MATCH($A87,'Outcome Indicators - Section C'!$A$10:$A$26,0)),""),"")</f>
        <v/>
      </c>
      <c r="AO87" s="687"/>
      <c r="AP87" s="687"/>
      <c r="AQ87" s="687"/>
      <c r="AR87" s="579" t="str">
        <f t="shared" ref="AR87" si="75">CONCATENATE($A87,J$81)</f>
        <v>32017</v>
      </c>
      <c r="AS87" s="578" t="str">
        <f t="shared" ref="AS87" si="76">CONCATENATE($A87,N$81)</f>
        <v>32018</v>
      </c>
      <c r="AT87" s="578" t="str">
        <f t="shared" ref="AT87" si="77">CONCATENATE($A87,R$81)</f>
        <v>32019</v>
      </c>
      <c r="AU87" s="578" t="str">
        <f t="shared" ref="AU87" si="78">CONCATENATE($A87,V$81)</f>
        <v>32020</v>
      </c>
      <c r="AV87" s="578" t="str">
        <f t="shared" ref="AV87" si="79">CONCATENATE($A87,Z$81)</f>
        <v>32021</v>
      </c>
    </row>
    <row r="88" spans="1:48" ht="28.5" x14ac:dyDescent="0.45">
      <c r="A88" s="611">
        <v>6</v>
      </c>
      <c r="B88" s="611"/>
      <c r="C88" s="613"/>
      <c r="D88" s="613"/>
      <c r="E88" s="613"/>
      <c r="F88" s="613"/>
      <c r="G88" s="613"/>
      <c r="H88" s="613"/>
      <c r="I88" s="615"/>
      <c r="J88" s="321" t="str">
        <f>IFERROR(IF(INDEX('Outcome Indicators - Section C'!E$30:E$121,MATCH($AR87,'Outcome Indicators - Section C'!$I$30:$I$121,0))&lt;&gt;0,INDEX('Outcome Indicators - Section C'!E$30:E$121,MATCH($AR87,'Outcome Indicators - Section C'!$I$30:$I$121,0)),""),"")</f>
        <v/>
      </c>
      <c r="K88" s="603"/>
      <c r="L88" s="605"/>
      <c r="M88" s="607"/>
      <c r="N88" s="321" t="str">
        <f>IFERROR(IF(INDEX('Outcome Indicators - Section C'!E$30:E$121,MATCH($AS87,'Outcome Indicators - Section C'!$I$30:$I$121,0))&lt;&gt;0,INDEX('Outcome Indicators - Section C'!E$30:E$121,MATCH($AS87,'Outcome Indicators - Section C'!$I$30:$I$121,0)),""),"")</f>
        <v/>
      </c>
      <c r="O88" s="603"/>
      <c r="P88" s="605"/>
      <c r="Q88" s="607"/>
      <c r="R88" s="321" t="str">
        <f>IFERROR(IF(INDEX('Outcome Indicators - Section C'!E$30:E$121,MATCH($AT87,'Outcome Indicators - Section C'!$I$30:$I$121,0))&lt;&gt;0,INDEX('Outcome Indicators - Section C'!E$30:E$121,MATCH($AT87,'Outcome Indicators - Section C'!$I$30:$I$121,0)),""),"")</f>
        <v/>
      </c>
      <c r="S88" s="603"/>
      <c r="T88" s="605"/>
      <c r="U88" s="607"/>
      <c r="V88" s="321" t="str">
        <f>IFERROR(IF(INDEX('Outcome Indicators - Section C'!E$30:E$121,MATCH($AU87,'Outcome Indicators - Section C'!$I$30:$I$121,0))&lt;&gt;0,INDEX('Outcome Indicators - Section C'!E$30:E$121,MATCH($AU87,'Outcome Indicators - Section C'!$I$30:$I$121,0)),""),"")</f>
        <v/>
      </c>
      <c r="W88" s="603"/>
      <c r="X88" s="605"/>
      <c r="Y88" s="607"/>
      <c r="Z88" s="321" t="str">
        <f>IFERROR(IF(INDEX('Outcome Indicators - Section C'!E$30:E$121,MATCH($AV87,'Outcome Indicators - Section C'!$I$30:$I$121,0))&lt;&gt;0,INDEX('Outcome Indicators - Section C'!E$30:E$121,MATCH($AV87,'Outcome Indicators - Section C'!$I$30:$I$121,0)),""),"")</f>
        <v/>
      </c>
      <c r="AA88" s="603"/>
      <c r="AB88" s="605"/>
      <c r="AC88" s="607"/>
      <c r="AD88" s="322"/>
      <c r="AE88" s="322"/>
      <c r="AF88" s="322"/>
      <c r="AG88" s="322"/>
      <c r="AH88" s="322"/>
      <c r="AI88" s="322"/>
      <c r="AJ88" s="322"/>
      <c r="AK88" s="322"/>
      <c r="AL88" s="322"/>
      <c r="AM88" s="602"/>
      <c r="AO88" s="687"/>
      <c r="AP88" s="687"/>
      <c r="AQ88" s="687"/>
      <c r="AR88" s="579"/>
      <c r="AS88" s="578"/>
      <c r="AT88" s="578"/>
      <c r="AU88" s="578"/>
      <c r="AV88" s="578"/>
    </row>
    <row r="89" spans="1:48" ht="28.5" x14ac:dyDescent="0.45">
      <c r="A89" s="618">
        <v>4</v>
      </c>
      <c r="B89" s="611" t="str">
        <f>IFERROR(IF(INDEX('Outcome Indicators - Section C'!B$10:B$26,MATCH($A89,'Outcome Indicators - Section C'!$A$10:$A$26,0))&lt;&gt;0,INDEX('Outcome Indicators - Section C'!B$10:B$26,MATCH($A89,'Outcome Indicators - Section C'!$A$10:$A$26,0)),""),"")</f>
        <v/>
      </c>
      <c r="C89" s="613" t="str">
        <f>IFERROR(IF(INDEX('Outcome Indicators - Section C'!C$10:C$26,MATCH($A89,'Outcome Indicators - Section C'!$A$10:$A$26,0))&lt;&gt;0,INDEX('Outcome Indicators - Section C'!C$10:C$26,MATCH($A89,'Outcome Indicators - Section C'!$A$10:$A$26,0)),""),"")</f>
        <v/>
      </c>
      <c r="D89" s="613" t="str">
        <f>IFERROR(IF(INDEX('Outcome Indicators - Section C'!D$10:D$26,MATCH($A89,'Outcome Indicators - Section C'!$A$10:$A$26,0))&lt;&gt;0,INDEX('Outcome Indicators - Section C'!D$10:D$26,MATCH($A89,'Outcome Indicators - Section C'!$A$10:$A$26,0)),""),"")</f>
        <v/>
      </c>
      <c r="E89" s="613" t="str">
        <f>IFERROR(IF(INDEX('Outcome Indicators - Section C'!E$10:E$26,MATCH($A89,'Outcome Indicators - Section C'!$A$10:$A$26,0))&lt;&gt;0,INDEX('Outcome Indicators - Section C'!E$10:E$26,MATCH($A89,'Outcome Indicators - Section C'!$A$10:$A$26,0)),""),"")</f>
        <v/>
      </c>
      <c r="F89" s="613" t="str">
        <f>IFERROR(IF(INDEX('Outcome Indicators - Section C'!F$10:F$26,MATCH($A89,'Outcome Indicators - Section C'!$A$10:$A$26,0))&lt;&gt;0,INDEX('Outcome Indicators - Section C'!F$10:F$26,MATCH($A89,'Outcome Indicators - Section C'!$A$10:$A$26,0)),""),"")</f>
        <v/>
      </c>
      <c r="G89" s="613" t="str">
        <f>IFERROR(IF(INDEX('Outcome Indicators - Section C'!G$10:G$26,MATCH($A89,'Outcome Indicators - Section C'!$A$10:$A$26,0))&lt;&gt;0,INDEX('Outcome Indicators - Section C'!G$10:G$26,MATCH($A89,'Outcome Indicators - Section C'!$A$10:$A$26,0)),""),"")</f>
        <v/>
      </c>
      <c r="H89" s="613" t="str">
        <f>IFERROR(IF(INDEX('Outcome Indicators - Section C'!H$10:H$26,MATCH($A89,'Outcome Indicators - Section C'!$A$10:$A$26,0))&lt;&gt;0,INDEX('Outcome Indicators - Section C'!H$10:H$26,MATCH($A89,'Outcome Indicators - Section C'!$A$10:$A$26,0)),""),"")</f>
        <v/>
      </c>
      <c r="I89" s="615" t="str">
        <f>IFERROR(IF(INDEX('Outcome Indicators - Section C'!Q$10:Q$26,MATCH($A89,'Outcome Indicators - Section C'!$A$10:$A$26,0))&lt;&gt;0,INDEX('Outcome Indicators - Section C'!Q$10:Q$26,MATCH($A89,'Outcome Indicators - Section C'!$A$10:$A$26,0)),""),"")</f>
        <v/>
      </c>
      <c r="J89" s="323" t="str">
        <f>IFERROR(IF(INDEX('Outcome Indicators - Section C'!D$30:D$121,MATCH($AR89,'Outcome Indicators - Section C'!$I$30:$I$121,0))&lt;&gt;0,INDEX('Outcome Indicators - Section C'!D$30:D$121,MATCH($AR89,'Outcome Indicators - Section C'!$I$30:$I$121,0)),""),"")</f>
        <v/>
      </c>
      <c r="K89" s="603" t="str">
        <f>IFERROR(IF(INDEX('Outcome Indicators - Section C'!F$30:F$121,MATCH($AR89,'Outcome Indicators - Section C'!$I$30:$I$121,0))&lt;&gt;0,INDEX('Outcome Indicators - Section C'!F$30:F$121,MATCH($AR89,'Outcome Indicators - Section C'!$I$30:$I$121,0)),""),"")</f>
        <v/>
      </c>
      <c r="L89" s="605" t="str">
        <f>IFERROR(IF(INDEX('Outcome Indicators - Section C'!G$30:G$121,MATCH($AR89,'Outcome Indicators - Section C'!$I$30:$I$121,0))&lt;&gt;0,INDEX('Outcome Indicators - Section C'!G$30:G$121,MATCH($AR89,'Outcome Indicators - Section C'!$I$30:$I$121,0)),""),"")</f>
        <v/>
      </c>
      <c r="M89" s="607" t="str">
        <f>IFERROR(IF(INDEX('Outcome Indicators - Section C'!H$30:H$121,MATCH($AR89,'Outcome Indicators - Section C'!$I$30:$I$121,0))&lt;&gt;0,INDEX('Outcome Indicators - Section C'!H$30:H$121,MATCH($AR89,'Outcome Indicators - Section C'!$I$30:$I$121,0)),""),"")</f>
        <v/>
      </c>
      <c r="N89" s="324" t="str">
        <f>IFERROR(IF(INDEX('Outcome Indicators - Section C'!D$30:D$121,MATCH($AS89,'Outcome Indicators - Section C'!$I$30:$I$121,0))&lt;&gt;0,INDEX('Outcome Indicators - Section C'!D$30:D$121,MATCH($AS89,'Outcome Indicators - Section C'!$I$30:$I$121,0)),""),"")</f>
        <v/>
      </c>
      <c r="O89" s="603" t="str">
        <f>IFERROR(IF(INDEX('Outcome Indicators - Section C'!F$30:F$121,MATCH($AS89,'Outcome Indicators - Section C'!$I$30:$I$121,0))&lt;&gt;0,INDEX('Outcome Indicators - Section C'!F$30:F$121,MATCH($AS89,'Outcome Indicators - Section C'!$I$30:$I$121,0)),""),"")</f>
        <v/>
      </c>
      <c r="P89" s="605" t="str">
        <f>IFERROR(IF(INDEX('Outcome Indicators - Section C'!G$30:G$121,MATCH($AS89,'Outcome Indicators - Section C'!$I$30:$I$121,0))&lt;&gt;0,INDEX('Outcome Indicators - Section C'!G$30:G$121,MATCH($AS89,'Outcome Indicators - Section C'!$I$30:$I$121,0)),""),"")</f>
        <v/>
      </c>
      <c r="Q89" s="607" t="str">
        <f>IFERROR(IF(INDEX('Outcome Indicators - Section C'!H$30:H$121,MATCH($AS89,'Outcome Indicators - Section C'!$I$30:$I$121,0))&lt;&gt;0,INDEX('Outcome Indicators - Section C'!H$30:H$121,MATCH($AS89,'Outcome Indicators - Section C'!$I$30:$I$121,0)),""),"")</f>
        <v/>
      </c>
      <c r="R89" s="323" t="str">
        <f>IFERROR(IF(INDEX('Outcome Indicators - Section C'!D$30:D$121,MATCH($AT89,'Outcome Indicators - Section C'!$I$30:$I$121,0))&lt;&gt;0,INDEX('Outcome Indicators - Section C'!D$30:D$121,MATCH($AT89,'Outcome Indicators - Section C'!$I$30:$I$121,0)),""),"")</f>
        <v/>
      </c>
      <c r="S89" s="603" t="str">
        <f>IFERROR(IF(INDEX('Outcome Indicators - Section C'!F$30:F$121,MATCH($AT89,'Outcome Indicators - Section C'!$I$30:$I$121,0))&lt;&gt;0,INDEX('Outcome Indicators - Section C'!F$30:F$121,MATCH($AT89,'Outcome Indicators - Section C'!$I$30:$I$121,0)),""),"")</f>
        <v/>
      </c>
      <c r="T89" s="605" t="str">
        <f>IFERROR(IF(INDEX('Outcome Indicators - Section C'!G$30:G$121,MATCH($AT89,'Outcome Indicators - Section C'!$I$30:$I$121,0))&lt;&gt;0,INDEX('Outcome Indicators - Section C'!G$30:G$121,MATCH($AT89,'Outcome Indicators - Section C'!$I$30:$I$121,0)),""),"")</f>
        <v/>
      </c>
      <c r="U89" s="607" t="str">
        <f>IFERROR(IF(INDEX('Outcome Indicators - Section C'!H$30:H$121,MATCH($AT89,'Outcome Indicators - Section C'!$I$30:$I$121,0))&lt;&gt;0,INDEX('Outcome Indicators - Section C'!H$30:H$121,MATCH($AT89,'Outcome Indicators - Section C'!$I$30:$I$121,0)),""),"")</f>
        <v/>
      </c>
      <c r="V89" s="324" t="str">
        <f>IFERROR(IF(INDEX('Outcome Indicators - Section C'!D$30:D$121,MATCH($AU89,'Outcome Indicators - Section C'!$I$30:$I$121,0))&lt;&gt;0,INDEX('Outcome Indicators - Section C'!D$30:D$121,MATCH($AU89,'Outcome Indicators - Section C'!$I$30:$I$121,0)),""),"")</f>
        <v/>
      </c>
      <c r="W89" s="603" t="str">
        <f>IFERROR(IF(INDEX('Outcome Indicators - Section C'!F$30:F$121,MATCH($AU89,'Outcome Indicators - Section C'!$I$30:$I$121,0))&lt;&gt;0,INDEX('Outcome Indicators - Section C'!F$30:F$121,MATCH($AU89,'Outcome Indicators - Section C'!$I$30:$I$121,0)),""),"")</f>
        <v/>
      </c>
      <c r="X89" s="605" t="str">
        <f>IFERROR(IF(INDEX('Outcome Indicators - Section C'!G$30:G$121,MATCH($AU89,'Outcome Indicators - Section C'!$I$30:$I$121,0))&lt;&gt;0,INDEX('Outcome Indicators - Section C'!G$30:G$121,MATCH($AU89,'Outcome Indicators - Section C'!$I$30:$I$121,0)),""),"")</f>
        <v/>
      </c>
      <c r="Y89" s="607" t="str">
        <f>IFERROR(IF(INDEX('Outcome Indicators - Section C'!H$30:H$121,MATCH($AU89,'Outcome Indicators - Section C'!$I$30:$I$121,0))&lt;&gt;0,INDEX('Outcome Indicators - Section C'!H$30:H$121,MATCH($AU89,'Outcome Indicators - Section C'!$I$30:$I$121,0)),""),"")</f>
        <v/>
      </c>
      <c r="Z89" s="324" t="str">
        <f>IFERROR(IF(INDEX('Outcome Indicators - Section C'!D$30:D$121,MATCH($AV89,'Outcome Indicators - Section C'!$I$30:$I$121,0))&lt;&gt;0,INDEX('Outcome Indicators - Section C'!D$30:D$121,MATCH($AV89,'Outcome Indicators - Section C'!$I$30:$I$121,0)),""),"")</f>
        <v/>
      </c>
      <c r="AA89" s="603" t="str">
        <f>IFERROR(IF(INDEX('Outcome Indicators - Section C'!F$30:F$121,MATCH($AV89,'Outcome Indicators - Section C'!$I$30:$I$121,0))&lt;&gt;0,INDEX('Outcome Indicators - Section C'!F$30:F$121,MATCH($AV89,'Outcome Indicators - Section C'!$I$30:$I$121,0)),""),"")</f>
        <v/>
      </c>
      <c r="AB89" s="605" t="str">
        <f>IFERROR(IF(INDEX('Outcome Indicators - Section C'!G$30:G$121,MATCH($AV89,'Outcome Indicators - Section C'!$I$30:$I$121,0))&lt;&gt;0,INDEX('Outcome Indicators - Section C'!G$30:G$121,MATCH($AV89,'Outcome Indicators - Section C'!$I$30:$I$121,0)),""),"")</f>
        <v/>
      </c>
      <c r="AC89" s="607" t="str">
        <f>IFERROR(IF(INDEX('Outcome Indicators - Section C'!H$30:H$121,MATCH($AV89,'Outcome Indicators - Section C'!$I$30:$I$121,0))&lt;&gt;0,INDEX('Outcome Indicators - Section C'!H$30:H$121,MATCH($AV89,'Outcome Indicators - Section C'!$I$30:$I$121,0)),""),"")</f>
        <v/>
      </c>
      <c r="AD89" s="322"/>
      <c r="AE89" s="322"/>
      <c r="AF89" s="322"/>
      <c r="AG89" s="322"/>
      <c r="AH89" s="322"/>
      <c r="AI89" s="322"/>
      <c r="AJ89" s="322"/>
      <c r="AK89" s="322"/>
      <c r="AL89" s="322"/>
      <c r="AM89" s="602" t="str">
        <f>IFERROR(IF(INDEX('Outcome Indicators - Section C'!R$10:R$26,MATCH($A89,'Outcome Indicators - Section C'!$A$10:$A$26,0))&lt;&gt;0,INDEX('Outcome Indicators - Section C'!R$10:R$26,MATCH($A89,'Outcome Indicators - Section C'!$A$10:$A$26,0)),""),"")</f>
        <v/>
      </c>
      <c r="AO89" s="687"/>
      <c r="AP89" s="687"/>
      <c r="AQ89" s="687"/>
      <c r="AR89" s="579" t="str">
        <f t="shared" ref="AR89" si="80">CONCATENATE($A89,J$81)</f>
        <v>42017</v>
      </c>
      <c r="AS89" s="578" t="str">
        <f t="shared" ref="AS89" si="81">CONCATENATE($A89,N$81)</f>
        <v>42018</v>
      </c>
      <c r="AT89" s="578" t="str">
        <f t="shared" ref="AT89" si="82">CONCATENATE($A89,R$81)</f>
        <v>42019</v>
      </c>
      <c r="AU89" s="578" t="str">
        <f t="shared" ref="AU89" si="83">CONCATENATE($A89,V$81)</f>
        <v>42020</v>
      </c>
      <c r="AV89" s="578" t="str">
        <f t="shared" ref="AV89" si="84">CONCATENATE($A89,Z$81)</f>
        <v>42021</v>
      </c>
    </row>
    <row r="90" spans="1:48" ht="28.5" x14ac:dyDescent="0.45">
      <c r="A90" s="618">
        <v>8</v>
      </c>
      <c r="B90" s="611"/>
      <c r="C90" s="613"/>
      <c r="D90" s="613"/>
      <c r="E90" s="613"/>
      <c r="F90" s="613"/>
      <c r="G90" s="613"/>
      <c r="H90" s="613"/>
      <c r="I90" s="615"/>
      <c r="J90" s="323" t="str">
        <f>IFERROR(IF(INDEX('Outcome Indicators - Section C'!E$30:E$121,MATCH($AR89,'Outcome Indicators - Section C'!$I$30:$I$121,0))&lt;&gt;0,INDEX('Outcome Indicators - Section C'!E$30:E$121,MATCH($AR89,'Outcome Indicators - Section C'!$I$30:$I$121,0)),""),"")</f>
        <v/>
      </c>
      <c r="K90" s="603"/>
      <c r="L90" s="605"/>
      <c r="M90" s="607"/>
      <c r="N90" s="324" t="str">
        <f>IFERROR(IF(INDEX('Outcome Indicators - Section C'!E$30:E$121,MATCH($AS89,'Outcome Indicators - Section C'!$I$30:$I$121,0))&lt;&gt;0,INDEX('Outcome Indicators - Section C'!E$30:E$121,MATCH($AS89,'Outcome Indicators - Section C'!$I$30:$I$121,0)),""),"")</f>
        <v/>
      </c>
      <c r="O90" s="603"/>
      <c r="P90" s="605"/>
      <c r="Q90" s="607"/>
      <c r="R90" s="323" t="str">
        <f>IFERROR(IF(INDEX('Outcome Indicators - Section C'!E$30:E$121,MATCH($AT89,'Outcome Indicators - Section C'!$I$30:$I$121,0))&lt;&gt;0,INDEX('Outcome Indicators - Section C'!E$30:E$121,MATCH($AT89,'Outcome Indicators - Section C'!$I$30:$I$121,0)),""),"")</f>
        <v/>
      </c>
      <c r="S90" s="603"/>
      <c r="T90" s="605"/>
      <c r="U90" s="607"/>
      <c r="V90" s="324" t="str">
        <f>IFERROR(IF(INDEX('Outcome Indicators - Section C'!E$30:E$121,MATCH($AU89,'Outcome Indicators - Section C'!$I$30:$I$121,0))&lt;&gt;0,INDEX('Outcome Indicators - Section C'!E$30:E$121,MATCH($AU89,'Outcome Indicators - Section C'!$I$30:$I$121,0)),""),"")</f>
        <v/>
      </c>
      <c r="W90" s="603"/>
      <c r="X90" s="605"/>
      <c r="Y90" s="607"/>
      <c r="Z90" s="324" t="str">
        <f>IFERROR(IF(INDEX('Outcome Indicators - Section C'!E$30:E$121,MATCH($AV89,'Outcome Indicators - Section C'!$I$30:$I$121,0))&lt;&gt;0,INDEX('Outcome Indicators - Section C'!E$30:E$121,MATCH($AV89,'Outcome Indicators - Section C'!$I$30:$I$121,0)),""),"")</f>
        <v/>
      </c>
      <c r="AA90" s="603"/>
      <c r="AB90" s="605"/>
      <c r="AC90" s="607"/>
      <c r="AD90" s="322"/>
      <c r="AE90" s="322"/>
      <c r="AF90" s="322"/>
      <c r="AG90" s="322"/>
      <c r="AH90" s="322"/>
      <c r="AI90" s="322"/>
      <c r="AJ90" s="322"/>
      <c r="AK90" s="322"/>
      <c r="AL90" s="322"/>
      <c r="AM90" s="602"/>
      <c r="AO90" s="687"/>
      <c r="AP90" s="687"/>
      <c r="AQ90" s="687"/>
      <c r="AR90" s="579"/>
      <c r="AS90" s="578"/>
      <c r="AT90" s="578"/>
      <c r="AU90" s="578"/>
      <c r="AV90" s="578"/>
    </row>
    <row r="91" spans="1:48" ht="28.5" x14ac:dyDescent="0.45">
      <c r="A91" s="611">
        <v>5</v>
      </c>
      <c r="B91" s="611" t="str">
        <f>IFERROR(IF(INDEX('Outcome Indicators - Section C'!B$10:B$26,MATCH($A91,'Outcome Indicators - Section C'!$A$10:$A$26,0))&lt;&gt;0,INDEX('Outcome Indicators - Section C'!B$10:B$26,MATCH($A91,'Outcome Indicators - Section C'!$A$10:$A$26,0)),""),"")</f>
        <v/>
      </c>
      <c r="C91" s="613" t="str">
        <f>IFERROR(IF(INDEX('Outcome Indicators - Section C'!C$10:C$26,MATCH($A91,'Outcome Indicators - Section C'!$A$10:$A$26,0))&lt;&gt;0,INDEX('Outcome Indicators - Section C'!C$10:C$26,MATCH($A91,'Outcome Indicators - Section C'!$A$10:$A$26,0)),""),"")</f>
        <v/>
      </c>
      <c r="D91" s="613" t="str">
        <f>IFERROR(IF(INDEX('Outcome Indicators - Section C'!D$10:D$26,MATCH($A91,'Outcome Indicators - Section C'!$A$10:$A$26,0))&lt;&gt;0,INDEX('Outcome Indicators - Section C'!D$10:D$26,MATCH($A91,'Outcome Indicators - Section C'!$A$10:$A$26,0)),""),"")</f>
        <v/>
      </c>
      <c r="E91" s="613" t="str">
        <f>IFERROR(IF(INDEX('Outcome Indicators - Section C'!E$10:E$26,MATCH($A91,'Outcome Indicators - Section C'!$A$10:$A$26,0))&lt;&gt;0,INDEX('Outcome Indicators - Section C'!E$10:E$26,MATCH($A91,'Outcome Indicators - Section C'!$A$10:$A$26,0)),""),"")</f>
        <v/>
      </c>
      <c r="F91" s="613" t="str">
        <f>IFERROR(IF(INDEX('Outcome Indicators - Section C'!F$10:F$26,MATCH($A91,'Outcome Indicators - Section C'!$A$10:$A$26,0))&lt;&gt;0,INDEX('Outcome Indicators - Section C'!F$10:F$26,MATCH($A91,'Outcome Indicators - Section C'!$A$10:$A$26,0)),""),"")</f>
        <v/>
      </c>
      <c r="G91" s="613" t="str">
        <f>IFERROR(IF(INDEX('Outcome Indicators - Section C'!G$10:G$26,MATCH($A91,'Outcome Indicators - Section C'!$A$10:$A$26,0))&lt;&gt;0,INDEX('Outcome Indicators - Section C'!G$10:G$26,MATCH($A91,'Outcome Indicators - Section C'!$A$10:$A$26,0)),""),"")</f>
        <v/>
      </c>
      <c r="H91" s="613" t="str">
        <f>IFERROR(IF(INDEX('Outcome Indicators - Section C'!H$10:H$26,MATCH($A91,'Outcome Indicators - Section C'!$A$10:$A$26,0))&lt;&gt;0,INDEX('Outcome Indicators - Section C'!H$10:H$26,MATCH($A91,'Outcome Indicators - Section C'!$A$10:$A$26,0)),""),"")</f>
        <v/>
      </c>
      <c r="I91" s="615" t="str">
        <f>IFERROR(IF(INDEX('Outcome Indicators - Section C'!Q$10:Q$26,MATCH($A91,'Outcome Indicators - Section C'!$A$10:$A$26,0))&lt;&gt;0,INDEX('Outcome Indicators - Section C'!Q$10:Q$26,MATCH($A91,'Outcome Indicators - Section C'!$A$10:$A$26,0)),""),"")</f>
        <v/>
      </c>
      <c r="J91" s="321" t="str">
        <f>IFERROR(IF(INDEX('Outcome Indicators - Section C'!D$30:D$121,MATCH($AR91,'Outcome Indicators - Section C'!$I$30:$I$121,0))&lt;&gt;0,INDEX('Outcome Indicators - Section C'!D$30:D$121,MATCH($AR91,'Outcome Indicators - Section C'!$I$30:$I$121,0)),""),"")</f>
        <v/>
      </c>
      <c r="K91" s="603" t="str">
        <f>IFERROR(IF(INDEX('Outcome Indicators - Section C'!F$30:F$121,MATCH($AR91,'Outcome Indicators - Section C'!$I$30:$I$121,0))&lt;&gt;0,INDEX('Outcome Indicators - Section C'!F$30:F$121,MATCH($AR91,'Outcome Indicators - Section C'!$I$30:$I$121,0)),""),"")</f>
        <v/>
      </c>
      <c r="L91" s="605" t="str">
        <f>IFERROR(IF(INDEX('Outcome Indicators - Section C'!G$30:G$121,MATCH($AR91,'Outcome Indicators - Section C'!$I$30:$I$121,0))&lt;&gt;0,INDEX('Outcome Indicators - Section C'!G$30:G$121,MATCH($AR91,'Outcome Indicators - Section C'!$I$30:$I$121,0)),""),"")</f>
        <v/>
      </c>
      <c r="M91" s="607" t="str">
        <f>IFERROR(IF(INDEX('Outcome Indicators - Section C'!H$30:H$121,MATCH($AR91,'Outcome Indicators - Section C'!$I$30:$I$121,0))&lt;&gt;0,INDEX('Outcome Indicators - Section C'!H$30:H$121,MATCH($AR91,'Outcome Indicators - Section C'!$I$30:$I$121,0)),""),"")</f>
        <v/>
      </c>
      <c r="N91" s="321" t="str">
        <f>IFERROR(IF(INDEX('Outcome Indicators - Section C'!D$30:D$121,MATCH($AS91,'Outcome Indicators - Section C'!$I$30:$I$121,0))&lt;&gt;0,INDEX('Outcome Indicators - Section C'!D$30:D$121,MATCH($AS91,'Outcome Indicators - Section C'!$I$30:$I$121,0)),""),"")</f>
        <v/>
      </c>
      <c r="O91" s="603" t="str">
        <f>IFERROR(IF(INDEX('Outcome Indicators - Section C'!F$30:F$121,MATCH($AS91,'Outcome Indicators - Section C'!$I$30:$I$121,0))&lt;&gt;0,INDEX('Outcome Indicators - Section C'!F$30:F$121,MATCH($AS91,'Outcome Indicators - Section C'!$I$30:$I$121,0)),""),"")</f>
        <v/>
      </c>
      <c r="P91" s="605" t="str">
        <f>IFERROR(IF(INDEX('Outcome Indicators - Section C'!G$30:G$121,MATCH($AS91,'Outcome Indicators - Section C'!$I$30:$I$121,0))&lt;&gt;0,INDEX('Outcome Indicators - Section C'!G$30:G$121,MATCH($AS91,'Outcome Indicators - Section C'!$I$30:$I$121,0)),""),"")</f>
        <v/>
      </c>
      <c r="Q91" s="607" t="str">
        <f>IFERROR(IF(INDEX('Outcome Indicators - Section C'!H$30:H$121,MATCH($AS91,'Outcome Indicators - Section C'!$I$30:$I$121,0))&lt;&gt;0,INDEX('Outcome Indicators - Section C'!H$30:H$121,MATCH($AS91,'Outcome Indicators - Section C'!$I$30:$I$121,0)),""),"")</f>
        <v/>
      </c>
      <c r="R91" s="321" t="str">
        <f>IFERROR(IF(INDEX('Outcome Indicators - Section C'!D$30:D$121,MATCH($AT91,'Outcome Indicators - Section C'!$I$30:$I$121,0))&lt;&gt;0,INDEX('Outcome Indicators - Section C'!D$30:D$121,MATCH($AT91,'Outcome Indicators - Section C'!$I$30:$I$121,0)),""),"")</f>
        <v/>
      </c>
      <c r="S91" s="603" t="str">
        <f>IFERROR(IF(INDEX('Outcome Indicators - Section C'!F$30:F$121,MATCH($AT91,'Outcome Indicators - Section C'!$I$30:$I$121,0))&lt;&gt;0,INDEX('Outcome Indicators - Section C'!F$30:F$121,MATCH($AT91,'Outcome Indicators - Section C'!$I$30:$I$121,0)),""),"")</f>
        <v/>
      </c>
      <c r="T91" s="605" t="str">
        <f>IFERROR(IF(INDEX('Outcome Indicators - Section C'!G$30:G$121,MATCH($AT91,'Outcome Indicators - Section C'!$I$30:$I$121,0))&lt;&gt;0,INDEX('Outcome Indicators - Section C'!G$30:G$121,MATCH($AT91,'Outcome Indicators - Section C'!$I$30:$I$121,0)),""),"")</f>
        <v/>
      </c>
      <c r="U91" s="607" t="str">
        <f>IFERROR(IF(INDEX('Outcome Indicators - Section C'!H$30:H$121,MATCH($AT91,'Outcome Indicators - Section C'!$I$30:$I$121,0))&lt;&gt;0,INDEX('Outcome Indicators - Section C'!H$30:H$121,MATCH($AT91,'Outcome Indicators - Section C'!$I$30:$I$121,0)),""),"")</f>
        <v/>
      </c>
      <c r="V91" s="321" t="str">
        <f>IFERROR(IF(INDEX('Outcome Indicators - Section C'!D$30:D$121,MATCH($AU91,'Outcome Indicators - Section C'!$I$30:$I$121,0))&lt;&gt;0,INDEX('Outcome Indicators - Section C'!D$30:D$121,MATCH($AU91,'Outcome Indicators - Section C'!$I$30:$I$121,0)),""),"")</f>
        <v/>
      </c>
      <c r="W91" s="603" t="str">
        <f>IFERROR(IF(INDEX('Outcome Indicators - Section C'!F$30:F$121,MATCH($AU91,'Outcome Indicators - Section C'!$I$30:$I$121,0))&lt;&gt;0,INDEX('Outcome Indicators - Section C'!F$30:F$121,MATCH($AU91,'Outcome Indicators - Section C'!$I$30:$I$121,0)),""),"")</f>
        <v/>
      </c>
      <c r="X91" s="605" t="str">
        <f>IFERROR(IF(INDEX('Outcome Indicators - Section C'!G$30:G$121,MATCH($AU91,'Outcome Indicators - Section C'!$I$30:$I$121,0))&lt;&gt;0,INDEX('Outcome Indicators - Section C'!G$30:G$121,MATCH($AU91,'Outcome Indicators - Section C'!$I$30:$I$121,0)),""),"")</f>
        <v/>
      </c>
      <c r="Y91" s="607" t="str">
        <f>IFERROR(IF(INDEX('Outcome Indicators - Section C'!H$30:H$121,MATCH($AU91,'Outcome Indicators - Section C'!$I$30:$I$121,0))&lt;&gt;0,INDEX('Outcome Indicators - Section C'!H$30:H$121,MATCH($AU91,'Outcome Indicators - Section C'!$I$30:$I$121,0)),""),"")</f>
        <v/>
      </c>
      <c r="Z91" s="321" t="str">
        <f>IFERROR(IF(INDEX('Outcome Indicators - Section C'!D$30:D$121,MATCH($AV91,'Outcome Indicators - Section C'!$I$30:$I$121,0))&lt;&gt;0,INDEX('Outcome Indicators - Section C'!D$30:D$121,MATCH($AV91,'Outcome Indicators - Section C'!$I$30:$I$121,0)),""),"")</f>
        <v/>
      </c>
      <c r="AA91" s="603" t="str">
        <f>IFERROR(IF(INDEX('Outcome Indicators - Section C'!F$30:F$121,MATCH($AV91,'Outcome Indicators - Section C'!$I$30:$I$121,0))&lt;&gt;0,INDEX('Outcome Indicators - Section C'!F$30:F$121,MATCH($AV91,'Outcome Indicators - Section C'!$I$30:$I$121,0)),""),"")</f>
        <v/>
      </c>
      <c r="AB91" s="605" t="str">
        <f>IFERROR(IF(INDEX('Outcome Indicators - Section C'!G$30:G$121,MATCH($AV91,'Outcome Indicators - Section C'!$I$30:$I$121,0))&lt;&gt;0,INDEX('Outcome Indicators - Section C'!G$30:G$121,MATCH($AV91,'Outcome Indicators - Section C'!$I$30:$I$121,0)),""),"")</f>
        <v/>
      </c>
      <c r="AC91" s="607" t="str">
        <f>IFERROR(IF(INDEX('Outcome Indicators - Section C'!H$30:H$121,MATCH($AV91,'Outcome Indicators - Section C'!$I$30:$I$121,0))&lt;&gt;0,INDEX('Outcome Indicators - Section C'!H$30:H$121,MATCH($AV91,'Outcome Indicators - Section C'!$I$30:$I$121,0)),""),"")</f>
        <v/>
      </c>
      <c r="AD91" s="322"/>
      <c r="AE91" s="322"/>
      <c r="AF91" s="322"/>
      <c r="AG91" s="322"/>
      <c r="AH91" s="322"/>
      <c r="AI91" s="322"/>
      <c r="AJ91" s="322"/>
      <c r="AK91" s="322"/>
      <c r="AL91" s="322"/>
      <c r="AM91" s="602" t="str">
        <f>IFERROR(IF(INDEX('Outcome Indicators - Section C'!R$10:R$26,MATCH($A91,'Outcome Indicators - Section C'!$A$10:$A$26,0))&lt;&gt;0,INDEX('Outcome Indicators - Section C'!R$10:R$26,MATCH($A91,'Outcome Indicators - Section C'!$A$10:$A$26,0)),""),"")</f>
        <v/>
      </c>
      <c r="AO91" s="687"/>
      <c r="AP91" s="687"/>
      <c r="AQ91" s="687"/>
      <c r="AR91" s="579" t="str">
        <f t="shared" ref="AR91" si="85">CONCATENATE($A91,J$81)</f>
        <v>52017</v>
      </c>
      <c r="AS91" s="578" t="str">
        <f t="shared" ref="AS91" si="86">CONCATENATE($A91,N$81)</f>
        <v>52018</v>
      </c>
      <c r="AT91" s="578" t="str">
        <f t="shared" ref="AT91" si="87">CONCATENATE($A91,R$81)</f>
        <v>52019</v>
      </c>
      <c r="AU91" s="578" t="str">
        <f t="shared" ref="AU91" si="88">CONCATENATE($A91,V$81)</f>
        <v>52020</v>
      </c>
      <c r="AV91" s="578" t="str">
        <f t="shared" ref="AV91" si="89">CONCATENATE($A91,Z$81)</f>
        <v>52021</v>
      </c>
    </row>
    <row r="92" spans="1:48" ht="28.5" x14ac:dyDescent="0.45">
      <c r="A92" s="611">
        <v>9.8000000000000007</v>
      </c>
      <c r="B92" s="611"/>
      <c r="C92" s="613"/>
      <c r="D92" s="613"/>
      <c r="E92" s="613"/>
      <c r="F92" s="613"/>
      <c r="G92" s="613"/>
      <c r="H92" s="613"/>
      <c r="I92" s="615"/>
      <c r="J92" s="321" t="str">
        <f>IFERROR(IF(INDEX('Outcome Indicators - Section C'!E$30:E$121,MATCH($AR91,'Outcome Indicators - Section C'!$I$30:$I$121,0))&lt;&gt;0,INDEX('Outcome Indicators - Section C'!E$30:E$121,MATCH($AR91,'Outcome Indicators - Section C'!$I$30:$I$121,0)),""),"")</f>
        <v/>
      </c>
      <c r="K92" s="603"/>
      <c r="L92" s="605"/>
      <c r="M92" s="607"/>
      <c r="N92" s="321" t="str">
        <f>IFERROR(IF(INDEX('Outcome Indicators - Section C'!E$30:E$121,MATCH($AS91,'Outcome Indicators - Section C'!$I$30:$I$121,0))&lt;&gt;0,INDEX('Outcome Indicators - Section C'!E$30:E$121,MATCH($AS91,'Outcome Indicators - Section C'!$I$30:$I$121,0)),""),"")</f>
        <v/>
      </c>
      <c r="O92" s="603"/>
      <c r="P92" s="605"/>
      <c r="Q92" s="607"/>
      <c r="R92" s="321" t="str">
        <f>IFERROR(IF(INDEX('Outcome Indicators - Section C'!E$30:E$121,MATCH($AT91,'Outcome Indicators - Section C'!$I$30:$I$121,0))&lt;&gt;0,INDEX('Outcome Indicators - Section C'!E$30:E$121,MATCH($AT91,'Outcome Indicators - Section C'!$I$30:$I$121,0)),""),"")</f>
        <v/>
      </c>
      <c r="S92" s="603"/>
      <c r="T92" s="605"/>
      <c r="U92" s="607"/>
      <c r="V92" s="321" t="str">
        <f>IFERROR(IF(INDEX('Outcome Indicators - Section C'!E$30:E$121,MATCH($AU91,'Outcome Indicators - Section C'!$I$30:$I$121,0))&lt;&gt;0,INDEX('Outcome Indicators - Section C'!E$30:E$121,MATCH($AU91,'Outcome Indicators - Section C'!$I$30:$I$121,0)),""),"")</f>
        <v/>
      </c>
      <c r="W92" s="603"/>
      <c r="X92" s="605"/>
      <c r="Y92" s="607"/>
      <c r="Z92" s="321" t="str">
        <f>IFERROR(IF(INDEX('Outcome Indicators - Section C'!E$30:E$121,MATCH($AV91,'Outcome Indicators - Section C'!$I$30:$I$121,0))&lt;&gt;0,INDEX('Outcome Indicators - Section C'!E$30:E$121,MATCH($AV91,'Outcome Indicators - Section C'!$I$30:$I$121,0)),""),"")</f>
        <v/>
      </c>
      <c r="AA92" s="603"/>
      <c r="AB92" s="605"/>
      <c r="AC92" s="607"/>
      <c r="AD92" s="322"/>
      <c r="AE92" s="322"/>
      <c r="AF92" s="322"/>
      <c r="AG92" s="322"/>
      <c r="AH92" s="322"/>
      <c r="AI92" s="322"/>
      <c r="AJ92" s="322"/>
      <c r="AK92" s="322"/>
      <c r="AL92" s="322"/>
      <c r="AM92" s="602"/>
      <c r="AO92" s="687"/>
      <c r="AP92" s="687"/>
      <c r="AQ92" s="687"/>
      <c r="AR92" s="579"/>
      <c r="AS92" s="578"/>
      <c r="AT92" s="578"/>
      <c r="AU92" s="578"/>
      <c r="AV92" s="578"/>
    </row>
    <row r="93" spans="1:48" ht="28.5" x14ac:dyDescent="0.45">
      <c r="A93" s="618">
        <v>6</v>
      </c>
      <c r="B93" s="611" t="str">
        <f>IFERROR(IF(INDEX('Outcome Indicators - Section C'!B$10:B$26,MATCH($A93,'Outcome Indicators - Section C'!$A$10:$A$26,0))&lt;&gt;0,INDEX('Outcome Indicators - Section C'!B$10:B$26,MATCH($A93,'Outcome Indicators - Section C'!$A$10:$A$26,0)),""),"")</f>
        <v/>
      </c>
      <c r="C93" s="613" t="str">
        <f>IFERROR(IF(INDEX('Outcome Indicators - Section C'!C$10:C$26,MATCH($A93,'Outcome Indicators - Section C'!$A$10:$A$26,0))&lt;&gt;0,INDEX('Outcome Indicators - Section C'!C$10:C$26,MATCH($A93,'Outcome Indicators - Section C'!$A$10:$A$26,0)),""),"")</f>
        <v/>
      </c>
      <c r="D93" s="613" t="str">
        <f>IFERROR(IF(INDEX('Outcome Indicators - Section C'!D$10:D$26,MATCH($A93,'Outcome Indicators - Section C'!$A$10:$A$26,0))&lt;&gt;0,INDEX('Outcome Indicators - Section C'!D$10:D$26,MATCH($A93,'Outcome Indicators - Section C'!$A$10:$A$26,0)),""),"")</f>
        <v/>
      </c>
      <c r="E93" s="613" t="str">
        <f>IFERROR(IF(INDEX('Outcome Indicators - Section C'!E$10:E$26,MATCH($A93,'Outcome Indicators - Section C'!$A$10:$A$26,0))&lt;&gt;0,INDEX('Outcome Indicators - Section C'!E$10:E$26,MATCH($A93,'Outcome Indicators - Section C'!$A$10:$A$26,0)),""),"")</f>
        <v/>
      </c>
      <c r="F93" s="613" t="str">
        <f>IFERROR(IF(INDEX('Outcome Indicators - Section C'!F$10:F$26,MATCH($A93,'Outcome Indicators - Section C'!$A$10:$A$26,0))&lt;&gt;0,INDEX('Outcome Indicators - Section C'!F$10:F$26,MATCH($A93,'Outcome Indicators - Section C'!$A$10:$A$26,0)),""),"")</f>
        <v/>
      </c>
      <c r="G93" s="613" t="str">
        <f>IFERROR(IF(INDEX('Outcome Indicators - Section C'!G$10:G$26,MATCH($A93,'Outcome Indicators - Section C'!$A$10:$A$26,0))&lt;&gt;0,INDEX('Outcome Indicators - Section C'!G$10:G$26,MATCH($A93,'Outcome Indicators - Section C'!$A$10:$A$26,0)),""),"")</f>
        <v/>
      </c>
      <c r="H93" s="613" t="str">
        <f>IFERROR(IF(INDEX('Outcome Indicators - Section C'!H$10:H$26,MATCH($A93,'Outcome Indicators - Section C'!$A$10:$A$26,0))&lt;&gt;0,INDEX('Outcome Indicators - Section C'!H$10:H$26,MATCH($A93,'Outcome Indicators - Section C'!$A$10:$A$26,0)),""),"")</f>
        <v/>
      </c>
      <c r="I93" s="615" t="str">
        <f>IFERROR(IF(INDEX('Outcome Indicators - Section C'!Q$10:Q$26,MATCH($A93,'Outcome Indicators - Section C'!$A$10:$A$26,0))&lt;&gt;0,INDEX('Outcome Indicators - Section C'!Q$10:Q$26,MATCH($A93,'Outcome Indicators - Section C'!$A$10:$A$26,0)),""),"")</f>
        <v/>
      </c>
      <c r="J93" s="323" t="str">
        <f>IFERROR(IF(INDEX('Outcome Indicators - Section C'!D$30:D$121,MATCH($AR93,'Outcome Indicators - Section C'!$I$30:$I$121,0))&lt;&gt;0,INDEX('Outcome Indicators - Section C'!D$30:D$121,MATCH($AR93,'Outcome Indicators - Section C'!$I$30:$I$121,0)),""),"")</f>
        <v/>
      </c>
      <c r="K93" s="603" t="str">
        <f>IFERROR(IF(INDEX('Outcome Indicators - Section C'!F$30:F$121,MATCH($AR93,'Outcome Indicators - Section C'!$I$30:$I$121,0))&lt;&gt;0,INDEX('Outcome Indicators - Section C'!F$30:F$121,MATCH($AR93,'Outcome Indicators - Section C'!$I$30:$I$121,0)),""),"")</f>
        <v/>
      </c>
      <c r="L93" s="605" t="str">
        <f>IFERROR(IF(INDEX('Outcome Indicators - Section C'!G$30:G$121,MATCH($AR93,'Outcome Indicators - Section C'!$I$30:$I$121,0))&lt;&gt;0,INDEX('Outcome Indicators - Section C'!G$30:G$121,MATCH($AR93,'Outcome Indicators - Section C'!$I$30:$I$121,0)),""),"")</f>
        <v/>
      </c>
      <c r="M93" s="607" t="str">
        <f>IFERROR(IF(INDEX('Outcome Indicators - Section C'!H$30:H$121,MATCH($AR93,'Outcome Indicators - Section C'!$I$30:$I$121,0))&lt;&gt;0,INDEX('Outcome Indicators - Section C'!H$30:H$121,MATCH($AR93,'Outcome Indicators - Section C'!$I$30:$I$121,0)),""),"")</f>
        <v/>
      </c>
      <c r="N93" s="324" t="str">
        <f>IFERROR(IF(INDEX('Outcome Indicators - Section C'!D$30:D$121,MATCH($AS93,'Outcome Indicators - Section C'!$I$30:$I$121,0))&lt;&gt;0,INDEX('Outcome Indicators - Section C'!D$30:D$121,MATCH($AS93,'Outcome Indicators - Section C'!$I$30:$I$121,0)),""),"")</f>
        <v/>
      </c>
      <c r="O93" s="603" t="str">
        <f>IFERROR(IF(INDEX('Outcome Indicators - Section C'!F$30:F$121,MATCH($AS93,'Outcome Indicators - Section C'!$I$30:$I$121,0))&lt;&gt;0,INDEX('Outcome Indicators - Section C'!F$30:F$121,MATCH($AS93,'Outcome Indicators - Section C'!$I$30:$I$121,0)),""),"")</f>
        <v/>
      </c>
      <c r="P93" s="605" t="str">
        <f>IFERROR(IF(INDEX('Outcome Indicators - Section C'!G$30:G$121,MATCH($AS93,'Outcome Indicators - Section C'!$I$30:$I$121,0))&lt;&gt;0,INDEX('Outcome Indicators - Section C'!G$30:G$121,MATCH($AS93,'Outcome Indicators - Section C'!$I$30:$I$121,0)),""),"")</f>
        <v/>
      </c>
      <c r="Q93" s="607" t="str">
        <f>IFERROR(IF(INDEX('Outcome Indicators - Section C'!H$30:H$121,MATCH($AS93,'Outcome Indicators - Section C'!$I$30:$I$121,0))&lt;&gt;0,INDEX('Outcome Indicators - Section C'!H$30:H$121,MATCH($AS93,'Outcome Indicators - Section C'!$I$30:$I$121,0)),""),"")</f>
        <v/>
      </c>
      <c r="R93" s="323" t="str">
        <f>IFERROR(IF(INDEX('Outcome Indicators - Section C'!D$30:D$121,MATCH($AT93,'Outcome Indicators - Section C'!$I$30:$I$121,0))&lt;&gt;0,INDEX('Outcome Indicators - Section C'!D$30:D$121,MATCH($AT93,'Outcome Indicators - Section C'!$I$30:$I$121,0)),""),"")</f>
        <v/>
      </c>
      <c r="S93" s="603" t="str">
        <f>IFERROR(IF(INDEX('Outcome Indicators - Section C'!F$30:F$121,MATCH($AT93,'Outcome Indicators - Section C'!$I$30:$I$121,0))&lt;&gt;0,INDEX('Outcome Indicators - Section C'!F$30:F$121,MATCH($AT93,'Outcome Indicators - Section C'!$I$30:$I$121,0)),""),"")</f>
        <v/>
      </c>
      <c r="T93" s="605" t="str">
        <f>IFERROR(IF(INDEX('Outcome Indicators - Section C'!G$30:G$121,MATCH($AT93,'Outcome Indicators - Section C'!$I$30:$I$121,0))&lt;&gt;0,INDEX('Outcome Indicators - Section C'!G$30:G$121,MATCH($AT93,'Outcome Indicators - Section C'!$I$30:$I$121,0)),""),"")</f>
        <v/>
      </c>
      <c r="U93" s="607" t="str">
        <f>IFERROR(IF(INDEX('Outcome Indicators - Section C'!H$30:H$121,MATCH($AT93,'Outcome Indicators - Section C'!$I$30:$I$121,0))&lt;&gt;0,INDEX('Outcome Indicators - Section C'!H$30:H$121,MATCH($AT93,'Outcome Indicators - Section C'!$I$30:$I$121,0)),""),"")</f>
        <v/>
      </c>
      <c r="V93" s="324" t="str">
        <f>IFERROR(IF(INDEX('Outcome Indicators - Section C'!D$30:D$121,MATCH($AU93,'Outcome Indicators - Section C'!$I$30:$I$121,0))&lt;&gt;0,INDEX('Outcome Indicators - Section C'!D$30:D$121,MATCH($AU93,'Outcome Indicators - Section C'!$I$30:$I$121,0)),""),"")</f>
        <v/>
      </c>
      <c r="W93" s="603" t="str">
        <f>IFERROR(IF(INDEX('Outcome Indicators - Section C'!F$30:F$121,MATCH($AU93,'Outcome Indicators - Section C'!$I$30:$I$121,0))&lt;&gt;0,INDEX('Outcome Indicators - Section C'!F$30:F$121,MATCH($AU93,'Outcome Indicators - Section C'!$I$30:$I$121,0)),""),"")</f>
        <v/>
      </c>
      <c r="X93" s="605" t="str">
        <f>IFERROR(IF(INDEX('Outcome Indicators - Section C'!G$30:G$121,MATCH($AU93,'Outcome Indicators - Section C'!$I$30:$I$121,0))&lt;&gt;0,INDEX('Outcome Indicators - Section C'!G$30:G$121,MATCH($AU93,'Outcome Indicators - Section C'!$I$30:$I$121,0)),""),"")</f>
        <v/>
      </c>
      <c r="Y93" s="607" t="str">
        <f>IFERROR(IF(INDEX('Outcome Indicators - Section C'!H$30:H$121,MATCH($AU93,'Outcome Indicators - Section C'!$I$30:$I$121,0))&lt;&gt;0,INDEX('Outcome Indicators - Section C'!H$30:H$121,MATCH($AU93,'Outcome Indicators - Section C'!$I$30:$I$121,0)),""),"")</f>
        <v/>
      </c>
      <c r="Z93" s="324" t="str">
        <f>IFERROR(IF(INDEX('Outcome Indicators - Section C'!D$30:D$121,MATCH($AV93,'Outcome Indicators - Section C'!$I$30:$I$121,0))&lt;&gt;0,INDEX('Outcome Indicators - Section C'!D$30:D$121,MATCH($AV93,'Outcome Indicators - Section C'!$I$30:$I$121,0)),""),"")</f>
        <v/>
      </c>
      <c r="AA93" s="603" t="str">
        <f>IFERROR(IF(INDEX('Outcome Indicators - Section C'!F$30:F$121,MATCH($AV93,'Outcome Indicators - Section C'!$I$30:$I$121,0))&lt;&gt;0,INDEX('Outcome Indicators - Section C'!F$30:F$121,MATCH($AV93,'Outcome Indicators - Section C'!$I$30:$I$121,0)),""),"")</f>
        <v/>
      </c>
      <c r="AB93" s="605" t="str">
        <f>IFERROR(IF(INDEX('Outcome Indicators - Section C'!G$30:G$121,MATCH($AV93,'Outcome Indicators - Section C'!$I$30:$I$121,0))&lt;&gt;0,INDEX('Outcome Indicators - Section C'!G$30:G$121,MATCH($AV93,'Outcome Indicators - Section C'!$I$30:$I$121,0)),""),"")</f>
        <v/>
      </c>
      <c r="AC93" s="607" t="str">
        <f>IFERROR(IF(INDEX('Outcome Indicators - Section C'!H$30:H$121,MATCH($AV93,'Outcome Indicators - Section C'!$I$30:$I$121,0))&lt;&gt;0,INDEX('Outcome Indicators - Section C'!H$30:H$121,MATCH($AV93,'Outcome Indicators - Section C'!$I$30:$I$121,0)),""),"")</f>
        <v/>
      </c>
      <c r="AD93" s="322"/>
      <c r="AE93" s="322"/>
      <c r="AF93" s="322"/>
      <c r="AG93" s="322"/>
      <c r="AH93" s="322"/>
      <c r="AI93" s="322"/>
      <c r="AJ93" s="322"/>
      <c r="AK93" s="322"/>
      <c r="AL93" s="322"/>
      <c r="AM93" s="602" t="str">
        <f>IFERROR(IF(INDEX('Outcome Indicators - Section C'!R$10:R$26,MATCH($A93,'Outcome Indicators - Section C'!$A$10:$A$26,0))&lt;&gt;0,INDEX('Outcome Indicators - Section C'!R$10:R$26,MATCH($A93,'Outcome Indicators - Section C'!$A$10:$A$26,0)),""),"")</f>
        <v/>
      </c>
      <c r="AO93" s="687"/>
      <c r="AP93" s="687"/>
      <c r="AQ93" s="687"/>
      <c r="AR93" s="579" t="str">
        <f t="shared" ref="AR93" si="90">CONCATENATE($A93,J$81)</f>
        <v>62017</v>
      </c>
      <c r="AS93" s="578" t="str">
        <f t="shared" ref="AS93" si="91">CONCATENATE($A93,N$81)</f>
        <v>62018</v>
      </c>
      <c r="AT93" s="578" t="str">
        <f t="shared" ref="AT93" si="92">CONCATENATE($A93,R$81)</f>
        <v>62019</v>
      </c>
      <c r="AU93" s="578" t="str">
        <f t="shared" ref="AU93" si="93">CONCATENATE($A93,V$81)</f>
        <v>62020</v>
      </c>
      <c r="AV93" s="578" t="str">
        <f t="shared" ref="AV93" si="94">CONCATENATE($A93,Z$81)</f>
        <v>62021</v>
      </c>
    </row>
    <row r="94" spans="1:48" ht="28.5" x14ac:dyDescent="0.45">
      <c r="A94" s="618">
        <v>9.9999999999999893</v>
      </c>
      <c r="B94" s="611"/>
      <c r="C94" s="613"/>
      <c r="D94" s="613"/>
      <c r="E94" s="613"/>
      <c r="F94" s="613"/>
      <c r="G94" s="613"/>
      <c r="H94" s="613"/>
      <c r="I94" s="615"/>
      <c r="J94" s="323" t="str">
        <f>IFERROR(IF(INDEX('Outcome Indicators - Section C'!E$30:E$121,MATCH($AR93,'Outcome Indicators - Section C'!$I$30:$I$121,0))&lt;&gt;0,INDEX('Outcome Indicators - Section C'!E$30:E$121,MATCH($AR93,'Outcome Indicators - Section C'!$I$30:$I$121,0)),""),"")</f>
        <v/>
      </c>
      <c r="K94" s="603"/>
      <c r="L94" s="605"/>
      <c r="M94" s="607"/>
      <c r="N94" s="324" t="str">
        <f>IFERROR(IF(INDEX('Outcome Indicators - Section C'!E$30:E$121,MATCH($AS93,'Outcome Indicators - Section C'!$I$30:$I$121,0))&lt;&gt;0,INDEX('Outcome Indicators - Section C'!E$30:E$121,MATCH($AS93,'Outcome Indicators - Section C'!$I$30:$I$121,0)),""),"")</f>
        <v/>
      </c>
      <c r="O94" s="603"/>
      <c r="P94" s="605"/>
      <c r="Q94" s="607"/>
      <c r="R94" s="323" t="str">
        <f>IFERROR(IF(INDEX('Outcome Indicators - Section C'!E$30:E$121,MATCH($AT93,'Outcome Indicators - Section C'!$I$30:$I$121,0))&lt;&gt;0,INDEX('Outcome Indicators - Section C'!E$30:E$121,MATCH($AT93,'Outcome Indicators - Section C'!$I$30:$I$121,0)),""),"")</f>
        <v/>
      </c>
      <c r="S94" s="603"/>
      <c r="T94" s="605"/>
      <c r="U94" s="607"/>
      <c r="V94" s="324" t="str">
        <f>IFERROR(IF(INDEX('Outcome Indicators - Section C'!E$30:E$121,MATCH($AU93,'Outcome Indicators - Section C'!$I$30:$I$121,0))&lt;&gt;0,INDEX('Outcome Indicators - Section C'!E$30:E$121,MATCH($AU93,'Outcome Indicators - Section C'!$I$30:$I$121,0)),""),"")</f>
        <v/>
      </c>
      <c r="W94" s="603"/>
      <c r="X94" s="605"/>
      <c r="Y94" s="607"/>
      <c r="Z94" s="324" t="str">
        <f>IFERROR(IF(INDEX('Outcome Indicators - Section C'!E$30:E$121,MATCH($AV93,'Outcome Indicators - Section C'!$I$30:$I$121,0))&lt;&gt;0,INDEX('Outcome Indicators - Section C'!E$30:E$121,MATCH($AV93,'Outcome Indicators - Section C'!$I$30:$I$121,0)),""),"")</f>
        <v/>
      </c>
      <c r="AA94" s="603"/>
      <c r="AB94" s="605"/>
      <c r="AC94" s="607"/>
      <c r="AD94" s="322"/>
      <c r="AE94" s="322"/>
      <c r="AF94" s="322"/>
      <c r="AG94" s="322"/>
      <c r="AH94" s="322"/>
      <c r="AI94" s="322"/>
      <c r="AJ94" s="322"/>
      <c r="AK94" s="322"/>
      <c r="AL94" s="322"/>
      <c r="AM94" s="602"/>
      <c r="AO94" s="687"/>
      <c r="AP94" s="687"/>
      <c r="AQ94" s="687"/>
      <c r="AR94" s="579"/>
      <c r="AS94" s="578"/>
      <c r="AT94" s="578"/>
      <c r="AU94" s="578"/>
      <c r="AV94" s="578"/>
    </row>
    <row r="95" spans="1:48" ht="28.5" x14ac:dyDescent="0.45">
      <c r="A95" s="611">
        <v>7</v>
      </c>
      <c r="B95" s="611" t="str">
        <f>IFERROR(IF(INDEX('Outcome Indicators - Section C'!B$10:B$26,MATCH($A95,'Outcome Indicators - Section C'!$A$10:$A$26,0))&lt;&gt;0,INDEX('Outcome Indicators - Section C'!B$10:B$26,MATCH($A95,'Outcome Indicators - Section C'!$A$10:$A$26,0)),""),"")</f>
        <v/>
      </c>
      <c r="C95" s="613" t="str">
        <f>IFERROR(IF(INDEX('Outcome Indicators - Section C'!C$10:C$26,MATCH($A95,'Outcome Indicators - Section C'!$A$10:$A$26,0))&lt;&gt;0,INDEX('Outcome Indicators - Section C'!C$10:C$26,MATCH($A95,'Outcome Indicators - Section C'!$A$10:$A$26,0)),""),"")</f>
        <v/>
      </c>
      <c r="D95" s="613" t="str">
        <f>IFERROR(IF(INDEX('Outcome Indicators - Section C'!D$10:D$26,MATCH($A95,'Outcome Indicators - Section C'!$A$10:$A$26,0))&lt;&gt;0,INDEX('Outcome Indicators - Section C'!D$10:D$26,MATCH($A95,'Outcome Indicators - Section C'!$A$10:$A$26,0)),""),"")</f>
        <v/>
      </c>
      <c r="E95" s="613" t="str">
        <f>IFERROR(IF(INDEX('Outcome Indicators - Section C'!E$10:E$26,MATCH($A95,'Outcome Indicators - Section C'!$A$10:$A$26,0))&lt;&gt;0,INDEX('Outcome Indicators - Section C'!E$10:E$26,MATCH($A95,'Outcome Indicators - Section C'!$A$10:$A$26,0)),""),"")</f>
        <v/>
      </c>
      <c r="F95" s="613" t="str">
        <f>IFERROR(IF(INDEX('Outcome Indicators - Section C'!F$10:F$26,MATCH($A95,'Outcome Indicators - Section C'!$A$10:$A$26,0))&lt;&gt;0,INDEX('Outcome Indicators - Section C'!F$10:F$26,MATCH($A95,'Outcome Indicators - Section C'!$A$10:$A$26,0)),""),"")</f>
        <v/>
      </c>
      <c r="G95" s="613" t="str">
        <f>IFERROR(IF(INDEX('Outcome Indicators - Section C'!G$10:G$26,MATCH($A95,'Outcome Indicators - Section C'!$A$10:$A$26,0))&lt;&gt;0,INDEX('Outcome Indicators - Section C'!G$10:G$26,MATCH($A95,'Outcome Indicators - Section C'!$A$10:$A$26,0)),""),"")</f>
        <v/>
      </c>
      <c r="H95" s="613" t="str">
        <f>IFERROR(IF(INDEX('Outcome Indicators - Section C'!H$10:H$26,MATCH($A95,'Outcome Indicators - Section C'!$A$10:$A$26,0))&lt;&gt;0,INDEX('Outcome Indicators - Section C'!H$10:H$26,MATCH($A95,'Outcome Indicators - Section C'!$A$10:$A$26,0)),""),"")</f>
        <v/>
      </c>
      <c r="I95" s="615" t="str">
        <f>IFERROR(IF(INDEX('Outcome Indicators - Section C'!Q$10:Q$26,MATCH($A95,'Outcome Indicators - Section C'!$A$10:$A$26,0))&lt;&gt;0,INDEX('Outcome Indicators - Section C'!Q$10:Q$26,MATCH($A95,'Outcome Indicators - Section C'!$A$10:$A$26,0)),""),"")</f>
        <v/>
      </c>
      <c r="J95" s="321" t="str">
        <f>IFERROR(IF(INDEX('Outcome Indicators - Section C'!D$30:D$121,MATCH($AR95,'Outcome Indicators - Section C'!$I$30:$I$121,0))&lt;&gt;0,INDEX('Outcome Indicators - Section C'!D$30:D$121,MATCH($AR95,'Outcome Indicators - Section C'!$I$30:$I$121,0)),""),"")</f>
        <v/>
      </c>
      <c r="K95" s="603" t="str">
        <f>IFERROR(IF(INDEX('Outcome Indicators - Section C'!F$30:F$121,MATCH($AR95,'Outcome Indicators - Section C'!$I$30:$I$121,0))&lt;&gt;0,INDEX('Outcome Indicators - Section C'!F$30:F$121,MATCH($AR95,'Outcome Indicators - Section C'!$I$30:$I$121,0)),""),"")</f>
        <v/>
      </c>
      <c r="L95" s="605" t="str">
        <f>IFERROR(IF(INDEX('Outcome Indicators - Section C'!G$30:G$121,MATCH($AR95,'Outcome Indicators - Section C'!$I$30:$I$121,0))&lt;&gt;0,INDEX('Outcome Indicators - Section C'!G$30:G$121,MATCH($AR95,'Outcome Indicators - Section C'!$I$30:$I$121,0)),""),"")</f>
        <v/>
      </c>
      <c r="M95" s="607" t="str">
        <f>IFERROR(IF(INDEX('Outcome Indicators - Section C'!H$30:H$121,MATCH($AR95,'Outcome Indicators - Section C'!$I$30:$I$121,0))&lt;&gt;0,INDEX('Outcome Indicators - Section C'!H$30:H$121,MATCH($AR95,'Outcome Indicators - Section C'!$I$30:$I$121,0)),""),"")</f>
        <v/>
      </c>
      <c r="N95" s="321" t="str">
        <f>IFERROR(IF(INDEX('Outcome Indicators - Section C'!D$30:D$121,MATCH($AS95,'Outcome Indicators - Section C'!$I$30:$I$121,0))&lt;&gt;0,INDEX('Outcome Indicators - Section C'!D$30:D$121,MATCH($AS95,'Outcome Indicators - Section C'!$I$30:$I$121,0)),""),"")</f>
        <v/>
      </c>
      <c r="O95" s="603" t="str">
        <f>IFERROR(IF(INDEX('Outcome Indicators - Section C'!F$30:F$121,MATCH($AS95,'Outcome Indicators - Section C'!$I$30:$I$121,0))&lt;&gt;0,INDEX('Outcome Indicators - Section C'!F$30:F$121,MATCH($AS95,'Outcome Indicators - Section C'!$I$30:$I$121,0)),""),"")</f>
        <v/>
      </c>
      <c r="P95" s="605" t="str">
        <f>IFERROR(IF(INDEX('Outcome Indicators - Section C'!G$30:G$121,MATCH($AS95,'Outcome Indicators - Section C'!$I$30:$I$121,0))&lt;&gt;0,INDEX('Outcome Indicators - Section C'!G$30:G$121,MATCH($AS95,'Outcome Indicators - Section C'!$I$30:$I$121,0)),""),"")</f>
        <v/>
      </c>
      <c r="Q95" s="607" t="str">
        <f>IFERROR(IF(INDEX('Outcome Indicators - Section C'!H$30:H$121,MATCH($AS95,'Outcome Indicators - Section C'!$I$30:$I$121,0))&lt;&gt;0,INDEX('Outcome Indicators - Section C'!H$30:H$121,MATCH($AS95,'Outcome Indicators - Section C'!$I$30:$I$121,0)),""),"")</f>
        <v/>
      </c>
      <c r="R95" s="321" t="str">
        <f>IFERROR(IF(INDEX('Outcome Indicators - Section C'!D$30:D$121,MATCH($AT95,'Outcome Indicators - Section C'!$I$30:$I$121,0))&lt;&gt;0,INDEX('Outcome Indicators - Section C'!D$30:D$121,MATCH($AT95,'Outcome Indicators - Section C'!$I$30:$I$121,0)),""),"")</f>
        <v/>
      </c>
      <c r="S95" s="603" t="str">
        <f>IFERROR(IF(INDEX('Outcome Indicators - Section C'!F$30:F$121,MATCH($AT95,'Outcome Indicators - Section C'!$I$30:$I$121,0))&lt;&gt;0,INDEX('Outcome Indicators - Section C'!F$30:F$121,MATCH($AT95,'Outcome Indicators - Section C'!$I$30:$I$121,0)),""),"")</f>
        <v/>
      </c>
      <c r="T95" s="605" t="str">
        <f>IFERROR(IF(INDEX('Outcome Indicators - Section C'!G$30:G$121,MATCH($AT95,'Outcome Indicators - Section C'!$I$30:$I$121,0))&lt;&gt;0,INDEX('Outcome Indicators - Section C'!G$30:G$121,MATCH($AT95,'Outcome Indicators - Section C'!$I$30:$I$121,0)),""),"")</f>
        <v/>
      </c>
      <c r="U95" s="607" t="str">
        <f>IFERROR(IF(INDEX('Outcome Indicators - Section C'!H$30:H$121,MATCH($AT95,'Outcome Indicators - Section C'!$I$30:$I$121,0))&lt;&gt;0,INDEX('Outcome Indicators - Section C'!H$30:H$121,MATCH($AT95,'Outcome Indicators - Section C'!$I$30:$I$121,0)),""),"")</f>
        <v/>
      </c>
      <c r="V95" s="321" t="str">
        <f>IFERROR(IF(INDEX('Outcome Indicators - Section C'!D$30:D$121,MATCH($AU95,'Outcome Indicators - Section C'!$I$30:$I$121,0))&lt;&gt;0,INDEX('Outcome Indicators - Section C'!D$30:D$121,MATCH($AU95,'Outcome Indicators - Section C'!$I$30:$I$121,0)),""),"")</f>
        <v/>
      </c>
      <c r="W95" s="603" t="str">
        <f>IFERROR(IF(INDEX('Outcome Indicators - Section C'!F$30:F$121,MATCH($AU95,'Outcome Indicators - Section C'!$I$30:$I$121,0))&lt;&gt;0,INDEX('Outcome Indicators - Section C'!F$30:F$121,MATCH($AU95,'Outcome Indicators - Section C'!$I$30:$I$121,0)),""),"")</f>
        <v/>
      </c>
      <c r="X95" s="605" t="str">
        <f>IFERROR(IF(INDEX('Outcome Indicators - Section C'!G$30:G$121,MATCH($AU95,'Outcome Indicators - Section C'!$I$30:$I$121,0))&lt;&gt;0,INDEX('Outcome Indicators - Section C'!G$30:G$121,MATCH($AU95,'Outcome Indicators - Section C'!$I$30:$I$121,0)),""),"")</f>
        <v/>
      </c>
      <c r="Y95" s="607" t="str">
        <f>IFERROR(IF(INDEX('Outcome Indicators - Section C'!H$30:H$121,MATCH($AU95,'Outcome Indicators - Section C'!$I$30:$I$121,0))&lt;&gt;0,INDEX('Outcome Indicators - Section C'!H$30:H$121,MATCH($AU95,'Outcome Indicators - Section C'!$I$30:$I$121,0)),""),"")</f>
        <v/>
      </c>
      <c r="Z95" s="321" t="str">
        <f>IFERROR(IF(INDEX('Outcome Indicators - Section C'!D$30:D$121,MATCH($AV95,'Outcome Indicators - Section C'!$I$30:$I$121,0))&lt;&gt;0,INDEX('Outcome Indicators - Section C'!D$30:D$121,MATCH($AV95,'Outcome Indicators - Section C'!$I$30:$I$121,0)),""),"")</f>
        <v/>
      </c>
      <c r="AA95" s="603" t="str">
        <f>IFERROR(IF(INDEX('Outcome Indicators - Section C'!F$30:F$121,MATCH($AV95,'Outcome Indicators - Section C'!$I$30:$I$121,0))&lt;&gt;0,INDEX('Outcome Indicators - Section C'!F$30:F$121,MATCH($AV95,'Outcome Indicators - Section C'!$I$30:$I$121,0)),""),"")</f>
        <v/>
      </c>
      <c r="AB95" s="605" t="str">
        <f>IFERROR(IF(INDEX('Outcome Indicators - Section C'!G$30:G$121,MATCH($AV95,'Outcome Indicators - Section C'!$I$30:$I$121,0))&lt;&gt;0,INDEX('Outcome Indicators - Section C'!G$30:G$121,MATCH($AV95,'Outcome Indicators - Section C'!$I$30:$I$121,0)),""),"")</f>
        <v/>
      </c>
      <c r="AC95" s="607" t="str">
        <f>IFERROR(IF(INDEX('Outcome Indicators - Section C'!H$30:H$121,MATCH($AV95,'Outcome Indicators - Section C'!$I$30:$I$121,0))&lt;&gt;0,INDEX('Outcome Indicators - Section C'!H$30:H$121,MATCH($AV95,'Outcome Indicators - Section C'!$I$30:$I$121,0)),""),"")</f>
        <v/>
      </c>
      <c r="AD95" s="322"/>
      <c r="AE95" s="322"/>
      <c r="AF95" s="322"/>
      <c r="AG95" s="322"/>
      <c r="AH95" s="322"/>
      <c r="AI95" s="322"/>
      <c r="AJ95" s="322"/>
      <c r="AK95" s="322"/>
      <c r="AL95" s="322"/>
      <c r="AM95" s="602" t="str">
        <f>IFERROR(IF(INDEX('Outcome Indicators - Section C'!R$10:R$26,MATCH($A95,'Outcome Indicators - Section C'!$A$10:$A$26,0))&lt;&gt;0,INDEX('Outcome Indicators - Section C'!R$10:R$26,MATCH($A95,'Outcome Indicators - Section C'!$A$10:$A$26,0)),""),"")</f>
        <v/>
      </c>
      <c r="AO95" s="687"/>
      <c r="AP95" s="687"/>
      <c r="AQ95" s="687"/>
      <c r="AR95" s="579" t="str">
        <f t="shared" ref="AR95" si="95">CONCATENATE($A95,J$81)</f>
        <v>72017</v>
      </c>
      <c r="AS95" s="578" t="str">
        <f t="shared" ref="AS95" si="96">CONCATENATE($A95,N$81)</f>
        <v>72018</v>
      </c>
      <c r="AT95" s="578" t="str">
        <f t="shared" ref="AT95" si="97">CONCATENATE($A95,R$81)</f>
        <v>72019</v>
      </c>
      <c r="AU95" s="578" t="str">
        <f t="shared" ref="AU95" si="98">CONCATENATE($A95,V$81)</f>
        <v>72020</v>
      </c>
      <c r="AV95" s="578" t="str">
        <f t="shared" ref="AV95" si="99">CONCATENATE($A95,Z$81)</f>
        <v>72021</v>
      </c>
    </row>
    <row r="96" spans="1:48" ht="28.5" x14ac:dyDescent="0.45">
      <c r="A96" s="611">
        <v>11.6666666666666</v>
      </c>
      <c r="B96" s="611"/>
      <c r="C96" s="613"/>
      <c r="D96" s="613"/>
      <c r="E96" s="613"/>
      <c r="F96" s="613"/>
      <c r="G96" s="613"/>
      <c r="H96" s="613"/>
      <c r="I96" s="615"/>
      <c r="J96" s="321" t="str">
        <f>IFERROR(IF(INDEX('Outcome Indicators - Section C'!E$30:E$121,MATCH($AR95,'Outcome Indicators - Section C'!$I$30:$I$121,0))&lt;&gt;0,INDEX('Outcome Indicators - Section C'!E$30:E$121,MATCH($AR95,'Outcome Indicators - Section C'!$I$30:$I$121,0)),""),"")</f>
        <v/>
      </c>
      <c r="K96" s="603"/>
      <c r="L96" s="605"/>
      <c r="M96" s="607"/>
      <c r="N96" s="321" t="str">
        <f>IFERROR(IF(INDEX('Outcome Indicators - Section C'!E$30:E$121,MATCH($AS95,'Outcome Indicators - Section C'!$I$30:$I$121,0))&lt;&gt;0,INDEX('Outcome Indicators - Section C'!E$30:E$121,MATCH($AS95,'Outcome Indicators - Section C'!$I$30:$I$121,0)),""),"")</f>
        <v/>
      </c>
      <c r="O96" s="603"/>
      <c r="P96" s="605"/>
      <c r="Q96" s="607"/>
      <c r="R96" s="321" t="str">
        <f>IFERROR(IF(INDEX('Outcome Indicators - Section C'!E$30:E$121,MATCH($AT95,'Outcome Indicators - Section C'!$I$30:$I$121,0))&lt;&gt;0,INDEX('Outcome Indicators - Section C'!E$30:E$121,MATCH($AT95,'Outcome Indicators - Section C'!$I$30:$I$121,0)),""),"")</f>
        <v/>
      </c>
      <c r="S96" s="603"/>
      <c r="T96" s="605"/>
      <c r="U96" s="607"/>
      <c r="V96" s="321" t="str">
        <f>IFERROR(IF(INDEX('Outcome Indicators - Section C'!E$30:E$121,MATCH($AU95,'Outcome Indicators - Section C'!$I$30:$I$121,0))&lt;&gt;0,INDEX('Outcome Indicators - Section C'!E$30:E$121,MATCH($AU95,'Outcome Indicators - Section C'!$I$30:$I$121,0)),""),"")</f>
        <v/>
      </c>
      <c r="W96" s="603"/>
      <c r="X96" s="605"/>
      <c r="Y96" s="607"/>
      <c r="Z96" s="321" t="str">
        <f>IFERROR(IF(INDEX('Outcome Indicators - Section C'!E$30:E$121,MATCH($AV95,'Outcome Indicators - Section C'!$I$30:$I$121,0))&lt;&gt;0,INDEX('Outcome Indicators - Section C'!E$30:E$121,MATCH($AV95,'Outcome Indicators - Section C'!$I$30:$I$121,0)),""),"")</f>
        <v/>
      </c>
      <c r="AA96" s="603"/>
      <c r="AB96" s="605"/>
      <c r="AC96" s="607"/>
      <c r="AD96" s="322"/>
      <c r="AE96" s="322"/>
      <c r="AF96" s="322"/>
      <c r="AG96" s="322"/>
      <c r="AH96" s="322"/>
      <c r="AI96" s="322"/>
      <c r="AJ96" s="322"/>
      <c r="AK96" s="322"/>
      <c r="AL96" s="322"/>
      <c r="AM96" s="602"/>
      <c r="AO96" s="687"/>
      <c r="AP96" s="687"/>
      <c r="AQ96" s="687"/>
      <c r="AR96" s="579"/>
      <c r="AS96" s="578"/>
      <c r="AT96" s="578"/>
      <c r="AU96" s="578"/>
      <c r="AV96" s="578"/>
    </row>
    <row r="97" spans="1:48" ht="28.5" x14ac:dyDescent="0.45">
      <c r="A97" s="617">
        <v>8</v>
      </c>
      <c r="B97" s="611" t="str">
        <f>IFERROR(IF(INDEX('Outcome Indicators - Section C'!B$10:B$26,MATCH($A97,'Outcome Indicators - Section C'!$A$10:$A$26,0))&lt;&gt;0,INDEX('Outcome Indicators - Section C'!B$10:B$26,MATCH($A97,'Outcome Indicators - Section C'!$A$10:$A$26,0)),""),"")</f>
        <v/>
      </c>
      <c r="C97" s="613" t="str">
        <f>IFERROR(IF(INDEX('Outcome Indicators - Section C'!C$10:C$26,MATCH($A97,'Outcome Indicators - Section C'!$A$10:$A$26,0))&lt;&gt;0,INDEX('Outcome Indicators - Section C'!C$10:C$26,MATCH($A97,'Outcome Indicators - Section C'!$A$10:$A$26,0)),""),"")</f>
        <v/>
      </c>
      <c r="D97" s="613" t="str">
        <f>IFERROR(IF(INDEX('Outcome Indicators - Section C'!D$10:D$26,MATCH($A97,'Outcome Indicators - Section C'!$A$10:$A$26,0))&lt;&gt;0,INDEX('Outcome Indicators - Section C'!D$10:D$26,MATCH($A97,'Outcome Indicators - Section C'!$A$10:$A$26,0)),""),"")</f>
        <v/>
      </c>
      <c r="E97" s="613" t="str">
        <f>IFERROR(IF(INDEX('Outcome Indicators - Section C'!E$10:E$26,MATCH($A97,'Outcome Indicators - Section C'!$A$10:$A$26,0))&lt;&gt;0,INDEX('Outcome Indicators - Section C'!E$10:E$26,MATCH($A97,'Outcome Indicators - Section C'!$A$10:$A$26,0)),""),"")</f>
        <v/>
      </c>
      <c r="F97" s="613" t="str">
        <f>IFERROR(IF(INDEX('Outcome Indicators - Section C'!F$10:F$26,MATCH($A97,'Outcome Indicators - Section C'!$A$10:$A$26,0))&lt;&gt;0,INDEX('Outcome Indicators - Section C'!F$10:F$26,MATCH($A97,'Outcome Indicators - Section C'!$A$10:$A$26,0)),""),"")</f>
        <v/>
      </c>
      <c r="G97" s="613" t="str">
        <f>IFERROR(IF(INDEX('Outcome Indicators - Section C'!G$10:G$26,MATCH($A97,'Outcome Indicators - Section C'!$A$10:$A$26,0))&lt;&gt;0,INDEX('Outcome Indicators - Section C'!G$10:G$26,MATCH($A97,'Outcome Indicators - Section C'!$A$10:$A$26,0)),""),"")</f>
        <v/>
      </c>
      <c r="H97" s="613" t="str">
        <f>IFERROR(IF(INDEX('Outcome Indicators - Section C'!H$10:H$26,MATCH($A97,'Outcome Indicators - Section C'!$A$10:$A$26,0))&lt;&gt;0,INDEX('Outcome Indicators - Section C'!H$10:H$26,MATCH($A97,'Outcome Indicators - Section C'!$A$10:$A$26,0)),""),"")</f>
        <v/>
      </c>
      <c r="I97" s="615" t="str">
        <f>IFERROR(IF(INDEX('Outcome Indicators - Section C'!Q$10:Q$26,MATCH($A97,'Outcome Indicators - Section C'!$A$10:$A$26,0))&lt;&gt;0,INDEX('Outcome Indicators - Section C'!Q$10:Q$26,MATCH($A97,'Outcome Indicators - Section C'!$A$10:$A$26,0)),""),"")</f>
        <v/>
      </c>
      <c r="J97" s="323" t="str">
        <f>IFERROR(IF(INDEX('Outcome Indicators - Section C'!D$30:D$121,MATCH($AR97,'Outcome Indicators - Section C'!$I$30:$I$121,0))&lt;&gt;0,INDEX('Outcome Indicators - Section C'!D$30:D$121,MATCH($AR97,'Outcome Indicators - Section C'!$I$30:$I$121,0)),""),"")</f>
        <v/>
      </c>
      <c r="K97" s="603" t="str">
        <f>IFERROR(IF(INDEX('Outcome Indicators - Section C'!F$30:F$121,MATCH($AR97,'Outcome Indicators - Section C'!$I$30:$I$121,0))&lt;&gt;0,INDEX('Outcome Indicators - Section C'!F$30:F$121,MATCH($AR97,'Outcome Indicators - Section C'!$I$30:$I$121,0)),""),"")</f>
        <v/>
      </c>
      <c r="L97" s="605" t="str">
        <f>IFERROR(IF(INDEX('Outcome Indicators - Section C'!G$30:G$121,MATCH($AR97,'Outcome Indicators - Section C'!$I$30:$I$121,0))&lt;&gt;0,INDEX('Outcome Indicators - Section C'!G$30:G$121,MATCH($AR97,'Outcome Indicators - Section C'!$I$30:$I$121,0)),""),"")</f>
        <v/>
      </c>
      <c r="M97" s="607" t="str">
        <f>IFERROR(IF(INDEX('Outcome Indicators - Section C'!H$30:H$121,MATCH($AR97,'Outcome Indicators - Section C'!$I$30:$I$121,0))&lt;&gt;0,INDEX('Outcome Indicators - Section C'!H$30:H$121,MATCH($AR97,'Outcome Indicators - Section C'!$I$30:$I$121,0)),""),"")</f>
        <v/>
      </c>
      <c r="N97" s="324" t="str">
        <f>IFERROR(IF(INDEX('Outcome Indicators - Section C'!D$30:D$121,MATCH($AS97,'Outcome Indicators - Section C'!$I$30:$I$121,0))&lt;&gt;0,INDEX('Outcome Indicators - Section C'!D$30:D$121,MATCH($AS97,'Outcome Indicators - Section C'!$I$30:$I$121,0)),""),"")</f>
        <v/>
      </c>
      <c r="O97" s="603" t="str">
        <f>IFERROR(IF(INDEX('Outcome Indicators - Section C'!F$30:F$121,MATCH($AS97,'Outcome Indicators - Section C'!$I$30:$I$121,0))&lt;&gt;0,INDEX('Outcome Indicators - Section C'!F$30:F$121,MATCH($AS97,'Outcome Indicators - Section C'!$I$30:$I$121,0)),""),"")</f>
        <v/>
      </c>
      <c r="P97" s="605" t="str">
        <f>IFERROR(IF(INDEX('Outcome Indicators - Section C'!G$30:G$121,MATCH($AS97,'Outcome Indicators - Section C'!$I$30:$I$121,0))&lt;&gt;0,INDEX('Outcome Indicators - Section C'!G$30:G$121,MATCH($AS97,'Outcome Indicators - Section C'!$I$30:$I$121,0)),""),"")</f>
        <v/>
      </c>
      <c r="Q97" s="607" t="str">
        <f>IFERROR(IF(INDEX('Outcome Indicators - Section C'!H$30:H$121,MATCH($AS97,'Outcome Indicators - Section C'!$I$30:$I$121,0))&lt;&gt;0,INDEX('Outcome Indicators - Section C'!H$30:H$121,MATCH($AS97,'Outcome Indicators - Section C'!$I$30:$I$121,0)),""),"")</f>
        <v/>
      </c>
      <c r="R97" s="323" t="str">
        <f>IFERROR(IF(INDEX('Outcome Indicators - Section C'!D$30:D$121,MATCH($AT97,'Outcome Indicators - Section C'!$I$30:$I$121,0))&lt;&gt;0,INDEX('Outcome Indicators - Section C'!D$30:D$121,MATCH($AT97,'Outcome Indicators - Section C'!$I$30:$I$121,0)),""),"")</f>
        <v/>
      </c>
      <c r="S97" s="603" t="str">
        <f>IFERROR(IF(INDEX('Outcome Indicators - Section C'!F$30:F$121,MATCH($AT97,'Outcome Indicators - Section C'!$I$30:$I$121,0))&lt;&gt;0,INDEX('Outcome Indicators - Section C'!F$30:F$121,MATCH($AT97,'Outcome Indicators - Section C'!$I$30:$I$121,0)),""),"")</f>
        <v/>
      </c>
      <c r="T97" s="605" t="str">
        <f>IFERROR(IF(INDEX('Outcome Indicators - Section C'!G$30:G$121,MATCH($AT97,'Outcome Indicators - Section C'!$I$30:$I$121,0))&lt;&gt;0,INDEX('Outcome Indicators - Section C'!G$30:G$121,MATCH($AT97,'Outcome Indicators - Section C'!$I$30:$I$121,0)),""),"")</f>
        <v/>
      </c>
      <c r="U97" s="607" t="str">
        <f>IFERROR(IF(INDEX('Outcome Indicators - Section C'!H$30:H$121,MATCH($AT97,'Outcome Indicators - Section C'!$I$30:$I$121,0))&lt;&gt;0,INDEX('Outcome Indicators - Section C'!H$30:H$121,MATCH($AT97,'Outcome Indicators - Section C'!$I$30:$I$121,0)),""),"")</f>
        <v/>
      </c>
      <c r="V97" s="324" t="str">
        <f>IFERROR(IF(INDEX('Outcome Indicators - Section C'!D$30:D$121,MATCH($AU97,'Outcome Indicators - Section C'!$I$30:$I$121,0))&lt;&gt;0,INDEX('Outcome Indicators - Section C'!D$30:D$121,MATCH($AU97,'Outcome Indicators - Section C'!$I$30:$I$121,0)),""),"")</f>
        <v/>
      </c>
      <c r="W97" s="603" t="str">
        <f>IFERROR(IF(INDEX('Outcome Indicators - Section C'!F$30:F$121,MATCH($AU97,'Outcome Indicators - Section C'!$I$30:$I$121,0))&lt;&gt;0,INDEX('Outcome Indicators - Section C'!F$30:F$121,MATCH($AU97,'Outcome Indicators - Section C'!$I$30:$I$121,0)),""),"")</f>
        <v/>
      </c>
      <c r="X97" s="605" t="str">
        <f>IFERROR(IF(INDEX('Outcome Indicators - Section C'!G$30:G$121,MATCH($AU97,'Outcome Indicators - Section C'!$I$30:$I$121,0))&lt;&gt;0,INDEX('Outcome Indicators - Section C'!G$30:G$121,MATCH($AU97,'Outcome Indicators - Section C'!$I$30:$I$121,0)),""),"")</f>
        <v/>
      </c>
      <c r="Y97" s="607" t="str">
        <f>IFERROR(IF(INDEX('Outcome Indicators - Section C'!H$30:H$121,MATCH($AU97,'Outcome Indicators - Section C'!$I$30:$I$121,0))&lt;&gt;0,INDEX('Outcome Indicators - Section C'!H$30:H$121,MATCH($AU97,'Outcome Indicators - Section C'!$I$30:$I$121,0)),""),"")</f>
        <v/>
      </c>
      <c r="Z97" s="324" t="str">
        <f>IFERROR(IF(INDEX('Outcome Indicators - Section C'!D$30:D$121,MATCH($AV97,'Outcome Indicators - Section C'!$I$30:$I$121,0))&lt;&gt;0,INDEX('Outcome Indicators - Section C'!D$30:D$121,MATCH($AV97,'Outcome Indicators - Section C'!$I$30:$I$121,0)),""),"")</f>
        <v/>
      </c>
      <c r="AA97" s="603" t="str">
        <f>IFERROR(IF(INDEX('Outcome Indicators - Section C'!F$30:F$121,MATCH($AV97,'Outcome Indicators - Section C'!$I$30:$I$121,0))&lt;&gt;0,INDEX('Outcome Indicators - Section C'!F$30:F$121,MATCH($AV97,'Outcome Indicators - Section C'!$I$30:$I$121,0)),""),"")</f>
        <v/>
      </c>
      <c r="AB97" s="605" t="str">
        <f>IFERROR(IF(INDEX('Outcome Indicators - Section C'!G$30:G$121,MATCH($AV97,'Outcome Indicators - Section C'!$I$30:$I$121,0))&lt;&gt;0,INDEX('Outcome Indicators - Section C'!G$30:G$121,MATCH($AV97,'Outcome Indicators - Section C'!$I$30:$I$121,0)),""),"")</f>
        <v/>
      </c>
      <c r="AC97" s="607" t="str">
        <f>IFERROR(IF(INDEX('Outcome Indicators - Section C'!H$30:H$121,MATCH($AV97,'Outcome Indicators - Section C'!$I$30:$I$121,0))&lt;&gt;0,INDEX('Outcome Indicators - Section C'!H$30:H$121,MATCH($AV97,'Outcome Indicators - Section C'!$I$30:$I$121,0)),""),"")</f>
        <v/>
      </c>
      <c r="AD97" s="322"/>
      <c r="AE97" s="322"/>
      <c r="AF97" s="322"/>
      <c r="AG97" s="322"/>
      <c r="AH97" s="322"/>
      <c r="AI97" s="322"/>
      <c r="AJ97" s="322"/>
      <c r="AK97" s="322"/>
      <c r="AL97" s="322"/>
      <c r="AM97" s="602" t="str">
        <f>IFERROR(IF(INDEX('Outcome Indicators - Section C'!R$10:R$26,MATCH($A97,'Outcome Indicators - Section C'!$A$10:$A$26,0))&lt;&gt;0,INDEX('Outcome Indicators - Section C'!R$10:R$26,MATCH($A97,'Outcome Indicators - Section C'!$A$10:$A$26,0)),""),"")</f>
        <v/>
      </c>
      <c r="AO97" s="687"/>
      <c r="AP97" s="687"/>
      <c r="AQ97" s="687"/>
      <c r="AR97" s="579" t="str">
        <f t="shared" ref="AR97" si="100">CONCATENATE($A97,J$81)</f>
        <v>82017</v>
      </c>
      <c r="AS97" s="578" t="str">
        <f t="shared" ref="AS97" si="101">CONCATENATE($A97,N$81)</f>
        <v>82018</v>
      </c>
      <c r="AT97" s="578" t="str">
        <f t="shared" ref="AT97" si="102">CONCATENATE($A97,R$81)</f>
        <v>82019</v>
      </c>
      <c r="AU97" s="578" t="str">
        <f t="shared" ref="AU97" si="103">CONCATENATE($A97,V$81)</f>
        <v>82020</v>
      </c>
      <c r="AV97" s="578" t="str">
        <f t="shared" ref="AV97" si="104">CONCATENATE($A97,Z$81)</f>
        <v>82021</v>
      </c>
    </row>
    <row r="98" spans="1:48" ht="28.5" x14ac:dyDescent="0.45">
      <c r="A98" s="617"/>
      <c r="B98" s="611"/>
      <c r="C98" s="613"/>
      <c r="D98" s="613"/>
      <c r="E98" s="613"/>
      <c r="F98" s="613"/>
      <c r="G98" s="613"/>
      <c r="H98" s="613"/>
      <c r="I98" s="615"/>
      <c r="J98" s="323" t="str">
        <f>IFERROR(IF(INDEX('Outcome Indicators - Section C'!E$30:E$121,MATCH($AR97,'Outcome Indicators - Section C'!$I$30:$I$121,0))&lt;&gt;0,INDEX('Outcome Indicators - Section C'!E$30:E$121,MATCH($AR97,'Outcome Indicators - Section C'!$I$30:$I$121,0)),""),"")</f>
        <v/>
      </c>
      <c r="K98" s="603"/>
      <c r="L98" s="605"/>
      <c r="M98" s="607"/>
      <c r="N98" s="324" t="str">
        <f>IFERROR(IF(INDEX('Outcome Indicators - Section C'!E$30:E$121,MATCH($AS97,'Outcome Indicators - Section C'!$I$30:$I$121,0))&lt;&gt;0,INDEX('Outcome Indicators - Section C'!E$30:E$121,MATCH($AS97,'Outcome Indicators - Section C'!$I$30:$I$121,0)),""),"")</f>
        <v/>
      </c>
      <c r="O98" s="603"/>
      <c r="P98" s="605"/>
      <c r="Q98" s="607"/>
      <c r="R98" s="323" t="str">
        <f>IFERROR(IF(INDEX('Outcome Indicators - Section C'!E$30:E$121,MATCH($AT97,'Outcome Indicators - Section C'!$I$30:$I$121,0))&lt;&gt;0,INDEX('Outcome Indicators - Section C'!E$30:E$121,MATCH($AT97,'Outcome Indicators - Section C'!$I$30:$I$121,0)),""),"")</f>
        <v/>
      </c>
      <c r="S98" s="603"/>
      <c r="T98" s="605"/>
      <c r="U98" s="607"/>
      <c r="V98" s="324" t="str">
        <f>IFERROR(IF(INDEX('Outcome Indicators - Section C'!E$30:E$121,MATCH($AU97,'Outcome Indicators - Section C'!$I$30:$I$121,0))&lt;&gt;0,INDEX('Outcome Indicators - Section C'!E$30:E$121,MATCH($AU97,'Outcome Indicators - Section C'!$I$30:$I$121,0)),""),"")</f>
        <v/>
      </c>
      <c r="W98" s="603"/>
      <c r="X98" s="605"/>
      <c r="Y98" s="607"/>
      <c r="Z98" s="324" t="str">
        <f>IFERROR(IF(INDEX('Outcome Indicators - Section C'!E$30:E$121,MATCH($AV97,'Outcome Indicators - Section C'!$I$30:$I$121,0))&lt;&gt;0,INDEX('Outcome Indicators - Section C'!E$30:E$121,MATCH($AV97,'Outcome Indicators - Section C'!$I$30:$I$121,0)),""),"")</f>
        <v/>
      </c>
      <c r="AA98" s="603"/>
      <c r="AB98" s="605"/>
      <c r="AC98" s="607"/>
      <c r="AD98" s="322"/>
      <c r="AE98" s="322"/>
      <c r="AF98" s="322"/>
      <c r="AG98" s="322"/>
      <c r="AH98" s="322"/>
      <c r="AI98" s="322"/>
      <c r="AJ98" s="322"/>
      <c r="AK98" s="322"/>
      <c r="AL98" s="322"/>
      <c r="AM98" s="602"/>
      <c r="AO98" s="687"/>
      <c r="AP98" s="687"/>
      <c r="AQ98" s="687"/>
      <c r="AR98" s="579"/>
      <c r="AS98" s="578"/>
      <c r="AT98" s="578"/>
      <c r="AU98" s="578"/>
      <c r="AV98" s="578"/>
    </row>
    <row r="99" spans="1:48" ht="28.5" x14ac:dyDescent="0.45">
      <c r="A99" s="609">
        <v>9</v>
      </c>
      <c r="B99" s="611" t="str">
        <f>IFERROR(IF(INDEX('Outcome Indicators - Section C'!B$10:B$26,MATCH($A99,'Outcome Indicators - Section C'!$A$10:$A$26,0))&lt;&gt;0,INDEX('Outcome Indicators - Section C'!B$10:B$26,MATCH($A99,'Outcome Indicators - Section C'!$A$10:$A$26,0)),""),"")</f>
        <v/>
      </c>
      <c r="C99" s="613" t="str">
        <f>IFERROR(IF(INDEX('Outcome Indicators - Section C'!C$10:C$26,MATCH($A99,'Outcome Indicators - Section C'!$A$10:$A$26,0))&lt;&gt;0,INDEX('Outcome Indicators - Section C'!C$10:C$26,MATCH($A99,'Outcome Indicators - Section C'!$A$10:$A$26,0)),""),"")</f>
        <v/>
      </c>
      <c r="D99" s="613" t="str">
        <f>IFERROR(IF(INDEX('Outcome Indicators - Section C'!D$10:D$26,MATCH($A99,'Outcome Indicators - Section C'!$A$10:$A$26,0))&lt;&gt;0,INDEX('Outcome Indicators - Section C'!D$10:D$26,MATCH($A99,'Outcome Indicators - Section C'!$A$10:$A$26,0)),""),"")</f>
        <v/>
      </c>
      <c r="E99" s="613" t="str">
        <f>IFERROR(IF(INDEX('Outcome Indicators - Section C'!E$10:E$26,MATCH($A99,'Outcome Indicators - Section C'!$A$10:$A$26,0))&lt;&gt;0,INDEX('Outcome Indicators - Section C'!E$10:E$26,MATCH($A99,'Outcome Indicators - Section C'!$A$10:$A$26,0)),""),"")</f>
        <v/>
      </c>
      <c r="F99" s="613" t="str">
        <f>IFERROR(IF(INDEX('Outcome Indicators - Section C'!F$10:F$26,MATCH($A99,'Outcome Indicators - Section C'!$A$10:$A$26,0))&lt;&gt;0,INDEX('Outcome Indicators - Section C'!F$10:F$26,MATCH($A99,'Outcome Indicators - Section C'!$A$10:$A$26,0)),""),"")</f>
        <v/>
      </c>
      <c r="G99" s="613" t="str">
        <f>IFERROR(IF(INDEX('Outcome Indicators - Section C'!G$10:G$26,MATCH($A99,'Outcome Indicators - Section C'!$A$10:$A$26,0))&lt;&gt;0,INDEX('Outcome Indicators - Section C'!G$10:G$26,MATCH($A99,'Outcome Indicators - Section C'!$A$10:$A$26,0)),""),"")</f>
        <v/>
      </c>
      <c r="H99" s="613" t="str">
        <f>IFERROR(IF(INDEX('Outcome Indicators - Section C'!H$10:H$26,MATCH($A99,'Outcome Indicators - Section C'!$A$10:$A$26,0))&lt;&gt;0,INDEX('Outcome Indicators - Section C'!H$10:H$26,MATCH($A99,'Outcome Indicators - Section C'!$A$10:$A$26,0)),""),"")</f>
        <v/>
      </c>
      <c r="I99" s="615" t="str">
        <f>IFERROR(IF(INDEX('Outcome Indicators - Section C'!Q$10:Q$26,MATCH($A99,'Outcome Indicators - Section C'!$A$10:$A$26,0))&lt;&gt;0,INDEX('Outcome Indicators - Section C'!Q$10:Q$26,MATCH($A99,'Outcome Indicators - Section C'!$A$10:$A$26,0)),""),"")</f>
        <v/>
      </c>
      <c r="J99" s="321" t="str">
        <f>IFERROR(IF(INDEX('Outcome Indicators - Section C'!D$30:D$121,MATCH($AR99,'Outcome Indicators - Section C'!$I$30:$I$121,0))&lt;&gt;0,INDEX('Outcome Indicators - Section C'!D$30:D$121,MATCH($AR99,'Outcome Indicators - Section C'!$I$30:$I$121,0)),""),"")</f>
        <v/>
      </c>
      <c r="K99" s="603" t="str">
        <f>IFERROR(IF(INDEX('Outcome Indicators - Section C'!F$30:F$121,MATCH($AR99,'Outcome Indicators - Section C'!$I$30:$I$121,0))&lt;&gt;0,INDEX('Outcome Indicators - Section C'!F$30:F$121,MATCH($AR99,'Outcome Indicators - Section C'!$I$30:$I$121,0)),""),"")</f>
        <v/>
      </c>
      <c r="L99" s="605" t="str">
        <f>IFERROR(IF(INDEX('Outcome Indicators - Section C'!G$30:G$121,MATCH($AR99,'Outcome Indicators - Section C'!$I$30:$I$121,0))&lt;&gt;0,INDEX('Outcome Indicators - Section C'!G$30:G$121,MATCH($AR99,'Outcome Indicators - Section C'!$I$30:$I$121,0)),""),"")</f>
        <v/>
      </c>
      <c r="M99" s="607" t="str">
        <f>IFERROR(IF(INDEX('Outcome Indicators - Section C'!H$30:H$121,MATCH($AR99,'Outcome Indicators - Section C'!$I$30:$I$121,0))&lt;&gt;0,INDEX('Outcome Indicators - Section C'!H$30:H$121,MATCH($AR99,'Outcome Indicators - Section C'!$I$30:$I$121,0)),""),"")</f>
        <v/>
      </c>
      <c r="N99" s="321" t="str">
        <f>IFERROR(IF(INDEX('Outcome Indicators - Section C'!D$30:D$121,MATCH($AS99,'Outcome Indicators - Section C'!$I$30:$I$121,0))&lt;&gt;0,INDEX('Outcome Indicators - Section C'!D$30:D$121,MATCH($AS99,'Outcome Indicators - Section C'!$I$30:$I$121,0)),""),"")</f>
        <v/>
      </c>
      <c r="O99" s="603" t="str">
        <f>IFERROR(IF(INDEX('Outcome Indicators - Section C'!F$30:F$121,MATCH($AS99,'Outcome Indicators - Section C'!$I$30:$I$121,0))&lt;&gt;0,INDEX('Outcome Indicators - Section C'!F$30:F$121,MATCH($AS99,'Outcome Indicators - Section C'!$I$30:$I$121,0)),""),"")</f>
        <v/>
      </c>
      <c r="P99" s="605" t="str">
        <f>IFERROR(IF(INDEX('Outcome Indicators - Section C'!G$30:G$121,MATCH($AS99,'Outcome Indicators - Section C'!$I$30:$I$121,0))&lt;&gt;0,INDEX('Outcome Indicators - Section C'!G$30:G$121,MATCH($AS99,'Outcome Indicators - Section C'!$I$30:$I$121,0)),""),"")</f>
        <v/>
      </c>
      <c r="Q99" s="607" t="str">
        <f>IFERROR(IF(INDEX('Outcome Indicators - Section C'!H$30:H$121,MATCH($AS99,'Outcome Indicators - Section C'!$I$30:$I$121,0))&lt;&gt;0,INDEX('Outcome Indicators - Section C'!H$30:H$121,MATCH($AS99,'Outcome Indicators - Section C'!$I$30:$I$121,0)),""),"")</f>
        <v/>
      </c>
      <c r="R99" s="321" t="str">
        <f>IFERROR(IF(INDEX('Outcome Indicators - Section C'!D$30:D$121,MATCH($AT99,'Outcome Indicators - Section C'!$I$30:$I$121,0))&lt;&gt;0,INDEX('Outcome Indicators - Section C'!D$30:D$121,MATCH($AT99,'Outcome Indicators - Section C'!$I$30:$I$121,0)),""),"")</f>
        <v/>
      </c>
      <c r="S99" s="603" t="str">
        <f>IFERROR(IF(INDEX('Outcome Indicators - Section C'!F$30:F$121,MATCH($AT99,'Outcome Indicators - Section C'!$I$30:$I$121,0))&lt;&gt;0,INDEX('Outcome Indicators - Section C'!F$30:F$121,MATCH($AT99,'Outcome Indicators - Section C'!$I$30:$I$121,0)),""),"")</f>
        <v/>
      </c>
      <c r="T99" s="605" t="str">
        <f>IFERROR(IF(INDEX('Outcome Indicators - Section C'!G$30:G$121,MATCH($AT99,'Outcome Indicators - Section C'!$I$30:$I$121,0))&lt;&gt;0,INDEX('Outcome Indicators - Section C'!G$30:G$121,MATCH($AT99,'Outcome Indicators - Section C'!$I$30:$I$121,0)),""),"")</f>
        <v/>
      </c>
      <c r="U99" s="607" t="str">
        <f>IFERROR(IF(INDEX('Outcome Indicators - Section C'!H$30:H$121,MATCH($AT99,'Outcome Indicators - Section C'!$I$30:$I$121,0))&lt;&gt;0,INDEX('Outcome Indicators - Section C'!H$30:H$121,MATCH($AT99,'Outcome Indicators - Section C'!$I$30:$I$121,0)),""),"")</f>
        <v/>
      </c>
      <c r="V99" s="321" t="str">
        <f>IFERROR(IF(INDEX('Outcome Indicators - Section C'!D$30:D$121,MATCH($AU99,'Outcome Indicators - Section C'!$I$30:$I$121,0))&lt;&gt;0,INDEX('Outcome Indicators - Section C'!D$30:D$121,MATCH($AU99,'Outcome Indicators - Section C'!$I$30:$I$121,0)),""),"")</f>
        <v/>
      </c>
      <c r="W99" s="603" t="str">
        <f>IFERROR(IF(INDEX('Outcome Indicators - Section C'!F$30:F$121,MATCH($AU99,'Outcome Indicators - Section C'!$I$30:$I$121,0))&lt;&gt;0,INDEX('Outcome Indicators - Section C'!F$30:F$121,MATCH($AU99,'Outcome Indicators - Section C'!$I$30:$I$121,0)),""),"")</f>
        <v/>
      </c>
      <c r="X99" s="605" t="str">
        <f>IFERROR(IF(INDEX('Outcome Indicators - Section C'!G$30:G$121,MATCH($AU99,'Outcome Indicators - Section C'!$I$30:$I$121,0))&lt;&gt;0,INDEX('Outcome Indicators - Section C'!G$30:G$121,MATCH($AU99,'Outcome Indicators - Section C'!$I$30:$I$121,0)),""),"")</f>
        <v/>
      </c>
      <c r="Y99" s="607" t="str">
        <f>IFERROR(IF(INDEX('Outcome Indicators - Section C'!H$30:H$121,MATCH($AU99,'Outcome Indicators - Section C'!$I$30:$I$121,0))&lt;&gt;0,INDEX('Outcome Indicators - Section C'!H$30:H$121,MATCH($AU99,'Outcome Indicators - Section C'!$I$30:$I$121,0)),""),"")</f>
        <v/>
      </c>
      <c r="Z99" s="321" t="str">
        <f>IFERROR(IF(INDEX('Outcome Indicators - Section C'!D$30:D$121,MATCH($AV99,'Outcome Indicators - Section C'!$I$30:$I$121,0))&lt;&gt;0,INDEX('Outcome Indicators - Section C'!D$30:D$121,MATCH($AV99,'Outcome Indicators - Section C'!$I$30:$I$121,0)),""),"")</f>
        <v/>
      </c>
      <c r="AA99" s="603" t="str">
        <f>IFERROR(IF(INDEX('Outcome Indicators - Section C'!F$30:F$121,MATCH($AV99,'Outcome Indicators - Section C'!$I$30:$I$121,0))&lt;&gt;0,INDEX('Outcome Indicators - Section C'!F$30:F$121,MATCH($AV99,'Outcome Indicators - Section C'!$I$30:$I$121,0)),""),"")</f>
        <v/>
      </c>
      <c r="AB99" s="605" t="str">
        <f>IFERROR(IF(INDEX('Outcome Indicators - Section C'!G$30:G$121,MATCH($AV99,'Outcome Indicators - Section C'!$I$30:$I$121,0))&lt;&gt;0,INDEX('Outcome Indicators - Section C'!G$30:G$121,MATCH($AV99,'Outcome Indicators - Section C'!$I$30:$I$121,0)),""),"")</f>
        <v/>
      </c>
      <c r="AC99" s="607" t="str">
        <f>IFERROR(IF(INDEX('Outcome Indicators - Section C'!H$30:H$121,MATCH($AV99,'Outcome Indicators - Section C'!$I$30:$I$121,0))&lt;&gt;0,INDEX('Outcome Indicators - Section C'!H$30:H$121,MATCH($AV99,'Outcome Indicators - Section C'!$I$30:$I$121,0)),""),"")</f>
        <v/>
      </c>
      <c r="AD99" s="322"/>
      <c r="AE99" s="322"/>
      <c r="AF99" s="322"/>
      <c r="AG99" s="322"/>
      <c r="AH99" s="322"/>
      <c r="AI99" s="322"/>
      <c r="AJ99" s="322"/>
      <c r="AK99" s="322"/>
      <c r="AL99" s="322"/>
      <c r="AM99" s="602" t="str">
        <f>IFERROR(IF(INDEX('Outcome Indicators - Section C'!R$10:R$26,MATCH($A99,'Outcome Indicators - Section C'!$A$10:$A$26,0))&lt;&gt;0,INDEX('Outcome Indicators - Section C'!R$10:R$26,MATCH($A99,'Outcome Indicators - Section C'!$A$10:$A$26,0)),""),"")</f>
        <v/>
      </c>
      <c r="AO99" s="687"/>
      <c r="AP99" s="687"/>
      <c r="AQ99" s="687"/>
      <c r="AR99" s="579" t="str">
        <f t="shared" ref="AR99" si="105">CONCATENATE($A99,J$81)</f>
        <v>92017</v>
      </c>
      <c r="AS99" s="578" t="str">
        <f t="shared" ref="AS99" si="106">CONCATENATE($A99,N$81)</f>
        <v>92018</v>
      </c>
      <c r="AT99" s="578" t="str">
        <f t="shared" ref="AT99" si="107">CONCATENATE($A99,R$81)</f>
        <v>92019</v>
      </c>
      <c r="AU99" s="578" t="str">
        <f t="shared" ref="AU99" si="108">CONCATENATE($A99,V$81)</f>
        <v>92020</v>
      </c>
      <c r="AV99" s="578" t="str">
        <f t="shared" ref="AV99" si="109">CONCATENATE($A99,Z$81)</f>
        <v>92021</v>
      </c>
    </row>
    <row r="100" spans="1:48" ht="28.5" x14ac:dyDescent="0.45">
      <c r="A100" s="609"/>
      <c r="B100" s="611"/>
      <c r="C100" s="613"/>
      <c r="D100" s="613"/>
      <c r="E100" s="613"/>
      <c r="F100" s="613"/>
      <c r="G100" s="613"/>
      <c r="H100" s="613"/>
      <c r="I100" s="615"/>
      <c r="J100" s="321" t="str">
        <f>IFERROR(IF(INDEX('Outcome Indicators - Section C'!E$30:E$121,MATCH($AR99,'Outcome Indicators - Section C'!$I$30:$I$121,0))&lt;&gt;0,INDEX('Outcome Indicators - Section C'!E$30:E$121,MATCH($AR99,'Outcome Indicators - Section C'!$I$30:$I$121,0)),""),"")</f>
        <v/>
      </c>
      <c r="K100" s="603"/>
      <c r="L100" s="605"/>
      <c r="M100" s="607"/>
      <c r="N100" s="321" t="str">
        <f>IFERROR(IF(INDEX('Outcome Indicators - Section C'!E$30:E$121,MATCH($AS99,'Outcome Indicators - Section C'!$I$30:$I$121,0))&lt;&gt;0,INDEX('Outcome Indicators - Section C'!E$30:E$121,MATCH($AS99,'Outcome Indicators - Section C'!$I$30:$I$121,0)),""),"")</f>
        <v/>
      </c>
      <c r="O100" s="603"/>
      <c r="P100" s="605"/>
      <c r="Q100" s="607"/>
      <c r="R100" s="321" t="str">
        <f>IFERROR(IF(INDEX('Outcome Indicators - Section C'!E$30:E$121,MATCH($AT99,'Outcome Indicators - Section C'!$I$30:$I$121,0))&lt;&gt;0,INDEX('Outcome Indicators - Section C'!E$30:E$121,MATCH($AT99,'Outcome Indicators - Section C'!$I$30:$I$121,0)),""),"")</f>
        <v/>
      </c>
      <c r="S100" s="603"/>
      <c r="T100" s="605"/>
      <c r="U100" s="607"/>
      <c r="V100" s="321" t="str">
        <f>IFERROR(IF(INDEX('Outcome Indicators - Section C'!E$30:E$121,MATCH($AU99,'Outcome Indicators - Section C'!$I$30:$I$121,0))&lt;&gt;0,INDEX('Outcome Indicators - Section C'!E$30:E$121,MATCH($AU99,'Outcome Indicators - Section C'!$I$30:$I$121,0)),""),"")</f>
        <v/>
      </c>
      <c r="W100" s="603"/>
      <c r="X100" s="605"/>
      <c r="Y100" s="607"/>
      <c r="Z100" s="321" t="str">
        <f>IFERROR(IF(INDEX('Outcome Indicators - Section C'!E$30:E$121,MATCH($AV99,'Outcome Indicators - Section C'!$I$30:$I$121,0))&lt;&gt;0,INDEX('Outcome Indicators - Section C'!E$30:E$121,MATCH($AV99,'Outcome Indicators - Section C'!$I$30:$I$121,0)),""),"")</f>
        <v/>
      </c>
      <c r="AA100" s="603"/>
      <c r="AB100" s="605"/>
      <c r="AC100" s="607"/>
      <c r="AD100" s="322"/>
      <c r="AE100" s="322"/>
      <c r="AF100" s="322"/>
      <c r="AG100" s="322"/>
      <c r="AH100" s="322"/>
      <c r="AI100" s="322"/>
      <c r="AJ100" s="322"/>
      <c r="AK100" s="322"/>
      <c r="AL100" s="322"/>
      <c r="AM100" s="602"/>
      <c r="AO100" s="687"/>
      <c r="AP100" s="687"/>
      <c r="AQ100" s="687"/>
      <c r="AR100" s="579"/>
      <c r="AS100" s="578"/>
      <c r="AT100" s="578"/>
      <c r="AU100" s="578"/>
      <c r="AV100" s="578"/>
    </row>
    <row r="101" spans="1:48" ht="28.5" x14ac:dyDescent="0.45">
      <c r="A101" s="617">
        <v>10</v>
      </c>
      <c r="B101" s="611" t="str">
        <f>IFERROR(IF(INDEX('Outcome Indicators - Section C'!B$10:B$26,MATCH($A101,'Outcome Indicators - Section C'!$A$10:$A$26,0))&lt;&gt;0,INDEX('Outcome Indicators - Section C'!B$10:B$26,MATCH($A101,'Outcome Indicators - Section C'!$A$10:$A$26,0)),""),"")</f>
        <v/>
      </c>
      <c r="C101" s="613" t="str">
        <f>IFERROR(IF(INDEX('Outcome Indicators - Section C'!C$10:C$26,MATCH($A101,'Outcome Indicators - Section C'!$A$10:$A$26,0))&lt;&gt;0,INDEX('Outcome Indicators - Section C'!C$10:C$26,MATCH($A101,'Outcome Indicators - Section C'!$A$10:$A$26,0)),""),"")</f>
        <v/>
      </c>
      <c r="D101" s="613" t="str">
        <f>IFERROR(IF(INDEX('Outcome Indicators - Section C'!D$10:D$26,MATCH($A101,'Outcome Indicators - Section C'!$A$10:$A$26,0))&lt;&gt;0,INDEX('Outcome Indicators - Section C'!D$10:D$26,MATCH($A101,'Outcome Indicators - Section C'!$A$10:$A$26,0)),""),"")</f>
        <v/>
      </c>
      <c r="E101" s="613" t="str">
        <f>IFERROR(IF(INDEX('Outcome Indicators - Section C'!E$10:E$26,MATCH($A101,'Outcome Indicators - Section C'!$A$10:$A$26,0))&lt;&gt;0,INDEX('Outcome Indicators - Section C'!E$10:E$26,MATCH($A101,'Outcome Indicators - Section C'!$A$10:$A$26,0)),""),"")</f>
        <v/>
      </c>
      <c r="F101" s="613" t="str">
        <f>IFERROR(IF(INDEX('Outcome Indicators - Section C'!F$10:F$26,MATCH($A101,'Outcome Indicators - Section C'!$A$10:$A$26,0))&lt;&gt;0,INDEX('Outcome Indicators - Section C'!F$10:F$26,MATCH($A101,'Outcome Indicators - Section C'!$A$10:$A$26,0)),""),"")</f>
        <v/>
      </c>
      <c r="G101" s="613" t="str">
        <f>IFERROR(IF(INDEX('Outcome Indicators - Section C'!G$10:G$26,MATCH($A101,'Outcome Indicators - Section C'!$A$10:$A$26,0))&lt;&gt;0,INDEX('Outcome Indicators - Section C'!G$10:G$26,MATCH($A101,'Outcome Indicators - Section C'!$A$10:$A$26,0)),""),"")</f>
        <v/>
      </c>
      <c r="H101" s="613" t="str">
        <f>IFERROR(IF(INDEX('Outcome Indicators - Section C'!H$10:H$26,MATCH($A101,'Outcome Indicators - Section C'!$A$10:$A$26,0))&lt;&gt;0,INDEX('Outcome Indicators - Section C'!H$10:H$26,MATCH($A101,'Outcome Indicators - Section C'!$A$10:$A$26,0)),""),"")</f>
        <v/>
      </c>
      <c r="I101" s="615" t="str">
        <f>IFERROR(IF(INDEX('Outcome Indicators - Section C'!Q$10:Q$26,MATCH($A101,'Outcome Indicators - Section C'!$A$10:$A$26,0))&lt;&gt;0,INDEX('Outcome Indicators - Section C'!Q$10:Q$26,MATCH($A101,'Outcome Indicators - Section C'!$A$10:$A$26,0)),""),"")</f>
        <v/>
      </c>
      <c r="J101" s="323" t="str">
        <f>IFERROR(IF(INDEX('Outcome Indicators - Section C'!D$30:D$121,MATCH($AR101,'Outcome Indicators - Section C'!$I$30:$I$121,0))&lt;&gt;0,INDEX('Outcome Indicators - Section C'!D$30:D$121,MATCH($AR101,'Outcome Indicators - Section C'!$I$30:$I$121,0)),""),"")</f>
        <v/>
      </c>
      <c r="K101" s="603" t="str">
        <f>IFERROR(IF(INDEX('Outcome Indicators - Section C'!F$30:F$121,MATCH($AR101,'Outcome Indicators - Section C'!$I$30:$I$121,0))&lt;&gt;0,INDEX('Outcome Indicators - Section C'!F$30:F$121,MATCH($AR101,'Outcome Indicators - Section C'!$I$30:$I$121,0)),""),"")</f>
        <v/>
      </c>
      <c r="L101" s="605" t="str">
        <f>IFERROR(IF(INDEX('Outcome Indicators - Section C'!G$30:G$121,MATCH($AR101,'Outcome Indicators - Section C'!$I$30:$I$121,0))&lt;&gt;0,INDEX('Outcome Indicators - Section C'!G$30:G$121,MATCH($AR101,'Outcome Indicators - Section C'!$I$30:$I$121,0)),""),"")</f>
        <v/>
      </c>
      <c r="M101" s="607" t="str">
        <f>IFERROR(IF(INDEX('Outcome Indicators - Section C'!H$30:H$121,MATCH($AR101,'Outcome Indicators - Section C'!$I$30:$I$121,0))&lt;&gt;0,INDEX('Outcome Indicators - Section C'!H$30:H$121,MATCH($AR101,'Outcome Indicators - Section C'!$I$30:$I$121,0)),""),"")</f>
        <v/>
      </c>
      <c r="N101" s="324" t="str">
        <f>IFERROR(IF(INDEX('Outcome Indicators - Section C'!D$30:D$121,MATCH($AS101,'Outcome Indicators - Section C'!$I$30:$I$121,0))&lt;&gt;0,INDEX('Outcome Indicators - Section C'!D$30:D$121,MATCH($AS101,'Outcome Indicators - Section C'!$I$30:$I$121,0)),""),"")</f>
        <v/>
      </c>
      <c r="O101" s="603" t="str">
        <f>IFERROR(IF(INDEX('Outcome Indicators - Section C'!F$30:F$121,MATCH($AS101,'Outcome Indicators - Section C'!$I$30:$I$121,0))&lt;&gt;0,INDEX('Outcome Indicators - Section C'!F$30:F$121,MATCH($AS101,'Outcome Indicators - Section C'!$I$30:$I$121,0)),""),"")</f>
        <v/>
      </c>
      <c r="P101" s="605" t="str">
        <f>IFERROR(IF(INDEX('Outcome Indicators - Section C'!G$30:G$121,MATCH($AS101,'Outcome Indicators - Section C'!$I$30:$I$121,0))&lt;&gt;0,INDEX('Outcome Indicators - Section C'!G$30:G$121,MATCH($AS101,'Outcome Indicators - Section C'!$I$30:$I$121,0)),""),"")</f>
        <v/>
      </c>
      <c r="Q101" s="607" t="str">
        <f>IFERROR(IF(INDEX('Outcome Indicators - Section C'!H$30:H$121,MATCH($AS101,'Outcome Indicators - Section C'!$I$30:$I$121,0))&lt;&gt;0,INDEX('Outcome Indicators - Section C'!H$30:H$121,MATCH($AS101,'Outcome Indicators - Section C'!$I$30:$I$121,0)),""),"")</f>
        <v/>
      </c>
      <c r="R101" s="323" t="str">
        <f>IFERROR(IF(INDEX('Outcome Indicators - Section C'!D$30:D$121,MATCH($AT101,'Outcome Indicators - Section C'!$I$30:$I$121,0))&lt;&gt;0,INDEX('Outcome Indicators - Section C'!D$30:D$121,MATCH($AT101,'Outcome Indicators - Section C'!$I$30:$I$121,0)),""),"")</f>
        <v/>
      </c>
      <c r="S101" s="603" t="str">
        <f>IFERROR(IF(INDEX('Outcome Indicators - Section C'!F$30:F$121,MATCH($AT101,'Outcome Indicators - Section C'!$I$30:$I$121,0))&lt;&gt;0,INDEX('Outcome Indicators - Section C'!F$30:F$121,MATCH($AT101,'Outcome Indicators - Section C'!$I$30:$I$121,0)),""),"")</f>
        <v/>
      </c>
      <c r="T101" s="605" t="str">
        <f>IFERROR(IF(INDEX('Outcome Indicators - Section C'!G$30:G$121,MATCH($AT101,'Outcome Indicators - Section C'!$I$30:$I$121,0))&lt;&gt;0,INDEX('Outcome Indicators - Section C'!G$30:G$121,MATCH($AT101,'Outcome Indicators - Section C'!$I$30:$I$121,0)),""),"")</f>
        <v/>
      </c>
      <c r="U101" s="607" t="str">
        <f>IFERROR(IF(INDEX('Outcome Indicators - Section C'!H$30:H$121,MATCH($AT101,'Outcome Indicators - Section C'!$I$30:$I$121,0))&lt;&gt;0,INDEX('Outcome Indicators - Section C'!H$30:H$121,MATCH($AT101,'Outcome Indicators - Section C'!$I$30:$I$121,0)),""),"")</f>
        <v/>
      </c>
      <c r="V101" s="324" t="str">
        <f>IFERROR(IF(INDEX('Outcome Indicators - Section C'!D$30:D$121,MATCH($AU101,'Outcome Indicators - Section C'!$I$30:$I$121,0))&lt;&gt;0,INDEX('Outcome Indicators - Section C'!D$30:D$121,MATCH($AU101,'Outcome Indicators - Section C'!$I$30:$I$121,0)),""),"")</f>
        <v/>
      </c>
      <c r="W101" s="603" t="str">
        <f>IFERROR(IF(INDEX('Outcome Indicators - Section C'!F$30:F$121,MATCH($AU101,'Outcome Indicators - Section C'!$I$30:$I$121,0))&lt;&gt;0,INDEX('Outcome Indicators - Section C'!F$30:F$121,MATCH($AU101,'Outcome Indicators - Section C'!$I$30:$I$121,0)),""),"")</f>
        <v/>
      </c>
      <c r="X101" s="605" t="str">
        <f>IFERROR(IF(INDEX('Outcome Indicators - Section C'!G$30:G$121,MATCH($AU101,'Outcome Indicators - Section C'!$I$30:$I$121,0))&lt;&gt;0,INDEX('Outcome Indicators - Section C'!G$30:G$121,MATCH($AU101,'Outcome Indicators - Section C'!$I$30:$I$121,0)),""),"")</f>
        <v/>
      </c>
      <c r="Y101" s="607" t="str">
        <f>IFERROR(IF(INDEX('Outcome Indicators - Section C'!H$30:H$121,MATCH($AU101,'Outcome Indicators - Section C'!$I$30:$I$121,0))&lt;&gt;0,INDEX('Outcome Indicators - Section C'!H$30:H$121,MATCH($AU101,'Outcome Indicators - Section C'!$I$30:$I$121,0)),""),"")</f>
        <v/>
      </c>
      <c r="Z101" s="324" t="str">
        <f>IFERROR(IF(INDEX('Outcome Indicators - Section C'!D$30:D$121,MATCH($AV101,'Outcome Indicators - Section C'!$I$30:$I$121,0))&lt;&gt;0,INDEX('Outcome Indicators - Section C'!D$30:D$121,MATCH($AV101,'Outcome Indicators - Section C'!$I$30:$I$121,0)),""),"")</f>
        <v/>
      </c>
      <c r="AA101" s="603" t="str">
        <f>IFERROR(IF(INDEX('Outcome Indicators - Section C'!F$30:F$121,MATCH($AV101,'Outcome Indicators - Section C'!$I$30:$I$121,0))&lt;&gt;0,INDEX('Outcome Indicators - Section C'!F$30:F$121,MATCH($AV101,'Outcome Indicators - Section C'!$I$30:$I$121,0)),""),"")</f>
        <v/>
      </c>
      <c r="AB101" s="605" t="str">
        <f>IFERROR(IF(INDEX('Outcome Indicators - Section C'!G$30:G$121,MATCH($AV101,'Outcome Indicators - Section C'!$I$30:$I$121,0))&lt;&gt;0,INDEX('Outcome Indicators - Section C'!G$30:G$121,MATCH($AV101,'Outcome Indicators - Section C'!$I$30:$I$121,0)),""),"")</f>
        <v/>
      </c>
      <c r="AC101" s="607" t="str">
        <f>IFERROR(IF(INDEX('Outcome Indicators - Section C'!H$30:H$121,MATCH($AV101,'Outcome Indicators - Section C'!$I$30:$I$121,0))&lt;&gt;0,INDEX('Outcome Indicators - Section C'!H$30:H$121,MATCH($AV101,'Outcome Indicators - Section C'!$I$30:$I$121,0)),""),"")</f>
        <v/>
      </c>
      <c r="AD101" s="322"/>
      <c r="AE101" s="322"/>
      <c r="AF101" s="322"/>
      <c r="AG101" s="322"/>
      <c r="AH101" s="322"/>
      <c r="AI101" s="322"/>
      <c r="AJ101" s="322"/>
      <c r="AK101" s="322"/>
      <c r="AL101" s="322"/>
      <c r="AM101" s="602" t="str">
        <f>IFERROR(IF(INDEX('Outcome Indicators - Section C'!R$10:R$26,MATCH($A101,'Outcome Indicators - Section C'!$A$10:$A$26,0))&lt;&gt;0,INDEX('Outcome Indicators - Section C'!R$10:R$26,MATCH($A101,'Outcome Indicators - Section C'!$A$10:$A$26,0)),""),"")</f>
        <v/>
      </c>
      <c r="AO101" s="687"/>
      <c r="AP101" s="687"/>
      <c r="AQ101" s="687"/>
      <c r="AR101" s="579" t="str">
        <f t="shared" ref="AR101" si="110">CONCATENATE($A101,J$81)</f>
        <v>102017</v>
      </c>
      <c r="AS101" s="578" t="str">
        <f t="shared" ref="AS101" si="111">CONCATENATE($A101,N$81)</f>
        <v>102018</v>
      </c>
      <c r="AT101" s="578" t="str">
        <f t="shared" ref="AT101" si="112">CONCATENATE($A101,R$81)</f>
        <v>102019</v>
      </c>
      <c r="AU101" s="578" t="str">
        <f t="shared" ref="AU101" si="113">CONCATENATE($A101,V$81)</f>
        <v>102020</v>
      </c>
      <c r="AV101" s="578" t="str">
        <f t="shared" ref="AV101" si="114">CONCATENATE($A101,Z$81)</f>
        <v>102021</v>
      </c>
    </row>
    <row r="102" spans="1:48" ht="28.5" x14ac:dyDescent="0.45">
      <c r="A102" s="617"/>
      <c r="B102" s="611"/>
      <c r="C102" s="613"/>
      <c r="D102" s="613"/>
      <c r="E102" s="613"/>
      <c r="F102" s="613"/>
      <c r="G102" s="613"/>
      <c r="H102" s="613"/>
      <c r="I102" s="615"/>
      <c r="J102" s="323" t="str">
        <f>IFERROR(IF(INDEX('Outcome Indicators - Section C'!E$30:E$121,MATCH($AR101,'Outcome Indicators - Section C'!$I$30:$I$121,0))&lt;&gt;0,INDEX('Outcome Indicators - Section C'!E$30:E$121,MATCH($AR101,'Outcome Indicators - Section C'!$I$30:$I$121,0)),""),"")</f>
        <v/>
      </c>
      <c r="K102" s="603"/>
      <c r="L102" s="605"/>
      <c r="M102" s="607"/>
      <c r="N102" s="324" t="str">
        <f>IFERROR(IF(INDEX('Outcome Indicators - Section C'!E$30:E$121,MATCH($AS101,'Outcome Indicators - Section C'!$I$30:$I$121,0))&lt;&gt;0,INDEX('Outcome Indicators - Section C'!E$30:E$121,MATCH($AS101,'Outcome Indicators - Section C'!$I$30:$I$121,0)),""),"")</f>
        <v/>
      </c>
      <c r="O102" s="603"/>
      <c r="P102" s="605"/>
      <c r="Q102" s="607"/>
      <c r="R102" s="323" t="str">
        <f>IFERROR(IF(INDEX('Outcome Indicators - Section C'!E$30:E$121,MATCH($AT101,'Outcome Indicators - Section C'!$I$30:$I$121,0))&lt;&gt;0,INDEX('Outcome Indicators - Section C'!E$30:E$121,MATCH($AT101,'Outcome Indicators - Section C'!$I$30:$I$121,0)),""),"")</f>
        <v/>
      </c>
      <c r="S102" s="603"/>
      <c r="T102" s="605"/>
      <c r="U102" s="607"/>
      <c r="V102" s="324" t="str">
        <f>IFERROR(IF(INDEX('Outcome Indicators - Section C'!E$30:E$121,MATCH($AU101,'Outcome Indicators - Section C'!$I$30:$I$121,0))&lt;&gt;0,INDEX('Outcome Indicators - Section C'!E$30:E$121,MATCH($AU101,'Outcome Indicators - Section C'!$I$30:$I$121,0)),""),"")</f>
        <v/>
      </c>
      <c r="W102" s="603"/>
      <c r="X102" s="605"/>
      <c r="Y102" s="607"/>
      <c r="Z102" s="324" t="str">
        <f>IFERROR(IF(INDEX('Outcome Indicators - Section C'!E$30:E$121,MATCH($AV101,'Outcome Indicators - Section C'!$I$30:$I$121,0))&lt;&gt;0,INDEX('Outcome Indicators - Section C'!E$30:E$121,MATCH($AV101,'Outcome Indicators - Section C'!$I$30:$I$121,0)),""),"")</f>
        <v/>
      </c>
      <c r="AA102" s="603"/>
      <c r="AB102" s="605"/>
      <c r="AC102" s="607"/>
      <c r="AD102" s="322"/>
      <c r="AE102" s="322"/>
      <c r="AF102" s="322"/>
      <c r="AG102" s="322"/>
      <c r="AH102" s="322"/>
      <c r="AI102" s="322"/>
      <c r="AJ102" s="322"/>
      <c r="AK102" s="322"/>
      <c r="AL102" s="322"/>
      <c r="AM102" s="602"/>
      <c r="AO102" s="687"/>
      <c r="AP102" s="687"/>
      <c r="AQ102" s="687"/>
      <c r="AR102" s="579"/>
      <c r="AS102" s="578"/>
      <c r="AT102" s="578"/>
      <c r="AU102" s="578"/>
      <c r="AV102" s="578"/>
    </row>
    <row r="103" spans="1:48" ht="28.5" x14ac:dyDescent="0.45">
      <c r="A103" s="609">
        <v>11</v>
      </c>
      <c r="B103" s="611" t="str">
        <f>IFERROR(IF(INDEX('Outcome Indicators - Section C'!B$10:B$26,MATCH($A103,'Outcome Indicators - Section C'!$A$10:$A$26,0))&lt;&gt;0,INDEX('Outcome Indicators - Section C'!B$10:B$26,MATCH($A103,'Outcome Indicators - Section C'!$A$10:$A$26,0)),""),"")</f>
        <v/>
      </c>
      <c r="C103" s="613" t="str">
        <f>IFERROR(IF(INDEX('Outcome Indicators - Section C'!C$10:C$26,MATCH($A103,'Outcome Indicators - Section C'!$A$10:$A$26,0))&lt;&gt;0,INDEX('Outcome Indicators - Section C'!C$10:C$26,MATCH($A103,'Outcome Indicators - Section C'!$A$10:$A$26,0)),""),"")</f>
        <v/>
      </c>
      <c r="D103" s="613" t="str">
        <f>IFERROR(IF(INDEX('Outcome Indicators - Section C'!D$10:D$26,MATCH($A103,'Outcome Indicators - Section C'!$A$10:$A$26,0))&lt;&gt;0,INDEX('Outcome Indicators - Section C'!D$10:D$26,MATCH($A103,'Outcome Indicators - Section C'!$A$10:$A$26,0)),""),"")</f>
        <v/>
      </c>
      <c r="E103" s="613" t="str">
        <f>IFERROR(IF(INDEX('Outcome Indicators - Section C'!E$10:E$26,MATCH($A103,'Outcome Indicators - Section C'!$A$10:$A$26,0))&lt;&gt;0,INDEX('Outcome Indicators - Section C'!E$10:E$26,MATCH($A103,'Outcome Indicators - Section C'!$A$10:$A$26,0)),""),"")</f>
        <v/>
      </c>
      <c r="F103" s="613" t="str">
        <f>IFERROR(IF(INDEX('Outcome Indicators - Section C'!F$10:F$26,MATCH($A103,'Outcome Indicators - Section C'!$A$10:$A$26,0))&lt;&gt;0,INDEX('Outcome Indicators - Section C'!F$10:F$26,MATCH($A103,'Outcome Indicators - Section C'!$A$10:$A$26,0)),""),"")</f>
        <v/>
      </c>
      <c r="G103" s="613" t="str">
        <f>IFERROR(IF(INDEX('Outcome Indicators - Section C'!G$10:G$26,MATCH($A103,'Outcome Indicators - Section C'!$A$10:$A$26,0))&lt;&gt;0,INDEX('Outcome Indicators - Section C'!G$10:G$26,MATCH($A103,'Outcome Indicators - Section C'!$A$10:$A$26,0)),""),"")</f>
        <v/>
      </c>
      <c r="H103" s="613" t="str">
        <f>IFERROR(IF(INDEX('Outcome Indicators - Section C'!H$10:H$26,MATCH($A103,'Outcome Indicators - Section C'!$A$10:$A$26,0))&lt;&gt;0,INDEX('Outcome Indicators - Section C'!H$10:H$26,MATCH($A103,'Outcome Indicators - Section C'!$A$10:$A$26,0)),""),"")</f>
        <v/>
      </c>
      <c r="I103" s="615" t="str">
        <f>IFERROR(IF(INDEX('Outcome Indicators - Section C'!Q$10:Q$26,MATCH($A103,'Outcome Indicators - Section C'!$A$10:$A$26,0))&lt;&gt;0,INDEX('Outcome Indicators - Section C'!Q$10:Q$26,MATCH($A103,'Outcome Indicators - Section C'!$A$10:$A$26,0)),""),"")</f>
        <v/>
      </c>
      <c r="J103" s="321" t="str">
        <f>IFERROR(IF(INDEX('Outcome Indicators - Section C'!D$30:D$121,MATCH($AR103,'Outcome Indicators - Section C'!$I$30:$I$121,0))&lt;&gt;0,INDEX('Outcome Indicators - Section C'!D$30:D$121,MATCH($AR103,'Outcome Indicators - Section C'!$I$30:$I$121,0)),""),"")</f>
        <v/>
      </c>
      <c r="K103" s="603" t="str">
        <f>IFERROR(IF(INDEX('Outcome Indicators - Section C'!F$30:F$121,MATCH($AR103,'Outcome Indicators - Section C'!$I$30:$I$121,0))&lt;&gt;0,INDEX('Outcome Indicators - Section C'!F$30:F$121,MATCH($AR103,'Outcome Indicators - Section C'!$I$30:$I$121,0)),""),"")</f>
        <v/>
      </c>
      <c r="L103" s="605" t="str">
        <f>IFERROR(IF(INDEX('Outcome Indicators - Section C'!G$30:G$121,MATCH($AR103,'Outcome Indicators - Section C'!$I$30:$I$121,0))&lt;&gt;0,INDEX('Outcome Indicators - Section C'!G$30:G$121,MATCH($AR103,'Outcome Indicators - Section C'!$I$30:$I$121,0)),""),"")</f>
        <v/>
      </c>
      <c r="M103" s="607" t="str">
        <f>IFERROR(IF(INDEX('Outcome Indicators - Section C'!H$30:H$121,MATCH($AR103,'Outcome Indicators - Section C'!$I$30:$I$121,0))&lt;&gt;0,INDEX('Outcome Indicators - Section C'!H$30:H$121,MATCH($AR103,'Outcome Indicators - Section C'!$I$30:$I$121,0)),""),"")</f>
        <v/>
      </c>
      <c r="N103" s="321" t="str">
        <f>IFERROR(IF(INDEX('Outcome Indicators - Section C'!D$30:D$121,MATCH($AS103,'Outcome Indicators - Section C'!$I$30:$I$121,0))&lt;&gt;0,INDEX('Outcome Indicators - Section C'!D$30:D$121,MATCH($AS103,'Outcome Indicators - Section C'!$I$30:$I$121,0)),""),"")</f>
        <v/>
      </c>
      <c r="O103" s="603" t="str">
        <f>IFERROR(IF(INDEX('Outcome Indicators - Section C'!F$30:F$121,MATCH($AS103,'Outcome Indicators - Section C'!$I$30:$I$121,0))&lt;&gt;0,INDEX('Outcome Indicators - Section C'!F$30:F$121,MATCH($AS103,'Outcome Indicators - Section C'!$I$30:$I$121,0)),""),"")</f>
        <v/>
      </c>
      <c r="P103" s="605" t="str">
        <f>IFERROR(IF(INDEX('Outcome Indicators - Section C'!G$30:G$121,MATCH($AS103,'Outcome Indicators - Section C'!$I$30:$I$121,0))&lt;&gt;0,INDEX('Outcome Indicators - Section C'!G$30:G$121,MATCH($AS103,'Outcome Indicators - Section C'!$I$30:$I$121,0)),""),"")</f>
        <v/>
      </c>
      <c r="Q103" s="607" t="str">
        <f>IFERROR(IF(INDEX('Outcome Indicators - Section C'!H$30:H$121,MATCH($AS103,'Outcome Indicators - Section C'!$I$30:$I$121,0))&lt;&gt;0,INDEX('Outcome Indicators - Section C'!H$30:H$121,MATCH($AS103,'Outcome Indicators - Section C'!$I$30:$I$121,0)),""),"")</f>
        <v/>
      </c>
      <c r="R103" s="321" t="str">
        <f>IFERROR(IF(INDEX('Outcome Indicators - Section C'!D$30:D$121,MATCH($AT103,'Outcome Indicators - Section C'!$I$30:$I$121,0))&lt;&gt;0,INDEX('Outcome Indicators - Section C'!D$30:D$121,MATCH($AT103,'Outcome Indicators - Section C'!$I$30:$I$121,0)),""),"")</f>
        <v/>
      </c>
      <c r="S103" s="603" t="str">
        <f>IFERROR(IF(INDEX('Outcome Indicators - Section C'!F$30:F$121,MATCH($AT103,'Outcome Indicators - Section C'!$I$30:$I$121,0))&lt;&gt;0,INDEX('Outcome Indicators - Section C'!F$30:F$121,MATCH($AT103,'Outcome Indicators - Section C'!$I$30:$I$121,0)),""),"")</f>
        <v/>
      </c>
      <c r="T103" s="605" t="str">
        <f>IFERROR(IF(INDEX('Outcome Indicators - Section C'!G$30:G$121,MATCH($AT103,'Outcome Indicators - Section C'!$I$30:$I$121,0))&lt;&gt;0,INDEX('Outcome Indicators - Section C'!G$30:G$121,MATCH($AT103,'Outcome Indicators - Section C'!$I$30:$I$121,0)),""),"")</f>
        <v/>
      </c>
      <c r="U103" s="607" t="str">
        <f>IFERROR(IF(INDEX('Outcome Indicators - Section C'!H$30:H$121,MATCH($AT103,'Outcome Indicators - Section C'!$I$30:$I$121,0))&lt;&gt;0,INDEX('Outcome Indicators - Section C'!H$30:H$121,MATCH($AT103,'Outcome Indicators - Section C'!$I$30:$I$121,0)),""),"")</f>
        <v/>
      </c>
      <c r="V103" s="321" t="str">
        <f>IFERROR(IF(INDEX('Outcome Indicators - Section C'!D$30:D$121,MATCH($AU103,'Outcome Indicators - Section C'!$I$30:$I$121,0))&lt;&gt;0,INDEX('Outcome Indicators - Section C'!D$30:D$121,MATCH($AU103,'Outcome Indicators - Section C'!$I$30:$I$121,0)),""),"")</f>
        <v/>
      </c>
      <c r="W103" s="603" t="str">
        <f>IFERROR(IF(INDEX('Outcome Indicators - Section C'!F$30:F$121,MATCH($AU103,'Outcome Indicators - Section C'!$I$30:$I$121,0))&lt;&gt;0,INDEX('Outcome Indicators - Section C'!F$30:F$121,MATCH($AU103,'Outcome Indicators - Section C'!$I$30:$I$121,0)),""),"")</f>
        <v/>
      </c>
      <c r="X103" s="605" t="str">
        <f>IFERROR(IF(INDEX('Outcome Indicators - Section C'!G$30:G$121,MATCH($AU103,'Outcome Indicators - Section C'!$I$30:$I$121,0))&lt;&gt;0,INDEX('Outcome Indicators - Section C'!G$30:G$121,MATCH($AU103,'Outcome Indicators - Section C'!$I$30:$I$121,0)),""),"")</f>
        <v/>
      </c>
      <c r="Y103" s="607" t="str">
        <f>IFERROR(IF(INDEX('Outcome Indicators - Section C'!H$30:H$121,MATCH($AU103,'Outcome Indicators - Section C'!$I$30:$I$121,0))&lt;&gt;0,INDEX('Outcome Indicators - Section C'!H$30:H$121,MATCH($AU103,'Outcome Indicators - Section C'!$I$30:$I$121,0)),""),"")</f>
        <v/>
      </c>
      <c r="Z103" s="321" t="str">
        <f>IFERROR(IF(INDEX('Outcome Indicators - Section C'!D$30:D$121,MATCH($AV103,'Outcome Indicators - Section C'!$I$30:$I$121,0))&lt;&gt;0,INDEX('Outcome Indicators - Section C'!D$30:D$121,MATCH($AV103,'Outcome Indicators - Section C'!$I$30:$I$121,0)),""),"")</f>
        <v/>
      </c>
      <c r="AA103" s="603" t="str">
        <f>IFERROR(IF(INDEX('Outcome Indicators - Section C'!F$30:F$121,MATCH($AV103,'Outcome Indicators - Section C'!$I$30:$I$121,0))&lt;&gt;0,INDEX('Outcome Indicators - Section C'!F$30:F$121,MATCH($AV103,'Outcome Indicators - Section C'!$I$30:$I$121,0)),""),"")</f>
        <v/>
      </c>
      <c r="AB103" s="605" t="str">
        <f>IFERROR(IF(INDEX('Outcome Indicators - Section C'!G$30:G$121,MATCH($AV103,'Outcome Indicators - Section C'!$I$30:$I$121,0))&lt;&gt;0,INDEX('Outcome Indicators - Section C'!G$30:G$121,MATCH($AV103,'Outcome Indicators - Section C'!$I$30:$I$121,0)),""),"")</f>
        <v/>
      </c>
      <c r="AC103" s="607" t="str">
        <f>IFERROR(IF(INDEX('Outcome Indicators - Section C'!H$30:H$121,MATCH($AV103,'Outcome Indicators - Section C'!$I$30:$I$121,0))&lt;&gt;0,INDEX('Outcome Indicators - Section C'!H$30:H$121,MATCH($AV103,'Outcome Indicators - Section C'!$I$30:$I$121,0)),""),"")</f>
        <v/>
      </c>
      <c r="AD103" s="322"/>
      <c r="AE103" s="322"/>
      <c r="AF103" s="322"/>
      <c r="AG103" s="322"/>
      <c r="AH103" s="322"/>
      <c r="AI103" s="322"/>
      <c r="AJ103" s="322"/>
      <c r="AK103" s="322"/>
      <c r="AL103" s="322"/>
      <c r="AM103" s="602" t="str">
        <f>IFERROR(IF(INDEX('Outcome Indicators - Section C'!R$10:R$26,MATCH($A103,'Outcome Indicators - Section C'!$A$10:$A$26,0))&lt;&gt;0,INDEX('Outcome Indicators - Section C'!R$10:R$26,MATCH($A103,'Outcome Indicators - Section C'!$A$10:$A$26,0)),""),"")</f>
        <v/>
      </c>
      <c r="AO103" s="687"/>
      <c r="AP103" s="687"/>
      <c r="AQ103" s="687"/>
      <c r="AR103" s="579" t="str">
        <f t="shared" ref="AR103" si="115">CONCATENATE($A103,J$81)</f>
        <v>112017</v>
      </c>
      <c r="AS103" s="578" t="str">
        <f t="shared" ref="AS103" si="116">CONCATENATE($A103,N$81)</f>
        <v>112018</v>
      </c>
      <c r="AT103" s="578" t="str">
        <f t="shared" ref="AT103" si="117">CONCATENATE($A103,R$81)</f>
        <v>112019</v>
      </c>
      <c r="AU103" s="578" t="str">
        <f t="shared" ref="AU103" si="118">CONCATENATE($A103,V$81)</f>
        <v>112020</v>
      </c>
      <c r="AV103" s="578" t="str">
        <f t="shared" ref="AV103" si="119">CONCATENATE($A103,Z$81)</f>
        <v>112021</v>
      </c>
    </row>
    <row r="104" spans="1:48" ht="28.5" x14ac:dyDescent="0.45">
      <c r="A104" s="609"/>
      <c r="B104" s="611"/>
      <c r="C104" s="613"/>
      <c r="D104" s="613"/>
      <c r="E104" s="613"/>
      <c r="F104" s="613"/>
      <c r="G104" s="613"/>
      <c r="H104" s="613"/>
      <c r="I104" s="615"/>
      <c r="J104" s="321" t="str">
        <f>IFERROR(IF(INDEX('Outcome Indicators - Section C'!E$30:E$121,MATCH($AR103,'Outcome Indicators - Section C'!$I$30:$I$121,0))&lt;&gt;0,INDEX('Outcome Indicators - Section C'!E$30:E$121,MATCH($AR103,'Outcome Indicators - Section C'!$I$30:$I$121,0)),""),"")</f>
        <v/>
      </c>
      <c r="K104" s="603"/>
      <c r="L104" s="605"/>
      <c r="M104" s="607"/>
      <c r="N104" s="321" t="str">
        <f>IFERROR(IF(INDEX('Outcome Indicators - Section C'!E$30:E$121,MATCH($AS103,'Outcome Indicators - Section C'!$I$30:$I$121,0))&lt;&gt;0,INDEX('Outcome Indicators - Section C'!E$30:E$121,MATCH($AS103,'Outcome Indicators - Section C'!$I$30:$I$121,0)),""),"")</f>
        <v/>
      </c>
      <c r="O104" s="603"/>
      <c r="P104" s="605"/>
      <c r="Q104" s="607"/>
      <c r="R104" s="321" t="str">
        <f>IFERROR(IF(INDEX('Outcome Indicators - Section C'!E$30:E$121,MATCH($AT103,'Outcome Indicators - Section C'!$I$30:$I$121,0))&lt;&gt;0,INDEX('Outcome Indicators - Section C'!E$30:E$121,MATCH($AT103,'Outcome Indicators - Section C'!$I$30:$I$121,0)),""),"")</f>
        <v/>
      </c>
      <c r="S104" s="603"/>
      <c r="T104" s="605"/>
      <c r="U104" s="607"/>
      <c r="V104" s="321" t="str">
        <f>IFERROR(IF(INDEX('Outcome Indicators - Section C'!E$30:E$121,MATCH($AU103,'Outcome Indicators - Section C'!$I$30:$I$121,0))&lt;&gt;0,INDEX('Outcome Indicators - Section C'!E$30:E$121,MATCH($AU103,'Outcome Indicators - Section C'!$I$30:$I$121,0)),""),"")</f>
        <v/>
      </c>
      <c r="W104" s="603"/>
      <c r="X104" s="605"/>
      <c r="Y104" s="607"/>
      <c r="Z104" s="321" t="str">
        <f>IFERROR(IF(INDEX('Outcome Indicators - Section C'!E$30:E$121,MATCH($AV103,'Outcome Indicators - Section C'!$I$30:$I$121,0))&lt;&gt;0,INDEX('Outcome Indicators - Section C'!E$30:E$121,MATCH($AV103,'Outcome Indicators - Section C'!$I$30:$I$121,0)),""),"")</f>
        <v/>
      </c>
      <c r="AA104" s="603"/>
      <c r="AB104" s="605"/>
      <c r="AC104" s="607"/>
      <c r="AD104" s="322"/>
      <c r="AE104" s="322"/>
      <c r="AF104" s="322"/>
      <c r="AG104" s="322"/>
      <c r="AH104" s="322"/>
      <c r="AI104" s="322"/>
      <c r="AJ104" s="322"/>
      <c r="AK104" s="322"/>
      <c r="AL104" s="322"/>
      <c r="AM104" s="602"/>
      <c r="AO104" s="687"/>
      <c r="AP104" s="687"/>
      <c r="AQ104" s="687"/>
      <c r="AR104" s="579"/>
      <c r="AS104" s="578"/>
      <c r="AT104" s="578"/>
      <c r="AU104" s="578"/>
      <c r="AV104" s="578"/>
    </row>
    <row r="105" spans="1:48" ht="28.5" x14ac:dyDescent="0.45">
      <c r="A105" s="617">
        <v>12</v>
      </c>
      <c r="B105" s="611" t="str">
        <f>IFERROR(IF(INDEX('Outcome Indicators - Section C'!B$10:B$26,MATCH($A105,'Outcome Indicators - Section C'!$A$10:$A$26,0))&lt;&gt;0,INDEX('Outcome Indicators - Section C'!B$10:B$26,MATCH($A105,'Outcome Indicators - Section C'!$A$10:$A$26,0)),""),"")</f>
        <v/>
      </c>
      <c r="C105" s="613" t="str">
        <f>IFERROR(IF(INDEX('Outcome Indicators - Section C'!C$10:C$26,MATCH($A105,'Outcome Indicators - Section C'!$A$10:$A$26,0))&lt;&gt;0,INDEX('Outcome Indicators - Section C'!C$10:C$26,MATCH($A105,'Outcome Indicators - Section C'!$A$10:$A$26,0)),""),"")</f>
        <v/>
      </c>
      <c r="D105" s="613" t="str">
        <f>IFERROR(IF(INDEX('Outcome Indicators - Section C'!D$10:D$26,MATCH($A105,'Outcome Indicators - Section C'!$A$10:$A$26,0))&lt;&gt;0,INDEX('Outcome Indicators - Section C'!D$10:D$26,MATCH($A105,'Outcome Indicators - Section C'!$A$10:$A$26,0)),""),"")</f>
        <v/>
      </c>
      <c r="E105" s="613" t="str">
        <f>IFERROR(IF(INDEX('Outcome Indicators - Section C'!E$10:E$26,MATCH($A105,'Outcome Indicators - Section C'!$A$10:$A$26,0))&lt;&gt;0,INDEX('Outcome Indicators - Section C'!E$10:E$26,MATCH($A105,'Outcome Indicators - Section C'!$A$10:$A$26,0)),""),"")</f>
        <v/>
      </c>
      <c r="F105" s="613" t="str">
        <f>IFERROR(IF(INDEX('Outcome Indicators - Section C'!F$10:F$26,MATCH($A105,'Outcome Indicators - Section C'!$A$10:$A$26,0))&lt;&gt;0,INDEX('Outcome Indicators - Section C'!F$10:F$26,MATCH($A105,'Outcome Indicators - Section C'!$A$10:$A$26,0)),""),"")</f>
        <v/>
      </c>
      <c r="G105" s="613" t="str">
        <f>IFERROR(IF(INDEX('Outcome Indicators - Section C'!G$10:G$26,MATCH($A105,'Outcome Indicators - Section C'!$A$10:$A$26,0))&lt;&gt;0,INDEX('Outcome Indicators - Section C'!G$10:G$26,MATCH($A105,'Outcome Indicators - Section C'!$A$10:$A$26,0)),""),"")</f>
        <v/>
      </c>
      <c r="H105" s="613" t="str">
        <f>IFERROR(IF(INDEX('Outcome Indicators - Section C'!H$10:H$26,MATCH($A105,'Outcome Indicators - Section C'!$A$10:$A$26,0))&lt;&gt;0,INDEX('Outcome Indicators - Section C'!H$10:H$26,MATCH($A105,'Outcome Indicators - Section C'!$A$10:$A$26,0)),""),"")</f>
        <v/>
      </c>
      <c r="I105" s="615" t="str">
        <f>IFERROR(IF(INDEX('Outcome Indicators - Section C'!Q$10:Q$26,MATCH($A105,'Outcome Indicators - Section C'!$A$10:$A$26,0))&lt;&gt;0,INDEX('Outcome Indicators - Section C'!Q$10:Q$26,MATCH($A105,'Outcome Indicators - Section C'!$A$10:$A$26,0)),""),"")</f>
        <v/>
      </c>
      <c r="J105" s="323" t="str">
        <f>IFERROR(IF(INDEX('Outcome Indicators - Section C'!D$30:D$121,MATCH($AR105,'Outcome Indicators - Section C'!$I$30:$I$121,0))&lt;&gt;0,INDEX('Outcome Indicators - Section C'!D$30:D$121,MATCH($AR105,'Outcome Indicators - Section C'!$I$30:$I$121,0)),""),"")</f>
        <v/>
      </c>
      <c r="K105" s="603" t="str">
        <f>IFERROR(IF(INDEX('Outcome Indicators - Section C'!F$30:F$121,MATCH($AR105,'Outcome Indicators - Section C'!$I$30:$I$121,0))&lt;&gt;0,INDEX('Outcome Indicators - Section C'!F$30:F$121,MATCH($AR105,'Outcome Indicators - Section C'!$I$30:$I$121,0)),""),"")</f>
        <v/>
      </c>
      <c r="L105" s="605" t="str">
        <f>IFERROR(IF(INDEX('Outcome Indicators - Section C'!G$30:G$121,MATCH($AR105,'Outcome Indicators - Section C'!$I$30:$I$121,0))&lt;&gt;0,INDEX('Outcome Indicators - Section C'!G$30:G$121,MATCH($AR105,'Outcome Indicators - Section C'!$I$30:$I$121,0)),""),"")</f>
        <v/>
      </c>
      <c r="M105" s="607" t="str">
        <f>IFERROR(IF(INDEX('Outcome Indicators - Section C'!H$30:H$121,MATCH($AR105,'Outcome Indicators - Section C'!$I$30:$I$121,0))&lt;&gt;0,INDEX('Outcome Indicators - Section C'!H$30:H$121,MATCH($AR105,'Outcome Indicators - Section C'!$I$30:$I$121,0)),""),"")</f>
        <v/>
      </c>
      <c r="N105" s="324" t="str">
        <f>IFERROR(IF(INDEX('Outcome Indicators - Section C'!D$30:D$121,MATCH($AS105,'Outcome Indicators - Section C'!$I$30:$I$121,0))&lt;&gt;0,INDEX('Outcome Indicators - Section C'!D$30:D$121,MATCH($AS105,'Outcome Indicators - Section C'!$I$30:$I$121,0)),""),"")</f>
        <v/>
      </c>
      <c r="O105" s="603" t="str">
        <f>IFERROR(IF(INDEX('Outcome Indicators - Section C'!F$30:F$121,MATCH($AS105,'Outcome Indicators - Section C'!$I$30:$I$121,0))&lt;&gt;0,INDEX('Outcome Indicators - Section C'!F$30:F$121,MATCH($AS105,'Outcome Indicators - Section C'!$I$30:$I$121,0)),""),"")</f>
        <v/>
      </c>
      <c r="P105" s="605" t="str">
        <f>IFERROR(IF(INDEX('Outcome Indicators - Section C'!G$30:G$121,MATCH($AS105,'Outcome Indicators - Section C'!$I$30:$I$121,0))&lt;&gt;0,INDEX('Outcome Indicators - Section C'!G$30:G$121,MATCH($AS105,'Outcome Indicators - Section C'!$I$30:$I$121,0)),""),"")</f>
        <v/>
      </c>
      <c r="Q105" s="607" t="str">
        <f>IFERROR(IF(INDEX('Outcome Indicators - Section C'!H$30:H$121,MATCH($AS105,'Outcome Indicators - Section C'!$I$30:$I$121,0))&lt;&gt;0,INDEX('Outcome Indicators - Section C'!H$30:H$121,MATCH($AS105,'Outcome Indicators - Section C'!$I$30:$I$121,0)),""),"")</f>
        <v/>
      </c>
      <c r="R105" s="323" t="str">
        <f>IFERROR(IF(INDEX('Outcome Indicators - Section C'!D$30:D$121,MATCH($AT105,'Outcome Indicators - Section C'!$I$30:$I$121,0))&lt;&gt;0,INDEX('Outcome Indicators - Section C'!D$30:D$121,MATCH($AT105,'Outcome Indicators - Section C'!$I$30:$I$121,0)),""),"")</f>
        <v/>
      </c>
      <c r="S105" s="603" t="str">
        <f>IFERROR(IF(INDEX('Outcome Indicators - Section C'!F$30:F$121,MATCH($AT105,'Outcome Indicators - Section C'!$I$30:$I$121,0))&lt;&gt;0,INDEX('Outcome Indicators - Section C'!F$30:F$121,MATCH($AT105,'Outcome Indicators - Section C'!$I$30:$I$121,0)),""),"")</f>
        <v/>
      </c>
      <c r="T105" s="605" t="str">
        <f>IFERROR(IF(INDEX('Outcome Indicators - Section C'!G$30:G$121,MATCH($AT105,'Outcome Indicators - Section C'!$I$30:$I$121,0))&lt;&gt;0,INDEX('Outcome Indicators - Section C'!G$30:G$121,MATCH($AT105,'Outcome Indicators - Section C'!$I$30:$I$121,0)),""),"")</f>
        <v/>
      </c>
      <c r="U105" s="607" t="str">
        <f>IFERROR(IF(INDEX('Outcome Indicators - Section C'!H$30:H$121,MATCH($AT105,'Outcome Indicators - Section C'!$I$30:$I$121,0))&lt;&gt;0,INDEX('Outcome Indicators - Section C'!H$30:H$121,MATCH($AT105,'Outcome Indicators - Section C'!$I$30:$I$121,0)),""),"")</f>
        <v/>
      </c>
      <c r="V105" s="324" t="str">
        <f>IFERROR(IF(INDEX('Outcome Indicators - Section C'!D$30:D$121,MATCH($AU105,'Outcome Indicators - Section C'!$I$30:$I$121,0))&lt;&gt;0,INDEX('Outcome Indicators - Section C'!D$30:D$121,MATCH($AU105,'Outcome Indicators - Section C'!$I$30:$I$121,0)),""),"")</f>
        <v/>
      </c>
      <c r="W105" s="603" t="str">
        <f>IFERROR(IF(INDEX('Outcome Indicators - Section C'!F$30:F$121,MATCH($AU105,'Outcome Indicators - Section C'!$I$30:$I$121,0))&lt;&gt;0,INDEX('Outcome Indicators - Section C'!F$30:F$121,MATCH($AU105,'Outcome Indicators - Section C'!$I$30:$I$121,0)),""),"")</f>
        <v/>
      </c>
      <c r="X105" s="605" t="str">
        <f>IFERROR(IF(INDEX('Outcome Indicators - Section C'!G$30:G$121,MATCH($AU105,'Outcome Indicators - Section C'!$I$30:$I$121,0))&lt;&gt;0,INDEX('Outcome Indicators - Section C'!G$30:G$121,MATCH($AU105,'Outcome Indicators - Section C'!$I$30:$I$121,0)),""),"")</f>
        <v/>
      </c>
      <c r="Y105" s="607" t="str">
        <f>IFERROR(IF(INDEX('Outcome Indicators - Section C'!H$30:H$121,MATCH($AU105,'Outcome Indicators - Section C'!$I$30:$I$121,0))&lt;&gt;0,INDEX('Outcome Indicators - Section C'!H$30:H$121,MATCH($AU105,'Outcome Indicators - Section C'!$I$30:$I$121,0)),""),"")</f>
        <v/>
      </c>
      <c r="Z105" s="324" t="str">
        <f>IFERROR(IF(INDEX('Outcome Indicators - Section C'!D$30:D$121,MATCH($AV105,'Outcome Indicators - Section C'!$I$30:$I$121,0))&lt;&gt;0,INDEX('Outcome Indicators - Section C'!D$30:D$121,MATCH($AV105,'Outcome Indicators - Section C'!$I$30:$I$121,0)),""),"")</f>
        <v/>
      </c>
      <c r="AA105" s="603" t="str">
        <f>IFERROR(IF(INDEX('Outcome Indicators - Section C'!F$30:F$121,MATCH($AV105,'Outcome Indicators - Section C'!$I$30:$I$121,0))&lt;&gt;0,INDEX('Outcome Indicators - Section C'!F$30:F$121,MATCH($AV105,'Outcome Indicators - Section C'!$I$30:$I$121,0)),""),"")</f>
        <v/>
      </c>
      <c r="AB105" s="605" t="str">
        <f>IFERROR(IF(INDEX('Outcome Indicators - Section C'!G$30:G$121,MATCH($AV105,'Outcome Indicators - Section C'!$I$30:$I$121,0))&lt;&gt;0,INDEX('Outcome Indicators - Section C'!G$30:G$121,MATCH($AV105,'Outcome Indicators - Section C'!$I$30:$I$121,0)),""),"")</f>
        <v/>
      </c>
      <c r="AC105" s="607" t="str">
        <f>IFERROR(IF(INDEX('Outcome Indicators - Section C'!H$30:H$121,MATCH($AV105,'Outcome Indicators - Section C'!$I$30:$I$121,0))&lt;&gt;0,INDEX('Outcome Indicators - Section C'!H$30:H$121,MATCH($AV105,'Outcome Indicators - Section C'!$I$30:$I$121,0)),""),"")</f>
        <v/>
      </c>
      <c r="AD105" s="322"/>
      <c r="AE105" s="322"/>
      <c r="AF105" s="322"/>
      <c r="AG105" s="322"/>
      <c r="AH105" s="322"/>
      <c r="AI105" s="322"/>
      <c r="AJ105" s="322"/>
      <c r="AK105" s="322"/>
      <c r="AL105" s="322"/>
      <c r="AM105" s="602" t="str">
        <f>IFERROR(IF(INDEX('Outcome Indicators - Section C'!R$10:R$26,MATCH($A105,'Outcome Indicators - Section C'!$A$10:$A$26,0))&lt;&gt;0,INDEX('Outcome Indicators - Section C'!R$10:R$26,MATCH($A105,'Outcome Indicators - Section C'!$A$10:$A$26,0)),""),"")</f>
        <v/>
      </c>
      <c r="AO105" s="687"/>
      <c r="AP105" s="687"/>
      <c r="AQ105" s="687"/>
      <c r="AR105" s="579" t="str">
        <f t="shared" ref="AR105" si="120">CONCATENATE($A105,J$81)</f>
        <v>122017</v>
      </c>
      <c r="AS105" s="578" t="str">
        <f t="shared" ref="AS105" si="121">CONCATENATE($A105,N$81)</f>
        <v>122018</v>
      </c>
      <c r="AT105" s="578" t="str">
        <f t="shared" ref="AT105" si="122">CONCATENATE($A105,R$81)</f>
        <v>122019</v>
      </c>
      <c r="AU105" s="578" t="str">
        <f t="shared" ref="AU105" si="123">CONCATENATE($A105,V$81)</f>
        <v>122020</v>
      </c>
      <c r="AV105" s="578" t="str">
        <f t="shared" ref="AV105" si="124">CONCATENATE($A105,Z$81)</f>
        <v>122021</v>
      </c>
    </row>
    <row r="106" spans="1:48" ht="28.5" x14ac:dyDescent="0.45">
      <c r="A106" s="617"/>
      <c r="B106" s="611"/>
      <c r="C106" s="613"/>
      <c r="D106" s="613"/>
      <c r="E106" s="613"/>
      <c r="F106" s="613"/>
      <c r="G106" s="613"/>
      <c r="H106" s="613"/>
      <c r="I106" s="615"/>
      <c r="J106" s="323" t="str">
        <f>IFERROR(IF(INDEX('Outcome Indicators - Section C'!E$30:E$121,MATCH($AR105,'Outcome Indicators - Section C'!$I$30:$I$121,0))&lt;&gt;0,INDEX('Outcome Indicators - Section C'!E$30:E$121,MATCH($AR105,'Outcome Indicators - Section C'!$I$30:$I$121,0)),""),"")</f>
        <v/>
      </c>
      <c r="K106" s="603"/>
      <c r="L106" s="605"/>
      <c r="M106" s="607"/>
      <c r="N106" s="324" t="str">
        <f>IFERROR(IF(INDEX('Outcome Indicators - Section C'!E$30:E$121,MATCH($AS105,'Outcome Indicators - Section C'!$I$30:$I$121,0))&lt;&gt;0,INDEX('Outcome Indicators - Section C'!E$30:E$121,MATCH($AS105,'Outcome Indicators - Section C'!$I$30:$I$121,0)),""),"")</f>
        <v/>
      </c>
      <c r="O106" s="603"/>
      <c r="P106" s="605"/>
      <c r="Q106" s="607"/>
      <c r="R106" s="323" t="str">
        <f>IFERROR(IF(INDEX('Outcome Indicators - Section C'!E$30:E$121,MATCH($AT105,'Outcome Indicators - Section C'!$I$30:$I$121,0))&lt;&gt;0,INDEX('Outcome Indicators - Section C'!E$30:E$121,MATCH($AT105,'Outcome Indicators - Section C'!$I$30:$I$121,0)),""),"")</f>
        <v/>
      </c>
      <c r="S106" s="603"/>
      <c r="T106" s="605"/>
      <c r="U106" s="607"/>
      <c r="V106" s="324" t="str">
        <f>IFERROR(IF(INDEX('Outcome Indicators - Section C'!E$30:E$121,MATCH($AU105,'Outcome Indicators - Section C'!$I$30:$I$121,0))&lt;&gt;0,INDEX('Outcome Indicators - Section C'!E$30:E$121,MATCH($AU105,'Outcome Indicators - Section C'!$I$30:$I$121,0)),""),"")</f>
        <v/>
      </c>
      <c r="W106" s="603"/>
      <c r="X106" s="605"/>
      <c r="Y106" s="607"/>
      <c r="Z106" s="324" t="str">
        <f>IFERROR(IF(INDEX('Outcome Indicators - Section C'!E$30:E$121,MATCH($AV105,'Outcome Indicators - Section C'!$I$30:$I$121,0))&lt;&gt;0,INDEX('Outcome Indicators - Section C'!E$30:E$121,MATCH($AV105,'Outcome Indicators - Section C'!$I$30:$I$121,0)),""),"")</f>
        <v/>
      </c>
      <c r="AA106" s="603"/>
      <c r="AB106" s="605"/>
      <c r="AC106" s="607"/>
      <c r="AD106" s="322"/>
      <c r="AE106" s="322"/>
      <c r="AF106" s="322"/>
      <c r="AG106" s="322"/>
      <c r="AH106" s="322"/>
      <c r="AI106" s="322"/>
      <c r="AJ106" s="322"/>
      <c r="AK106" s="322"/>
      <c r="AL106" s="322"/>
      <c r="AM106" s="602"/>
      <c r="AO106" s="687"/>
      <c r="AP106" s="687"/>
      <c r="AQ106" s="687"/>
      <c r="AR106" s="579"/>
      <c r="AS106" s="578"/>
      <c r="AT106" s="578"/>
      <c r="AU106" s="578"/>
      <c r="AV106" s="578"/>
    </row>
    <row r="107" spans="1:48" ht="28.5" x14ac:dyDescent="0.45">
      <c r="A107" s="609">
        <v>13</v>
      </c>
      <c r="B107" s="611" t="str">
        <f>IFERROR(IF(INDEX('Outcome Indicators - Section C'!B$10:B$26,MATCH($A107,'Outcome Indicators - Section C'!$A$10:$A$26,0))&lt;&gt;0,INDEX('Outcome Indicators - Section C'!B$10:B$26,MATCH($A107,'Outcome Indicators - Section C'!$A$10:$A$26,0)),""),"")</f>
        <v/>
      </c>
      <c r="C107" s="613" t="str">
        <f>IFERROR(IF(INDEX('Outcome Indicators - Section C'!C$10:C$26,MATCH($A107,'Outcome Indicators - Section C'!$A$10:$A$26,0))&lt;&gt;0,INDEX('Outcome Indicators - Section C'!C$10:C$26,MATCH($A107,'Outcome Indicators - Section C'!$A$10:$A$26,0)),""),"")</f>
        <v/>
      </c>
      <c r="D107" s="613" t="str">
        <f>IFERROR(IF(INDEX('Outcome Indicators - Section C'!D$10:D$26,MATCH($A107,'Outcome Indicators - Section C'!$A$10:$A$26,0))&lt;&gt;0,INDEX('Outcome Indicators - Section C'!D$10:D$26,MATCH($A107,'Outcome Indicators - Section C'!$A$10:$A$26,0)),""),"")</f>
        <v/>
      </c>
      <c r="E107" s="613" t="str">
        <f>IFERROR(IF(INDEX('Outcome Indicators - Section C'!E$10:E$26,MATCH($A107,'Outcome Indicators - Section C'!$A$10:$A$26,0))&lt;&gt;0,INDEX('Outcome Indicators - Section C'!E$10:E$26,MATCH($A107,'Outcome Indicators - Section C'!$A$10:$A$26,0)),""),"")</f>
        <v/>
      </c>
      <c r="F107" s="613" t="str">
        <f>IFERROR(IF(INDEX('Outcome Indicators - Section C'!F$10:F$26,MATCH($A107,'Outcome Indicators - Section C'!$A$10:$A$26,0))&lt;&gt;0,INDEX('Outcome Indicators - Section C'!F$10:F$26,MATCH($A107,'Outcome Indicators - Section C'!$A$10:$A$26,0)),""),"")</f>
        <v/>
      </c>
      <c r="G107" s="613" t="str">
        <f>IFERROR(IF(INDEX('Outcome Indicators - Section C'!G$10:G$26,MATCH($A107,'Outcome Indicators - Section C'!$A$10:$A$26,0))&lt;&gt;0,INDEX('Outcome Indicators - Section C'!G$10:G$26,MATCH($A107,'Outcome Indicators - Section C'!$A$10:$A$26,0)),""),"")</f>
        <v/>
      </c>
      <c r="H107" s="613" t="str">
        <f>IFERROR(IF(INDEX('Outcome Indicators - Section C'!H$10:H$26,MATCH($A107,'Outcome Indicators - Section C'!$A$10:$A$26,0))&lt;&gt;0,INDEX('Outcome Indicators - Section C'!H$10:H$26,MATCH($A107,'Outcome Indicators - Section C'!$A$10:$A$26,0)),""),"")</f>
        <v/>
      </c>
      <c r="I107" s="615" t="str">
        <f>IFERROR(IF(INDEX('Outcome Indicators - Section C'!Q$10:Q$26,MATCH($A107,'Outcome Indicators - Section C'!$A$10:$A$26,0))&lt;&gt;0,INDEX('Outcome Indicators - Section C'!Q$10:Q$26,MATCH($A107,'Outcome Indicators - Section C'!$A$10:$A$26,0)),""),"")</f>
        <v/>
      </c>
      <c r="J107" s="321" t="str">
        <f>IFERROR(IF(INDEX('Outcome Indicators - Section C'!D$30:D$121,MATCH($AR107,'Outcome Indicators - Section C'!$I$30:$I$121,0))&lt;&gt;0,INDEX('Outcome Indicators - Section C'!D$30:D$121,MATCH($AR107,'Outcome Indicators - Section C'!$I$30:$I$121,0)),""),"")</f>
        <v/>
      </c>
      <c r="K107" s="603" t="str">
        <f>IFERROR(IF(INDEX('Outcome Indicators - Section C'!F$30:F$121,MATCH($AR107,'Outcome Indicators - Section C'!$I$30:$I$121,0))&lt;&gt;0,INDEX('Outcome Indicators - Section C'!F$30:F$121,MATCH($AR107,'Outcome Indicators - Section C'!$I$30:$I$121,0)),""),"")</f>
        <v/>
      </c>
      <c r="L107" s="605" t="str">
        <f>IFERROR(IF(INDEX('Outcome Indicators - Section C'!G$30:G$121,MATCH($AR107,'Outcome Indicators - Section C'!$I$30:$I$121,0))&lt;&gt;0,INDEX('Outcome Indicators - Section C'!G$30:G$121,MATCH($AR107,'Outcome Indicators - Section C'!$I$30:$I$121,0)),""),"")</f>
        <v/>
      </c>
      <c r="M107" s="607" t="str">
        <f>IFERROR(IF(INDEX('Outcome Indicators - Section C'!H$30:H$121,MATCH($AR107,'Outcome Indicators - Section C'!$I$30:$I$121,0))&lt;&gt;0,INDEX('Outcome Indicators - Section C'!H$30:H$121,MATCH($AR107,'Outcome Indicators - Section C'!$I$30:$I$121,0)),""),"")</f>
        <v/>
      </c>
      <c r="N107" s="321" t="str">
        <f>IFERROR(IF(INDEX('Outcome Indicators - Section C'!D$30:D$121,MATCH($AS107,'Outcome Indicators - Section C'!$I$30:$I$121,0))&lt;&gt;0,INDEX('Outcome Indicators - Section C'!D$30:D$121,MATCH($AS107,'Outcome Indicators - Section C'!$I$30:$I$121,0)),""),"")</f>
        <v/>
      </c>
      <c r="O107" s="603" t="str">
        <f>IFERROR(IF(INDEX('Outcome Indicators - Section C'!F$30:F$121,MATCH($AS107,'Outcome Indicators - Section C'!$I$30:$I$121,0))&lt;&gt;0,INDEX('Outcome Indicators - Section C'!F$30:F$121,MATCH($AS107,'Outcome Indicators - Section C'!$I$30:$I$121,0)),""),"")</f>
        <v/>
      </c>
      <c r="P107" s="605" t="str">
        <f>IFERROR(IF(INDEX('Outcome Indicators - Section C'!G$30:G$121,MATCH($AS107,'Outcome Indicators - Section C'!$I$30:$I$121,0))&lt;&gt;0,INDEX('Outcome Indicators - Section C'!G$30:G$121,MATCH($AS107,'Outcome Indicators - Section C'!$I$30:$I$121,0)),""),"")</f>
        <v/>
      </c>
      <c r="Q107" s="607" t="str">
        <f>IFERROR(IF(INDEX('Outcome Indicators - Section C'!H$30:H$121,MATCH($AS107,'Outcome Indicators - Section C'!$I$30:$I$121,0))&lt;&gt;0,INDEX('Outcome Indicators - Section C'!H$30:H$121,MATCH($AS107,'Outcome Indicators - Section C'!$I$30:$I$121,0)),""),"")</f>
        <v/>
      </c>
      <c r="R107" s="321" t="str">
        <f>IFERROR(IF(INDEX('Outcome Indicators - Section C'!D$30:D$121,MATCH($AT107,'Outcome Indicators - Section C'!$I$30:$I$121,0))&lt;&gt;0,INDEX('Outcome Indicators - Section C'!D$30:D$121,MATCH($AT107,'Outcome Indicators - Section C'!$I$30:$I$121,0)),""),"")</f>
        <v/>
      </c>
      <c r="S107" s="603" t="str">
        <f>IFERROR(IF(INDEX('Outcome Indicators - Section C'!F$30:F$121,MATCH($AT107,'Outcome Indicators - Section C'!$I$30:$I$121,0))&lt;&gt;0,INDEX('Outcome Indicators - Section C'!F$30:F$121,MATCH($AT107,'Outcome Indicators - Section C'!$I$30:$I$121,0)),""),"")</f>
        <v/>
      </c>
      <c r="T107" s="605" t="str">
        <f>IFERROR(IF(INDEX('Outcome Indicators - Section C'!G$30:G$121,MATCH($AT107,'Outcome Indicators - Section C'!$I$30:$I$121,0))&lt;&gt;0,INDEX('Outcome Indicators - Section C'!G$30:G$121,MATCH($AT107,'Outcome Indicators - Section C'!$I$30:$I$121,0)),""),"")</f>
        <v/>
      </c>
      <c r="U107" s="607" t="str">
        <f>IFERROR(IF(INDEX('Outcome Indicators - Section C'!H$30:H$121,MATCH($AT107,'Outcome Indicators - Section C'!$I$30:$I$121,0))&lt;&gt;0,INDEX('Outcome Indicators - Section C'!H$30:H$121,MATCH($AT107,'Outcome Indicators - Section C'!$I$30:$I$121,0)),""),"")</f>
        <v/>
      </c>
      <c r="V107" s="321" t="str">
        <f>IFERROR(IF(INDEX('Outcome Indicators - Section C'!D$30:D$121,MATCH($AU107,'Outcome Indicators - Section C'!$I$30:$I$121,0))&lt;&gt;0,INDEX('Outcome Indicators - Section C'!D$30:D$121,MATCH($AU107,'Outcome Indicators - Section C'!$I$30:$I$121,0)),""),"")</f>
        <v/>
      </c>
      <c r="W107" s="603" t="str">
        <f>IFERROR(IF(INDEX('Outcome Indicators - Section C'!F$30:F$121,MATCH($AU107,'Outcome Indicators - Section C'!$I$30:$I$121,0))&lt;&gt;0,INDEX('Outcome Indicators - Section C'!F$30:F$121,MATCH($AU107,'Outcome Indicators - Section C'!$I$30:$I$121,0)),""),"")</f>
        <v/>
      </c>
      <c r="X107" s="605" t="str">
        <f>IFERROR(IF(INDEX('Outcome Indicators - Section C'!G$30:G$121,MATCH($AU107,'Outcome Indicators - Section C'!$I$30:$I$121,0))&lt;&gt;0,INDEX('Outcome Indicators - Section C'!G$30:G$121,MATCH($AU107,'Outcome Indicators - Section C'!$I$30:$I$121,0)),""),"")</f>
        <v/>
      </c>
      <c r="Y107" s="607" t="str">
        <f>IFERROR(IF(INDEX('Outcome Indicators - Section C'!H$30:H$121,MATCH($AU107,'Outcome Indicators - Section C'!$I$30:$I$121,0))&lt;&gt;0,INDEX('Outcome Indicators - Section C'!H$30:H$121,MATCH($AU107,'Outcome Indicators - Section C'!$I$30:$I$121,0)),""),"")</f>
        <v/>
      </c>
      <c r="Z107" s="321" t="str">
        <f>IFERROR(IF(INDEX('Outcome Indicators - Section C'!D$30:D$121,MATCH($AV107,'Outcome Indicators - Section C'!$I$30:$I$121,0))&lt;&gt;0,INDEX('Outcome Indicators - Section C'!D$30:D$121,MATCH($AV107,'Outcome Indicators - Section C'!$I$30:$I$121,0)),""),"")</f>
        <v/>
      </c>
      <c r="AA107" s="603" t="str">
        <f>IFERROR(IF(INDEX('Outcome Indicators - Section C'!F$30:F$121,MATCH($AV107,'Outcome Indicators - Section C'!$I$30:$I$121,0))&lt;&gt;0,INDEX('Outcome Indicators - Section C'!F$30:F$121,MATCH($AV107,'Outcome Indicators - Section C'!$I$30:$I$121,0)),""),"")</f>
        <v/>
      </c>
      <c r="AB107" s="605" t="str">
        <f>IFERROR(IF(INDEX('Outcome Indicators - Section C'!G$30:G$121,MATCH($AV107,'Outcome Indicators - Section C'!$I$30:$I$121,0))&lt;&gt;0,INDEX('Outcome Indicators - Section C'!G$30:G$121,MATCH($AV107,'Outcome Indicators - Section C'!$I$30:$I$121,0)),""),"")</f>
        <v/>
      </c>
      <c r="AC107" s="607" t="str">
        <f>IFERROR(IF(INDEX('Outcome Indicators - Section C'!H$30:H$121,MATCH($AV107,'Outcome Indicators - Section C'!$I$30:$I$121,0))&lt;&gt;0,INDEX('Outcome Indicators - Section C'!H$30:H$121,MATCH($AV107,'Outcome Indicators - Section C'!$I$30:$I$121,0)),""),"")</f>
        <v/>
      </c>
      <c r="AD107" s="322"/>
      <c r="AE107" s="322"/>
      <c r="AF107" s="322"/>
      <c r="AG107" s="322"/>
      <c r="AH107" s="322"/>
      <c r="AI107" s="322"/>
      <c r="AJ107" s="322"/>
      <c r="AK107" s="322"/>
      <c r="AL107" s="322"/>
      <c r="AM107" s="602" t="str">
        <f>IFERROR(IF(INDEX('Outcome Indicators - Section C'!R$10:R$26,MATCH($A107,'Outcome Indicators - Section C'!$A$10:$A$26,0))&lt;&gt;0,INDEX('Outcome Indicators - Section C'!R$10:R$26,MATCH($A107,'Outcome Indicators - Section C'!$A$10:$A$26,0)),""),"")</f>
        <v/>
      </c>
      <c r="AO107" s="687"/>
      <c r="AP107" s="687"/>
      <c r="AQ107" s="687"/>
      <c r="AR107" s="579" t="str">
        <f t="shared" ref="AR107" si="125">CONCATENATE($A107,J$81)</f>
        <v>132017</v>
      </c>
      <c r="AS107" s="578" t="str">
        <f t="shared" ref="AS107" si="126">CONCATENATE($A107,N$81)</f>
        <v>132018</v>
      </c>
      <c r="AT107" s="578" t="str">
        <f t="shared" ref="AT107" si="127">CONCATENATE($A107,R$81)</f>
        <v>132019</v>
      </c>
      <c r="AU107" s="578" t="str">
        <f t="shared" ref="AU107" si="128">CONCATENATE($A107,V$81)</f>
        <v>132020</v>
      </c>
      <c r="AV107" s="578" t="str">
        <f t="shared" ref="AV107" si="129">CONCATENATE($A107,Z$81)</f>
        <v>132021</v>
      </c>
    </row>
    <row r="108" spans="1:48" ht="28.5" x14ac:dyDescent="0.45">
      <c r="A108" s="609"/>
      <c r="B108" s="611"/>
      <c r="C108" s="613"/>
      <c r="D108" s="613"/>
      <c r="E108" s="613"/>
      <c r="F108" s="613"/>
      <c r="G108" s="613"/>
      <c r="H108" s="613"/>
      <c r="I108" s="615"/>
      <c r="J108" s="321" t="str">
        <f>IFERROR(IF(INDEX('Outcome Indicators - Section C'!E$30:E$121,MATCH($AR107,'Outcome Indicators - Section C'!$I$30:$I$121,0))&lt;&gt;0,INDEX('Outcome Indicators - Section C'!E$30:E$121,MATCH($AR107,'Outcome Indicators - Section C'!$I$30:$I$121,0)),""),"")</f>
        <v/>
      </c>
      <c r="K108" s="603"/>
      <c r="L108" s="605"/>
      <c r="M108" s="607"/>
      <c r="N108" s="321" t="str">
        <f>IFERROR(IF(INDEX('Outcome Indicators - Section C'!E$30:E$121,MATCH($AS107,'Outcome Indicators - Section C'!$I$30:$I$121,0))&lt;&gt;0,INDEX('Outcome Indicators - Section C'!E$30:E$121,MATCH($AS107,'Outcome Indicators - Section C'!$I$30:$I$121,0)),""),"")</f>
        <v/>
      </c>
      <c r="O108" s="603"/>
      <c r="P108" s="605"/>
      <c r="Q108" s="607"/>
      <c r="R108" s="321" t="str">
        <f>IFERROR(IF(INDEX('Outcome Indicators - Section C'!E$30:E$121,MATCH($AT107,'Outcome Indicators - Section C'!$I$30:$I$121,0))&lt;&gt;0,INDEX('Outcome Indicators - Section C'!E$30:E$121,MATCH($AT107,'Outcome Indicators - Section C'!$I$30:$I$121,0)),""),"")</f>
        <v/>
      </c>
      <c r="S108" s="603"/>
      <c r="T108" s="605"/>
      <c r="U108" s="607"/>
      <c r="V108" s="321" t="str">
        <f>IFERROR(IF(INDEX('Outcome Indicators - Section C'!E$30:E$121,MATCH($AU107,'Outcome Indicators - Section C'!$I$30:$I$121,0))&lt;&gt;0,INDEX('Outcome Indicators - Section C'!E$30:E$121,MATCH($AU107,'Outcome Indicators - Section C'!$I$30:$I$121,0)),""),"")</f>
        <v/>
      </c>
      <c r="W108" s="603"/>
      <c r="X108" s="605"/>
      <c r="Y108" s="607"/>
      <c r="Z108" s="321" t="str">
        <f>IFERROR(IF(INDEX('Outcome Indicators - Section C'!E$30:E$121,MATCH($AV107,'Outcome Indicators - Section C'!$I$30:$I$121,0))&lt;&gt;0,INDEX('Outcome Indicators - Section C'!E$30:E$121,MATCH($AV107,'Outcome Indicators - Section C'!$I$30:$I$121,0)),""),"")</f>
        <v/>
      </c>
      <c r="AA108" s="603"/>
      <c r="AB108" s="605"/>
      <c r="AC108" s="607"/>
      <c r="AD108" s="322"/>
      <c r="AE108" s="322"/>
      <c r="AF108" s="322"/>
      <c r="AG108" s="322"/>
      <c r="AH108" s="322"/>
      <c r="AI108" s="322"/>
      <c r="AJ108" s="322"/>
      <c r="AK108" s="322"/>
      <c r="AL108" s="322"/>
      <c r="AM108" s="602"/>
      <c r="AO108" s="687"/>
      <c r="AP108" s="687"/>
      <c r="AQ108" s="687"/>
      <c r="AR108" s="579"/>
      <c r="AS108" s="578"/>
      <c r="AT108" s="578"/>
      <c r="AU108" s="578"/>
      <c r="AV108" s="578"/>
    </row>
    <row r="109" spans="1:48" ht="28.5" x14ac:dyDescent="0.45">
      <c r="A109" s="617">
        <v>14</v>
      </c>
      <c r="B109" s="611" t="str">
        <f>IFERROR(IF(INDEX('Outcome Indicators - Section C'!B$10:B$26,MATCH($A109,'Outcome Indicators - Section C'!$A$10:$A$26,0))&lt;&gt;0,INDEX('Outcome Indicators - Section C'!B$10:B$26,MATCH($A109,'Outcome Indicators - Section C'!$A$10:$A$26,0)),""),"")</f>
        <v/>
      </c>
      <c r="C109" s="613" t="str">
        <f>IFERROR(IF(INDEX('Outcome Indicators - Section C'!C$10:C$26,MATCH($A109,'Outcome Indicators - Section C'!$A$10:$A$26,0))&lt;&gt;0,INDEX('Outcome Indicators - Section C'!C$10:C$26,MATCH($A109,'Outcome Indicators - Section C'!$A$10:$A$26,0)),""),"")</f>
        <v/>
      </c>
      <c r="D109" s="613" t="str">
        <f>IFERROR(IF(INDEX('Outcome Indicators - Section C'!D$10:D$26,MATCH($A109,'Outcome Indicators - Section C'!$A$10:$A$26,0))&lt;&gt;0,INDEX('Outcome Indicators - Section C'!D$10:D$26,MATCH($A109,'Outcome Indicators - Section C'!$A$10:$A$26,0)),""),"")</f>
        <v/>
      </c>
      <c r="E109" s="613" t="str">
        <f>IFERROR(IF(INDEX('Outcome Indicators - Section C'!E$10:E$26,MATCH($A109,'Outcome Indicators - Section C'!$A$10:$A$26,0))&lt;&gt;0,INDEX('Outcome Indicators - Section C'!E$10:E$26,MATCH($A109,'Outcome Indicators - Section C'!$A$10:$A$26,0)),""),"")</f>
        <v/>
      </c>
      <c r="F109" s="613" t="str">
        <f>IFERROR(IF(INDEX('Outcome Indicators - Section C'!F$10:F$26,MATCH($A109,'Outcome Indicators - Section C'!$A$10:$A$26,0))&lt;&gt;0,INDEX('Outcome Indicators - Section C'!F$10:F$26,MATCH($A109,'Outcome Indicators - Section C'!$A$10:$A$26,0)),""),"")</f>
        <v/>
      </c>
      <c r="G109" s="613" t="str">
        <f>IFERROR(IF(INDEX('Outcome Indicators - Section C'!G$10:G$26,MATCH($A109,'Outcome Indicators - Section C'!$A$10:$A$26,0))&lt;&gt;0,INDEX('Outcome Indicators - Section C'!G$10:G$26,MATCH($A109,'Outcome Indicators - Section C'!$A$10:$A$26,0)),""),"")</f>
        <v/>
      </c>
      <c r="H109" s="613" t="str">
        <f>IFERROR(IF(INDEX('Outcome Indicators - Section C'!H$10:H$26,MATCH($A109,'Outcome Indicators - Section C'!$A$10:$A$26,0))&lt;&gt;0,INDEX('Outcome Indicators - Section C'!H$10:H$26,MATCH($A109,'Outcome Indicators - Section C'!$A$10:$A$26,0)),""),"")</f>
        <v/>
      </c>
      <c r="I109" s="615" t="str">
        <f>IFERROR(IF(INDEX('Outcome Indicators - Section C'!Q$10:Q$26,MATCH($A109,'Outcome Indicators - Section C'!$A$10:$A$26,0))&lt;&gt;0,INDEX('Outcome Indicators - Section C'!Q$10:Q$26,MATCH($A109,'Outcome Indicators - Section C'!$A$10:$A$26,0)),""),"")</f>
        <v/>
      </c>
      <c r="J109" s="323" t="str">
        <f>IFERROR(IF(INDEX('Outcome Indicators - Section C'!D$30:D$121,MATCH($AR109,'Outcome Indicators - Section C'!$I$30:$I$121,0))&lt;&gt;0,INDEX('Outcome Indicators - Section C'!D$30:D$121,MATCH($AR109,'Outcome Indicators - Section C'!$I$30:$I$121,0)),""),"")</f>
        <v/>
      </c>
      <c r="K109" s="603" t="str">
        <f>IFERROR(IF(INDEX('Outcome Indicators - Section C'!F$30:F$121,MATCH($AR109,'Outcome Indicators - Section C'!$I$30:$I$121,0))&lt;&gt;0,INDEX('Outcome Indicators - Section C'!F$30:F$121,MATCH($AR109,'Outcome Indicators - Section C'!$I$30:$I$121,0)),""),"")</f>
        <v/>
      </c>
      <c r="L109" s="605" t="str">
        <f>IFERROR(IF(INDEX('Outcome Indicators - Section C'!G$30:G$121,MATCH($AR109,'Outcome Indicators - Section C'!$I$30:$I$121,0))&lt;&gt;0,INDEX('Outcome Indicators - Section C'!G$30:G$121,MATCH($AR109,'Outcome Indicators - Section C'!$I$30:$I$121,0)),""),"")</f>
        <v/>
      </c>
      <c r="M109" s="607" t="str">
        <f>IFERROR(IF(INDEX('Outcome Indicators - Section C'!H$30:H$121,MATCH($AR109,'Outcome Indicators - Section C'!$I$30:$I$121,0))&lt;&gt;0,INDEX('Outcome Indicators - Section C'!H$30:H$121,MATCH($AR109,'Outcome Indicators - Section C'!$I$30:$I$121,0)),""),"")</f>
        <v/>
      </c>
      <c r="N109" s="324" t="str">
        <f>IFERROR(IF(INDEX('Outcome Indicators - Section C'!D$30:D$121,MATCH($AS109,'Outcome Indicators - Section C'!$I$30:$I$121,0))&lt;&gt;0,INDEX('Outcome Indicators - Section C'!D$30:D$121,MATCH($AS109,'Outcome Indicators - Section C'!$I$30:$I$121,0)),""),"")</f>
        <v/>
      </c>
      <c r="O109" s="603" t="str">
        <f>IFERROR(IF(INDEX('Outcome Indicators - Section C'!F$30:F$121,MATCH($AS109,'Outcome Indicators - Section C'!$I$30:$I$121,0))&lt;&gt;0,INDEX('Outcome Indicators - Section C'!F$30:F$121,MATCH($AS109,'Outcome Indicators - Section C'!$I$30:$I$121,0)),""),"")</f>
        <v/>
      </c>
      <c r="P109" s="605" t="str">
        <f>IFERROR(IF(INDEX('Outcome Indicators - Section C'!G$30:G$121,MATCH($AS109,'Outcome Indicators - Section C'!$I$30:$I$121,0))&lt;&gt;0,INDEX('Outcome Indicators - Section C'!G$30:G$121,MATCH($AS109,'Outcome Indicators - Section C'!$I$30:$I$121,0)),""),"")</f>
        <v/>
      </c>
      <c r="Q109" s="607" t="str">
        <f>IFERROR(IF(INDEX('Outcome Indicators - Section C'!H$30:H$121,MATCH($AS109,'Outcome Indicators - Section C'!$I$30:$I$121,0))&lt;&gt;0,INDEX('Outcome Indicators - Section C'!H$30:H$121,MATCH($AS109,'Outcome Indicators - Section C'!$I$30:$I$121,0)),""),"")</f>
        <v/>
      </c>
      <c r="R109" s="323" t="str">
        <f>IFERROR(IF(INDEX('Outcome Indicators - Section C'!D$30:D$121,MATCH($AT109,'Outcome Indicators - Section C'!$I$30:$I$121,0))&lt;&gt;0,INDEX('Outcome Indicators - Section C'!D$30:D$121,MATCH($AT109,'Outcome Indicators - Section C'!$I$30:$I$121,0)),""),"")</f>
        <v/>
      </c>
      <c r="S109" s="603" t="str">
        <f>IFERROR(IF(INDEX('Outcome Indicators - Section C'!F$30:F$121,MATCH($AT109,'Outcome Indicators - Section C'!$I$30:$I$121,0))&lt;&gt;0,INDEX('Outcome Indicators - Section C'!F$30:F$121,MATCH($AT109,'Outcome Indicators - Section C'!$I$30:$I$121,0)),""),"")</f>
        <v/>
      </c>
      <c r="T109" s="605" t="str">
        <f>IFERROR(IF(INDEX('Outcome Indicators - Section C'!G$30:G$121,MATCH($AT109,'Outcome Indicators - Section C'!$I$30:$I$121,0))&lt;&gt;0,INDEX('Outcome Indicators - Section C'!G$30:G$121,MATCH($AT109,'Outcome Indicators - Section C'!$I$30:$I$121,0)),""),"")</f>
        <v/>
      </c>
      <c r="U109" s="607" t="str">
        <f>IFERROR(IF(INDEX('Outcome Indicators - Section C'!H$30:H$121,MATCH($AT109,'Outcome Indicators - Section C'!$I$30:$I$121,0))&lt;&gt;0,INDEX('Outcome Indicators - Section C'!H$30:H$121,MATCH($AT109,'Outcome Indicators - Section C'!$I$30:$I$121,0)),""),"")</f>
        <v/>
      </c>
      <c r="V109" s="324" t="str">
        <f>IFERROR(IF(INDEX('Outcome Indicators - Section C'!D$30:D$121,MATCH($AU109,'Outcome Indicators - Section C'!$I$30:$I$121,0))&lt;&gt;0,INDEX('Outcome Indicators - Section C'!D$30:D$121,MATCH($AU109,'Outcome Indicators - Section C'!$I$30:$I$121,0)),""),"")</f>
        <v/>
      </c>
      <c r="W109" s="603" t="str">
        <f>IFERROR(IF(INDEX('Outcome Indicators - Section C'!F$30:F$121,MATCH($AU109,'Outcome Indicators - Section C'!$I$30:$I$121,0))&lt;&gt;0,INDEX('Outcome Indicators - Section C'!F$30:F$121,MATCH($AU109,'Outcome Indicators - Section C'!$I$30:$I$121,0)),""),"")</f>
        <v/>
      </c>
      <c r="X109" s="605" t="str">
        <f>IFERROR(IF(INDEX('Outcome Indicators - Section C'!G$30:G$121,MATCH($AU109,'Outcome Indicators - Section C'!$I$30:$I$121,0))&lt;&gt;0,INDEX('Outcome Indicators - Section C'!G$30:G$121,MATCH($AU109,'Outcome Indicators - Section C'!$I$30:$I$121,0)),""),"")</f>
        <v/>
      </c>
      <c r="Y109" s="607" t="str">
        <f>IFERROR(IF(INDEX('Outcome Indicators - Section C'!H$30:H$121,MATCH($AU109,'Outcome Indicators - Section C'!$I$30:$I$121,0))&lt;&gt;0,INDEX('Outcome Indicators - Section C'!H$30:H$121,MATCH($AU109,'Outcome Indicators - Section C'!$I$30:$I$121,0)),""),"")</f>
        <v/>
      </c>
      <c r="Z109" s="324" t="str">
        <f>IFERROR(IF(INDEX('Outcome Indicators - Section C'!D$30:D$121,MATCH($AV109,'Outcome Indicators - Section C'!$I$30:$I$121,0))&lt;&gt;0,INDEX('Outcome Indicators - Section C'!D$30:D$121,MATCH($AV109,'Outcome Indicators - Section C'!$I$30:$I$121,0)),""),"")</f>
        <v/>
      </c>
      <c r="AA109" s="603" t="str">
        <f>IFERROR(IF(INDEX('Outcome Indicators - Section C'!F$30:F$121,MATCH($AV109,'Outcome Indicators - Section C'!$I$30:$I$121,0))&lt;&gt;0,INDEX('Outcome Indicators - Section C'!F$30:F$121,MATCH($AV109,'Outcome Indicators - Section C'!$I$30:$I$121,0)),""),"")</f>
        <v/>
      </c>
      <c r="AB109" s="605" t="str">
        <f>IFERROR(IF(INDEX('Outcome Indicators - Section C'!G$30:G$121,MATCH($AV109,'Outcome Indicators - Section C'!$I$30:$I$121,0))&lt;&gt;0,INDEX('Outcome Indicators - Section C'!G$30:G$121,MATCH($AV109,'Outcome Indicators - Section C'!$I$30:$I$121,0)),""),"")</f>
        <v/>
      </c>
      <c r="AC109" s="607" t="str">
        <f>IFERROR(IF(INDEX('Outcome Indicators - Section C'!H$30:H$121,MATCH($AV109,'Outcome Indicators - Section C'!$I$30:$I$121,0))&lt;&gt;0,INDEX('Outcome Indicators - Section C'!H$30:H$121,MATCH($AV109,'Outcome Indicators - Section C'!$I$30:$I$121,0)),""),"")</f>
        <v/>
      </c>
      <c r="AD109" s="322"/>
      <c r="AE109" s="322"/>
      <c r="AF109" s="322"/>
      <c r="AG109" s="322"/>
      <c r="AH109" s="322"/>
      <c r="AI109" s="322"/>
      <c r="AJ109" s="322"/>
      <c r="AK109" s="322"/>
      <c r="AL109" s="322"/>
      <c r="AM109" s="602" t="str">
        <f>IFERROR(IF(INDEX('Outcome Indicators - Section C'!R$10:R$26,MATCH($A109,'Outcome Indicators - Section C'!$A$10:$A$26,0))&lt;&gt;0,INDEX('Outcome Indicators - Section C'!R$10:R$26,MATCH($A109,'Outcome Indicators - Section C'!$A$10:$A$26,0)),""),"")</f>
        <v/>
      </c>
      <c r="AO109" s="687"/>
      <c r="AP109" s="687"/>
      <c r="AQ109" s="687"/>
      <c r="AR109" s="579" t="str">
        <f t="shared" ref="AR109" si="130">CONCATENATE($A109,J$81)</f>
        <v>142017</v>
      </c>
      <c r="AS109" s="578" t="str">
        <f t="shared" ref="AS109" si="131">CONCATENATE($A109,N$81)</f>
        <v>142018</v>
      </c>
      <c r="AT109" s="578" t="str">
        <f t="shared" ref="AT109" si="132">CONCATENATE($A109,R$81)</f>
        <v>142019</v>
      </c>
      <c r="AU109" s="578" t="str">
        <f t="shared" ref="AU109" si="133">CONCATENATE($A109,V$81)</f>
        <v>142020</v>
      </c>
      <c r="AV109" s="578" t="str">
        <f t="shared" ref="AV109" si="134">CONCATENATE($A109,Z$81)</f>
        <v>142021</v>
      </c>
    </row>
    <row r="110" spans="1:48" ht="28.5" x14ac:dyDescent="0.45">
      <c r="A110" s="617"/>
      <c r="B110" s="611"/>
      <c r="C110" s="613"/>
      <c r="D110" s="613"/>
      <c r="E110" s="613"/>
      <c r="F110" s="613"/>
      <c r="G110" s="613"/>
      <c r="H110" s="613"/>
      <c r="I110" s="615"/>
      <c r="J110" s="323" t="str">
        <f>IFERROR(IF(INDEX('Outcome Indicators - Section C'!E$30:E$121,MATCH($AR109,'Outcome Indicators - Section C'!$I$30:$I$121,0))&lt;&gt;0,INDEX('Outcome Indicators - Section C'!E$30:E$121,MATCH($AR109,'Outcome Indicators - Section C'!$I$30:$I$121,0)),""),"")</f>
        <v/>
      </c>
      <c r="K110" s="603"/>
      <c r="L110" s="605"/>
      <c r="M110" s="607"/>
      <c r="N110" s="324" t="str">
        <f>IFERROR(IF(INDEX('Outcome Indicators - Section C'!E$30:E$121,MATCH($AS109,'Outcome Indicators - Section C'!$I$30:$I$121,0))&lt;&gt;0,INDEX('Outcome Indicators - Section C'!E$30:E$121,MATCH($AS109,'Outcome Indicators - Section C'!$I$30:$I$121,0)),""),"")</f>
        <v/>
      </c>
      <c r="O110" s="603"/>
      <c r="P110" s="605"/>
      <c r="Q110" s="607"/>
      <c r="R110" s="323" t="str">
        <f>IFERROR(IF(INDEX('Outcome Indicators - Section C'!E$30:E$121,MATCH($AT109,'Outcome Indicators - Section C'!$I$30:$I$121,0))&lt;&gt;0,INDEX('Outcome Indicators - Section C'!E$30:E$121,MATCH($AT109,'Outcome Indicators - Section C'!$I$30:$I$121,0)),""),"")</f>
        <v/>
      </c>
      <c r="S110" s="603"/>
      <c r="T110" s="605"/>
      <c r="U110" s="607"/>
      <c r="V110" s="324" t="str">
        <f>IFERROR(IF(INDEX('Outcome Indicators - Section C'!E$30:E$121,MATCH($AU109,'Outcome Indicators - Section C'!$I$30:$I$121,0))&lt;&gt;0,INDEX('Outcome Indicators - Section C'!E$30:E$121,MATCH($AU109,'Outcome Indicators - Section C'!$I$30:$I$121,0)),""),"")</f>
        <v/>
      </c>
      <c r="W110" s="603"/>
      <c r="X110" s="605"/>
      <c r="Y110" s="607"/>
      <c r="Z110" s="324" t="str">
        <f>IFERROR(IF(INDEX('Outcome Indicators - Section C'!E$30:E$121,MATCH($AV109,'Outcome Indicators - Section C'!$I$30:$I$121,0))&lt;&gt;0,INDEX('Outcome Indicators - Section C'!E$30:E$121,MATCH($AV109,'Outcome Indicators - Section C'!$I$30:$I$121,0)),""),"")</f>
        <v/>
      </c>
      <c r="AA110" s="603"/>
      <c r="AB110" s="605"/>
      <c r="AC110" s="607"/>
      <c r="AD110" s="322"/>
      <c r="AE110" s="322"/>
      <c r="AF110" s="322"/>
      <c r="AG110" s="322"/>
      <c r="AH110" s="322"/>
      <c r="AI110" s="322"/>
      <c r="AJ110" s="322"/>
      <c r="AK110" s="322"/>
      <c r="AL110" s="322"/>
      <c r="AM110" s="602"/>
      <c r="AO110" s="687"/>
      <c r="AP110" s="687"/>
      <c r="AQ110" s="687"/>
      <c r="AR110" s="579"/>
      <c r="AS110" s="578"/>
      <c r="AT110" s="578"/>
      <c r="AU110" s="578"/>
      <c r="AV110" s="578"/>
    </row>
    <row r="111" spans="1:48" ht="28.5" x14ac:dyDescent="0.45">
      <c r="A111" s="609">
        <v>15</v>
      </c>
      <c r="B111" s="611" t="str">
        <f>IFERROR(IF(INDEX('Outcome Indicators - Section C'!B$10:B$26,MATCH($A111,'Outcome Indicators - Section C'!$A$10:$A$26,0))&lt;&gt;0,INDEX('Outcome Indicators - Section C'!B$10:B$26,MATCH($A111,'Outcome Indicators - Section C'!$A$10:$A$26,0)),""),"")</f>
        <v/>
      </c>
      <c r="C111" s="613" t="str">
        <f>IFERROR(IF(INDEX('Outcome Indicators - Section C'!C$10:C$26,MATCH($A111,'Outcome Indicators - Section C'!$A$10:$A$26,0))&lt;&gt;0,INDEX('Outcome Indicators - Section C'!C$10:C$26,MATCH($A111,'Outcome Indicators - Section C'!$A$10:$A$26,0)),""),"")</f>
        <v/>
      </c>
      <c r="D111" s="613" t="str">
        <f>IFERROR(IF(INDEX('Outcome Indicators - Section C'!D$10:D$26,MATCH($A111,'Outcome Indicators - Section C'!$A$10:$A$26,0))&lt;&gt;0,INDEX('Outcome Indicators - Section C'!D$10:D$26,MATCH($A111,'Outcome Indicators - Section C'!$A$10:$A$26,0)),""),"")</f>
        <v/>
      </c>
      <c r="E111" s="613" t="str">
        <f>IFERROR(IF(INDEX('Outcome Indicators - Section C'!E$10:E$26,MATCH($A111,'Outcome Indicators - Section C'!$A$10:$A$26,0))&lt;&gt;0,INDEX('Outcome Indicators - Section C'!E$10:E$26,MATCH($A111,'Outcome Indicators - Section C'!$A$10:$A$26,0)),""),"")</f>
        <v/>
      </c>
      <c r="F111" s="613" t="str">
        <f>IFERROR(IF(INDEX('Outcome Indicators - Section C'!F$10:F$26,MATCH($A111,'Outcome Indicators - Section C'!$A$10:$A$26,0))&lt;&gt;0,INDEX('Outcome Indicators - Section C'!F$10:F$26,MATCH($A111,'Outcome Indicators - Section C'!$A$10:$A$26,0)),""),"")</f>
        <v/>
      </c>
      <c r="G111" s="613" t="str">
        <f>IFERROR(IF(INDEX('Outcome Indicators - Section C'!G$10:G$26,MATCH($A111,'Outcome Indicators - Section C'!$A$10:$A$26,0))&lt;&gt;0,INDEX('Outcome Indicators - Section C'!G$10:G$26,MATCH($A111,'Outcome Indicators - Section C'!$A$10:$A$26,0)),""),"")</f>
        <v/>
      </c>
      <c r="H111" s="613" t="str">
        <f>IFERROR(IF(INDEX('Outcome Indicators - Section C'!H$10:H$26,MATCH($A111,'Outcome Indicators - Section C'!$A$10:$A$26,0))&lt;&gt;0,INDEX('Outcome Indicators - Section C'!H$10:H$26,MATCH($A111,'Outcome Indicators - Section C'!$A$10:$A$26,0)),""),"")</f>
        <v/>
      </c>
      <c r="I111" s="615" t="str">
        <f>IFERROR(IF(INDEX('Outcome Indicators - Section C'!Q$10:Q$26,MATCH($A111,'Outcome Indicators - Section C'!$A$10:$A$26,0))&lt;&gt;0,INDEX('Outcome Indicators - Section C'!Q$10:Q$26,MATCH($A111,'Outcome Indicators - Section C'!$A$10:$A$26,0)),""),"")</f>
        <v/>
      </c>
      <c r="J111" s="321" t="str">
        <f>IFERROR(IF(INDEX('Outcome Indicators - Section C'!D$30:D$121,MATCH($AR111,'Outcome Indicators - Section C'!$I$30:$I$121,0))&lt;&gt;0,INDEX('Outcome Indicators - Section C'!D$30:D$121,MATCH($AR111,'Outcome Indicators - Section C'!$I$30:$I$121,0)),""),"")</f>
        <v/>
      </c>
      <c r="K111" s="603" t="str">
        <f>IFERROR(IF(INDEX('Outcome Indicators - Section C'!F$30:F$121,MATCH($AR111,'Outcome Indicators - Section C'!$I$30:$I$121,0))&lt;&gt;0,INDEX('Outcome Indicators - Section C'!F$30:F$121,MATCH($AR111,'Outcome Indicators - Section C'!$I$30:$I$121,0)),""),"")</f>
        <v/>
      </c>
      <c r="L111" s="605" t="str">
        <f>IFERROR(IF(INDEX('Outcome Indicators - Section C'!G$30:G$121,MATCH($AR111,'Outcome Indicators - Section C'!$I$30:$I$121,0))&lt;&gt;0,INDEX('Outcome Indicators - Section C'!G$30:G$121,MATCH($AR111,'Outcome Indicators - Section C'!$I$30:$I$121,0)),""),"")</f>
        <v/>
      </c>
      <c r="M111" s="607" t="str">
        <f>IFERROR(IF(INDEX('Outcome Indicators - Section C'!H$30:H$121,MATCH($AR111,'Outcome Indicators - Section C'!$I$30:$I$121,0))&lt;&gt;0,INDEX('Outcome Indicators - Section C'!H$30:H$121,MATCH($AR111,'Outcome Indicators - Section C'!$I$30:$I$121,0)),""),"")</f>
        <v/>
      </c>
      <c r="N111" s="321" t="str">
        <f>IFERROR(IF(INDEX('Outcome Indicators - Section C'!D$30:D$121,MATCH($AS111,'Outcome Indicators - Section C'!$I$30:$I$121,0))&lt;&gt;0,INDEX('Outcome Indicators - Section C'!D$30:D$121,MATCH($AS111,'Outcome Indicators - Section C'!$I$30:$I$121,0)),""),"")</f>
        <v/>
      </c>
      <c r="O111" s="603" t="str">
        <f>IFERROR(IF(INDEX('Outcome Indicators - Section C'!F$30:F$121,MATCH($AS111,'Outcome Indicators - Section C'!$I$30:$I$121,0))&lt;&gt;0,INDEX('Outcome Indicators - Section C'!F$30:F$121,MATCH($AS111,'Outcome Indicators - Section C'!$I$30:$I$121,0)),""),"")</f>
        <v/>
      </c>
      <c r="P111" s="605" t="str">
        <f>IFERROR(IF(INDEX('Outcome Indicators - Section C'!G$30:G$121,MATCH($AS111,'Outcome Indicators - Section C'!$I$30:$I$121,0))&lt;&gt;0,INDEX('Outcome Indicators - Section C'!G$30:G$121,MATCH($AS111,'Outcome Indicators - Section C'!$I$30:$I$121,0)),""),"")</f>
        <v/>
      </c>
      <c r="Q111" s="607" t="str">
        <f>IFERROR(IF(INDEX('Outcome Indicators - Section C'!H$30:H$121,MATCH($AS111,'Outcome Indicators - Section C'!$I$30:$I$121,0))&lt;&gt;0,INDEX('Outcome Indicators - Section C'!H$30:H$121,MATCH($AS111,'Outcome Indicators - Section C'!$I$30:$I$121,0)),""),"")</f>
        <v/>
      </c>
      <c r="R111" s="321" t="str">
        <f>IFERROR(IF(INDEX('Outcome Indicators - Section C'!D$30:D$121,MATCH($AT111,'Outcome Indicators - Section C'!$I$30:$I$121,0))&lt;&gt;0,INDEX('Outcome Indicators - Section C'!D$30:D$121,MATCH($AT111,'Outcome Indicators - Section C'!$I$30:$I$121,0)),""),"")</f>
        <v/>
      </c>
      <c r="S111" s="603" t="str">
        <f>IFERROR(IF(INDEX('Outcome Indicators - Section C'!F$30:F$121,MATCH($AT111,'Outcome Indicators - Section C'!$I$30:$I$121,0))&lt;&gt;0,INDEX('Outcome Indicators - Section C'!F$30:F$121,MATCH($AT111,'Outcome Indicators - Section C'!$I$30:$I$121,0)),""),"")</f>
        <v/>
      </c>
      <c r="T111" s="605" t="str">
        <f>IFERROR(IF(INDEX('Outcome Indicators - Section C'!G$30:G$121,MATCH($AT111,'Outcome Indicators - Section C'!$I$30:$I$121,0))&lt;&gt;0,INDEX('Outcome Indicators - Section C'!G$30:G$121,MATCH($AT111,'Outcome Indicators - Section C'!$I$30:$I$121,0)),""),"")</f>
        <v/>
      </c>
      <c r="U111" s="607" t="str">
        <f>IFERROR(IF(INDEX('Outcome Indicators - Section C'!H$30:H$121,MATCH($AT111,'Outcome Indicators - Section C'!$I$30:$I$121,0))&lt;&gt;0,INDEX('Outcome Indicators - Section C'!H$30:H$121,MATCH($AT111,'Outcome Indicators - Section C'!$I$30:$I$121,0)),""),"")</f>
        <v/>
      </c>
      <c r="V111" s="321" t="str">
        <f>IFERROR(IF(INDEX('Outcome Indicators - Section C'!D$30:D$121,MATCH($AU111,'Outcome Indicators - Section C'!$I$30:$I$121,0))&lt;&gt;0,INDEX('Outcome Indicators - Section C'!D$30:D$121,MATCH($AU111,'Outcome Indicators - Section C'!$I$30:$I$121,0)),""),"")</f>
        <v/>
      </c>
      <c r="W111" s="603" t="str">
        <f>IFERROR(IF(INDEX('Outcome Indicators - Section C'!F$30:F$121,MATCH($AU111,'Outcome Indicators - Section C'!$I$30:$I$121,0))&lt;&gt;0,INDEX('Outcome Indicators - Section C'!F$30:F$121,MATCH($AU111,'Outcome Indicators - Section C'!$I$30:$I$121,0)),""),"")</f>
        <v/>
      </c>
      <c r="X111" s="605" t="str">
        <f>IFERROR(IF(INDEX('Outcome Indicators - Section C'!G$30:G$121,MATCH($AU111,'Outcome Indicators - Section C'!$I$30:$I$121,0))&lt;&gt;0,INDEX('Outcome Indicators - Section C'!G$30:G$121,MATCH($AU111,'Outcome Indicators - Section C'!$I$30:$I$121,0)),""),"")</f>
        <v/>
      </c>
      <c r="Y111" s="607" t="str">
        <f>IFERROR(IF(INDEX('Outcome Indicators - Section C'!H$30:H$121,MATCH($AU111,'Outcome Indicators - Section C'!$I$30:$I$121,0))&lt;&gt;0,INDEX('Outcome Indicators - Section C'!H$30:H$121,MATCH($AU111,'Outcome Indicators - Section C'!$I$30:$I$121,0)),""),"")</f>
        <v/>
      </c>
      <c r="Z111" s="321" t="str">
        <f>IFERROR(IF(INDEX('Outcome Indicators - Section C'!D$30:D$121,MATCH($AV111,'Outcome Indicators - Section C'!$I$30:$I$121,0))&lt;&gt;0,INDEX('Outcome Indicators - Section C'!D$30:D$121,MATCH($AV111,'Outcome Indicators - Section C'!$I$30:$I$121,0)),""),"")</f>
        <v/>
      </c>
      <c r="AA111" s="603" t="str">
        <f>IFERROR(IF(INDEX('Outcome Indicators - Section C'!F$30:F$121,MATCH($AV111,'Outcome Indicators - Section C'!$I$30:$I$121,0))&lt;&gt;0,INDEX('Outcome Indicators - Section C'!F$30:F$121,MATCH($AV111,'Outcome Indicators - Section C'!$I$30:$I$121,0)),""),"")</f>
        <v/>
      </c>
      <c r="AB111" s="605" t="str">
        <f>IFERROR(IF(INDEX('Outcome Indicators - Section C'!G$30:G$121,MATCH($AV111,'Outcome Indicators - Section C'!$I$30:$I$121,0))&lt;&gt;0,INDEX('Outcome Indicators - Section C'!G$30:G$121,MATCH($AV111,'Outcome Indicators - Section C'!$I$30:$I$121,0)),""),"")</f>
        <v/>
      </c>
      <c r="AC111" s="607" t="str">
        <f>IFERROR(IF(INDEX('Outcome Indicators - Section C'!H$30:H$121,MATCH($AV111,'Outcome Indicators - Section C'!$I$30:$I$121,0))&lt;&gt;0,INDEX('Outcome Indicators - Section C'!H$30:H$121,MATCH($AV111,'Outcome Indicators - Section C'!$I$30:$I$121,0)),""),"")</f>
        <v/>
      </c>
      <c r="AD111" s="322"/>
      <c r="AE111" s="322"/>
      <c r="AF111" s="322"/>
      <c r="AG111" s="322"/>
      <c r="AH111" s="322"/>
      <c r="AI111" s="322"/>
      <c r="AJ111" s="322"/>
      <c r="AK111" s="322"/>
      <c r="AL111" s="322"/>
      <c r="AM111" s="602" t="str">
        <f>IFERROR(IF(INDEX('Outcome Indicators - Section C'!R$10:R$26,MATCH($A111,'Outcome Indicators - Section C'!$A$10:$A$26,0))&lt;&gt;0,INDEX('Outcome Indicators - Section C'!R$10:R$26,MATCH($A111,'Outcome Indicators - Section C'!$A$10:$A$26,0)),""),"")</f>
        <v/>
      </c>
      <c r="AO111" s="687"/>
      <c r="AP111" s="687"/>
      <c r="AQ111" s="687"/>
      <c r="AR111" s="579" t="str">
        <f t="shared" ref="AR111" si="135">CONCATENATE($A111,J$81)</f>
        <v>152017</v>
      </c>
      <c r="AS111" s="578" t="str">
        <f t="shared" ref="AS111" si="136">CONCATENATE($A111,N$81)</f>
        <v>152018</v>
      </c>
      <c r="AT111" s="578" t="str">
        <f t="shared" ref="AT111" si="137">CONCATENATE($A111,R$81)</f>
        <v>152019</v>
      </c>
      <c r="AU111" s="578" t="str">
        <f t="shared" ref="AU111" si="138">CONCATENATE($A111,V$81)</f>
        <v>152020</v>
      </c>
      <c r="AV111" s="578" t="str">
        <f t="shared" ref="AV111" si="139">CONCATENATE($A111,Z$81)</f>
        <v>152021</v>
      </c>
    </row>
    <row r="112" spans="1:48" ht="29.25" thickBot="1" x14ac:dyDescent="0.5">
      <c r="A112" s="610"/>
      <c r="B112" s="612"/>
      <c r="C112" s="614"/>
      <c r="D112" s="614"/>
      <c r="E112" s="614"/>
      <c r="F112" s="614"/>
      <c r="G112" s="614"/>
      <c r="H112" s="614"/>
      <c r="I112" s="616"/>
      <c r="J112" s="325" t="str">
        <f>IFERROR(IF(INDEX('Outcome Indicators - Section C'!E$30:E$121,MATCH($AR111,'Outcome Indicators - Section C'!$I$30:$I$121,0))&lt;&gt;0,INDEX('Outcome Indicators - Section C'!E$30:E$121,MATCH($AR111,'Outcome Indicators - Section C'!$I$30:$I$121,0)),""),"")</f>
        <v/>
      </c>
      <c r="K112" s="604"/>
      <c r="L112" s="606"/>
      <c r="M112" s="608"/>
      <c r="N112" s="325" t="str">
        <f>IFERROR(IF(INDEX('Outcome Indicators - Section C'!E$30:E$121,MATCH($AS111,'Outcome Indicators - Section C'!$I$30:$I$121,0))&lt;&gt;0,INDEX('Outcome Indicators - Section C'!E$30:E$121,MATCH($AS111,'Outcome Indicators - Section C'!$I$30:$I$121,0)),""),"")</f>
        <v/>
      </c>
      <c r="O112" s="604"/>
      <c r="P112" s="606"/>
      <c r="Q112" s="608"/>
      <c r="R112" s="325" t="str">
        <f>IFERROR(IF(INDEX('Outcome Indicators - Section C'!E$30:E$121,MATCH($AT111,'Outcome Indicators - Section C'!$I$30:$I$121,0))&lt;&gt;0,INDEX('Outcome Indicators - Section C'!E$30:E$121,MATCH($AT111,'Outcome Indicators - Section C'!$I$30:$I$121,0)),""),"")</f>
        <v/>
      </c>
      <c r="S112" s="604"/>
      <c r="T112" s="606"/>
      <c r="U112" s="608"/>
      <c r="V112" s="325" t="str">
        <f>IFERROR(IF(INDEX('Outcome Indicators - Section C'!E$30:E$121,MATCH($AU111,'Outcome Indicators - Section C'!$I$30:$I$121,0))&lt;&gt;0,INDEX('Outcome Indicators - Section C'!E$30:E$121,MATCH($AU111,'Outcome Indicators - Section C'!$I$30:$I$121,0)),""),"")</f>
        <v/>
      </c>
      <c r="W112" s="604"/>
      <c r="X112" s="606"/>
      <c r="Y112" s="608"/>
      <c r="Z112" s="325" t="str">
        <f>IFERROR(IF(INDEX('Outcome Indicators - Section C'!E$30:E$121,MATCH($AV111,'Outcome Indicators - Section C'!$I$30:$I$121,0))&lt;&gt;0,INDEX('Outcome Indicators - Section C'!E$30:E$121,MATCH($AV111,'Outcome Indicators - Section C'!$I$30:$I$121,0)),""),"")</f>
        <v/>
      </c>
      <c r="AA112" s="604"/>
      <c r="AB112" s="606"/>
      <c r="AC112" s="608"/>
      <c r="AD112" s="326"/>
      <c r="AE112" s="326"/>
      <c r="AF112" s="326"/>
      <c r="AG112" s="326"/>
      <c r="AH112" s="326"/>
      <c r="AI112" s="326"/>
      <c r="AJ112" s="326"/>
      <c r="AK112" s="326"/>
      <c r="AL112" s="326"/>
      <c r="AM112" s="602"/>
      <c r="AO112" s="690"/>
      <c r="AP112" s="690"/>
      <c r="AQ112" s="690"/>
      <c r="AR112" s="579"/>
      <c r="AS112" s="578"/>
      <c r="AT112" s="578"/>
      <c r="AU112" s="578"/>
      <c r="AV112" s="578"/>
    </row>
    <row r="113" spans="1:53" x14ac:dyDescent="0.25">
      <c r="A113" s="222"/>
      <c r="B113" s="222"/>
      <c r="C113" s="222"/>
      <c r="D113" s="222"/>
      <c r="E113" s="222"/>
      <c r="F113" s="222"/>
      <c r="G113" s="222"/>
      <c r="H113" s="222"/>
      <c r="I113" s="222"/>
      <c r="J113" s="222"/>
      <c r="K113" s="222"/>
      <c r="L113" s="222"/>
      <c r="M113" s="222"/>
      <c r="N113" s="222"/>
      <c r="O113" s="222"/>
      <c r="P113" s="222"/>
      <c r="Q113" s="222"/>
      <c r="R113" s="222"/>
      <c r="S113" s="222"/>
      <c r="T113" s="222"/>
      <c r="U113" s="222"/>
      <c r="V113" s="222"/>
      <c r="W113" s="222"/>
      <c r="X113" s="222"/>
      <c r="Y113" s="222"/>
      <c r="Z113" s="222"/>
      <c r="AA113" s="222"/>
      <c r="AB113" s="222"/>
      <c r="AC113" s="222"/>
      <c r="AD113" s="304"/>
      <c r="AE113" s="304"/>
      <c r="AF113" s="304"/>
      <c r="AG113" s="304"/>
      <c r="AH113" s="304"/>
      <c r="AI113" s="304"/>
      <c r="AJ113" s="304"/>
      <c r="AK113" s="304"/>
      <c r="AL113" s="304"/>
      <c r="AM113" s="304"/>
      <c r="AO113" s="304"/>
      <c r="AP113" s="304"/>
      <c r="AQ113" s="304"/>
    </row>
    <row r="114" spans="1:53" ht="16.5" thickBot="1" x14ac:dyDescent="0.3">
      <c r="A114" s="222"/>
      <c r="B114" s="222"/>
      <c r="C114" s="222"/>
      <c r="D114" s="222"/>
      <c r="E114" s="222"/>
      <c r="F114" s="222"/>
      <c r="G114" s="222"/>
      <c r="H114" s="222"/>
      <c r="I114" s="222"/>
      <c r="J114" s="222"/>
      <c r="K114" s="222"/>
      <c r="L114" s="222"/>
      <c r="M114" s="222"/>
      <c r="N114" s="222"/>
      <c r="O114" s="222"/>
      <c r="P114" s="222"/>
      <c r="Q114" s="222"/>
      <c r="R114" s="222"/>
      <c r="S114" s="222"/>
      <c r="T114" s="222"/>
      <c r="U114" s="222"/>
      <c r="V114" s="222"/>
      <c r="W114" s="222"/>
      <c r="X114" s="222"/>
      <c r="Y114" s="222"/>
      <c r="Z114" s="222"/>
      <c r="AA114" s="222"/>
      <c r="AB114" s="222"/>
      <c r="AC114" s="222"/>
      <c r="AD114" s="304"/>
      <c r="AE114" s="304"/>
      <c r="AF114" s="304"/>
      <c r="AG114" s="304"/>
      <c r="AH114" s="304"/>
      <c r="AI114" s="304"/>
      <c r="AJ114" s="304"/>
      <c r="AK114" s="304"/>
      <c r="AL114" s="304"/>
      <c r="AM114" s="304"/>
      <c r="AO114" s="304"/>
      <c r="AP114" s="304"/>
      <c r="AQ114" s="304"/>
    </row>
    <row r="115" spans="1:53" ht="47.25" customHeight="1" thickBot="1" x14ac:dyDescent="0.3">
      <c r="A115" s="589" t="s">
        <v>24</v>
      </c>
      <c r="B115" s="590"/>
      <c r="C115" s="590"/>
      <c r="D115" s="590"/>
      <c r="E115" s="590"/>
      <c r="F115" s="590"/>
      <c r="G115" s="590"/>
      <c r="H115" s="590"/>
      <c r="I115" s="591"/>
      <c r="J115" s="222"/>
      <c r="K115" s="222"/>
      <c r="L115" s="222"/>
      <c r="M115" s="222"/>
      <c r="N115" s="225"/>
      <c r="O115" s="222"/>
      <c r="P115" s="222"/>
      <c r="Q115" s="222"/>
      <c r="R115" s="222"/>
      <c r="S115" s="222"/>
      <c r="T115" s="222"/>
      <c r="U115" s="222"/>
      <c r="V115" s="222"/>
      <c r="W115" s="222"/>
      <c r="X115" s="222"/>
      <c r="Y115" s="222"/>
      <c r="Z115" s="222"/>
      <c r="AA115" s="222"/>
      <c r="AB115" s="222"/>
      <c r="AC115" s="222"/>
      <c r="AD115" s="304"/>
      <c r="AE115" s="304"/>
      <c r="AF115" s="304"/>
      <c r="AG115" s="304"/>
      <c r="AH115" s="304"/>
      <c r="AI115" s="304"/>
      <c r="AJ115" s="304"/>
      <c r="AK115" s="304"/>
      <c r="AL115" s="304"/>
      <c r="AM115" s="304"/>
      <c r="AO115" s="304"/>
      <c r="AP115" s="304"/>
      <c r="AQ115" s="304"/>
    </row>
    <row r="116" spans="1:53" ht="16.5" thickBot="1" x14ac:dyDescent="0.3">
      <c r="A116" s="222"/>
      <c r="B116" s="222"/>
      <c r="C116" s="222"/>
      <c r="D116" s="222"/>
      <c r="E116" s="222"/>
      <c r="F116" s="222"/>
      <c r="G116" s="222"/>
      <c r="H116" s="222"/>
      <c r="I116" s="222"/>
      <c r="J116" s="222"/>
      <c r="K116" s="222"/>
      <c r="L116" s="222"/>
      <c r="M116" s="222"/>
      <c r="N116" s="261"/>
      <c r="O116" s="222"/>
      <c r="P116" s="222"/>
      <c r="Q116" s="222"/>
      <c r="R116" s="222"/>
      <c r="S116" s="222"/>
      <c r="T116" s="222"/>
      <c r="U116" s="48"/>
      <c r="V116" s="222"/>
      <c r="W116" s="222"/>
      <c r="X116" s="222"/>
      <c r="Y116" s="222"/>
      <c r="Z116" s="222"/>
      <c r="AA116" s="222"/>
      <c r="AB116" s="222"/>
      <c r="AC116" s="222"/>
      <c r="AD116" s="304"/>
      <c r="AE116" s="304"/>
      <c r="AF116" s="304"/>
      <c r="AG116" s="304"/>
      <c r="AH116" s="304"/>
      <c r="AI116" s="304"/>
      <c r="AJ116" s="304"/>
      <c r="AK116" s="304"/>
      <c r="AL116" s="304"/>
      <c r="AM116" s="304"/>
      <c r="AO116" s="304"/>
      <c r="AP116" s="304"/>
      <c r="AQ116" s="304"/>
    </row>
    <row r="117" spans="1:53" ht="26.25" customHeight="1" thickBot="1" x14ac:dyDescent="0.3">
      <c r="A117" s="260"/>
      <c r="B117" s="259"/>
      <c r="C117" s="259"/>
      <c r="D117" s="259"/>
      <c r="E117" s="259"/>
      <c r="F117" s="259"/>
      <c r="G117" s="259"/>
      <c r="H117" s="259"/>
      <c r="I117" s="259"/>
      <c r="J117" s="259"/>
      <c r="K117" s="259"/>
      <c r="L117" s="259"/>
      <c r="M117" s="259"/>
      <c r="N117" s="592" t="str">
        <f ca="1">TEXT(IFERROR(INDEX('Overview - Section A'!$A$37:$A$44,MATCH(A16,'Overview - Section A'!$B$37:$B$44,0)),""),"d-mmm-yy") &amp;" to " &amp; TEXT(IFERROR(INDEX('Overview - Section A'!$E$37:$E$44,MATCH(A16,'Overview - Section A'!$B$37:$B$44,0)),""),"d-mmm-yy")</f>
        <v>1-Jul-18 to 31-Dec-18</v>
      </c>
      <c r="O117" s="593"/>
      <c r="P117" s="600"/>
      <c r="Q117" s="592" t="str">
        <f ca="1">TEXT(IFERROR(INDEX('Overview - Section A'!$A$37:$A$44,MATCH(A17,'Overview - Section A'!$B$37:$B$44,0)),""),"d-mmm-yy") &amp;" to " &amp; TEXT(IFERROR(INDEX('Overview - Section A'!$E$37:$E$44,MATCH(A17,'Overview - Section A'!$B$37:$B$44,0)),""),"d-mmm-yy")</f>
        <v>1-Jan-19 to 30-Jun-19</v>
      </c>
      <c r="R117" s="593"/>
      <c r="S117" s="600"/>
      <c r="T117" s="592" t="str">
        <f ca="1">TEXT(IFERROR(INDEX('Overview - Section A'!$A$37:$A$44,MATCH(A18,'Overview - Section A'!$B$37:$B$44,0)),""),"d-mmm-yy") &amp;" to " &amp; TEXT(IFERROR(INDEX('Overview - Section A'!$E$37:$E$44,MATCH(A18,'Overview - Section A'!$B$37:$B$44,0)),""),"d-mmm-yy")</f>
        <v>1-Jul-19 to 31-Dec-19</v>
      </c>
      <c r="U117" s="593"/>
      <c r="V117" s="600"/>
      <c r="W117" s="592" t="str">
        <f ca="1">TEXT(IFERROR(INDEX('Overview - Section A'!$A$37:$A$44,MATCH(A19,'Overview - Section A'!$B$37:$B$44,0)),""),"d-mmm-yy") &amp;" to " &amp; TEXT(IFERROR(INDEX('Overview - Section A'!$E$37:$E$44,MATCH(A19,'Overview - Section A'!$B$37:$B$44,0)),""),"d-mmm-yy")</f>
        <v>1-Jan-20 to 30-Jun-20</v>
      </c>
      <c r="X117" s="593"/>
      <c r="Y117" s="600"/>
      <c r="Z117" s="592" t="str">
        <f ca="1">TEXT(IFERROR(INDEX('Overview - Section A'!$A$37:$A$44,MATCH(A20,'Overview - Section A'!$B$37:$B$44,0)),""),"d-mmm-yy") &amp;" to " &amp; TEXT(IFERROR(INDEX('Overview - Section A'!$E$37:$E$44,MATCH(A20,'Overview - Section A'!$B$37:$B$44,0)),""),"d-mmm-yy")</f>
        <v>1-Jul-20 to 31-Dec-20</v>
      </c>
      <c r="AA117" s="593"/>
      <c r="AB117" s="600"/>
      <c r="AC117" s="592" t="str">
        <f ca="1">TEXT(IFERROR(INDEX('Overview - Section A'!$A$37:$A$44,MATCH(A21,'Overview - Section A'!$B$37:$B$44,0)),""),"d-mmm-yy") &amp;" to " &amp; TEXT(IFERROR(INDEX('Overview - Section A'!$E$37:$E$44,MATCH(A21,'Overview - Section A'!$B$37:$B$44,0)),""),"d-mmm-yy")</f>
        <v>1-Jan-21 to 30-Jun-21</v>
      </c>
      <c r="AD117" s="593"/>
      <c r="AE117" s="600"/>
      <c r="AF117" s="592" t="str">
        <f>TEXT(IFERROR(INDEX('Overview - Section A'!$A$37:$A$44,MATCH(A22,'Overview - Section A'!$B$37:$B$44,0)),""),"d-mmm-yy") &amp;" to " &amp; TEXT(IFERROR(INDEX('Overview - Section A'!$E$37:$E$44,MATCH(A22,'Overview - Section A'!$B$37:$B$44,0)),""),"d-mmm-yy")</f>
        <v xml:space="preserve"> to </v>
      </c>
      <c r="AG117" s="593"/>
      <c r="AH117" s="600"/>
      <c r="AI117" s="592" t="str">
        <f>TEXT(IFERROR(INDEX('Overview - Section A'!$A$37:$A$44,MATCH(A23,'Overview - Section A'!$B$37:$B$44,0)),""),"d-mmm-yy") &amp;" to " &amp; TEXT(IFERROR(INDEX('Overview - Section A'!$E$37:$E$44,MATCH(A23,'Overview - Section A'!$B$37:$B$44,0)),""),"d-mmm-yy")</f>
        <v xml:space="preserve"> to </v>
      </c>
      <c r="AJ117" s="593"/>
      <c r="AK117" s="600"/>
      <c r="AL117" s="258"/>
      <c r="AM117" s="258"/>
      <c r="AO117" s="570" t="s">
        <v>309</v>
      </c>
      <c r="AP117" s="570"/>
      <c r="AQ117" s="570"/>
    </row>
    <row r="118" spans="1:53" ht="288.75" customHeight="1" x14ac:dyDescent="0.25">
      <c r="A118" s="254" t="s">
        <v>184</v>
      </c>
      <c r="B118" s="257" t="s">
        <v>76</v>
      </c>
      <c r="C118" s="253" t="s">
        <v>77</v>
      </c>
      <c r="D118" s="256" t="s">
        <v>10</v>
      </c>
      <c r="E118" s="253" t="s">
        <v>298</v>
      </c>
      <c r="F118" s="253" t="s">
        <v>4</v>
      </c>
      <c r="G118" s="253" t="s">
        <v>33</v>
      </c>
      <c r="H118" s="253" t="s">
        <v>18</v>
      </c>
      <c r="I118" s="253" t="s">
        <v>19</v>
      </c>
      <c r="J118" s="253" t="s">
        <v>20</v>
      </c>
      <c r="K118" s="253" t="s">
        <v>258</v>
      </c>
      <c r="L118" s="253" t="s">
        <v>297</v>
      </c>
      <c r="M118" s="255" t="s">
        <v>169</v>
      </c>
      <c r="N118" s="254" t="s">
        <v>296</v>
      </c>
      <c r="O118" s="253" t="s">
        <v>8</v>
      </c>
      <c r="P118" s="252" t="s">
        <v>144</v>
      </c>
      <c r="Q118" s="254" t="s">
        <v>296</v>
      </c>
      <c r="R118" s="253" t="s">
        <v>8</v>
      </c>
      <c r="S118" s="252" t="s">
        <v>144</v>
      </c>
      <c r="T118" s="254" t="s">
        <v>296</v>
      </c>
      <c r="U118" s="253" t="s">
        <v>8</v>
      </c>
      <c r="V118" s="252" t="s">
        <v>144</v>
      </c>
      <c r="W118" s="254" t="s">
        <v>296</v>
      </c>
      <c r="X118" s="253" t="s">
        <v>8</v>
      </c>
      <c r="Y118" s="252" t="s">
        <v>144</v>
      </c>
      <c r="Z118" s="254" t="s">
        <v>296</v>
      </c>
      <c r="AA118" s="253" t="s">
        <v>8</v>
      </c>
      <c r="AB118" s="252" t="s">
        <v>144</v>
      </c>
      <c r="AC118" s="254" t="s">
        <v>296</v>
      </c>
      <c r="AD118" s="253" t="s">
        <v>8</v>
      </c>
      <c r="AE118" s="252" t="s">
        <v>144</v>
      </c>
      <c r="AF118" s="254" t="s">
        <v>296</v>
      </c>
      <c r="AG118" s="253" t="s">
        <v>8</v>
      </c>
      <c r="AH118" s="252" t="s">
        <v>144</v>
      </c>
      <c r="AI118" s="254" t="s">
        <v>296</v>
      </c>
      <c r="AJ118" s="253" t="s">
        <v>8</v>
      </c>
      <c r="AK118" s="252" t="s">
        <v>144</v>
      </c>
      <c r="AL118" s="291"/>
      <c r="AM118" s="251" t="s">
        <v>9</v>
      </c>
      <c r="AO118" s="302" t="s">
        <v>301</v>
      </c>
      <c r="AP118" s="302" t="s">
        <v>302</v>
      </c>
      <c r="AQ118" s="302" t="s">
        <v>303</v>
      </c>
    </row>
    <row r="119" spans="1:53" s="226" customFormat="1" ht="28.5" x14ac:dyDescent="0.25">
      <c r="A119" s="594">
        <v>1</v>
      </c>
      <c r="B119" s="588" t="str">
        <f>IFERROR(IF(INDEX('Coverage Indicators - Section D'!B$10:B$41,MATCH('Print View'!$A119,'Coverage Indicators - Section D'!$A$10:$A$41,0))&lt;&gt;0,INDEX('Coverage Indicators - Section D'!B$10:B$41,MATCH('Print View'!$A119,'Coverage Indicators - Section D'!$A$10:$A$41,0)),""),"")</f>
        <v>Treatment, care and support</v>
      </c>
      <c r="C119" s="588" t="str">
        <f>IFERROR(IF(INDEX('Coverage Indicators - Section D'!C$10:C$41,MATCH('Print View'!$A119,'Coverage Indicators - Section D'!$A$10:$A$41,0))&lt;&gt;0,INDEX('Coverage Indicators - Section D'!C$10:C$41,MATCH('Print View'!$A119,'Coverage Indicators - Section D'!$A$10:$A$41,0)),""),"")</f>
        <v>TCS-1(M): Percentage of people living with HIV currently receiving antiretroviral therapy</v>
      </c>
      <c r="D119" s="588" t="str">
        <f>IFERROR(IF(INDEX('Coverage Indicators - Section D'!D$10:D$41,MATCH('Print View'!$A119,'Coverage Indicators - Section D'!$A$10:$A$41,0))&lt;&gt;0,INDEX('Coverage Indicators - Section D'!D$10:D$41,MATCH('Print View'!$A119,'Coverage Indicators - Section D'!$A$10:$A$41,0)),""),"")</f>
        <v/>
      </c>
      <c r="E119" s="250">
        <f>IFERROR(IF(INDEX('Coverage Indicators - Section D'!E$10:E$41,MATCH('Print View'!$A119,'Coverage Indicators - Section D'!$A$10:$A$41,0))&lt;&gt;0,INDEX('Coverage Indicators - Section D'!E$10:E$41,MATCH('Print View'!$A119,'Coverage Indicators - Section D'!$A$10:$A$41,0)),""),"")</f>
        <v>77559</v>
      </c>
      <c r="F119" s="587">
        <f>IFERROR(IF(INDEX('Coverage Indicators - Section D'!G$10:G$41,MATCH('Print View'!$A119,'Coverage Indicators - Section D'!$A$10:$A$41,0))&lt;&gt;0,INDEX('Coverage Indicators - Section D'!G$10:G$41,MATCH('Print View'!$A119,'Coverage Indicators - Section D'!$A$10:$A$41,0)),""),"")</f>
        <v>26.250964623695221</v>
      </c>
      <c r="G119" s="587" t="str">
        <f>IFERROR(IF(INDEX('Coverage Indicators - Section D'!H$10:H$41,MATCH('Print View'!$A119,'Coverage Indicators - Section D'!$A$10:$A$41,0))&lt;&gt;0,INDEX('Coverage Indicators - Section D'!H$10:H$41,MATCH('Print View'!$A119,'Coverage Indicators - Section D'!$A$10:$A$41,0)),""),"")</f>
        <v>2017</v>
      </c>
      <c r="H119" s="588" t="str">
        <f>IFERROR(IF(INDEX('Coverage Indicators - Section D'!P$10:P$41,MATCH('Print View'!$A119,'Coverage Indicators - Section D'!$A$10:$A$41,0))&lt;&gt;0,INDEX('Coverage Indicators - Section D'!P$10:P$41,MATCH('Print View'!$A119,'Coverage Indicators - Section D'!$A$10:$A$41,0)),""),"")</f>
        <v>INLS Program data</v>
      </c>
      <c r="I119" s="588" t="str">
        <f>IFERROR(IF(INDEX('Coverage Indicators - Section D'!Q$10:Q$41,MATCH('Print View'!$A119,'Coverage Indicators - Section D'!$A$10:$A$41,0))&lt;&gt;0,INDEX('Coverage Indicators - Section D'!Q$10:Q$41,MATCH('Print View'!$A119,'Coverage Indicators - Section D'!$A$10:$A$41,0)),""),"")</f>
        <v>Age | Gender,Age,Target / Risk population group,Gender</v>
      </c>
      <c r="J119" s="588" t="str">
        <f>IFERROR(IF(INDEX('Coverage Indicators - Section D'!R$10:R$41,MATCH('Print View'!$A119,'Coverage Indicators - Section D'!$A$10:$A$41,0))&lt;&gt;0,INDEX('Coverage Indicators - Section D'!R$10:R$41,MATCH('Print View'!$A119,'Coverage Indicators - Section D'!$A$10:$A$41,0)),""),"")</f>
        <v/>
      </c>
      <c r="K119" s="588" t="str">
        <f>IFERROR(IF(INDEX('Coverage Indicators - Section D'!S$10:S$41,MATCH('Print View'!$A119,'Coverage Indicators - Section D'!$A$10:$A$41,0))&lt;&gt;0,INDEX('Coverage Indicators - Section D'!S$10:S$41,MATCH('Print View'!$A119,'Coverage Indicators - Section D'!$A$10:$A$41,0)),""),"")</f>
        <v/>
      </c>
      <c r="L119" s="250" t="str">
        <f>IFERROR(IF(INDEX('Coverage Indicators - Section D'!T$10:T$41,MATCH('Print View'!$A119,'Coverage Indicators - Section D'!$A$10:$A$41,0))&lt;&gt;0,INDEX('Coverage Indicators - Section D'!T$10:T$41,MATCH('Print View'!$A119,'Coverage Indicators - Section D'!$A$10:$A$41,0)),""),"")</f>
        <v>Angola</v>
      </c>
      <c r="M119" s="588" t="str">
        <f>IFERROR(IF(INDEX('Coverage Indicators - Section D'!V$10:V$41,MATCH('Print View'!$A119,'Coverage Indicators - Section D'!$A$10:$A$41,0))&lt;&gt;0,INDEX('Coverage Indicators - Section D'!V$10:V$41,MATCH('Print View'!$A119,'Coverage Indicators - Section D'!$A$10:$A$41,0)),""),"")</f>
        <v>N-Non -cumulative (other)</v>
      </c>
      <c r="N119" s="250">
        <f ca="1">IFERROR(IF(INDEX('Coverage Indicators - Section D'!E$45:E$226,MATCH('Print View'!$AR119,'Coverage Indicators - Section D'!$I$45:$I$226,0))&lt;&gt;0,INDEX('Coverage Indicators - Section D'!E$45:E$226,MATCH('Print View'!$AR119,'Coverage Indicators - Section D'!$I$45:$I$226,0)),""),"")</f>
        <v>74691</v>
      </c>
      <c r="O119" s="587">
        <f ca="1">IFERROR(IF(INDEX('Coverage Indicators - Section D'!G$45:G$226,MATCH('Print View'!$AR119,'Coverage Indicators - Section D'!$I$45:$I$226,0))&lt;&gt;0,INDEX('Coverage Indicators - Section D'!G$45:G$226,MATCH('Print View'!$AR119,'Coverage Indicators - Section D'!$I$45:$I$226,0)),""),"")</f>
        <v>24.548896645565875</v>
      </c>
      <c r="P119" s="588" t="str">
        <f ca="1">IFERROR(IF(INDEX('Coverage Indicators - Section D'!H$45:H$226,MATCH('Print View'!$AR119,'Coverage Indicators - Section D'!$I$45:$I$226,0))&lt;&gt;0,INDEX('Coverage Indicators - Section D'!H$45:H$226,MATCH('Print View'!$AR119,'Coverage Indicators - Section D'!$I$45:$I$226,0)),""),"")</f>
        <v/>
      </c>
      <c r="Q119" s="250">
        <f ca="1">IFERROR(IF(INDEX('Coverage Indicators - Section D'!E$45:E$226,MATCH('Print View'!$AS119,'Coverage Indicators - Section D'!$I$45:$I$226,0))&lt;&gt;0,INDEX('Coverage Indicators - Section D'!E$45:E$226,MATCH('Print View'!$AS119,'Coverage Indicators - Section D'!$I$45:$I$226,0)),""),"")</f>
        <v>82820</v>
      </c>
      <c r="R119" s="587">
        <f ca="1">IFERROR(IF(INDEX('Coverage Indicators - Section D'!G$45:G$226,MATCH('Print View'!$AS119,'Coverage Indicators - Section D'!$I$45:$I$226,0))&lt;&gt;0,INDEX('Coverage Indicators - Section D'!G$45:G$226,MATCH('Print View'!$AS119,'Coverage Indicators - Section D'!$I$45:$I$226,0)),""),"")</f>
        <v>26.923264470198138</v>
      </c>
      <c r="S119" s="588" t="str">
        <f ca="1">IFERROR(IF(INDEX('Coverage Indicators - Section D'!H$45:H$226,MATCH('Print View'!$AS119,'Coverage Indicators - Section D'!$I$45:$I$226,0))&lt;&gt;0,INDEX('Coverage Indicators - Section D'!H$45:H$226,MATCH('Print View'!$AS119,'Coverage Indicators - Section D'!$I$45:$I$226,0)),""),"")</f>
        <v/>
      </c>
      <c r="T119" s="250">
        <f ca="1">IFERROR(IF(INDEX('Coverage Indicators - Section D'!E$45:E$226,MATCH('Print View'!$AT119,'Coverage Indicators - Section D'!$I$45:$I$226,0))&lt;&gt;0,INDEX('Coverage Indicators - Section D'!E$45:E$226,MATCH('Print View'!$AT119,'Coverage Indicators - Section D'!$I$45:$I$226,0)),""),"")</f>
        <v>90949</v>
      </c>
      <c r="U119" s="587">
        <f ca="1">IFERROR(IF(INDEX('Coverage Indicators - Section D'!G$45:G$226,MATCH('Print View'!$AT119,'Coverage Indicators - Section D'!$I$45:$I$226,0))&lt;&gt;0,INDEX('Coverage Indicators - Section D'!G$45:G$226,MATCH('Print View'!$AT119,'Coverage Indicators - Section D'!$I$45:$I$226,0)),""),"")</f>
        <v>29.246308396789463</v>
      </c>
      <c r="V119" s="588" t="str">
        <f ca="1">IFERROR(IF(INDEX('Coverage Indicators - Section D'!H$45:H$226,MATCH('Print View'!$AT119,'Coverage Indicators - Section D'!$I$45:$I$226,0))&lt;&gt;0,INDEX('Coverage Indicators - Section D'!H$45:H$226,MATCH('Print View'!$AT119,'Coverage Indicators - Section D'!$I$45:$I$226,0)),""),"")</f>
        <v/>
      </c>
      <c r="W119" s="250">
        <f ca="1">IFERROR(IF(INDEX('Coverage Indicators - Section D'!E$45:E$226,MATCH('Print View'!$AU119,'Coverage Indicators - Section D'!$I$45:$I$226,0))&lt;&gt;0,INDEX('Coverage Indicators - Section D'!E$45:E$226,MATCH('Print View'!$AU119,'Coverage Indicators - Section D'!$I$45:$I$226,0)),""),"")</f>
        <v>100665</v>
      </c>
      <c r="X119" s="587">
        <f ca="1">IFERROR(IF(INDEX('Coverage Indicators - Section D'!G$45:G$226,MATCH('Print View'!$AU119,'Coverage Indicators - Section D'!$I$45:$I$226,0))&lt;&gt;0,INDEX('Coverage Indicators - Section D'!G$45:G$226,MATCH('Print View'!$AU119,'Coverage Indicators - Section D'!$I$45:$I$226,0)),""),"")</f>
        <v>32.039224298440764</v>
      </c>
      <c r="Y119" s="588" t="str">
        <f ca="1">IFERROR(IF(INDEX('Coverage Indicators - Section D'!H$45:H$226,MATCH('Print View'!$AU119,'Coverage Indicators - Section D'!$I$45:$I$226,0))&lt;&gt;0,INDEX('Coverage Indicators - Section D'!H$45:H$226,MATCH('Print View'!$AU119,'Coverage Indicators - Section D'!$I$45:$I$226,0)),""),"")</f>
        <v/>
      </c>
      <c r="Z119" s="250">
        <f ca="1">IFERROR(IF(INDEX('Coverage Indicators - Section D'!E$45:E$226,MATCH('Print View'!$AV119,'Coverage Indicators - Section D'!$I$45:$I$226,0))&lt;&gt;0,INDEX('Coverage Indicators - Section D'!E$45:E$226,MATCH('Print View'!$AV119,'Coverage Indicators - Section D'!$I$45:$I$226,0)),""),"")</f>
        <v>110381</v>
      </c>
      <c r="AA119" s="587">
        <f ca="1">IFERROR(IF(INDEX('Coverage Indicators - Section D'!G$45:G$226,MATCH('Print View'!$AV119,'Coverage Indicators - Section D'!$I$45:$I$226,0))&lt;&gt;0,INDEX('Coverage Indicators - Section D'!G$45:G$226,MATCH('Print View'!$AV119,'Coverage Indicators - Section D'!$I$45:$I$226,0)),""),"")</f>
        <v>34.775636481637257</v>
      </c>
      <c r="AB119" s="588" t="str">
        <f ca="1">IFERROR(IF(INDEX('Coverage Indicators - Section D'!H$45:H$226,MATCH('Print View'!$AV119,'Coverage Indicators - Section D'!$I$45:$I$226,0))&lt;&gt;0,INDEX('Coverage Indicators - Section D'!H$45:H$226,MATCH('Print View'!$AV119,'Coverage Indicators - Section D'!$I$45:$I$226,0)),""),"")</f>
        <v/>
      </c>
      <c r="AC119" s="250">
        <f ca="1">IFERROR(IF(INDEX('Coverage Indicators - Section D'!E$45:E$226,MATCH('Print View'!$AW119,'Coverage Indicators - Section D'!$I$45:$I$226,0))&lt;&gt;0,INDEX('Coverage Indicators - Section D'!E$45:E$226,MATCH('Print View'!$AW119,'Coverage Indicators - Section D'!$I$45:$I$226,0)),""),"")</f>
        <v>122193</v>
      </c>
      <c r="AD119" s="587">
        <f ca="1">IFERROR(IF(INDEX('Coverage Indicators - Section D'!G$45:G$226,MATCH('Print View'!$AW119,'Coverage Indicators - Section D'!$I$45:$I$226,0))&lt;&gt;0,INDEX('Coverage Indicators - Section D'!G$45:G$226,MATCH('Print View'!$AW119,'Coverage Indicators - Section D'!$I$45:$I$226,0)),""),"")</f>
        <v>38.116821336660692</v>
      </c>
      <c r="AE119" s="588" t="str">
        <f ca="1">IFERROR(IF(INDEX('Coverage Indicators - Section D'!H$45:H$226,MATCH('Print View'!$AW119,'Coverage Indicators - Section D'!$I$45:$I$226,0))&lt;&gt;0,INDEX('Coverage Indicators - Section D'!H$45:H$226,MATCH('Print View'!$AW119,'Coverage Indicators - Section D'!$I$45:$I$226,0)),""),"")</f>
        <v/>
      </c>
      <c r="AF119" s="250" t="str">
        <f ca="1">IFERROR(IF(INDEX('Coverage Indicators - Section D'!E$45:E$226,MATCH('Print View'!$AX119,'Coverage Indicators - Section D'!$I$45:$I$226,0))&lt;&gt;0,INDEX('Coverage Indicators - Section D'!E$45:E$226,MATCH('Print View'!$AX119,'Coverage Indicators - Section D'!$I$45:$I$226,0)),""),"")</f>
        <v/>
      </c>
      <c r="AG119" s="587" t="str">
        <f ca="1">IFERROR(IF(INDEX('Coverage Indicators - Section D'!G$45:G$226,MATCH('Print View'!$AX119,'Coverage Indicators - Section D'!$I$45:$I$226,0))&lt;&gt;0,INDEX('Coverage Indicators - Section D'!G$45:G$226,MATCH('Print View'!$AX119,'Coverage Indicators - Section D'!$I$45:$I$226,0)),""),"")</f>
        <v/>
      </c>
      <c r="AH119" s="588" t="str">
        <f ca="1">IFERROR(IF(INDEX('Coverage Indicators - Section D'!H$45:H$226,MATCH('Print View'!$AX119,'Coverage Indicators - Section D'!$I$45:$I$226,0))&lt;&gt;0,INDEX('Coverage Indicators - Section D'!H$45:H$226,MATCH('Print View'!$AX119,'Coverage Indicators - Section D'!$I$45:$I$226,0)),""),"")</f>
        <v/>
      </c>
      <c r="AI119" s="250" t="str">
        <f ca="1">IFERROR(IF(INDEX('Coverage Indicators - Section D'!E$45:E$226,MATCH('Print View'!$AY119,'Coverage Indicators - Section D'!$I$45:$I$226,0))&lt;&gt;0,INDEX('Coverage Indicators - Section D'!E$45:E$226,MATCH('Print View'!$AY119,'Coverage Indicators - Section D'!$I$45:$I$226,0)),""),"")</f>
        <v/>
      </c>
      <c r="AJ119" s="587" t="str">
        <f ca="1">IFERROR(IF(INDEX('Coverage Indicators - Section D'!G$45:G$226,MATCH('Print View'!$AY119,'Coverage Indicators - Section D'!$I$45:$I$226,0))&lt;&gt;0,INDEX('Coverage Indicators - Section D'!G$45:G$226,MATCH('Print View'!$AY119,'Coverage Indicators - Section D'!$I$45:$I$226,0)),""),"")</f>
        <v/>
      </c>
      <c r="AK119" s="588" t="str">
        <f ca="1">IFERROR(IF(INDEX('Coverage Indicators - Section D'!H$45:H$226,MATCH('Print View'!$AY119,'Coverage Indicators - Section D'!$I$45:$I$226,0))&lt;&gt;0,INDEX('Coverage Indicators - Section D'!H$45:H$226,MATCH('Print View'!$AY119,'Coverage Indicators - Section D'!$I$45:$I$226,0)),""),"")</f>
        <v/>
      </c>
      <c r="AL119" s="319"/>
      <c r="AM119" s="586" t="str">
        <f>IFERROR(IF(INDEX('Coverage Indicators - Section D'!W$10:W$41,MATCH('Print View'!$A119,'Coverage Indicators - Section D'!$A$10:$A$41,0))&lt;&gt;0,INDEX('Coverage Indicators - Section D'!W$10:W$41,MATCH('Print View'!$A119,'Coverage Indicators - Section D'!$A$10:$A$41,0)),""),"")</f>
        <v xml:space="preserve">a) Denominator &amp; Numerator:
The Numerator is the total number of PLHIV (adults, children and pregnant women) currently receiving ART at the end of the reporting period. The Denominator is the estimated number of PLHIV during the reporting period. 
b) Baseline Source:
The baseline was obtained based on programme data available at INLS (2017) and represents the total number of adults, children and pregnant women receiving ARVs according to the 2015 WHO Treatment guidelines.
c) Target Assumptions: 
Target estimations are in accordance with the Programme reported results at the end of 2017 (of 77,559 patients), against an estimated total number of people living with HIV (295,452) and considering that Angola has adopted the Test and Treat initiative beginning in Luanda: 
• For 2017,  INLS reported data has been applied as a reference.
• Initiated on ART, each year, 90% of all new patients registered in the Programme (average from the 3 last years)
• Projected number of pregnant women to be initiated on ART: 9171 in 2018, 9974 in 2019, 10427 in 2020 and  10671 in 2021; 
• Projected Lost to follow up: Based on reduction estimates between 2017 and 2018, the LTFU projection will be as follows, while awating for the outcomes of the ongoing Audit of HIV patients data (expected results in June 2018): 30% in 2018, 25% in 2019, 20% in 2020 and 15% in 2021
• As result of Test and Treat, initiated ART are 30% of those actually in care (pre-ART) in Luanda in 2018, 30% of those actually in care (pre-ART) in the country in 2019, 2020 and 2021
• Pregnant women initiated in one year will be added to the adults in the following year 
d) Reporting Systems: 
The reporting system for this indicator is DHIS2 - but the program will expand roll out new data collection tools beyond Luanda to strengthen the existing reporting system. The number of ART patients is collected as absolute figures and will be cumulated annually. The indicator will be reported as a percentage and will be analysed disagragated by sub-pupolation: HIV+ adults, children, TB-HIV co-infected and pregnant women. 
e) Geographical Coverage: The indicator is reportable nationally
f) Grant Contribution: Global Fund contribution is 40% of the targets (absolute number of 31,024 patients based on 2017 baseline to be maintained through the grant cycle) </v>
      </c>
      <c r="AN119" s="306"/>
      <c r="AO119" s="681"/>
      <c r="AP119" s="682"/>
      <c r="AQ119" s="682"/>
      <c r="AR119" s="579" t="str">
        <f ca="1">CONCATENATE($A119,N$117)</f>
        <v>11-Jul-18 to 31-Dec-18</v>
      </c>
      <c r="AS119" s="578" t="str">
        <f ca="1">CONCATENATE($A119,Q$117)</f>
        <v>11-Jan-19 to 30-Jun-19</v>
      </c>
      <c r="AT119" s="578" t="str">
        <f ca="1">CONCATENATE($A119,T$117)</f>
        <v>11-Jul-19 to 31-Dec-19</v>
      </c>
      <c r="AU119" s="578" t="str">
        <f ca="1">CONCATENATE($A119,W$117)</f>
        <v>11-Jan-20 to 30-Jun-20</v>
      </c>
      <c r="AV119" s="578" t="str">
        <f ca="1">CONCATENATE($A119,Z$117)</f>
        <v>11-Jul-20 to 31-Dec-20</v>
      </c>
      <c r="AW119" s="578" t="str">
        <f ca="1">CONCATENATE($A119,AC$117)</f>
        <v>11-Jan-21 to 30-Jun-21</v>
      </c>
      <c r="AX119" s="578" t="str">
        <f>CONCATENATE($A119,AF$117)</f>
        <v xml:space="preserve">1 to </v>
      </c>
      <c r="AY119" s="578" t="str">
        <f>CONCATENATE($A119,AI$117)</f>
        <v xml:space="preserve">1 to </v>
      </c>
      <c r="AZ119" s="339"/>
      <c r="BA119" s="339"/>
    </row>
    <row r="120" spans="1:53" s="226" customFormat="1" ht="28.5" x14ac:dyDescent="0.25">
      <c r="A120" s="594"/>
      <c r="B120" s="588"/>
      <c r="C120" s="588"/>
      <c r="D120" s="588"/>
      <c r="E120" s="249">
        <f>IFERROR(IF(INDEX('Coverage Indicators - Section D'!F$10:F$41,MATCH('Print View'!$A119,'Coverage Indicators - Section D'!$A$10:$A$41,0))&lt;&gt;0,INDEX('Coverage Indicators - Section D'!F$10:F$41,MATCH('Print View'!$A119,'Coverage Indicators - Section D'!$A$10:$A$41,0)),""),"")</f>
        <v>295452</v>
      </c>
      <c r="F120" s="587"/>
      <c r="G120" s="587"/>
      <c r="H120" s="588"/>
      <c r="I120" s="588"/>
      <c r="J120" s="588"/>
      <c r="K120" s="588"/>
      <c r="L120" s="249" t="str">
        <f>IFERROR(IF(INDEX('Coverage Indicators - Section D'!U$10:U$41,MATCH('Print View'!$A119,'Coverage Indicators - Section D'!$A$10:$A$41,0))&lt;&gt;0,INDEX('Coverage Indicators - Section D'!U$10:U$41,MATCH('Print View'!$A119,'Coverage Indicators - Section D'!$A$10:$A$41,0)),""),"")</f>
        <v>National</v>
      </c>
      <c r="M120" s="588"/>
      <c r="N120" s="249">
        <f ca="1">IFERROR(IF(INDEX('Coverage Indicators - Section D'!F$45:F$226,MATCH('Print View'!$AR119,'Coverage Indicators - Section D'!$I$45:$I$226,0))&lt;&gt;0,INDEX('Coverage Indicators - Section D'!F$45:F$226,MATCH('Print View'!$AR119,'Coverage Indicators - Section D'!$I$45:$I$226,0)),""),"")</f>
        <v>304254</v>
      </c>
      <c r="O120" s="587"/>
      <c r="P120" s="588"/>
      <c r="Q120" s="249">
        <f ca="1">IFERROR(IF(INDEX('Coverage Indicators - Section D'!F$45:F$226,MATCH('Print View'!$AS119,'Coverage Indicators - Section D'!$I$45:$I$226,0))&lt;&gt;0,INDEX('Coverage Indicators - Section D'!F$45:F$226,MATCH('Print View'!$AS119,'Coverage Indicators - Section D'!$I$45:$I$226,0)),""),"")</f>
        <v>307615</v>
      </c>
      <c r="R120" s="587"/>
      <c r="S120" s="588"/>
      <c r="T120" s="249">
        <f ca="1">IFERROR(IF(INDEX('Coverage Indicators - Section D'!F$45:F$226,MATCH('Print View'!$AT119,'Coverage Indicators - Section D'!$I$45:$I$226,0))&lt;&gt;0,INDEX('Coverage Indicators - Section D'!F$45:F$226,MATCH('Print View'!$AT119,'Coverage Indicators - Section D'!$I$45:$I$226,0)),""),"")</f>
        <v>310976</v>
      </c>
      <c r="U120" s="587"/>
      <c r="V120" s="588"/>
      <c r="W120" s="249">
        <f ca="1">IFERROR(IF(INDEX('Coverage Indicators - Section D'!F$45:F$226,MATCH('Print View'!$AU119,'Coverage Indicators - Section D'!$I$45:$I$226,0))&lt;&gt;0,INDEX('Coverage Indicators - Section D'!F$45:F$226,MATCH('Print View'!$AU119,'Coverage Indicators - Section D'!$I$45:$I$226,0)),""),"")</f>
        <v>314193</v>
      </c>
      <c r="X120" s="587"/>
      <c r="Y120" s="588"/>
      <c r="Z120" s="249">
        <f ca="1">IFERROR(IF(INDEX('Coverage Indicators - Section D'!F$45:F$226,MATCH('Print View'!$AV119,'Coverage Indicators - Section D'!$I$45:$I$226,0))&lt;&gt;0,INDEX('Coverage Indicators - Section D'!F$45:F$226,MATCH('Print View'!$AV119,'Coverage Indicators - Section D'!$I$45:$I$226,0)),""),"")</f>
        <v>317409</v>
      </c>
      <c r="AA120" s="587"/>
      <c r="AB120" s="588"/>
      <c r="AC120" s="249">
        <f ca="1">IFERROR(IF(INDEX('Coverage Indicators - Section D'!F$45:F$226,MATCH('Print View'!$AW119,'Coverage Indicators - Section D'!$I$45:$I$226,0))&lt;&gt;0,INDEX('Coverage Indicators - Section D'!F$45:F$226,MATCH('Print View'!$AW119,'Coverage Indicators - Section D'!$I$45:$I$226,0)),""),"")</f>
        <v>320575</v>
      </c>
      <c r="AD120" s="587"/>
      <c r="AE120" s="588"/>
      <c r="AF120" s="249" t="str">
        <f ca="1">IFERROR(IF(INDEX('Coverage Indicators - Section D'!F$45:F$226,MATCH('Print View'!$AX119,'Coverage Indicators - Section D'!$I$45:$I$226,0))&lt;&gt;0,INDEX('Coverage Indicators - Section D'!F$45:F$226,MATCH('Print View'!$AX119,'Coverage Indicators - Section D'!$I$45:$I$226,0)),""),"")</f>
        <v/>
      </c>
      <c r="AG120" s="587"/>
      <c r="AH120" s="588"/>
      <c r="AI120" s="249" t="str">
        <f ca="1">IFERROR(IF(INDEX('Coverage Indicators - Section D'!F$45:F$226,MATCH('Print View'!$AY119,'Coverage Indicators - Section D'!$I$45:$I$226,0))&lt;&gt;0,INDEX('Coverage Indicators - Section D'!F$45:F$226,MATCH('Print View'!$AY119,'Coverage Indicators - Section D'!$I$45:$I$226,0)),""),"")</f>
        <v/>
      </c>
      <c r="AJ120" s="587"/>
      <c r="AK120" s="588"/>
      <c r="AL120" s="319"/>
      <c r="AM120" s="586"/>
      <c r="AN120" s="306"/>
      <c r="AO120" s="681"/>
      <c r="AP120" s="682"/>
      <c r="AQ120" s="682"/>
      <c r="AR120" s="579"/>
      <c r="AS120" s="578"/>
      <c r="AT120" s="578"/>
      <c r="AU120" s="578"/>
      <c r="AV120" s="578"/>
      <c r="AW120" s="578"/>
      <c r="AX120" s="578"/>
      <c r="AY120" s="578"/>
      <c r="AZ120" s="339"/>
      <c r="BA120" s="339"/>
    </row>
    <row r="121" spans="1:53" s="226" customFormat="1" ht="28.5" x14ac:dyDescent="0.25">
      <c r="A121" s="584">
        <v>2</v>
      </c>
      <c r="B121" s="582" t="str">
        <f>IFERROR(IF(INDEX('Coverage Indicators - Section D'!B$10:B$41,MATCH('Print View'!$A121,'Coverage Indicators - Section D'!$A$10:$A$41,0))&lt;&gt;0,INDEX('Coverage Indicators - Section D'!B$10:B$41,MATCH('Print View'!$A121,'Coverage Indicators - Section D'!$A$10:$A$41,0)),""),"")</f>
        <v>PMTCT</v>
      </c>
      <c r="C121" s="582" t="str">
        <f>IFERROR(IF(INDEX('Coverage Indicators - Section D'!C$10:C$41,MATCH('Print View'!$A121,'Coverage Indicators - Section D'!$A$10:$A$41,0))&lt;&gt;0,INDEX('Coverage Indicators - Section D'!C$10:C$41,MATCH('Print View'!$A121,'Coverage Indicators - Section D'!$A$10:$A$41,0)),""),"")</f>
        <v>PMTCT-2.1: Percentage of HIV-positive pregnant women who received ART during pregnancy</v>
      </c>
      <c r="D121" s="582" t="str">
        <f>IFERROR(IF(INDEX('Coverage Indicators - Section D'!D$10:D$41,MATCH('Print View'!$A121,'Coverage Indicators - Section D'!$A$10:$A$41,0))&lt;&gt;0,INDEX('Coverage Indicators - Section D'!D$10:D$41,MATCH('Print View'!$A121,'Coverage Indicators - Section D'!$A$10:$A$41,0)),""),"")</f>
        <v/>
      </c>
      <c r="E121" s="271">
        <f>IFERROR(IF(INDEX('Coverage Indicators - Section D'!E$10:E$41,MATCH('Print View'!$A121,'Coverage Indicators - Section D'!$A$10:$A$41,0))&lt;&gt;0,INDEX('Coverage Indicators - Section D'!E$10:E$41,MATCH('Print View'!$A121,'Coverage Indicators - Section D'!$A$10:$A$41,0)),""),"")</f>
        <v>7008</v>
      </c>
      <c r="F121" s="580">
        <f>IFERROR(IF(INDEX('Coverage Indicators - Section D'!G$10:G$41,MATCH('Print View'!$A121,'Coverage Indicators - Section D'!$A$10:$A$41,0))&lt;&gt;0,INDEX('Coverage Indicators - Section D'!G$10:G$41,MATCH('Print View'!$A121,'Coverage Indicators - Section D'!$A$10:$A$41,0)),""),"")</f>
        <v>36.282681853481755</v>
      </c>
      <c r="G121" s="580" t="str">
        <f>IFERROR(IF(INDEX('Coverage Indicators - Section D'!H$10:H$41,MATCH('Print View'!$A121,'Coverage Indicators - Section D'!$A$10:$A$41,0))&lt;&gt;0,INDEX('Coverage Indicators - Section D'!H$10:H$41,MATCH('Print View'!$A121,'Coverage Indicators - Section D'!$A$10:$A$41,0)),""),"")</f>
        <v>2017</v>
      </c>
      <c r="H121" s="582" t="str">
        <f>IFERROR(IF(INDEX('Coverage Indicators - Section D'!P$10:P$41,MATCH('Print View'!$A121,'Coverage Indicators - Section D'!$A$10:$A$41,0))&lt;&gt;0,INDEX('Coverage Indicators - Section D'!P$10:P$41,MATCH('Print View'!$A121,'Coverage Indicators - Section D'!$A$10:$A$41,0)),""),"")</f>
        <v>INLS Program data</v>
      </c>
      <c r="I121" s="582" t="str">
        <f>IFERROR(IF(INDEX('Coverage Indicators - Section D'!Q$10:Q$41,MATCH('Print View'!$A121,'Coverage Indicators - Section D'!$A$10:$A$41,0))&lt;&gt;0,INDEX('Coverage Indicators - Section D'!Q$10:Q$41,MATCH('Print View'!$A121,'Coverage Indicators - Section D'!$A$10:$A$41,0)),""),"")</f>
        <v/>
      </c>
      <c r="J121" s="582" t="str">
        <f>IFERROR(IF(INDEX('Coverage Indicators - Section D'!R$10:R$41,MATCH('Print View'!$A121,'Coverage Indicators - Section D'!$A$10:$A$41,0))&lt;&gt;0,INDEX('Coverage Indicators - Section D'!R$10:R$41,MATCH('Print View'!$A121,'Coverage Indicators - Section D'!$A$10:$A$41,0)),""),"")</f>
        <v/>
      </c>
      <c r="K121" s="582" t="str">
        <f>IFERROR(IF(INDEX('Coverage Indicators - Section D'!S$10:S$41,MATCH('Print View'!$A121,'Coverage Indicators - Section D'!$A$10:$A$41,0))&lt;&gt;0,INDEX('Coverage Indicators - Section D'!S$10:S$41,MATCH('Print View'!$A121,'Coverage Indicators - Section D'!$A$10:$A$41,0)),""),"")</f>
        <v/>
      </c>
      <c r="L121" s="271" t="str">
        <f>IFERROR(IF(INDEX('Coverage Indicators - Section D'!T$10:T$41,MATCH('Print View'!$A121,'Coverage Indicators - Section D'!$A$10:$A$41,0))&lt;&gt;0,INDEX('Coverage Indicators - Section D'!T$10:T$41,MATCH('Print View'!$A121,'Coverage Indicators - Section D'!$A$10:$A$41,0)),""),"")</f>
        <v>Angola</v>
      </c>
      <c r="M121" s="582" t="str">
        <f>IFERROR(IF(INDEX('Coverage Indicators - Section D'!V$10:V$41,MATCH('Print View'!$A121,'Coverage Indicators - Section D'!$A$10:$A$41,0))&lt;&gt;0,INDEX('Coverage Indicators - Section D'!V$10:V$41,MATCH('Print View'!$A121,'Coverage Indicators - Section D'!$A$10:$A$41,0)),""),"")</f>
        <v>N-Non-cumulative</v>
      </c>
      <c r="N121" s="271">
        <f ca="1">IFERROR(IF(INDEX('Coverage Indicators - Section D'!E$45:E$226,MATCH('Print View'!$AR121,'Coverage Indicators - Section D'!$I$45:$I$226,0))&lt;&gt;0,INDEX('Coverage Indicators - Section D'!E$45:E$226,MATCH('Print View'!$AR121,'Coverage Indicators - Section D'!$I$45:$I$226,0)),""),"")</f>
        <v>4586</v>
      </c>
      <c r="O121" s="580">
        <f ca="1">IFERROR(IF(INDEX('Coverage Indicators - Section D'!G$45:G$226,MATCH('Print View'!$AR121,'Coverage Indicators - Section D'!$I$45:$I$226,0))&lt;&gt;0,INDEX('Coverage Indicators - Section D'!G$45:G$226,MATCH('Print View'!$AR121,'Coverage Indicators - Section D'!$I$45:$I$226,0)),""),"")</f>
        <v>42.004030042132257</v>
      </c>
      <c r="P121" s="582" t="str">
        <f ca="1">IFERROR(IF(INDEX('Coverage Indicators - Section D'!H$45:H$226,MATCH('Print View'!$AR121,'Coverage Indicators - Section D'!$I$45:$I$226,0))&lt;&gt;0,INDEX('Coverage Indicators - Section D'!H$45:H$226,MATCH('Print View'!$AR121,'Coverage Indicators - Section D'!$I$45:$I$226,0)),""),"")</f>
        <v/>
      </c>
      <c r="Q121" s="271">
        <f ca="1">IFERROR(IF(INDEX('Coverage Indicators - Section D'!E$45:E$226,MATCH('Print View'!$AS121,'Coverage Indicators - Section D'!$I$45:$I$226,0))&lt;&gt;0,INDEX('Coverage Indicators - Section D'!E$45:E$226,MATCH('Print View'!$AS121,'Coverage Indicators - Section D'!$I$45:$I$226,0)),""),"")</f>
        <v>4987</v>
      </c>
      <c r="R121" s="580">
        <f ca="1">IFERROR(IF(INDEX('Coverage Indicators - Section D'!G$45:G$226,MATCH('Print View'!$AS121,'Coverage Indicators - Section D'!$I$45:$I$226,0))&lt;&gt;0,INDEX('Coverage Indicators - Section D'!G$45:G$226,MATCH('Print View'!$AS121,'Coverage Indicators - Section D'!$I$45:$I$226,0)),""),"")</f>
        <v>44.000352920416447</v>
      </c>
      <c r="S121" s="582" t="str">
        <f ca="1">IFERROR(IF(INDEX('Coverage Indicators - Section D'!H$45:H$226,MATCH('Print View'!$AS121,'Coverage Indicators - Section D'!$I$45:$I$226,0))&lt;&gt;0,INDEX('Coverage Indicators - Section D'!H$45:H$226,MATCH('Print View'!$AS121,'Coverage Indicators - Section D'!$I$45:$I$226,0)),""),"")</f>
        <v/>
      </c>
      <c r="T121" s="271">
        <f ca="1">IFERROR(IF(INDEX('Coverage Indicators - Section D'!E$45:E$226,MATCH('Print View'!$AT121,'Coverage Indicators - Section D'!$I$45:$I$226,0))&lt;&gt;0,INDEX('Coverage Indicators - Section D'!E$45:E$226,MATCH('Print View'!$AT121,'Coverage Indicators - Section D'!$I$45:$I$226,0)),""),"")</f>
        <v>4987</v>
      </c>
      <c r="U121" s="580">
        <f ca="1">IFERROR(IF(INDEX('Coverage Indicators - Section D'!G$45:G$226,MATCH('Print View'!$AT121,'Coverage Indicators - Section D'!$I$45:$I$226,0))&lt;&gt;0,INDEX('Coverage Indicators - Section D'!G$45:G$226,MATCH('Print View'!$AT121,'Coverage Indicators - Section D'!$I$45:$I$226,0)),""),"")</f>
        <v>44.000352920416447</v>
      </c>
      <c r="V121" s="582" t="str">
        <f ca="1">IFERROR(IF(INDEX('Coverage Indicators - Section D'!H$45:H$226,MATCH('Print View'!$AT121,'Coverage Indicators - Section D'!$I$45:$I$226,0))&lt;&gt;0,INDEX('Coverage Indicators - Section D'!H$45:H$226,MATCH('Print View'!$AT121,'Coverage Indicators - Section D'!$I$45:$I$226,0)),""),"")</f>
        <v/>
      </c>
      <c r="W121" s="271">
        <f ca="1">IFERROR(IF(INDEX('Coverage Indicators - Section D'!E$45:E$226,MATCH('Print View'!$AU121,'Coverage Indicators - Section D'!$I$45:$I$226,0))&lt;&gt;0,INDEX('Coverage Indicators - Section D'!E$45:E$226,MATCH('Print View'!$AU121,'Coverage Indicators - Section D'!$I$45:$I$226,0)),""),"")</f>
        <v>5214</v>
      </c>
      <c r="X121" s="580">
        <f ca="1">IFERROR(IF(INDEX('Coverage Indicators - Section D'!G$45:G$226,MATCH('Print View'!$AU121,'Coverage Indicators - Section D'!$I$45:$I$226,0))&lt;&gt;0,INDEX('Coverage Indicators - Section D'!G$45:G$226,MATCH('Print View'!$AU121,'Coverage Indicators - Section D'!$I$45:$I$226,0)),""),"")</f>
        <v>46.003176283748019</v>
      </c>
      <c r="Y121" s="582" t="str">
        <f ca="1">IFERROR(IF(INDEX('Coverage Indicators - Section D'!H$45:H$226,MATCH('Print View'!$AU121,'Coverage Indicators - Section D'!$I$45:$I$226,0))&lt;&gt;0,INDEX('Coverage Indicators - Section D'!H$45:H$226,MATCH('Print View'!$AU121,'Coverage Indicators - Section D'!$I$45:$I$226,0)),""),"")</f>
        <v/>
      </c>
      <c r="Z121" s="271">
        <f ca="1">IFERROR(IF(INDEX('Coverage Indicators - Section D'!E$45:E$226,MATCH('Print View'!$AV121,'Coverage Indicators - Section D'!$I$45:$I$226,0))&lt;&gt;0,INDEX('Coverage Indicators - Section D'!E$45:E$226,MATCH('Print View'!$AV121,'Coverage Indicators - Section D'!$I$45:$I$226,0)),""),"")</f>
        <v>5214</v>
      </c>
      <c r="AA121" s="580">
        <f ca="1">IFERROR(IF(INDEX('Coverage Indicators - Section D'!G$45:G$226,MATCH('Print View'!$AV121,'Coverage Indicators - Section D'!$I$45:$I$226,0))&lt;&gt;0,INDEX('Coverage Indicators - Section D'!G$45:G$226,MATCH('Print View'!$AV121,'Coverage Indicators - Section D'!$I$45:$I$226,0)),""),"")</f>
        <v>46.003176283748019</v>
      </c>
      <c r="AB121" s="582" t="str">
        <f ca="1">IFERROR(IF(INDEX('Coverage Indicators - Section D'!H$45:H$226,MATCH('Print View'!$AV121,'Coverage Indicators - Section D'!$I$45:$I$226,0))&lt;&gt;0,INDEX('Coverage Indicators - Section D'!H$45:H$226,MATCH('Print View'!$AV121,'Coverage Indicators - Section D'!$I$45:$I$226,0)),""),"")</f>
        <v/>
      </c>
      <c r="AC121" s="271">
        <f ca="1">IFERROR(IF(INDEX('Coverage Indicators - Section D'!E$45:E$226,MATCH('Print View'!$AW121,'Coverage Indicators - Section D'!$I$45:$I$226,0))&lt;&gt;0,INDEX('Coverage Indicators - Section D'!E$45:E$226,MATCH('Print View'!$AW121,'Coverage Indicators - Section D'!$I$45:$I$226,0)),""),"")</f>
        <v>5336</v>
      </c>
      <c r="AD121" s="580">
        <f ca="1">IFERROR(IF(INDEX('Coverage Indicators - Section D'!G$45:G$226,MATCH('Print View'!$AW121,'Coverage Indicators - Section D'!$I$45:$I$226,0))&lt;&gt;0,INDEX('Coverage Indicators - Section D'!G$45:G$226,MATCH('Print View'!$AW121,'Coverage Indicators - Section D'!$I$45:$I$226,0)),""),"")</f>
        <v>48.002878733357321</v>
      </c>
      <c r="AE121" s="582" t="str">
        <f ca="1">IFERROR(IF(INDEX('Coverage Indicators - Section D'!H$45:H$226,MATCH('Print View'!$AW121,'Coverage Indicators - Section D'!$I$45:$I$226,0))&lt;&gt;0,INDEX('Coverage Indicators - Section D'!H$45:H$226,MATCH('Print View'!$AW121,'Coverage Indicators - Section D'!$I$45:$I$226,0)),""),"")</f>
        <v/>
      </c>
      <c r="AF121" s="271" t="str">
        <f ca="1">IFERROR(IF(INDEX('Coverage Indicators - Section D'!E$45:E$226,MATCH('Print View'!$AX121,'Coverage Indicators - Section D'!$I$45:$I$226,0))&lt;&gt;0,INDEX('Coverage Indicators - Section D'!E$45:E$226,MATCH('Print View'!$AX121,'Coverage Indicators - Section D'!$I$45:$I$226,0)),""),"")</f>
        <v/>
      </c>
      <c r="AG121" s="580" t="str">
        <f ca="1">IFERROR(IF(INDEX('Coverage Indicators - Section D'!G$45:G$226,MATCH('Print View'!$AX121,'Coverage Indicators - Section D'!$I$45:$I$226,0))&lt;&gt;0,INDEX('Coverage Indicators - Section D'!G$45:G$226,MATCH('Print View'!$AX121,'Coverage Indicators - Section D'!$I$45:$I$226,0)),""),"")</f>
        <v/>
      </c>
      <c r="AH121" s="582" t="str">
        <f ca="1">IFERROR(IF(INDEX('Coverage Indicators - Section D'!H$45:H$226,MATCH('Print View'!$AX121,'Coverage Indicators - Section D'!$I$45:$I$226,0))&lt;&gt;0,INDEX('Coverage Indicators - Section D'!H$45:H$226,MATCH('Print View'!$AX121,'Coverage Indicators - Section D'!$I$45:$I$226,0)),""),"")</f>
        <v/>
      </c>
      <c r="AI121" s="271" t="str">
        <f ca="1">IFERROR(IF(INDEX('Coverage Indicators - Section D'!E$45:E$226,MATCH('Print View'!$AY121,'Coverage Indicators - Section D'!$I$45:$I$226,0))&lt;&gt;0,INDEX('Coverage Indicators - Section D'!E$45:E$226,MATCH('Print View'!$AY121,'Coverage Indicators - Section D'!$I$45:$I$226,0)),""),"")</f>
        <v/>
      </c>
      <c r="AJ121" s="580" t="str">
        <f ca="1">IFERROR(IF(INDEX('Coverage Indicators - Section D'!G$45:G$226,MATCH('Print View'!$AY121,'Coverage Indicators - Section D'!$I$45:$I$226,0))&lt;&gt;0,INDEX('Coverage Indicators - Section D'!G$45:G$226,MATCH('Print View'!$AY121,'Coverage Indicators - Section D'!$I$45:$I$226,0)),""),"")</f>
        <v/>
      </c>
      <c r="AK121" s="582" t="str">
        <f ca="1">IFERROR(IF(INDEX('Coverage Indicators - Section D'!H$45:H$226,MATCH('Print View'!$AY121,'Coverage Indicators - Section D'!$I$45:$I$226,0))&lt;&gt;0,INDEX('Coverage Indicators - Section D'!H$45:H$226,MATCH('Print View'!$AY121,'Coverage Indicators - Section D'!$I$45:$I$226,0)),""),"")</f>
        <v/>
      </c>
      <c r="AL121" s="319"/>
      <c r="AM121" s="595" t="str">
        <f>IFERROR(IF(INDEX('Coverage Indicators - Section D'!W$10:W$41,MATCH('Print View'!$A121,'Coverage Indicators - Section D'!$A$10:$A$41,0))&lt;&gt;0,INDEX('Coverage Indicators - Section D'!W$10:W$41,MATCH('Print View'!$A121,'Coverage Indicators - Section D'!$A$10:$A$41,0)),""),"")</f>
        <v xml:space="preserve">a) Denominator &amp; Numerator
The Numerator is the number of HIV positive pregnant women receiving ART for the prevention of MTCT. The Denominator is the estimated number of HIV positive pregnant women in Angola according to Spectrum projections. 
b) Baseline Source
The baseline is from programme data available at INLS (2017) and represents HIV positive pregnant women receiving ART, according to Option B+ PMTCT guidelines.
c) Target Assumptions: 
Targets for PMTCT have been guided by the INLS Programme report for the period ending Dec 2017. The assumptions for target setting include:  
• With an estimated 19,315 HIV-positive pregnant women, INLS reported data for the period Jan - December 2017 indicates a result of 7,088 (4,500 for Jan-Jun and 2588 for Jul-Dec) against an annual target of 12,100; which translates to 58.57 %.                                                                                                                                                                                                                                                                                                                                                                                                                                                                                                                                                                                                                                                                                                                                                                                                                                                                          
• The targets have been aligned with the PMTCT results, and corresponding increment of 2% has been applied for each year.
The PMTCT Expansion Plan will be completed by June 2018 and will start to be implemented in September 2018, with expected results in PMTCT coverage in 2019,  hence the reduction of initial targets for Year 1.
d) Reporting Systems:
The reporting system for this indicator is DHIS2 - but the program will expand roll out new data collection tools beyond Luanda to strengthen the existing reporting system.
e) Geographical Coverage: 
The indicator is reportable nationally and PMTCT is implemented in all the 18 provinces of Angola. Specifically, out of the 1580 ANC facilities 650 (41%) do provide PMTCT services. 
f) Grant Contribution: Global Fund contribution is 40% of the targets
 </v>
      </c>
      <c r="AN121" s="306"/>
      <c r="AO121" s="683"/>
      <c r="AP121" s="684"/>
      <c r="AQ121" s="684"/>
      <c r="AR121" s="579" t="str">
        <f t="shared" ref="AR121" ca="1" si="140">CONCATENATE($A121,N$117)</f>
        <v>21-Jul-18 to 31-Dec-18</v>
      </c>
      <c r="AS121" s="578" t="str">
        <f t="shared" ref="AS121" ca="1" si="141">CONCATENATE($A121,Q$117)</f>
        <v>21-Jan-19 to 30-Jun-19</v>
      </c>
      <c r="AT121" s="578" t="str">
        <f t="shared" ref="AT121" ca="1" si="142">CONCATENATE($A121,T$117)</f>
        <v>21-Jul-19 to 31-Dec-19</v>
      </c>
      <c r="AU121" s="578" t="str">
        <f t="shared" ref="AU121" ca="1" si="143">CONCATENATE($A121,W$117)</f>
        <v>21-Jan-20 to 30-Jun-20</v>
      </c>
      <c r="AV121" s="578" t="str">
        <f t="shared" ref="AV121" ca="1" si="144">CONCATENATE($A121,Z$117)</f>
        <v>21-Jul-20 to 31-Dec-20</v>
      </c>
      <c r="AW121" s="578" t="str">
        <f t="shared" ref="AW121" ca="1" si="145">CONCATENATE($A121,AC$117)</f>
        <v>21-Jan-21 to 30-Jun-21</v>
      </c>
      <c r="AX121" s="578" t="str">
        <f t="shared" ref="AX121" si="146">CONCATENATE($A121,AF$117)</f>
        <v xml:space="preserve">2 to </v>
      </c>
      <c r="AY121" s="578" t="str">
        <f t="shared" ref="AY121" si="147">CONCATENATE($A121,AI$117)</f>
        <v xml:space="preserve">2 to </v>
      </c>
      <c r="AZ121" s="339"/>
      <c r="BA121" s="339"/>
    </row>
    <row r="122" spans="1:53" s="226" customFormat="1" ht="28.5" x14ac:dyDescent="0.25">
      <c r="A122" s="584"/>
      <c r="B122" s="582"/>
      <c r="C122" s="582"/>
      <c r="D122" s="582"/>
      <c r="E122" s="272">
        <f>IFERROR(IF(INDEX('Coverage Indicators - Section D'!F$10:F$41,MATCH('Print View'!$A121,'Coverage Indicators - Section D'!$A$10:$A$41,0))&lt;&gt;0,INDEX('Coverage Indicators - Section D'!F$10:F$41,MATCH('Print View'!$A121,'Coverage Indicators - Section D'!$A$10:$A$41,0)),""),"")</f>
        <v>19315</v>
      </c>
      <c r="F122" s="580"/>
      <c r="G122" s="580"/>
      <c r="H122" s="582"/>
      <c r="I122" s="582"/>
      <c r="J122" s="582"/>
      <c r="K122" s="582"/>
      <c r="L122" s="272" t="str">
        <f>IFERROR(IF(INDEX('Coverage Indicators - Section D'!U$10:U$41,MATCH('Print View'!$A121,'Coverage Indicators - Section D'!$A$10:$A$41,0))&lt;&gt;0,INDEX('Coverage Indicators - Section D'!U$10:U$41,MATCH('Print View'!$A121,'Coverage Indicators - Section D'!$A$10:$A$41,0)),""),"")</f>
        <v>National</v>
      </c>
      <c r="M122" s="582"/>
      <c r="N122" s="272">
        <f ca="1">IFERROR(IF(INDEX('Coverage Indicators - Section D'!F$45:F$226,MATCH('Print View'!$AR121,'Coverage Indicators - Section D'!$I$45:$I$226,0))&lt;&gt;0,INDEX('Coverage Indicators - Section D'!F$45:F$226,MATCH('Print View'!$AR121,'Coverage Indicators - Section D'!$I$45:$I$226,0)),""),"")</f>
        <v>10918</v>
      </c>
      <c r="O122" s="580"/>
      <c r="P122" s="582"/>
      <c r="Q122" s="272">
        <f ca="1">IFERROR(IF(INDEX('Coverage Indicators - Section D'!F$45:F$226,MATCH('Print View'!$AS121,'Coverage Indicators - Section D'!$I$45:$I$226,0))&lt;&gt;0,INDEX('Coverage Indicators - Section D'!F$45:F$226,MATCH('Print View'!$AS121,'Coverage Indicators - Section D'!$I$45:$I$226,0)),""),"")</f>
        <v>11334</v>
      </c>
      <c r="R122" s="580"/>
      <c r="S122" s="582"/>
      <c r="T122" s="272">
        <f ca="1">IFERROR(IF(INDEX('Coverage Indicators - Section D'!F$45:F$226,MATCH('Print View'!$AT121,'Coverage Indicators - Section D'!$I$45:$I$226,0))&lt;&gt;0,INDEX('Coverage Indicators - Section D'!F$45:F$226,MATCH('Print View'!$AT121,'Coverage Indicators - Section D'!$I$45:$I$226,0)),""),"")</f>
        <v>11334</v>
      </c>
      <c r="U122" s="580"/>
      <c r="V122" s="582"/>
      <c r="W122" s="272">
        <f ca="1">IFERROR(IF(INDEX('Coverage Indicators - Section D'!F$45:F$226,MATCH('Print View'!$AU121,'Coverage Indicators - Section D'!$I$45:$I$226,0))&lt;&gt;0,INDEX('Coverage Indicators - Section D'!F$45:F$226,MATCH('Print View'!$AU121,'Coverage Indicators - Section D'!$I$45:$I$226,0)),""),"")</f>
        <v>11334</v>
      </c>
      <c r="X122" s="580"/>
      <c r="Y122" s="582"/>
      <c r="Z122" s="272">
        <f ca="1">IFERROR(IF(INDEX('Coverage Indicators - Section D'!F$45:F$226,MATCH('Print View'!$AV121,'Coverage Indicators - Section D'!$I$45:$I$226,0))&lt;&gt;0,INDEX('Coverage Indicators - Section D'!F$45:F$226,MATCH('Print View'!$AV121,'Coverage Indicators - Section D'!$I$45:$I$226,0)),""),"")</f>
        <v>11334</v>
      </c>
      <c r="AA122" s="580"/>
      <c r="AB122" s="582"/>
      <c r="AC122" s="272">
        <f ca="1">IFERROR(IF(INDEX('Coverage Indicators - Section D'!F$45:F$226,MATCH('Print View'!$AW121,'Coverage Indicators - Section D'!$I$45:$I$226,0))&lt;&gt;0,INDEX('Coverage Indicators - Section D'!F$45:F$226,MATCH('Print View'!$AW121,'Coverage Indicators - Section D'!$I$45:$I$226,0)),""),"")</f>
        <v>11116</v>
      </c>
      <c r="AD122" s="580"/>
      <c r="AE122" s="582"/>
      <c r="AF122" s="272" t="str">
        <f ca="1">IFERROR(IF(INDEX('Coverage Indicators - Section D'!F$45:F$226,MATCH('Print View'!$AX121,'Coverage Indicators - Section D'!$I$45:$I$226,0))&lt;&gt;0,INDEX('Coverage Indicators - Section D'!F$45:F$226,MATCH('Print View'!$AX121,'Coverage Indicators - Section D'!$I$45:$I$226,0)),""),"")</f>
        <v/>
      </c>
      <c r="AG122" s="580"/>
      <c r="AH122" s="582"/>
      <c r="AI122" s="272" t="str">
        <f ca="1">IFERROR(IF(INDEX('Coverage Indicators - Section D'!F$45:F$226,MATCH('Print View'!$AY121,'Coverage Indicators - Section D'!$I$45:$I$226,0))&lt;&gt;0,INDEX('Coverage Indicators - Section D'!F$45:F$226,MATCH('Print View'!$AY121,'Coverage Indicators - Section D'!$I$45:$I$226,0)),""),"")</f>
        <v/>
      </c>
      <c r="AJ122" s="580"/>
      <c r="AK122" s="582"/>
      <c r="AL122" s="319"/>
      <c r="AM122" s="595"/>
      <c r="AN122" s="306"/>
      <c r="AO122" s="683"/>
      <c r="AP122" s="684"/>
      <c r="AQ122" s="684"/>
      <c r="AR122" s="579"/>
      <c r="AS122" s="578"/>
      <c r="AT122" s="578"/>
      <c r="AU122" s="578"/>
      <c r="AV122" s="578"/>
      <c r="AW122" s="578"/>
      <c r="AX122" s="578"/>
      <c r="AY122" s="578"/>
      <c r="AZ122" s="339"/>
      <c r="BA122" s="339"/>
    </row>
    <row r="123" spans="1:53" s="226" customFormat="1" ht="28.5" x14ac:dyDescent="0.25">
      <c r="A123" s="594">
        <v>3</v>
      </c>
      <c r="B123" s="588" t="str">
        <f>IFERROR(IF(INDEX('Coverage Indicators - Section D'!B$10:B$41,MATCH('Print View'!$A123,'Coverage Indicators - Section D'!$A$10:$A$41,0))&lt;&gt;0,INDEX('Coverage Indicators - Section D'!B$10:B$41,MATCH('Print View'!$A123,'Coverage Indicators - Section D'!$A$10:$A$41,0)),""),"")</f>
        <v>Comprehensive prevention programs for sex workers and their clients</v>
      </c>
      <c r="C123" s="588" t="str">
        <f>IFERROR(IF(INDEX('Coverage Indicators - Section D'!C$10:C$41,MATCH('Print View'!$A123,'Coverage Indicators - Section D'!$A$10:$A$41,0))&lt;&gt;0,INDEX('Coverage Indicators - Section D'!C$10:C$41,MATCH('Print View'!$A123,'Coverage Indicators - Section D'!$A$10:$A$41,0)),""),"")</f>
        <v>KP-1c(M): Percentage of sex workers reached with HIV prevention programs - defined package of services</v>
      </c>
      <c r="D123" s="588" t="str">
        <f>IFERROR(IF(INDEX('Coverage Indicators - Section D'!D$10:D$41,MATCH('Print View'!$A123,'Coverage Indicators - Section D'!$A$10:$A$41,0))&lt;&gt;0,INDEX('Coverage Indicators - Section D'!D$10:D$41,MATCH('Print View'!$A123,'Coverage Indicators - Section D'!$A$10:$A$41,0)),""),"")</f>
        <v/>
      </c>
      <c r="E123" s="250">
        <f>IFERROR(IF(INDEX('Coverage Indicators - Section D'!E$10:E$41,MATCH('Print View'!$A123,'Coverage Indicators - Section D'!$A$10:$A$41,0))&lt;&gt;0,INDEX('Coverage Indicators - Section D'!E$10:E$41,MATCH('Print View'!$A123,'Coverage Indicators - Section D'!$A$10:$A$41,0)),""),"")</f>
        <v>2499</v>
      </c>
      <c r="F123" s="587">
        <f>IFERROR(IF(INDEX('Coverage Indicators - Section D'!G$10:G$41,MATCH('Print View'!$A123,'Coverage Indicators - Section D'!$A$10:$A$41,0))&lt;&gt;0,INDEX('Coverage Indicators - Section D'!G$10:G$41,MATCH('Print View'!$A123,'Coverage Indicators - Section D'!$A$10:$A$41,0)),""),"")</f>
        <v>9.9959999999999987</v>
      </c>
      <c r="G123" s="587" t="str">
        <f>IFERROR(IF(INDEX('Coverage Indicators - Section D'!H$10:H$41,MATCH('Print View'!$A123,'Coverage Indicators - Section D'!$A$10:$A$41,0))&lt;&gt;0,INDEX('Coverage Indicators - Section D'!H$10:H$41,MATCH('Print View'!$A123,'Coverage Indicators - Section D'!$A$10:$A$41,0)),""),"")</f>
        <v>2017</v>
      </c>
      <c r="H123" s="588" t="str">
        <f>IFERROR(IF(INDEX('Coverage Indicators - Section D'!P$10:P$41,MATCH('Print View'!$A123,'Coverage Indicators - Section D'!$A$10:$A$41,0))&lt;&gt;0,INDEX('Coverage Indicators - Section D'!P$10:P$41,MATCH('Print View'!$A123,'Coverage Indicators - Section D'!$A$10:$A$41,0)),""),"")</f>
        <v>UNDP PUDR data</v>
      </c>
      <c r="I123" s="588" t="str">
        <f>IFERROR(IF(INDEX('Coverage Indicators - Section D'!Q$10:Q$41,MATCH('Print View'!$A123,'Coverage Indicators - Section D'!$A$10:$A$41,0))&lt;&gt;0,INDEX('Coverage Indicators - Section D'!Q$10:Q$41,MATCH('Print View'!$A123,'Coverage Indicators - Section D'!$A$10:$A$41,0)),""),"")</f>
        <v/>
      </c>
      <c r="J123" s="588" t="str">
        <f>IFERROR(IF(INDEX('Coverage Indicators - Section D'!R$10:R$41,MATCH('Print View'!$A123,'Coverage Indicators - Section D'!$A$10:$A$41,0))&lt;&gt;0,INDEX('Coverage Indicators - Section D'!R$10:R$41,MATCH('Print View'!$A123,'Coverage Indicators - Section D'!$A$10:$A$41,0)),""),"")</f>
        <v/>
      </c>
      <c r="K123" s="588" t="str">
        <f>IFERROR(IF(INDEX('Coverage Indicators - Section D'!S$10:S$41,MATCH('Print View'!$A123,'Coverage Indicators - Section D'!$A$10:$A$41,0))&lt;&gt;0,INDEX('Coverage Indicators - Section D'!S$10:S$41,MATCH('Print View'!$A123,'Coverage Indicators - Section D'!$A$10:$A$41,0)),""),"")</f>
        <v/>
      </c>
      <c r="L123" s="250" t="str">
        <f>IFERROR(IF(INDEX('Coverage Indicators - Section D'!T$10:T$41,MATCH('Print View'!$A123,'Coverage Indicators - Section D'!$A$10:$A$41,0))&lt;&gt;0,INDEX('Coverage Indicators - Section D'!T$10:T$41,MATCH('Print View'!$A123,'Coverage Indicators - Section D'!$A$10:$A$41,0)),""),"")</f>
        <v>Angola</v>
      </c>
      <c r="M123" s="588" t="str">
        <f>IFERROR(IF(INDEX('Coverage Indicators - Section D'!V$10:V$41,MATCH('Print View'!$A123,'Coverage Indicators - Section D'!$A$10:$A$41,0))&lt;&gt;0,INDEX('Coverage Indicators - Section D'!V$10:V$41,MATCH('Print View'!$A123,'Coverage Indicators - Section D'!$A$10:$A$41,0)),""),"")</f>
        <v>Y- Cumulative annually</v>
      </c>
      <c r="N123" s="250">
        <f ca="1">IFERROR(IF(INDEX('Coverage Indicators - Section D'!E$45:E$226,MATCH('Print View'!$AR123,'Coverage Indicators - Section D'!$I$45:$I$226,0))&lt;&gt;0,INDEX('Coverage Indicators - Section D'!E$45:E$226,MATCH('Print View'!$AR123,'Coverage Indicators - Section D'!$I$45:$I$226,0)),""),"")</f>
        <v>2327</v>
      </c>
      <c r="O123" s="587">
        <f ca="1">IFERROR(IF(INDEX('Coverage Indicators - Section D'!G$45:G$226,MATCH('Print View'!$AR123,'Coverage Indicators - Section D'!$I$45:$I$226,0))&lt;&gt;0,INDEX('Coverage Indicators - Section D'!G$45:G$226,MATCH('Print View'!$AR123,'Coverage Indicators - Section D'!$I$45:$I$226,0)),""),"")</f>
        <v>6.9995488043314786</v>
      </c>
      <c r="P123" s="588" t="str">
        <f ca="1">IFERROR(IF(INDEX('Coverage Indicators - Section D'!H$45:H$226,MATCH('Print View'!$AR123,'Coverage Indicators - Section D'!$I$45:$I$226,0))&lt;&gt;0,INDEX('Coverage Indicators - Section D'!H$45:H$226,MATCH('Print View'!$AR123,'Coverage Indicators - Section D'!$I$45:$I$226,0)),""),"")</f>
        <v/>
      </c>
      <c r="Q123" s="250">
        <f ca="1">IFERROR(IF(INDEX('Coverage Indicators - Section D'!E$45:E$226,MATCH('Print View'!$AS123,'Coverage Indicators - Section D'!$I$45:$I$226,0))&lt;&gt;0,INDEX('Coverage Indicators - Section D'!E$45:E$226,MATCH('Print View'!$AS123,'Coverage Indicators - Section D'!$I$45:$I$226,0)),""),"")</f>
        <v>2327</v>
      </c>
      <c r="R123" s="587">
        <f ca="1">IFERROR(IF(INDEX('Coverage Indicators - Section D'!G$45:G$226,MATCH('Print View'!$AS123,'Coverage Indicators - Section D'!$I$45:$I$226,0))&lt;&gt;0,INDEX('Coverage Indicators - Section D'!G$45:G$226,MATCH('Print View'!$AS123,'Coverage Indicators - Section D'!$I$45:$I$226,0)),""),"")</f>
        <v>6.9995488043314786</v>
      </c>
      <c r="S123" s="588" t="str">
        <f ca="1">IFERROR(IF(INDEX('Coverage Indicators - Section D'!H$45:H$226,MATCH('Print View'!$AS123,'Coverage Indicators - Section D'!$I$45:$I$226,0))&lt;&gt;0,INDEX('Coverage Indicators - Section D'!H$45:H$226,MATCH('Print View'!$AS123,'Coverage Indicators - Section D'!$I$45:$I$226,0)),""),"")</f>
        <v/>
      </c>
      <c r="T123" s="250">
        <f ca="1">IFERROR(IF(INDEX('Coverage Indicators - Section D'!E$45:E$226,MATCH('Print View'!$AT123,'Coverage Indicators - Section D'!$I$45:$I$226,0))&lt;&gt;0,INDEX('Coverage Indicators - Section D'!E$45:E$226,MATCH('Print View'!$AT123,'Coverage Indicators - Section D'!$I$45:$I$226,0)),""),"")</f>
        <v>2669</v>
      </c>
      <c r="U123" s="587">
        <f ca="1">IFERROR(IF(INDEX('Coverage Indicators - Section D'!G$45:G$226,MATCH('Print View'!$AT123,'Coverage Indicators - Section D'!$I$45:$I$226,0))&lt;&gt;0,INDEX('Coverage Indicators - Section D'!G$45:G$226,MATCH('Print View'!$AT123,'Coverage Indicators - Section D'!$I$45:$I$226,0)),""),"")</f>
        <v>8.0008393536976534</v>
      </c>
      <c r="V123" s="588" t="str">
        <f ca="1">IFERROR(IF(INDEX('Coverage Indicators - Section D'!H$45:H$226,MATCH('Print View'!$AT123,'Coverage Indicators - Section D'!$I$45:$I$226,0))&lt;&gt;0,INDEX('Coverage Indicators - Section D'!H$45:H$226,MATCH('Print View'!$AT123,'Coverage Indicators - Section D'!$I$45:$I$226,0)),""),"")</f>
        <v/>
      </c>
      <c r="W123" s="250">
        <f ca="1">IFERROR(IF(INDEX('Coverage Indicators - Section D'!E$45:E$226,MATCH('Print View'!$AU123,'Coverage Indicators - Section D'!$I$45:$I$226,0))&lt;&gt;0,INDEX('Coverage Indicators - Section D'!E$45:E$226,MATCH('Print View'!$AU123,'Coverage Indicators - Section D'!$I$45:$I$226,0)),""),"")</f>
        <v>2669</v>
      </c>
      <c r="X123" s="587">
        <f ca="1">IFERROR(IF(INDEX('Coverage Indicators - Section D'!G$45:G$226,MATCH('Print View'!$AU123,'Coverage Indicators - Section D'!$I$45:$I$226,0))&lt;&gt;0,INDEX('Coverage Indicators - Section D'!G$45:G$226,MATCH('Print View'!$AU123,'Coverage Indicators - Section D'!$I$45:$I$226,0)),""),"")</f>
        <v>8.0008393536976534</v>
      </c>
      <c r="Y123" s="588" t="str">
        <f ca="1">IFERROR(IF(INDEX('Coverage Indicators - Section D'!H$45:H$226,MATCH('Print View'!$AU123,'Coverage Indicators - Section D'!$I$45:$I$226,0))&lt;&gt;0,INDEX('Coverage Indicators - Section D'!H$45:H$226,MATCH('Print View'!$AU123,'Coverage Indicators - Section D'!$I$45:$I$226,0)),""),"")</f>
        <v/>
      </c>
      <c r="Z123" s="250">
        <f ca="1">IFERROR(IF(INDEX('Coverage Indicators - Section D'!E$45:E$226,MATCH('Print View'!$AV123,'Coverage Indicators - Section D'!$I$45:$I$226,0))&lt;&gt;0,INDEX('Coverage Indicators - Section D'!E$45:E$226,MATCH('Print View'!$AV123,'Coverage Indicators - Section D'!$I$45:$I$226,0)),""),"")</f>
        <v>3296</v>
      </c>
      <c r="AA123" s="587">
        <f ca="1">IFERROR(IF(INDEX('Coverage Indicators - Section D'!G$45:G$226,MATCH('Print View'!$AV123,'Coverage Indicators - Section D'!$I$45:$I$226,0))&lt;&gt;0,INDEX('Coverage Indicators - Section D'!G$45:G$226,MATCH('Print View'!$AV123,'Coverage Indicators - Section D'!$I$45:$I$226,0)),""),"")</f>
        <v>9.5010233201694962</v>
      </c>
      <c r="AB123" s="588" t="str">
        <f ca="1">IFERROR(IF(INDEX('Coverage Indicators - Section D'!H$45:H$226,MATCH('Print View'!$AV123,'Coverage Indicators - Section D'!$I$45:$I$226,0))&lt;&gt;0,INDEX('Coverage Indicators - Section D'!H$45:H$226,MATCH('Print View'!$AV123,'Coverage Indicators - Section D'!$I$45:$I$226,0)),""),"")</f>
        <v/>
      </c>
      <c r="AC123" s="250">
        <f ca="1">IFERROR(IF(INDEX('Coverage Indicators - Section D'!E$45:E$226,MATCH('Print View'!$AW123,'Coverage Indicators - Section D'!$I$45:$I$226,0))&lt;&gt;0,INDEX('Coverage Indicators - Section D'!E$45:E$226,MATCH('Print View'!$AW123,'Coverage Indicators - Section D'!$I$45:$I$226,0)),""),"")</f>
        <v>3296</v>
      </c>
      <c r="AD123" s="587">
        <f ca="1">IFERROR(IF(INDEX('Coverage Indicators - Section D'!G$45:G$226,MATCH('Print View'!$AW123,'Coverage Indicators - Section D'!$I$45:$I$226,0))&lt;&gt;0,INDEX('Coverage Indicators - Section D'!G$45:G$226,MATCH('Print View'!$AW123,'Coverage Indicators - Section D'!$I$45:$I$226,0)),""),"")</f>
        <v>9.5010233201694962</v>
      </c>
      <c r="AE123" s="588" t="str">
        <f ca="1">IFERROR(IF(INDEX('Coverage Indicators - Section D'!H$45:H$226,MATCH('Print View'!$AW123,'Coverage Indicators - Section D'!$I$45:$I$226,0))&lt;&gt;0,INDEX('Coverage Indicators - Section D'!H$45:H$226,MATCH('Print View'!$AW123,'Coverage Indicators - Section D'!$I$45:$I$226,0)),""),"")</f>
        <v/>
      </c>
      <c r="AF123" s="250" t="str">
        <f ca="1">IFERROR(IF(INDEX('Coverage Indicators - Section D'!E$45:E$226,MATCH('Print View'!$AX123,'Coverage Indicators - Section D'!$I$45:$I$226,0))&lt;&gt;0,INDEX('Coverage Indicators - Section D'!E$45:E$226,MATCH('Print View'!$AX123,'Coverage Indicators - Section D'!$I$45:$I$226,0)),""),"")</f>
        <v/>
      </c>
      <c r="AG123" s="587" t="str">
        <f ca="1">IFERROR(IF(INDEX('Coverage Indicators - Section D'!G$45:G$226,MATCH('Print View'!$AX123,'Coverage Indicators - Section D'!$I$45:$I$226,0))&lt;&gt;0,INDEX('Coverage Indicators - Section D'!G$45:G$226,MATCH('Print View'!$AX123,'Coverage Indicators - Section D'!$I$45:$I$226,0)),""),"")</f>
        <v/>
      </c>
      <c r="AH123" s="588" t="str">
        <f ca="1">IFERROR(IF(INDEX('Coverage Indicators - Section D'!H$45:H$226,MATCH('Print View'!$AX123,'Coverage Indicators - Section D'!$I$45:$I$226,0))&lt;&gt;0,INDEX('Coverage Indicators - Section D'!H$45:H$226,MATCH('Print View'!$AX123,'Coverage Indicators - Section D'!$I$45:$I$226,0)),""),"")</f>
        <v/>
      </c>
      <c r="AI123" s="250" t="str">
        <f ca="1">IFERROR(IF(INDEX('Coverage Indicators - Section D'!E$45:E$226,MATCH('Print View'!$AY123,'Coverage Indicators - Section D'!$I$45:$I$226,0))&lt;&gt;0,INDEX('Coverage Indicators - Section D'!E$45:E$226,MATCH('Print View'!$AY123,'Coverage Indicators - Section D'!$I$45:$I$226,0)),""),"")</f>
        <v/>
      </c>
      <c r="AJ123" s="587" t="str">
        <f ca="1">IFERROR(IF(INDEX('Coverage Indicators - Section D'!G$45:G$226,MATCH('Print View'!$AY123,'Coverage Indicators - Section D'!$I$45:$I$226,0))&lt;&gt;0,INDEX('Coverage Indicators - Section D'!G$45:G$226,MATCH('Print View'!$AY123,'Coverage Indicators - Section D'!$I$45:$I$226,0)),""),"")</f>
        <v/>
      </c>
      <c r="AK123" s="588" t="str">
        <f ca="1">IFERROR(IF(INDEX('Coverage Indicators - Section D'!H$45:H$226,MATCH('Print View'!$AY123,'Coverage Indicators - Section D'!$I$45:$I$226,0))&lt;&gt;0,INDEX('Coverage Indicators - Section D'!H$45:H$226,MATCH('Print View'!$AY123,'Coverage Indicators - Section D'!$I$45:$I$226,0)),""),"")</f>
        <v/>
      </c>
      <c r="AL123" s="319"/>
      <c r="AM123" s="586" t="str">
        <f>IFERROR(IF(INDEX('Coverage Indicators - Section D'!W$10:W$41,MATCH('Print View'!$A123,'Coverage Indicators - Section D'!$A$10:$A$41,0))&lt;&gt;0,INDEX('Coverage Indicators - Section D'!W$10:W$41,MATCH('Print View'!$A123,'Coverage Indicators - Section D'!$A$10:$A$41,0)),""),"")</f>
        <v xml:space="preserve">a) Denominator &amp; Numerator
The Numerator is the number of SWs reached with a defined package of services. Under the current grant, the package of services includes a combination of Pepfar funded services (outreach, access to HIV testing and treatment, champions of positive living, condom and lubricants provision) and Global Fund funded services (Drop in centre for psycho social support; stigma and discrimination; gender-based violence; organisational development and empowerment). The Denominator is the size estimate of Sex Workers in Luanda.
b) Baseline Source
The baseline is the December 2017 result for this indicator under the current grant PF, i.e. 2 499 SW reached out of the estimated target population of 9 000 SW. The result was reported by MSH, UNDP Sub Recipient for the SW component.
c) Target Assumptions: 
The estimated number of SWs in Luanda is 1.5% of women aged 15-64 years according to the PLACE Study conducted by the Linkages Project in 2016-2017. Targets were set based on the current grant targets and results, as well as available funding resources. 
d) Reporting Systems: M&amp;E system used by the UNDP SR (MSH)
e) Geographical Coverage: Luanda Province only due to funding constraints
f) Grant Contribution: 100% of the targets
 </v>
      </c>
      <c r="AN123" s="306"/>
      <c r="AO123" s="681"/>
      <c r="AP123" s="682"/>
      <c r="AQ123" s="682"/>
      <c r="AR123" s="579" t="str">
        <f t="shared" ref="AR123" ca="1" si="148">CONCATENATE($A123,N$117)</f>
        <v>31-Jul-18 to 31-Dec-18</v>
      </c>
      <c r="AS123" s="578" t="str">
        <f t="shared" ref="AS123" ca="1" si="149">CONCATENATE($A123,Q$117)</f>
        <v>31-Jan-19 to 30-Jun-19</v>
      </c>
      <c r="AT123" s="578" t="str">
        <f t="shared" ref="AT123" ca="1" si="150">CONCATENATE($A123,T$117)</f>
        <v>31-Jul-19 to 31-Dec-19</v>
      </c>
      <c r="AU123" s="578" t="str">
        <f t="shared" ref="AU123" ca="1" si="151">CONCATENATE($A123,W$117)</f>
        <v>31-Jan-20 to 30-Jun-20</v>
      </c>
      <c r="AV123" s="578" t="str">
        <f t="shared" ref="AV123" ca="1" si="152">CONCATENATE($A123,Z$117)</f>
        <v>31-Jul-20 to 31-Dec-20</v>
      </c>
      <c r="AW123" s="578" t="str">
        <f t="shared" ref="AW123" ca="1" si="153">CONCATENATE($A123,AC$117)</f>
        <v>31-Jan-21 to 30-Jun-21</v>
      </c>
      <c r="AX123" s="578" t="str">
        <f t="shared" ref="AX123" si="154">CONCATENATE($A123,AF$117)</f>
        <v xml:space="preserve">3 to </v>
      </c>
      <c r="AY123" s="578" t="str">
        <f t="shared" ref="AY123" si="155">CONCATENATE($A123,AI$117)</f>
        <v xml:space="preserve">3 to </v>
      </c>
      <c r="AZ123" s="339"/>
      <c r="BA123" s="339"/>
    </row>
    <row r="124" spans="1:53" s="226" customFormat="1" ht="28.5" x14ac:dyDescent="0.25">
      <c r="A124" s="594"/>
      <c r="B124" s="588"/>
      <c r="C124" s="588"/>
      <c r="D124" s="588"/>
      <c r="E124" s="249">
        <f>IFERROR(IF(INDEX('Coverage Indicators - Section D'!F$10:F$41,MATCH('Print View'!$A123,'Coverage Indicators - Section D'!$A$10:$A$41,0))&lt;&gt;0,INDEX('Coverage Indicators - Section D'!F$10:F$41,MATCH('Print View'!$A123,'Coverage Indicators - Section D'!$A$10:$A$41,0)),""),"")</f>
        <v>25000</v>
      </c>
      <c r="F124" s="587"/>
      <c r="G124" s="587"/>
      <c r="H124" s="588"/>
      <c r="I124" s="588"/>
      <c r="J124" s="588"/>
      <c r="K124" s="588"/>
      <c r="L124" s="249" t="str">
        <f>IFERROR(IF(INDEX('Coverage Indicators - Section D'!U$10:U$41,MATCH('Print View'!$A123,'Coverage Indicators - Section D'!$A$10:$A$41,0))&lt;&gt;0,INDEX('Coverage Indicators - Section D'!U$10:U$41,MATCH('Print View'!$A123,'Coverage Indicators - Section D'!$A$10:$A$41,0)),""),"")</f>
        <v>Subnational</v>
      </c>
      <c r="M124" s="588"/>
      <c r="N124" s="249">
        <f ca="1">IFERROR(IF(INDEX('Coverage Indicators - Section D'!F$45:F$226,MATCH('Print View'!$AR123,'Coverage Indicators - Section D'!$I$45:$I$226,0))&lt;&gt;0,INDEX('Coverage Indicators - Section D'!F$45:F$226,MATCH('Print View'!$AR123,'Coverage Indicators - Section D'!$I$45:$I$226,0)),""),"")</f>
        <v>33245</v>
      </c>
      <c r="O124" s="587"/>
      <c r="P124" s="588"/>
      <c r="Q124" s="249">
        <f ca="1">IFERROR(IF(INDEX('Coverage Indicators - Section D'!F$45:F$226,MATCH('Print View'!$AS123,'Coverage Indicators - Section D'!$I$45:$I$226,0))&lt;&gt;0,INDEX('Coverage Indicators - Section D'!F$45:F$226,MATCH('Print View'!$AS123,'Coverage Indicators - Section D'!$I$45:$I$226,0)),""),"")</f>
        <v>33245</v>
      </c>
      <c r="R124" s="587"/>
      <c r="S124" s="588"/>
      <c r="T124" s="249">
        <f ca="1">IFERROR(IF(INDEX('Coverage Indicators - Section D'!F$45:F$226,MATCH('Print View'!$AT123,'Coverage Indicators - Section D'!$I$45:$I$226,0))&lt;&gt;0,INDEX('Coverage Indicators - Section D'!F$45:F$226,MATCH('Print View'!$AT123,'Coverage Indicators - Section D'!$I$45:$I$226,0)),""),"")</f>
        <v>33359</v>
      </c>
      <c r="U124" s="587"/>
      <c r="V124" s="588"/>
      <c r="W124" s="249">
        <f ca="1">IFERROR(IF(INDEX('Coverage Indicators - Section D'!F$45:F$226,MATCH('Print View'!$AU123,'Coverage Indicators - Section D'!$I$45:$I$226,0))&lt;&gt;0,INDEX('Coverage Indicators - Section D'!F$45:F$226,MATCH('Print View'!$AU123,'Coverage Indicators - Section D'!$I$45:$I$226,0)),""),"")</f>
        <v>33359</v>
      </c>
      <c r="X124" s="587"/>
      <c r="Y124" s="588"/>
      <c r="Z124" s="249">
        <f ca="1">IFERROR(IF(INDEX('Coverage Indicators - Section D'!F$45:F$226,MATCH('Print View'!$AV123,'Coverage Indicators - Section D'!$I$45:$I$226,0))&lt;&gt;0,INDEX('Coverage Indicators - Section D'!F$45:F$226,MATCH('Print View'!$AV123,'Coverage Indicators - Section D'!$I$45:$I$226,0)),""),"")</f>
        <v>34691</v>
      </c>
      <c r="AA124" s="587"/>
      <c r="AB124" s="588"/>
      <c r="AC124" s="249">
        <f ca="1">IFERROR(IF(INDEX('Coverage Indicators - Section D'!F$45:F$226,MATCH('Print View'!$AW123,'Coverage Indicators - Section D'!$I$45:$I$226,0))&lt;&gt;0,INDEX('Coverage Indicators - Section D'!F$45:F$226,MATCH('Print View'!$AW123,'Coverage Indicators - Section D'!$I$45:$I$226,0)),""),"")</f>
        <v>34691</v>
      </c>
      <c r="AD124" s="587"/>
      <c r="AE124" s="588"/>
      <c r="AF124" s="249" t="str">
        <f ca="1">IFERROR(IF(INDEX('Coverage Indicators - Section D'!F$45:F$226,MATCH('Print View'!$AX123,'Coverage Indicators - Section D'!$I$45:$I$226,0))&lt;&gt;0,INDEX('Coverage Indicators - Section D'!F$45:F$226,MATCH('Print View'!$AX123,'Coverage Indicators - Section D'!$I$45:$I$226,0)),""),"")</f>
        <v/>
      </c>
      <c r="AG124" s="587"/>
      <c r="AH124" s="588"/>
      <c r="AI124" s="249" t="str">
        <f ca="1">IFERROR(IF(INDEX('Coverage Indicators - Section D'!F$45:F$226,MATCH('Print View'!$AY123,'Coverage Indicators - Section D'!$I$45:$I$226,0))&lt;&gt;0,INDEX('Coverage Indicators - Section D'!F$45:F$226,MATCH('Print View'!$AY123,'Coverage Indicators - Section D'!$I$45:$I$226,0)),""),"")</f>
        <v/>
      </c>
      <c r="AJ124" s="587"/>
      <c r="AK124" s="588"/>
      <c r="AL124" s="319"/>
      <c r="AM124" s="586"/>
      <c r="AN124" s="306"/>
      <c r="AO124" s="681"/>
      <c r="AP124" s="682"/>
      <c r="AQ124" s="682"/>
      <c r="AR124" s="579"/>
      <c r="AS124" s="578"/>
      <c r="AT124" s="578"/>
      <c r="AU124" s="578"/>
      <c r="AV124" s="578"/>
      <c r="AW124" s="578"/>
      <c r="AX124" s="578"/>
      <c r="AY124" s="578"/>
      <c r="AZ124" s="339"/>
      <c r="BA124" s="339"/>
    </row>
    <row r="125" spans="1:53" s="226" customFormat="1" ht="28.5" x14ac:dyDescent="0.25">
      <c r="A125" s="584">
        <v>4</v>
      </c>
      <c r="B125" s="582" t="str">
        <f>IFERROR(IF(INDEX('Coverage Indicators - Section D'!B$10:B$41,MATCH('Print View'!$A125,'Coverage Indicators - Section D'!$A$10:$A$41,0))&lt;&gt;0,INDEX('Coverage Indicators - Section D'!B$10:B$41,MATCH('Print View'!$A125,'Coverage Indicators - Section D'!$A$10:$A$41,0)),""),"")</f>
        <v>Comprehensive prevention programs for MSM</v>
      </c>
      <c r="C125" s="582" t="str">
        <f>IFERROR(IF(INDEX('Coverage Indicators - Section D'!C$10:C$41,MATCH('Print View'!$A125,'Coverage Indicators - Section D'!$A$10:$A$41,0))&lt;&gt;0,INDEX('Coverage Indicators - Section D'!C$10:C$41,MATCH('Print View'!$A125,'Coverage Indicators - Section D'!$A$10:$A$41,0)),""),"")</f>
        <v>KP-1a(M): Percentage of men who have sex with men reached with HIV prevention programs - defined package of services</v>
      </c>
      <c r="D125" s="582" t="str">
        <f>IFERROR(IF(INDEX('Coverage Indicators - Section D'!D$10:D$41,MATCH('Print View'!$A125,'Coverage Indicators - Section D'!$A$10:$A$41,0))&lt;&gt;0,INDEX('Coverage Indicators - Section D'!D$10:D$41,MATCH('Print View'!$A125,'Coverage Indicators - Section D'!$A$10:$A$41,0)),""),"")</f>
        <v/>
      </c>
      <c r="E125" s="271">
        <f>IFERROR(IF(INDEX('Coverage Indicators - Section D'!E$10:E$41,MATCH('Print View'!$A125,'Coverage Indicators - Section D'!$A$10:$A$41,0))&lt;&gt;0,INDEX('Coverage Indicators - Section D'!E$10:E$41,MATCH('Print View'!$A125,'Coverage Indicators - Section D'!$A$10:$A$41,0)),""),"")</f>
        <v>660</v>
      </c>
      <c r="F125" s="580">
        <f>IFERROR(IF(INDEX('Coverage Indicators - Section D'!G$10:G$41,MATCH('Print View'!$A125,'Coverage Indicators - Section D'!$A$10:$A$41,0))&lt;&gt;0,INDEX('Coverage Indicators - Section D'!G$10:G$41,MATCH('Print View'!$A125,'Coverage Indicators - Section D'!$A$10:$A$41,0)),""),"")</f>
        <v>7.333333333333333</v>
      </c>
      <c r="G125" s="580" t="str">
        <f>IFERROR(IF(INDEX('Coverage Indicators - Section D'!H$10:H$41,MATCH('Print View'!$A125,'Coverage Indicators - Section D'!$A$10:$A$41,0))&lt;&gt;0,INDEX('Coverage Indicators - Section D'!H$10:H$41,MATCH('Print View'!$A125,'Coverage Indicators - Section D'!$A$10:$A$41,0)),""),"")</f>
        <v>2018</v>
      </c>
      <c r="H125" s="582" t="str">
        <f>IFERROR(IF(INDEX('Coverage Indicators - Section D'!P$10:P$41,MATCH('Print View'!$A125,'Coverage Indicators - Section D'!$A$10:$A$41,0))&lt;&gt;0,INDEX('Coverage Indicators - Section D'!P$10:P$41,MATCH('Print View'!$A125,'Coverage Indicators - Section D'!$A$10:$A$41,0)),""),"")</f>
        <v>INLS Program data</v>
      </c>
      <c r="I125" s="582" t="str">
        <f>IFERROR(IF(INDEX('Coverage Indicators - Section D'!Q$10:Q$41,MATCH('Print View'!$A125,'Coverage Indicators - Section D'!$A$10:$A$41,0))&lt;&gt;0,INDEX('Coverage Indicators - Section D'!Q$10:Q$41,MATCH('Print View'!$A125,'Coverage Indicators - Section D'!$A$10:$A$41,0)),""),"")</f>
        <v/>
      </c>
      <c r="J125" s="582" t="str">
        <f>IFERROR(IF(INDEX('Coverage Indicators - Section D'!R$10:R$41,MATCH('Print View'!$A125,'Coverage Indicators - Section D'!$A$10:$A$41,0))&lt;&gt;0,INDEX('Coverage Indicators - Section D'!R$10:R$41,MATCH('Print View'!$A125,'Coverage Indicators - Section D'!$A$10:$A$41,0)),""),"")</f>
        <v/>
      </c>
      <c r="K125" s="582" t="str">
        <f>IFERROR(IF(INDEX('Coverage Indicators - Section D'!S$10:S$41,MATCH('Print View'!$A125,'Coverage Indicators - Section D'!$A$10:$A$41,0))&lt;&gt;0,INDEX('Coverage Indicators - Section D'!S$10:S$41,MATCH('Print View'!$A125,'Coverage Indicators - Section D'!$A$10:$A$41,0)),""),"")</f>
        <v/>
      </c>
      <c r="L125" s="271" t="str">
        <f>IFERROR(IF(INDEX('Coverage Indicators - Section D'!T$10:T$41,MATCH('Print View'!$A125,'Coverage Indicators - Section D'!$A$10:$A$41,0))&lt;&gt;0,INDEX('Coverage Indicators - Section D'!T$10:T$41,MATCH('Print View'!$A125,'Coverage Indicators - Section D'!$A$10:$A$41,0)),""),"")</f>
        <v>Angola</v>
      </c>
      <c r="M125" s="582" t="str">
        <f>IFERROR(IF(INDEX('Coverage Indicators - Section D'!V$10:V$41,MATCH('Print View'!$A125,'Coverage Indicators - Section D'!$A$10:$A$41,0))&lt;&gt;0,INDEX('Coverage Indicators - Section D'!V$10:V$41,MATCH('Print View'!$A125,'Coverage Indicators - Section D'!$A$10:$A$41,0)),""),"")</f>
        <v>Y- Cumulative annually</v>
      </c>
      <c r="N125" s="271">
        <f ca="1">IFERROR(IF(INDEX('Coverage Indicators - Section D'!E$45:E$226,MATCH('Print View'!$AR125,'Coverage Indicators - Section D'!$I$45:$I$226,0))&lt;&gt;0,INDEX('Coverage Indicators - Section D'!E$45:E$226,MATCH('Print View'!$AR125,'Coverage Indicators - Section D'!$I$45:$I$226,0)),""),"")</f>
        <v>245</v>
      </c>
      <c r="O125" s="580">
        <f ca="1">IFERROR(IF(INDEX('Coverage Indicators - Section D'!G$45:G$226,MATCH('Print View'!$AR125,'Coverage Indicators - Section D'!$I$45:$I$226,0))&lt;&gt;0,INDEX('Coverage Indicators - Section D'!G$45:G$226,MATCH('Print View'!$AR125,'Coverage Indicators - Section D'!$I$45:$I$226,0)),""),"")</f>
        <v>3.0028189729133472</v>
      </c>
      <c r="P125" s="582" t="str">
        <f ca="1">IFERROR(IF(INDEX('Coverage Indicators - Section D'!H$45:H$226,MATCH('Print View'!$AR125,'Coverage Indicators - Section D'!$I$45:$I$226,0))&lt;&gt;0,INDEX('Coverage Indicators - Section D'!H$45:H$226,MATCH('Print View'!$AR125,'Coverage Indicators - Section D'!$I$45:$I$226,0)),""),"")</f>
        <v/>
      </c>
      <c r="Q125" s="271">
        <f ca="1">IFERROR(IF(INDEX('Coverage Indicators - Section D'!E$45:E$226,MATCH('Print View'!$AS125,'Coverage Indicators - Section D'!$I$45:$I$226,0))&lt;&gt;0,INDEX('Coverage Indicators - Section D'!E$45:E$226,MATCH('Print View'!$AS125,'Coverage Indicators - Section D'!$I$45:$I$226,0)),""),"")</f>
        <v>245</v>
      </c>
      <c r="R125" s="580">
        <f ca="1">IFERROR(IF(INDEX('Coverage Indicators - Section D'!G$45:G$226,MATCH('Print View'!$AS125,'Coverage Indicators - Section D'!$I$45:$I$226,0))&lt;&gt;0,INDEX('Coverage Indicators - Section D'!G$45:G$226,MATCH('Print View'!$AS125,'Coverage Indicators - Section D'!$I$45:$I$226,0)),""),"")</f>
        <v>3.0028189729133472</v>
      </c>
      <c r="S125" s="582" t="str">
        <f ca="1">IFERROR(IF(INDEX('Coverage Indicators - Section D'!H$45:H$226,MATCH('Print View'!$AS125,'Coverage Indicators - Section D'!$I$45:$I$226,0))&lt;&gt;0,INDEX('Coverage Indicators - Section D'!H$45:H$226,MATCH('Print View'!$AS125,'Coverage Indicators - Section D'!$I$45:$I$226,0)),""),"")</f>
        <v/>
      </c>
      <c r="T125" s="271">
        <f ca="1">IFERROR(IF(INDEX('Coverage Indicators - Section D'!E$45:E$226,MATCH('Print View'!$AT125,'Coverage Indicators - Section D'!$I$45:$I$226,0))&lt;&gt;0,INDEX('Coverage Indicators - Section D'!E$45:E$226,MATCH('Print View'!$AT125,'Coverage Indicators - Section D'!$I$45:$I$226,0)),""),"")</f>
        <v>296</v>
      </c>
      <c r="U125" s="580">
        <f ca="1">IFERROR(IF(INDEX('Coverage Indicators - Section D'!G$45:G$226,MATCH('Print View'!$AT125,'Coverage Indicators - Section D'!$I$45:$I$226,0))&lt;&gt;0,INDEX('Coverage Indicators - Section D'!G$45:G$226,MATCH('Print View'!$AT125,'Coverage Indicators - Section D'!$I$45:$I$226,0)),""),"")</f>
        <v>3.5046175704475493</v>
      </c>
      <c r="V125" s="582" t="str">
        <f ca="1">IFERROR(IF(INDEX('Coverage Indicators - Section D'!H$45:H$226,MATCH('Print View'!$AT125,'Coverage Indicators - Section D'!$I$45:$I$226,0))&lt;&gt;0,INDEX('Coverage Indicators - Section D'!H$45:H$226,MATCH('Print View'!$AT125,'Coverage Indicators - Section D'!$I$45:$I$226,0)),""),"")</f>
        <v/>
      </c>
      <c r="W125" s="271">
        <f ca="1">IFERROR(IF(INDEX('Coverage Indicators - Section D'!E$45:E$226,MATCH('Print View'!$AU125,'Coverage Indicators - Section D'!$I$45:$I$226,0))&lt;&gt;0,INDEX('Coverage Indicators - Section D'!E$45:E$226,MATCH('Print View'!$AU125,'Coverage Indicators - Section D'!$I$45:$I$226,0)),""),"")</f>
        <v>296</v>
      </c>
      <c r="X125" s="580">
        <f ca="1">IFERROR(IF(INDEX('Coverage Indicators - Section D'!G$45:G$226,MATCH('Print View'!$AU125,'Coverage Indicators - Section D'!$I$45:$I$226,0))&lt;&gt;0,INDEX('Coverage Indicators - Section D'!G$45:G$226,MATCH('Print View'!$AU125,'Coverage Indicators - Section D'!$I$45:$I$226,0)),""),"")</f>
        <v>3.5046175704475493</v>
      </c>
      <c r="Y125" s="582" t="str">
        <f ca="1">IFERROR(IF(INDEX('Coverage Indicators - Section D'!H$45:H$226,MATCH('Print View'!$AU125,'Coverage Indicators - Section D'!$I$45:$I$226,0))&lt;&gt;0,INDEX('Coverage Indicators - Section D'!H$45:H$226,MATCH('Print View'!$AU125,'Coverage Indicators - Section D'!$I$45:$I$226,0)),""),"")</f>
        <v/>
      </c>
      <c r="Z125" s="271">
        <f ca="1">IFERROR(IF(INDEX('Coverage Indicators - Section D'!E$45:E$226,MATCH('Print View'!$AV125,'Coverage Indicators - Section D'!$I$45:$I$226,0))&lt;&gt;0,INDEX('Coverage Indicators - Section D'!E$45:E$226,MATCH('Print View'!$AV125,'Coverage Indicators - Section D'!$I$45:$I$226,0)),""),"")</f>
        <v>350</v>
      </c>
      <c r="AA125" s="580">
        <f ca="1">IFERROR(IF(INDEX('Coverage Indicators - Section D'!G$45:G$226,MATCH('Print View'!$AV125,'Coverage Indicators - Section D'!$I$45:$I$226,0))&lt;&gt;0,INDEX('Coverage Indicators - Section D'!G$45:G$226,MATCH('Print View'!$AV125,'Coverage Indicators - Section D'!$I$45:$I$226,0)),""),"")</f>
        <v>4.0004571951080123</v>
      </c>
      <c r="AB125" s="582" t="str">
        <f ca="1">IFERROR(IF(INDEX('Coverage Indicators - Section D'!H$45:H$226,MATCH('Print View'!$AV125,'Coverage Indicators - Section D'!$I$45:$I$226,0))&lt;&gt;0,INDEX('Coverage Indicators - Section D'!H$45:H$226,MATCH('Print View'!$AV125,'Coverage Indicators - Section D'!$I$45:$I$226,0)),""),"")</f>
        <v/>
      </c>
      <c r="AC125" s="271">
        <f ca="1">IFERROR(IF(INDEX('Coverage Indicators - Section D'!E$45:E$226,MATCH('Print View'!$AW125,'Coverage Indicators - Section D'!$I$45:$I$226,0))&lt;&gt;0,INDEX('Coverage Indicators - Section D'!E$45:E$226,MATCH('Print View'!$AW125,'Coverage Indicators - Section D'!$I$45:$I$226,0)),""),"")</f>
        <v>350</v>
      </c>
      <c r="AD125" s="580">
        <f ca="1">IFERROR(IF(INDEX('Coverage Indicators - Section D'!G$45:G$226,MATCH('Print View'!$AW125,'Coverage Indicators - Section D'!$I$45:$I$226,0))&lt;&gt;0,INDEX('Coverage Indicators - Section D'!G$45:G$226,MATCH('Print View'!$AW125,'Coverage Indicators - Section D'!$I$45:$I$226,0)),""),"")</f>
        <v>4.0004571951080123</v>
      </c>
      <c r="AE125" s="582" t="str">
        <f ca="1">IFERROR(IF(INDEX('Coverage Indicators - Section D'!H$45:H$226,MATCH('Print View'!$AW125,'Coverage Indicators - Section D'!$I$45:$I$226,0))&lt;&gt;0,INDEX('Coverage Indicators - Section D'!H$45:H$226,MATCH('Print View'!$AW125,'Coverage Indicators - Section D'!$I$45:$I$226,0)),""),"")</f>
        <v/>
      </c>
      <c r="AF125" s="271" t="str">
        <f ca="1">IFERROR(IF(INDEX('Coverage Indicators - Section D'!E$45:E$226,MATCH('Print View'!$AX125,'Coverage Indicators - Section D'!$I$45:$I$226,0))&lt;&gt;0,INDEX('Coverage Indicators - Section D'!E$45:E$226,MATCH('Print View'!$AX125,'Coverage Indicators - Section D'!$I$45:$I$226,0)),""),"")</f>
        <v/>
      </c>
      <c r="AG125" s="580" t="str">
        <f ca="1">IFERROR(IF(INDEX('Coverage Indicators - Section D'!G$45:G$226,MATCH('Print View'!$AX125,'Coverage Indicators - Section D'!$I$45:$I$226,0))&lt;&gt;0,INDEX('Coverage Indicators - Section D'!G$45:G$226,MATCH('Print View'!$AX125,'Coverage Indicators - Section D'!$I$45:$I$226,0)),""),"")</f>
        <v/>
      </c>
      <c r="AH125" s="582" t="str">
        <f ca="1">IFERROR(IF(INDEX('Coverage Indicators - Section D'!H$45:H$226,MATCH('Print View'!$AX125,'Coverage Indicators - Section D'!$I$45:$I$226,0))&lt;&gt;0,INDEX('Coverage Indicators - Section D'!H$45:H$226,MATCH('Print View'!$AX125,'Coverage Indicators - Section D'!$I$45:$I$226,0)),""),"")</f>
        <v/>
      </c>
      <c r="AI125" s="271" t="str">
        <f ca="1">IFERROR(IF(INDEX('Coverage Indicators - Section D'!E$45:E$226,MATCH('Print View'!$AY125,'Coverage Indicators - Section D'!$I$45:$I$226,0))&lt;&gt;0,INDEX('Coverage Indicators - Section D'!E$45:E$226,MATCH('Print View'!$AY125,'Coverage Indicators - Section D'!$I$45:$I$226,0)),""),"")</f>
        <v/>
      </c>
      <c r="AJ125" s="580" t="str">
        <f ca="1">IFERROR(IF(INDEX('Coverage Indicators - Section D'!G$45:G$226,MATCH('Print View'!$AY125,'Coverage Indicators - Section D'!$I$45:$I$226,0))&lt;&gt;0,INDEX('Coverage Indicators - Section D'!G$45:G$226,MATCH('Print View'!$AY125,'Coverage Indicators - Section D'!$I$45:$I$226,0)),""),"")</f>
        <v/>
      </c>
      <c r="AK125" s="582" t="str">
        <f ca="1">IFERROR(IF(INDEX('Coverage Indicators - Section D'!H$45:H$226,MATCH('Print View'!$AY125,'Coverage Indicators - Section D'!$I$45:$I$226,0))&lt;&gt;0,INDEX('Coverage Indicators - Section D'!H$45:H$226,MATCH('Print View'!$AY125,'Coverage Indicators - Section D'!$I$45:$I$226,0)),""),"")</f>
        <v/>
      </c>
      <c r="AL125" s="319"/>
      <c r="AM125" s="595" t="str">
        <f>IFERROR(IF(INDEX('Coverage Indicators - Section D'!W$10:W$41,MATCH('Print View'!$A125,'Coverage Indicators - Section D'!$A$10:$A$41,0))&lt;&gt;0,INDEX('Coverage Indicators - Section D'!W$10:W$41,MATCH('Print View'!$A125,'Coverage Indicators - Section D'!$A$10:$A$41,0)),""),"")</f>
        <v xml:space="preserve">a) Denominator &amp; Numerator: 
The Numerator is number of MSMs reached with defined package of services (peer education, referral for HIV testing and ART; stigma and discrimination; group socialisation; empowerment). The Denominator is the size estimation of MSMs in Benguela
b) Baseline Source: The baseline is the March 2018 result for this indicator under the current grant PF i.e. 660 MSM reached out of the estimated target population of 9,000 MSM. The result was reported by OIC, INLS SSR in the province of Benguela. 
c) Target Assumptions: 
According to the PLACE Study 2016 conducted by the Linkages Project in 2016-2017, it is estimated that 1.3% of the male population in priority provinces aged 15 years and above are MSMs (denominators for targets are now adjusted using the results of this Study). Targets for the new grant were set based on the current grant targets as well as available funding resources. 
d) Reporting Systems: OIC and INLS reporting systems
e) Geographical Coverage: Benguela Province only (due to financial constraints)
f) Grant Contribution: 100% of the targets
</v>
      </c>
      <c r="AN125" s="306"/>
      <c r="AO125" s="683"/>
      <c r="AP125" s="684"/>
      <c r="AQ125" s="684"/>
      <c r="AR125" s="579" t="str">
        <f t="shared" ref="AR125" ca="1" si="156">CONCATENATE($A125,N$117)</f>
        <v>41-Jul-18 to 31-Dec-18</v>
      </c>
      <c r="AS125" s="578" t="str">
        <f t="shared" ref="AS125" ca="1" si="157">CONCATENATE($A125,Q$117)</f>
        <v>41-Jan-19 to 30-Jun-19</v>
      </c>
      <c r="AT125" s="578" t="str">
        <f t="shared" ref="AT125" ca="1" si="158">CONCATENATE($A125,T$117)</f>
        <v>41-Jul-19 to 31-Dec-19</v>
      </c>
      <c r="AU125" s="578" t="str">
        <f t="shared" ref="AU125" ca="1" si="159">CONCATENATE($A125,W$117)</f>
        <v>41-Jan-20 to 30-Jun-20</v>
      </c>
      <c r="AV125" s="578" t="str">
        <f t="shared" ref="AV125" ca="1" si="160">CONCATENATE($A125,Z$117)</f>
        <v>41-Jul-20 to 31-Dec-20</v>
      </c>
      <c r="AW125" s="578" t="str">
        <f t="shared" ref="AW125" ca="1" si="161">CONCATENATE($A125,AC$117)</f>
        <v>41-Jan-21 to 30-Jun-21</v>
      </c>
      <c r="AX125" s="578" t="str">
        <f t="shared" ref="AX125" si="162">CONCATENATE($A125,AF$117)</f>
        <v xml:space="preserve">4 to </v>
      </c>
      <c r="AY125" s="578" t="str">
        <f t="shared" ref="AY125" si="163">CONCATENATE($A125,AI$117)</f>
        <v xml:space="preserve">4 to </v>
      </c>
      <c r="AZ125" s="339"/>
      <c r="BA125" s="339"/>
    </row>
    <row r="126" spans="1:53" s="226" customFormat="1" ht="28.5" x14ac:dyDescent="0.25">
      <c r="A126" s="584"/>
      <c r="B126" s="582"/>
      <c r="C126" s="582"/>
      <c r="D126" s="582"/>
      <c r="E126" s="272">
        <f>IFERROR(IF(INDEX('Coverage Indicators - Section D'!F$10:F$41,MATCH('Print View'!$A125,'Coverage Indicators - Section D'!$A$10:$A$41,0))&lt;&gt;0,INDEX('Coverage Indicators - Section D'!F$10:F$41,MATCH('Print View'!$A125,'Coverage Indicators - Section D'!$A$10:$A$41,0)),""),"")</f>
        <v>9000</v>
      </c>
      <c r="F126" s="580"/>
      <c r="G126" s="580"/>
      <c r="H126" s="582"/>
      <c r="I126" s="582"/>
      <c r="J126" s="582"/>
      <c r="K126" s="582"/>
      <c r="L126" s="272" t="str">
        <f>IFERROR(IF(INDEX('Coverage Indicators - Section D'!U$10:U$41,MATCH('Print View'!$A125,'Coverage Indicators - Section D'!$A$10:$A$41,0))&lt;&gt;0,INDEX('Coverage Indicators - Section D'!U$10:U$41,MATCH('Print View'!$A125,'Coverage Indicators - Section D'!$A$10:$A$41,0)),""),"")</f>
        <v>Subnational</v>
      </c>
      <c r="M126" s="582"/>
      <c r="N126" s="272">
        <f ca="1">IFERROR(IF(INDEX('Coverage Indicators - Section D'!F$45:F$226,MATCH('Print View'!$AR125,'Coverage Indicators - Section D'!$I$45:$I$226,0))&lt;&gt;0,INDEX('Coverage Indicators - Section D'!F$45:F$226,MATCH('Print View'!$AR125,'Coverage Indicators - Section D'!$I$45:$I$226,0)),""),"")</f>
        <v>8159</v>
      </c>
      <c r="O126" s="580"/>
      <c r="P126" s="582"/>
      <c r="Q126" s="272">
        <f ca="1">IFERROR(IF(INDEX('Coverage Indicators - Section D'!F$45:F$226,MATCH('Print View'!$AS125,'Coverage Indicators - Section D'!$I$45:$I$226,0))&lt;&gt;0,INDEX('Coverage Indicators - Section D'!F$45:F$226,MATCH('Print View'!$AS125,'Coverage Indicators - Section D'!$I$45:$I$226,0)),""),"")</f>
        <v>8159</v>
      </c>
      <c r="R126" s="580"/>
      <c r="S126" s="582"/>
      <c r="T126" s="272">
        <f ca="1">IFERROR(IF(INDEX('Coverage Indicators - Section D'!F$45:F$226,MATCH('Print View'!$AT125,'Coverage Indicators - Section D'!$I$45:$I$226,0))&lt;&gt;0,INDEX('Coverage Indicators - Section D'!F$45:F$226,MATCH('Print View'!$AT125,'Coverage Indicators - Section D'!$I$45:$I$226,0)),""),"")</f>
        <v>8446</v>
      </c>
      <c r="U126" s="580"/>
      <c r="V126" s="582"/>
      <c r="W126" s="272">
        <f ca="1">IFERROR(IF(INDEX('Coverage Indicators - Section D'!F$45:F$226,MATCH('Print View'!$AU125,'Coverage Indicators - Section D'!$I$45:$I$226,0))&lt;&gt;0,INDEX('Coverage Indicators - Section D'!F$45:F$226,MATCH('Print View'!$AU125,'Coverage Indicators - Section D'!$I$45:$I$226,0)),""),"")</f>
        <v>8446</v>
      </c>
      <c r="X126" s="580"/>
      <c r="Y126" s="582"/>
      <c r="Z126" s="272">
        <f ca="1">IFERROR(IF(INDEX('Coverage Indicators - Section D'!F$45:F$226,MATCH('Print View'!$AV125,'Coverage Indicators - Section D'!$I$45:$I$226,0))&lt;&gt;0,INDEX('Coverage Indicators - Section D'!F$45:F$226,MATCH('Print View'!$AV125,'Coverage Indicators - Section D'!$I$45:$I$226,0)),""),"")</f>
        <v>8749</v>
      </c>
      <c r="AA126" s="580"/>
      <c r="AB126" s="582"/>
      <c r="AC126" s="272">
        <f ca="1">IFERROR(IF(INDEX('Coverage Indicators - Section D'!F$45:F$226,MATCH('Print View'!$AW125,'Coverage Indicators - Section D'!$I$45:$I$226,0))&lt;&gt;0,INDEX('Coverage Indicators - Section D'!F$45:F$226,MATCH('Print View'!$AW125,'Coverage Indicators - Section D'!$I$45:$I$226,0)),""),"")</f>
        <v>8749</v>
      </c>
      <c r="AD126" s="580"/>
      <c r="AE126" s="582"/>
      <c r="AF126" s="272" t="str">
        <f ca="1">IFERROR(IF(INDEX('Coverage Indicators - Section D'!F$45:F$226,MATCH('Print View'!$AX125,'Coverage Indicators - Section D'!$I$45:$I$226,0))&lt;&gt;0,INDEX('Coverage Indicators - Section D'!F$45:F$226,MATCH('Print View'!$AX125,'Coverage Indicators - Section D'!$I$45:$I$226,0)),""),"")</f>
        <v/>
      </c>
      <c r="AG126" s="580"/>
      <c r="AH126" s="582"/>
      <c r="AI126" s="272" t="str">
        <f ca="1">IFERROR(IF(INDEX('Coverage Indicators - Section D'!F$45:F$226,MATCH('Print View'!$AY125,'Coverage Indicators - Section D'!$I$45:$I$226,0))&lt;&gt;0,INDEX('Coverage Indicators - Section D'!F$45:F$226,MATCH('Print View'!$AY125,'Coverage Indicators - Section D'!$I$45:$I$226,0)),""),"")</f>
        <v/>
      </c>
      <c r="AJ126" s="580"/>
      <c r="AK126" s="582"/>
      <c r="AL126" s="319"/>
      <c r="AM126" s="595"/>
      <c r="AN126" s="306"/>
      <c r="AO126" s="683"/>
      <c r="AP126" s="684"/>
      <c r="AQ126" s="684"/>
      <c r="AR126" s="579"/>
      <c r="AS126" s="578"/>
      <c r="AT126" s="578"/>
      <c r="AU126" s="578"/>
      <c r="AV126" s="578"/>
      <c r="AW126" s="578"/>
      <c r="AX126" s="578"/>
      <c r="AY126" s="578"/>
      <c r="AZ126" s="339"/>
      <c r="BA126" s="339"/>
    </row>
    <row r="127" spans="1:53" s="226" customFormat="1" ht="28.5" x14ac:dyDescent="0.25">
      <c r="A127" s="594">
        <v>5</v>
      </c>
      <c r="B127" s="588" t="str">
        <f>IFERROR(IF(INDEX('Coverage Indicators - Section D'!B$10:B$41,MATCH('Print View'!$A127,'Coverage Indicators - Section D'!$A$10:$A$41,0))&lt;&gt;0,INDEX('Coverage Indicators - Section D'!B$10:B$41,MATCH('Print View'!$A127,'Coverage Indicators - Section D'!$A$10:$A$41,0)),""),"")</f>
        <v>Prevention programs for adolescents and youth, in and out of school</v>
      </c>
      <c r="C127" s="588" t="str">
        <f>IFERROR(IF(INDEX('Coverage Indicators - Section D'!C$10:C$41,MATCH('Print View'!$A127,'Coverage Indicators - Section D'!$A$10:$A$41,0))&lt;&gt;0,INDEX('Coverage Indicators - Section D'!C$10:C$41,MATCH('Print View'!$A127,'Coverage Indicators - Section D'!$A$10:$A$41,0)),""),"")</f>
        <v>YP-2: Percentage of adolescent girls and young women (AGYW) reached with HIV prevention programs- defined package of services</v>
      </c>
      <c r="D127" s="588" t="str">
        <f>IFERROR(IF(INDEX('Coverage Indicators - Section D'!D$10:D$41,MATCH('Print View'!$A127,'Coverage Indicators - Section D'!$A$10:$A$41,0))&lt;&gt;0,INDEX('Coverage Indicators - Section D'!D$10:D$41,MATCH('Print View'!$A127,'Coverage Indicators - Section D'!$A$10:$A$41,0)),""),"")</f>
        <v/>
      </c>
      <c r="E127" s="250">
        <f>IFERROR(IF(INDEX('Coverage Indicators - Section D'!E$10:E$41,MATCH('Print View'!$A127,'Coverage Indicators - Section D'!$A$10:$A$41,0))&lt;&gt;0,INDEX('Coverage Indicators - Section D'!E$10:E$41,MATCH('Print View'!$A127,'Coverage Indicators - Section D'!$A$10:$A$41,0)),""),"")</f>
        <v>27859</v>
      </c>
      <c r="F127" s="587">
        <f>IFERROR(IF(INDEX('Coverage Indicators - Section D'!G$10:G$41,MATCH('Print View'!$A127,'Coverage Indicators - Section D'!$A$10:$A$41,0))&lt;&gt;0,INDEX('Coverage Indicators - Section D'!G$10:G$41,MATCH('Print View'!$A127,'Coverage Indicators - Section D'!$A$10:$A$41,0)),""),"")</f>
        <v>18.572666666666667</v>
      </c>
      <c r="G127" s="587" t="str">
        <f>IFERROR(IF(INDEX('Coverage Indicators - Section D'!H$10:H$41,MATCH('Print View'!$A127,'Coverage Indicators - Section D'!$A$10:$A$41,0))&lt;&gt;0,INDEX('Coverage Indicators - Section D'!H$10:H$41,MATCH('Print View'!$A127,'Coverage Indicators - Section D'!$A$10:$A$41,0)),""),"")</f>
        <v>2017</v>
      </c>
      <c r="H127" s="588" t="str">
        <f>IFERROR(IF(INDEX('Coverage Indicators - Section D'!P$10:P$41,MATCH('Print View'!$A127,'Coverage Indicators - Section D'!$A$10:$A$41,0))&lt;&gt;0,INDEX('Coverage Indicators - Section D'!P$10:P$41,MATCH('Print View'!$A127,'Coverage Indicators - Section D'!$A$10:$A$41,0)),""),"")</f>
        <v>UNDP PUDR data</v>
      </c>
      <c r="I127" s="588" t="str">
        <f>IFERROR(IF(INDEX('Coverage Indicators - Section D'!Q$10:Q$41,MATCH('Print View'!$A127,'Coverage Indicators - Section D'!$A$10:$A$41,0))&lt;&gt;0,INDEX('Coverage Indicators - Section D'!Q$10:Q$41,MATCH('Print View'!$A127,'Coverage Indicators - Section D'!$A$10:$A$41,0)),""),"")</f>
        <v/>
      </c>
      <c r="J127" s="588" t="str">
        <f>IFERROR(IF(INDEX('Coverage Indicators - Section D'!R$10:R$41,MATCH('Print View'!$A127,'Coverage Indicators - Section D'!$A$10:$A$41,0))&lt;&gt;0,INDEX('Coverage Indicators - Section D'!R$10:R$41,MATCH('Print View'!$A127,'Coverage Indicators - Section D'!$A$10:$A$41,0)),""),"")</f>
        <v/>
      </c>
      <c r="K127" s="588" t="str">
        <f>IFERROR(IF(INDEX('Coverage Indicators - Section D'!S$10:S$41,MATCH('Print View'!$A127,'Coverage Indicators - Section D'!$A$10:$A$41,0))&lt;&gt;0,INDEX('Coverage Indicators - Section D'!S$10:S$41,MATCH('Print View'!$A127,'Coverage Indicators - Section D'!$A$10:$A$41,0)),""),"")</f>
        <v/>
      </c>
      <c r="L127" s="250" t="str">
        <f>IFERROR(IF(INDEX('Coverage Indicators - Section D'!T$10:T$41,MATCH('Print View'!$A127,'Coverage Indicators - Section D'!$A$10:$A$41,0))&lt;&gt;0,INDEX('Coverage Indicators - Section D'!T$10:T$41,MATCH('Print View'!$A127,'Coverage Indicators - Section D'!$A$10:$A$41,0)),""),"")</f>
        <v>Angola</v>
      </c>
      <c r="M127" s="588" t="str">
        <f>IFERROR(IF(INDEX('Coverage Indicators - Section D'!V$10:V$41,MATCH('Print View'!$A127,'Coverage Indicators - Section D'!$A$10:$A$41,0))&lt;&gt;0,INDEX('Coverage Indicators - Section D'!V$10:V$41,MATCH('Print View'!$A127,'Coverage Indicators - Section D'!$A$10:$A$41,0)),""),"")</f>
        <v>Y- Cumulative annually</v>
      </c>
      <c r="N127" s="250">
        <f ca="1">IFERROR(IF(INDEX('Coverage Indicators - Section D'!E$45:E$226,MATCH('Print View'!$AR127,'Coverage Indicators - Section D'!$I$45:$I$226,0))&lt;&gt;0,INDEX('Coverage Indicators - Section D'!E$45:E$226,MATCH('Print View'!$AR127,'Coverage Indicators - Section D'!$I$45:$I$226,0)),""),"")</f>
        <v>12500</v>
      </c>
      <c r="O127" s="587">
        <f ca="1">IFERROR(IF(INDEX('Coverage Indicators - Section D'!G$45:G$226,MATCH('Print View'!$AR127,'Coverage Indicators - Section D'!$I$45:$I$226,0))&lt;&gt;0,INDEX('Coverage Indicators - Section D'!G$45:G$226,MATCH('Print View'!$AR127,'Coverage Indicators - Section D'!$I$45:$I$226,0)),""),"")</f>
        <v>1.519453871811578</v>
      </c>
      <c r="P127" s="588" t="str">
        <f ca="1">IFERROR(IF(INDEX('Coverage Indicators - Section D'!H$45:H$226,MATCH('Print View'!$AR127,'Coverage Indicators - Section D'!$I$45:$I$226,0))&lt;&gt;0,INDEX('Coverage Indicators - Section D'!H$45:H$226,MATCH('Print View'!$AR127,'Coverage Indicators - Section D'!$I$45:$I$226,0)),""),"")</f>
        <v/>
      </c>
      <c r="Q127" s="250">
        <f ca="1">IFERROR(IF(INDEX('Coverage Indicators - Section D'!E$45:E$226,MATCH('Print View'!$AS127,'Coverage Indicators - Section D'!$I$45:$I$226,0))&lt;&gt;0,INDEX('Coverage Indicators - Section D'!E$45:E$226,MATCH('Print View'!$AS127,'Coverage Indicators - Section D'!$I$45:$I$226,0)),""),"")</f>
        <v>12500</v>
      </c>
      <c r="R127" s="587">
        <f ca="1">IFERROR(IF(INDEX('Coverage Indicators - Section D'!G$45:G$226,MATCH('Print View'!$AS127,'Coverage Indicators - Section D'!$I$45:$I$226,0))&lt;&gt;0,INDEX('Coverage Indicators - Section D'!G$45:G$226,MATCH('Print View'!$AS127,'Coverage Indicators - Section D'!$I$45:$I$226,0)),""),"")</f>
        <v>1.519453871811578</v>
      </c>
      <c r="S127" s="588" t="str">
        <f ca="1">IFERROR(IF(INDEX('Coverage Indicators - Section D'!H$45:H$226,MATCH('Print View'!$AS127,'Coverage Indicators - Section D'!$I$45:$I$226,0))&lt;&gt;0,INDEX('Coverage Indicators - Section D'!H$45:H$226,MATCH('Print View'!$AS127,'Coverage Indicators - Section D'!$I$45:$I$226,0)),""),"")</f>
        <v/>
      </c>
      <c r="T127" s="250">
        <f ca="1">IFERROR(IF(INDEX('Coverage Indicators - Section D'!E$45:E$226,MATCH('Print View'!$AT127,'Coverage Indicators - Section D'!$I$45:$I$226,0))&lt;&gt;0,INDEX('Coverage Indicators - Section D'!E$45:E$226,MATCH('Print View'!$AT127,'Coverage Indicators - Section D'!$I$45:$I$226,0)),""),"")</f>
        <v>15000</v>
      </c>
      <c r="U127" s="587">
        <f ca="1">IFERROR(IF(INDEX('Coverage Indicators - Section D'!G$45:G$226,MATCH('Print View'!$AT127,'Coverage Indicators - Section D'!$I$45:$I$226,0))&lt;&gt;0,INDEX('Coverage Indicators - Section D'!G$45:G$226,MATCH('Print View'!$AT127,'Coverage Indicators - Section D'!$I$45:$I$226,0)),""),"")</f>
        <v>1.7457226884594927</v>
      </c>
      <c r="V127" s="588" t="str">
        <f ca="1">IFERROR(IF(INDEX('Coverage Indicators - Section D'!H$45:H$226,MATCH('Print View'!$AT127,'Coverage Indicators - Section D'!$I$45:$I$226,0))&lt;&gt;0,INDEX('Coverage Indicators - Section D'!H$45:H$226,MATCH('Print View'!$AT127,'Coverage Indicators - Section D'!$I$45:$I$226,0)),""),"")</f>
        <v/>
      </c>
      <c r="W127" s="250">
        <f ca="1">IFERROR(IF(INDEX('Coverage Indicators - Section D'!E$45:E$226,MATCH('Print View'!$AU127,'Coverage Indicators - Section D'!$I$45:$I$226,0))&lt;&gt;0,INDEX('Coverage Indicators - Section D'!E$45:E$226,MATCH('Print View'!$AU127,'Coverage Indicators - Section D'!$I$45:$I$226,0)),""),"")</f>
        <v>15000</v>
      </c>
      <c r="X127" s="587">
        <f ca="1">IFERROR(IF(INDEX('Coverage Indicators - Section D'!G$45:G$226,MATCH('Print View'!$AU127,'Coverage Indicators - Section D'!$I$45:$I$226,0))&lt;&gt;0,INDEX('Coverage Indicators - Section D'!G$45:G$226,MATCH('Print View'!$AU127,'Coverage Indicators - Section D'!$I$45:$I$226,0)),""),"")</f>
        <v>1.7457226884594927</v>
      </c>
      <c r="Y127" s="588" t="str">
        <f ca="1">IFERROR(IF(INDEX('Coverage Indicators - Section D'!H$45:H$226,MATCH('Print View'!$AU127,'Coverage Indicators - Section D'!$I$45:$I$226,0))&lt;&gt;0,INDEX('Coverage Indicators - Section D'!H$45:H$226,MATCH('Print View'!$AU127,'Coverage Indicators - Section D'!$I$45:$I$226,0)),""),"")</f>
        <v/>
      </c>
      <c r="Z127" s="250">
        <f ca="1">IFERROR(IF(INDEX('Coverage Indicators - Section D'!E$45:E$226,MATCH('Print View'!$AV127,'Coverage Indicators - Section D'!$I$45:$I$226,0))&lt;&gt;0,INDEX('Coverage Indicators - Section D'!E$45:E$226,MATCH('Print View'!$AV127,'Coverage Indicators - Section D'!$I$45:$I$226,0)),""),"")</f>
        <v>17500</v>
      </c>
      <c r="AA127" s="587">
        <f ca="1">IFERROR(IF(INDEX('Coverage Indicators - Section D'!G$45:G$226,MATCH('Print View'!$AV127,'Coverage Indicators - Section D'!$I$45:$I$226,0))&lt;&gt;0,INDEX('Coverage Indicators - Section D'!G$45:G$226,MATCH('Print View'!$AV127,'Coverage Indicators - Section D'!$I$45:$I$226,0)),""),"")</f>
        <v>1.9492699705493155</v>
      </c>
      <c r="AB127" s="588" t="str">
        <f ca="1">IFERROR(IF(INDEX('Coverage Indicators - Section D'!H$45:H$226,MATCH('Print View'!$AV127,'Coverage Indicators - Section D'!$I$45:$I$226,0))&lt;&gt;0,INDEX('Coverage Indicators - Section D'!H$45:H$226,MATCH('Print View'!$AV127,'Coverage Indicators - Section D'!$I$45:$I$226,0)),""),"")</f>
        <v/>
      </c>
      <c r="AC127" s="250">
        <f ca="1">IFERROR(IF(INDEX('Coverage Indicators - Section D'!E$45:E$226,MATCH('Print View'!$AW127,'Coverage Indicators - Section D'!$I$45:$I$226,0))&lt;&gt;0,INDEX('Coverage Indicators - Section D'!E$45:E$226,MATCH('Print View'!$AW127,'Coverage Indicators - Section D'!$I$45:$I$226,0)),""),"")</f>
        <v>17500</v>
      </c>
      <c r="AD127" s="587">
        <f ca="1">IFERROR(IF(INDEX('Coverage Indicators - Section D'!G$45:G$226,MATCH('Print View'!$AW127,'Coverage Indicators - Section D'!$I$45:$I$226,0))&lt;&gt;0,INDEX('Coverage Indicators - Section D'!G$45:G$226,MATCH('Print View'!$AW127,'Coverage Indicators - Section D'!$I$45:$I$226,0)),""),"")</f>
        <v>1.9492699705493155</v>
      </c>
      <c r="AE127" s="588" t="str">
        <f ca="1">IFERROR(IF(INDEX('Coverage Indicators - Section D'!H$45:H$226,MATCH('Print View'!$AW127,'Coverage Indicators - Section D'!$I$45:$I$226,0))&lt;&gt;0,INDEX('Coverage Indicators - Section D'!H$45:H$226,MATCH('Print View'!$AW127,'Coverage Indicators - Section D'!$I$45:$I$226,0)),""),"")</f>
        <v/>
      </c>
      <c r="AF127" s="250" t="str">
        <f ca="1">IFERROR(IF(INDEX('Coverage Indicators - Section D'!E$45:E$226,MATCH('Print View'!$AX127,'Coverage Indicators - Section D'!$I$45:$I$226,0))&lt;&gt;0,INDEX('Coverage Indicators - Section D'!E$45:E$226,MATCH('Print View'!$AX127,'Coverage Indicators - Section D'!$I$45:$I$226,0)),""),"")</f>
        <v/>
      </c>
      <c r="AG127" s="587" t="str">
        <f ca="1">IFERROR(IF(INDEX('Coverage Indicators - Section D'!G$45:G$226,MATCH('Print View'!$AX127,'Coverage Indicators - Section D'!$I$45:$I$226,0))&lt;&gt;0,INDEX('Coverage Indicators - Section D'!G$45:G$226,MATCH('Print View'!$AX127,'Coverage Indicators - Section D'!$I$45:$I$226,0)),""),"")</f>
        <v/>
      </c>
      <c r="AH127" s="588" t="str">
        <f ca="1">IFERROR(IF(INDEX('Coverage Indicators - Section D'!H$45:H$226,MATCH('Print View'!$AX127,'Coverage Indicators - Section D'!$I$45:$I$226,0))&lt;&gt;0,INDEX('Coverage Indicators - Section D'!H$45:H$226,MATCH('Print View'!$AX127,'Coverage Indicators - Section D'!$I$45:$I$226,0)),""),"")</f>
        <v/>
      </c>
      <c r="AI127" s="250" t="str">
        <f ca="1">IFERROR(IF(INDEX('Coverage Indicators - Section D'!E$45:E$226,MATCH('Print View'!$AY127,'Coverage Indicators - Section D'!$I$45:$I$226,0))&lt;&gt;0,INDEX('Coverage Indicators - Section D'!E$45:E$226,MATCH('Print View'!$AY127,'Coverage Indicators - Section D'!$I$45:$I$226,0)),""),"")</f>
        <v/>
      </c>
      <c r="AJ127" s="587" t="str">
        <f ca="1">IFERROR(IF(INDEX('Coverage Indicators - Section D'!G$45:G$226,MATCH('Print View'!$AY127,'Coverage Indicators - Section D'!$I$45:$I$226,0))&lt;&gt;0,INDEX('Coverage Indicators - Section D'!G$45:G$226,MATCH('Print View'!$AY127,'Coverage Indicators - Section D'!$I$45:$I$226,0)),""),"")</f>
        <v/>
      </c>
      <c r="AK127" s="588" t="str">
        <f ca="1">IFERROR(IF(INDEX('Coverage Indicators - Section D'!H$45:H$226,MATCH('Print View'!$AY127,'Coverage Indicators - Section D'!$I$45:$I$226,0))&lt;&gt;0,INDEX('Coverage Indicators - Section D'!H$45:H$226,MATCH('Print View'!$AY127,'Coverage Indicators - Section D'!$I$45:$I$226,0)),""),"")</f>
        <v/>
      </c>
      <c r="AL127" s="319"/>
      <c r="AM127" s="586" t="str">
        <f>IFERROR(IF(INDEX('Coverage Indicators - Section D'!W$10:W$41,MATCH('Print View'!$A127,'Coverage Indicators - Section D'!$A$10:$A$41,0))&lt;&gt;0,INDEX('Coverage Indicators - Section D'!W$10:W$41,MATCH('Print View'!$A127,'Coverage Indicators - Section D'!$A$10:$A$41,0)),""),"")</f>
        <v xml:space="preserve">a) Denominator &amp; Numerator
The Numerator is the Number of adolescent girls and young women reached with HIV prevention programs-defined package of services as of December 2017, under the current grant. The Denominator is the estimated number of female adolescents and youth out of school in the targeted provinces as per the population projections of Angola. It is the same denominator as the one used for this indicator under the current grant.
Provinces: Luanda, Huila, Cunene, Cuando Cubango and Namibe.
Estimated number of woman adolescents and youth out of school in the targeted provinces (based on estimated percentage of 37.4% ; Source: Census 2014): 2018:  784,453; 2019: 818,539; 2020: 854,513;  2021:892,230
b) Baseline Source: 
Baseline is UNDP/UNFPA December 2017 cumulative result under the current grant PF. The result is 27,859 adolescent girls  reached with life skills-based HIV education out-of-school since the start of the current grant (July 2016).  The Ministry of Education is coordinating a national program for the inclusion of comprehensive sexual education in the school curriculum to reach adolescents in school across the country.
c) Target Assumptions: 
Targets set during the country dialogue have been revisited, taking into account programme results and funding needs to date.
The upcoming programmatic assessment of this component, as part of the grant-making process, may result in some modifications in terms of target setting. It is planned that only out of school AGYW will be targeted. 
d) Reporting Systems: SR M&amp;E systems
e) Geographical Coverage: Five provinces of Luanda, Benguela, Huila, Namibe and Cuene.
f) Grant Contribution: 100% of the targets for girls out of school only
</v>
      </c>
      <c r="AN127" s="306"/>
      <c r="AO127" s="681"/>
      <c r="AP127" s="682"/>
      <c r="AQ127" s="682"/>
      <c r="AR127" s="579" t="str">
        <f t="shared" ref="AR127" ca="1" si="164">CONCATENATE($A127,N$117)</f>
        <v>51-Jul-18 to 31-Dec-18</v>
      </c>
      <c r="AS127" s="578" t="str">
        <f t="shared" ref="AS127" ca="1" si="165">CONCATENATE($A127,Q$117)</f>
        <v>51-Jan-19 to 30-Jun-19</v>
      </c>
      <c r="AT127" s="578" t="str">
        <f t="shared" ref="AT127" ca="1" si="166">CONCATENATE($A127,T$117)</f>
        <v>51-Jul-19 to 31-Dec-19</v>
      </c>
      <c r="AU127" s="578" t="str">
        <f t="shared" ref="AU127" ca="1" si="167">CONCATENATE($A127,W$117)</f>
        <v>51-Jan-20 to 30-Jun-20</v>
      </c>
      <c r="AV127" s="578" t="str">
        <f t="shared" ref="AV127" ca="1" si="168">CONCATENATE($A127,Z$117)</f>
        <v>51-Jul-20 to 31-Dec-20</v>
      </c>
      <c r="AW127" s="578" t="str">
        <f t="shared" ref="AW127" ca="1" si="169">CONCATENATE($A127,AC$117)</f>
        <v>51-Jan-21 to 30-Jun-21</v>
      </c>
      <c r="AX127" s="578" t="str">
        <f t="shared" ref="AX127" si="170">CONCATENATE($A127,AF$117)</f>
        <v xml:space="preserve">5 to </v>
      </c>
      <c r="AY127" s="578" t="str">
        <f t="shared" ref="AY127" si="171">CONCATENATE($A127,AI$117)</f>
        <v xml:space="preserve">5 to </v>
      </c>
      <c r="AZ127" s="339"/>
      <c r="BA127" s="339"/>
    </row>
    <row r="128" spans="1:53" s="226" customFormat="1" ht="28.5" x14ac:dyDescent="0.25">
      <c r="A128" s="594"/>
      <c r="B128" s="588"/>
      <c r="C128" s="588"/>
      <c r="D128" s="588"/>
      <c r="E128" s="249">
        <f>IFERROR(IF(INDEX('Coverage Indicators - Section D'!F$10:F$41,MATCH('Print View'!$A127,'Coverage Indicators - Section D'!$A$10:$A$41,0))&lt;&gt;0,INDEX('Coverage Indicators - Section D'!F$10:F$41,MATCH('Print View'!$A127,'Coverage Indicators - Section D'!$A$10:$A$41,0)),""),"")</f>
        <v>150000</v>
      </c>
      <c r="F128" s="587"/>
      <c r="G128" s="587"/>
      <c r="H128" s="588"/>
      <c r="I128" s="588"/>
      <c r="J128" s="588"/>
      <c r="K128" s="588"/>
      <c r="L128" s="249" t="str">
        <f>IFERROR(IF(INDEX('Coverage Indicators - Section D'!U$10:U$41,MATCH('Print View'!$A127,'Coverage Indicators - Section D'!$A$10:$A$41,0))&lt;&gt;0,INDEX('Coverage Indicators - Section D'!U$10:U$41,MATCH('Print View'!$A127,'Coverage Indicators - Section D'!$A$10:$A$41,0)),""),"")</f>
        <v>Subnational</v>
      </c>
      <c r="M128" s="588"/>
      <c r="N128" s="249">
        <f ca="1">IFERROR(IF(INDEX('Coverage Indicators - Section D'!F$45:F$226,MATCH('Print View'!$AR127,'Coverage Indicators - Section D'!$I$45:$I$226,0))&lt;&gt;0,INDEX('Coverage Indicators - Section D'!F$45:F$226,MATCH('Print View'!$AR127,'Coverage Indicators - Section D'!$I$45:$I$226,0)),""),"")</f>
        <v>822664</v>
      </c>
      <c r="O128" s="587"/>
      <c r="P128" s="588"/>
      <c r="Q128" s="249">
        <f ca="1">IFERROR(IF(INDEX('Coverage Indicators - Section D'!F$45:F$226,MATCH('Print View'!$AS127,'Coverage Indicators - Section D'!$I$45:$I$226,0))&lt;&gt;0,INDEX('Coverage Indicators - Section D'!F$45:F$226,MATCH('Print View'!$AS127,'Coverage Indicators - Section D'!$I$45:$I$226,0)),""),"")</f>
        <v>822664</v>
      </c>
      <c r="R128" s="587"/>
      <c r="S128" s="588"/>
      <c r="T128" s="249">
        <f ca="1">IFERROR(IF(INDEX('Coverage Indicators - Section D'!F$45:F$226,MATCH('Print View'!$AT127,'Coverage Indicators - Section D'!$I$45:$I$226,0))&lt;&gt;0,INDEX('Coverage Indicators - Section D'!F$45:F$226,MATCH('Print View'!$AT127,'Coverage Indicators - Section D'!$I$45:$I$226,0)),""),"")</f>
        <v>859243</v>
      </c>
      <c r="U128" s="587"/>
      <c r="V128" s="588"/>
      <c r="W128" s="249">
        <f ca="1">IFERROR(IF(INDEX('Coverage Indicators - Section D'!F$45:F$226,MATCH('Print View'!$AU127,'Coverage Indicators - Section D'!$I$45:$I$226,0))&lt;&gt;0,INDEX('Coverage Indicators - Section D'!F$45:F$226,MATCH('Print View'!$AU127,'Coverage Indicators - Section D'!$I$45:$I$226,0)),""),"")</f>
        <v>859243</v>
      </c>
      <c r="X128" s="587"/>
      <c r="Y128" s="588"/>
      <c r="Z128" s="249">
        <f ca="1">IFERROR(IF(INDEX('Coverage Indicators - Section D'!F$45:F$226,MATCH('Print View'!$AV127,'Coverage Indicators - Section D'!$I$45:$I$226,0))&lt;&gt;0,INDEX('Coverage Indicators - Section D'!F$45:F$226,MATCH('Print View'!$AV127,'Coverage Indicators - Section D'!$I$45:$I$226,0)),""),"")</f>
        <v>897772</v>
      </c>
      <c r="AA128" s="587"/>
      <c r="AB128" s="588"/>
      <c r="AC128" s="249">
        <f ca="1">IFERROR(IF(INDEX('Coverage Indicators - Section D'!F$45:F$226,MATCH('Print View'!$AW127,'Coverage Indicators - Section D'!$I$45:$I$226,0))&lt;&gt;0,INDEX('Coverage Indicators - Section D'!F$45:F$226,MATCH('Print View'!$AW127,'Coverage Indicators - Section D'!$I$45:$I$226,0)),""),"")</f>
        <v>897772</v>
      </c>
      <c r="AD128" s="587"/>
      <c r="AE128" s="588"/>
      <c r="AF128" s="249" t="str">
        <f ca="1">IFERROR(IF(INDEX('Coverage Indicators - Section D'!F$45:F$226,MATCH('Print View'!$AX127,'Coverage Indicators - Section D'!$I$45:$I$226,0))&lt;&gt;0,INDEX('Coverage Indicators - Section D'!F$45:F$226,MATCH('Print View'!$AX127,'Coverage Indicators - Section D'!$I$45:$I$226,0)),""),"")</f>
        <v/>
      </c>
      <c r="AG128" s="587"/>
      <c r="AH128" s="588"/>
      <c r="AI128" s="249" t="str">
        <f ca="1">IFERROR(IF(INDEX('Coverage Indicators - Section D'!F$45:F$226,MATCH('Print View'!$AY127,'Coverage Indicators - Section D'!$I$45:$I$226,0))&lt;&gt;0,INDEX('Coverage Indicators - Section D'!F$45:F$226,MATCH('Print View'!$AY127,'Coverage Indicators - Section D'!$I$45:$I$226,0)),""),"")</f>
        <v/>
      </c>
      <c r="AJ128" s="587"/>
      <c r="AK128" s="588"/>
      <c r="AL128" s="319"/>
      <c r="AM128" s="586"/>
      <c r="AN128" s="306"/>
      <c r="AO128" s="681"/>
      <c r="AP128" s="682"/>
      <c r="AQ128" s="682"/>
      <c r="AR128" s="579"/>
      <c r="AS128" s="578"/>
      <c r="AT128" s="578"/>
      <c r="AU128" s="578"/>
      <c r="AV128" s="578"/>
      <c r="AW128" s="578"/>
      <c r="AX128" s="578"/>
      <c r="AY128" s="578"/>
      <c r="AZ128" s="339"/>
      <c r="BA128" s="339"/>
    </row>
    <row r="129" spans="1:53" s="226" customFormat="1" ht="28.5" x14ac:dyDescent="0.25">
      <c r="A129" s="584">
        <v>6</v>
      </c>
      <c r="B129" s="582" t="str">
        <f>IFERROR(IF(INDEX('Coverage Indicators - Section D'!B$10:B$41,MATCH('Print View'!$A129,'Coverage Indicators - Section D'!$A$10:$A$41,0))&lt;&gt;0,INDEX('Coverage Indicators - Section D'!B$10:B$41,MATCH('Print View'!$A129,'Coverage Indicators - Section D'!$A$10:$A$41,0)),""),"")</f>
        <v>Prevention programs for other vulnerable populations</v>
      </c>
      <c r="C129" s="582" t="str">
        <f>IFERROR(IF(INDEX('Coverage Indicators - Section D'!C$10:C$41,MATCH('Print View'!$A129,'Coverage Indicators - Section D'!$A$10:$A$41,0))&lt;&gt;0,INDEX('Coverage Indicators - Section D'!C$10:C$41,MATCH('Print View'!$A129,'Coverage Indicators - Section D'!$A$10:$A$41,0)),""),"")</f>
        <v>KP-1e: Percentage of other vulnerable populations reached with HIV prevention programs - defined package of services</v>
      </c>
      <c r="D129" s="582" t="str">
        <f>IFERROR(IF(INDEX('Coverage Indicators - Section D'!D$10:D$41,MATCH('Print View'!$A129,'Coverage Indicators - Section D'!$A$10:$A$41,0))&lt;&gt;0,INDEX('Coverage Indicators - Section D'!D$10:D$41,MATCH('Print View'!$A129,'Coverage Indicators - Section D'!$A$10:$A$41,0)),""),"")</f>
        <v/>
      </c>
      <c r="E129" s="271" t="str">
        <f>IFERROR(IF(INDEX('Coverage Indicators - Section D'!E$10:E$41,MATCH('Print View'!$A129,'Coverage Indicators - Section D'!$A$10:$A$41,0))&lt;&gt;0,INDEX('Coverage Indicators - Section D'!E$10:E$41,MATCH('Print View'!$A129,'Coverage Indicators - Section D'!$A$10:$A$41,0)),""),"")</f>
        <v/>
      </c>
      <c r="F129" s="580" t="str">
        <f>IFERROR(IF(INDEX('Coverage Indicators - Section D'!G$10:G$41,MATCH('Print View'!$A129,'Coverage Indicators - Section D'!$A$10:$A$41,0))&lt;&gt;0,INDEX('Coverage Indicators - Section D'!G$10:G$41,MATCH('Print View'!$A129,'Coverage Indicators - Section D'!$A$10:$A$41,0)),""),"")</f>
        <v/>
      </c>
      <c r="G129" s="580" t="str">
        <f>IFERROR(IF(INDEX('Coverage Indicators - Section D'!H$10:H$41,MATCH('Print View'!$A129,'Coverage Indicators - Section D'!$A$10:$A$41,0))&lt;&gt;0,INDEX('Coverage Indicators - Section D'!H$10:H$41,MATCH('Print View'!$A129,'Coverage Indicators - Section D'!$A$10:$A$41,0)),""),"")</f>
        <v/>
      </c>
      <c r="H129" s="582" t="str">
        <f>IFERROR(IF(INDEX('Coverage Indicators - Section D'!P$10:P$41,MATCH('Print View'!$A129,'Coverage Indicators - Section D'!$A$10:$A$41,0))&lt;&gt;0,INDEX('Coverage Indicators - Section D'!P$10:P$41,MATCH('Print View'!$A129,'Coverage Indicators - Section D'!$A$10:$A$41,0)),""),"")</f>
        <v/>
      </c>
      <c r="I129" s="582" t="str">
        <f>IFERROR(IF(INDEX('Coverage Indicators - Section D'!Q$10:Q$41,MATCH('Print View'!$A129,'Coverage Indicators - Section D'!$A$10:$A$41,0))&lt;&gt;0,INDEX('Coverage Indicators - Section D'!Q$10:Q$41,MATCH('Print View'!$A129,'Coverage Indicators - Section D'!$A$10:$A$41,0)),""),"")</f>
        <v/>
      </c>
      <c r="J129" s="582" t="str">
        <f>IFERROR(IF(INDEX('Coverage Indicators - Section D'!R$10:R$41,MATCH('Print View'!$A129,'Coverage Indicators - Section D'!$A$10:$A$41,0))&lt;&gt;0,INDEX('Coverage Indicators - Section D'!R$10:R$41,MATCH('Print View'!$A129,'Coverage Indicators - Section D'!$A$10:$A$41,0)),""),"")</f>
        <v/>
      </c>
      <c r="K129" s="582" t="str">
        <f>IFERROR(IF(INDEX('Coverage Indicators - Section D'!S$10:S$41,MATCH('Print View'!$A129,'Coverage Indicators - Section D'!$A$10:$A$41,0))&lt;&gt;0,INDEX('Coverage Indicators - Section D'!S$10:S$41,MATCH('Print View'!$A129,'Coverage Indicators - Section D'!$A$10:$A$41,0)),""),"")</f>
        <v/>
      </c>
      <c r="L129" s="271" t="str">
        <f>IFERROR(IF(INDEX('Coverage Indicators - Section D'!T$10:T$41,MATCH('Print View'!$A129,'Coverage Indicators - Section D'!$A$10:$A$41,0))&lt;&gt;0,INDEX('Coverage Indicators - Section D'!T$10:T$41,MATCH('Print View'!$A129,'Coverage Indicators - Section D'!$A$10:$A$41,0)),""),"")</f>
        <v>Angola</v>
      </c>
      <c r="M129" s="582" t="str">
        <f>IFERROR(IF(INDEX('Coverage Indicators - Section D'!V$10:V$41,MATCH('Print View'!$A129,'Coverage Indicators - Section D'!$A$10:$A$41,0))&lt;&gt;0,INDEX('Coverage Indicators - Section D'!V$10:V$41,MATCH('Print View'!$A129,'Coverage Indicators - Section D'!$A$10:$A$41,0)),""),"")</f>
        <v>Y- Cumulative annually</v>
      </c>
      <c r="N129" s="271" t="str">
        <f ca="1">IFERROR(IF(INDEX('Coverage Indicators - Section D'!E$45:E$226,MATCH('Print View'!$AR129,'Coverage Indicators - Section D'!$I$45:$I$226,0))&lt;&gt;0,INDEX('Coverage Indicators - Section D'!E$45:E$226,MATCH('Print View'!$AR129,'Coverage Indicators - Section D'!$I$45:$I$226,0)),""),"")</f>
        <v/>
      </c>
      <c r="O129" s="580" t="str">
        <f ca="1">IFERROR(IF(INDEX('Coverage Indicators - Section D'!G$45:G$226,MATCH('Print View'!$AR129,'Coverage Indicators - Section D'!$I$45:$I$226,0))&lt;&gt;0,INDEX('Coverage Indicators - Section D'!G$45:G$226,MATCH('Print View'!$AR129,'Coverage Indicators - Section D'!$I$45:$I$226,0)),""),"")</f>
        <v/>
      </c>
      <c r="P129" s="582" t="str">
        <f ca="1">IFERROR(IF(INDEX('Coverage Indicators - Section D'!H$45:H$226,MATCH('Print View'!$AR129,'Coverage Indicators - Section D'!$I$45:$I$226,0))&lt;&gt;0,INDEX('Coverage Indicators - Section D'!H$45:H$226,MATCH('Print View'!$AR129,'Coverage Indicators - Section D'!$I$45:$I$226,0)),""),"")</f>
        <v>TBD</v>
      </c>
      <c r="Q129" s="271" t="str">
        <f ca="1">IFERROR(IF(INDEX('Coverage Indicators - Section D'!E$45:E$226,MATCH('Print View'!$AS129,'Coverage Indicators - Section D'!$I$45:$I$226,0))&lt;&gt;0,INDEX('Coverage Indicators - Section D'!E$45:E$226,MATCH('Print View'!$AS129,'Coverage Indicators - Section D'!$I$45:$I$226,0)),""),"")</f>
        <v/>
      </c>
      <c r="R129" s="580" t="str">
        <f ca="1">IFERROR(IF(INDEX('Coverage Indicators - Section D'!G$45:G$226,MATCH('Print View'!$AS129,'Coverage Indicators - Section D'!$I$45:$I$226,0))&lt;&gt;0,INDEX('Coverage Indicators - Section D'!G$45:G$226,MATCH('Print View'!$AS129,'Coverage Indicators - Section D'!$I$45:$I$226,0)),""),"")</f>
        <v/>
      </c>
      <c r="S129" s="582" t="str">
        <f ca="1">IFERROR(IF(INDEX('Coverage Indicators - Section D'!H$45:H$226,MATCH('Print View'!$AS129,'Coverage Indicators - Section D'!$I$45:$I$226,0))&lt;&gt;0,INDEX('Coverage Indicators - Section D'!H$45:H$226,MATCH('Print View'!$AS129,'Coverage Indicators - Section D'!$I$45:$I$226,0)),""),"")</f>
        <v>TBD</v>
      </c>
      <c r="T129" s="271" t="str">
        <f ca="1">IFERROR(IF(INDEX('Coverage Indicators - Section D'!E$45:E$226,MATCH('Print View'!$AT129,'Coverage Indicators - Section D'!$I$45:$I$226,0))&lt;&gt;0,INDEX('Coverage Indicators - Section D'!E$45:E$226,MATCH('Print View'!$AT129,'Coverage Indicators - Section D'!$I$45:$I$226,0)),""),"")</f>
        <v/>
      </c>
      <c r="U129" s="580" t="str">
        <f ca="1">IFERROR(IF(INDEX('Coverage Indicators - Section D'!G$45:G$226,MATCH('Print View'!$AT129,'Coverage Indicators - Section D'!$I$45:$I$226,0))&lt;&gt;0,INDEX('Coverage Indicators - Section D'!G$45:G$226,MATCH('Print View'!$AT129,'Coverage Indicators - Section D'!$I$45:$I$226,0)),""),"")</f>
        <v/>
      </c>
      <c r="V129" s="582" t="str">
        <f ca="1">IFERROR(IF(INDEX('Coverage Indicators - Section D'!H$45:H$226,MATCH('Print View'!$AT129,'Coverage Indicators - Section D'!$I$45:$I$226,0))&lt;&gt;0,INDEX('Coverage Indicators - Section D'!H$45:H$226,MATCH('Print View'!$AT129,'Coverage Indicators - Section D'!$I$45:$I$226,0)),""),"")</f>
        <v>TBD</v>
      </c>
      <c r="W129" s="271" t="str">
        <f ca="1">IFERROR(IF(INDEX('Coverage Indicators - Section D'!E$45:E$226,MATCH('Print View'!$AU129,'Coverage Indicators - Section D'!$I$45:$I$226,0))&lt;&gt;0,INDEX('Coverage Indicators - Section D'!E$45:E$226,MATCH('Print View'!$AU129,'Coverage Indicators - Section D'!$I$45:$I$226,0)),""),"")</f>
        <v/>
      </c>
      <c r="X129" s="580" t="str">
        <f ca="1">IFERROR(IF(INDEX('Coverage Indicators - Section D'!G$45:G$226,MATCH('Print View'!$AU129,'Coverage Indicators - Section D'!$I$45:$I$226,0))&lt;&gt;0,INDEX('Coverage Indicators - Section D'!G$45:G$226,MATCH('Print View'!$AU129,'Coverage Indicators - Section D'!$I$45:$I$226,0)),""),"")</f>
        <v/>
      </c>
      <c r="Y129" s="582" t="str">
        <f ca="1">IFERROR(IF(INDEX('Coverage Indicators - Section D'!H$45:H$226,MATCH('Print View'!$AU129,'Coverage Indicators - Section D'!$I$45:$I$226,0))&lt;&gt;0,INDEX('Coverage Indicators - Section D'!H$45:H$226,MATCH('Print View'!$AU129,'Coverage Indicators - Section D'!$I$45:$I$226,0)),""),"")</f>
        <v>TBD</v>
      </c>
      <c r="Z129" s="271" t="str">
        <f ca="1">IFERROR(IF(INDEX('Coverage Indicators - Section D'!E$45:E$226,MATCH('Print View'!$AV129,'Coverage Indicators - Section D'!$I$45:$I$226,0))&lt;&gt;0,INDEX('Coverage Indicators - Section D'!E$45:E$226,MATCH('Print View'!$AV129,'Coverage Indicators - Section D'!$I$45:$I$226,0)),""),"")</f>
        <v/>
      </c>
      <c r="AA129" s="580" t="str">
        <f ca="1">IFERROR(IF(INDEX('Coverage Indicators - Section D'!G$45:G$226,MATCH('Print View'!$AV129,'Coverage Indicators - Section D'!$I$45:$I$226,0))&lt;&gt;0,INDEX('Coverage Indicators - Section D'!G$45:G$226,MATCH('Print View'!$AV129,'Coverage Indicators - Section D'!$I$45:$I$226,0)),""),"")</f>
        <v/>
      </c>
      <c r="AB129" s="582" t="str">
        <f ca="1">IFERROR(IF(INDEX('Coverage Indicators - Section D'!H$45:H$226,MATCH('Print View'!$AV129,'Coverage Indicators - Section D'!$I$45:$I$226,0))&lt;&gt;0,INDEX('Coverage Indicators - Section D'!H$45:H$226,MATCH('Print View'!$AV129,'Coverage Indicators - Section D'!$I$45:$I$226,0)),""),"")</f>
        <v>TBD</v>
      </c>
      <c r="AC129" s="271" t="str">
        <f ca="1">IFERROR(IF(INDEX('Coverage Indicators - Section D'!E$45:E$226,MATCH('Print View'!$AW129,'Coverage Indicators - Section D'!$I$45:$I$226,0))&lt;&gt;0,INDEX('Coverage Indicators - Section D'!E$45:E$226,MATCH('Print View'!$AW129,'Coverage Indicators - Section D'!$I$45:$I$226,0)),""),"")</f>
        <v/>
      </c>
      <c r="AD129" s="580" t="str">
        <f ca="1">IFERROR(IF(INDEX('Coverage Indicators - Section D'!G$45:G$226,MATCH('Print View'!$AW129,'Coverage Indicators - Section D'!$I$45:$I$226,0))&lt;&gt;0,INDEX('Coverage Indicators - Section D'!G$45:G$226,MATCH('Print View'!$AW129,'Coverage Indicators - Section D'!$I$45:$I$226,0)),""),"")</f>
        <v/>
      </c>
      <c r="AE129" s="582" t="str">
        <f ca="1">IFERROR(IF(INDEX('Coverage Indicators - Section D'!H$45:H$226,MATCH('Print View'!$AW129,'Coverage Indicators - Section D'!$I$45:$I$226,0))&lt;&gt;0,INDEX('Coverage Indicators - Section D'!H$45:H$226,MATCH('Print View'!$AW129,'Coverage Indicators - Section D'!$I$45:$I$226,0)),""),"")</f>
        <v>TBD</v>
      </c>
      <c r="AF129" s="271" t="str">
        <f ca="1">IFERROR(IF(INDEX('Coverage Indicators - Section D'!E$45:E$226,MATCH('Print View'!$AX129,'Coverage Indicators - Section D'!$I$45:$I$226,0))&lt;&gt;0,INDEX('Coverage Indicators - Section D'!E$45:E$226,MATCH('Print View'!$AX129,'Coverage Indicators - Section D'!$I$45:$I$226,0)),""),"")</f>
        <v/>
      </c>
      <c r="AG129" s="580" t="str">
        <f ca="1">IFERROR(IF(INDEX('Coverage Indicators - Section D'!G$45:G$226,MATCH('Print View'!$AX129,'Coverage Indicators - Section D'!$I$45:$I$226,0))&lt;&gt;0,INDEX('Coverage Indicators - Section D'!G$45:G$226,MATCH('Print View'!$AX129,'Coverage Indicators - Section D'!$I$45:$I$226,0)),""),"")</f>
        <v/>
      </c>
      <c r="AH129" s="582" t="str">
        <f ca="1">IFERROR(IF(INDEX('Coverage Indicators - Section D'!H$45:H$226,MATCH('Print View'!$AX129,'Coverage Indicators - Section D'!$I$45:$I$226,0))&lt;&gt;0,INDEX('Coverage Indicators - Section D'!H$45:H$226,MATCH('Print View'!$AX129,'Coverage Indicators - Section D'!$I$45:$I$226,0)),""),"")</f>
        <v/>
      </c>
      <c r="AI129" s="271" t="str">
        <f ca="1">IFERROR(IF(INDEX('Coverage Indicators - Section D'!E$45:E$226,MATCH('Print View'!$AY129,'Coverage Indicators - Section D'!$I$45:$I$226,0))&lt;&gt;0,INDEX('Coverage Indicators - Section D'!E$45:E$226,MATCH('Print View'!$AY129,'Coverage Indicators - Section D'!$I$45:$I$226,0)),""),"")</f>
        <v/>
      </c>
      <c r="AJ129" s="580" t="str">
        <f ca="1">IFERROR(IF(INDEX('Coverage Indicators - Section D'!G$45:G$226,MATCH('Print View'!$AY129,'Coverage Indicators - Section D'!$I$45:$I$226,0))&lt;&gt;0,INDEX('Coverage Indicators - Section D'!G$45:G$226,MATCH('Print View'!$AY129,'Coverage Indicators - Section D'!$I$45:$I$226,0)),""),"")</f>
        <v/>
      </c>
      <c r="AK129" s="582" t="str">
        <f ca="1">IFERROR(IF(INDEX('Coverage Indicators - Section D'!H$45:H$226,MATCH('Print View'!$AY129,'Coverage Indicators - Section D'!$I$45:$I$226,0))&lt;&gt;0,INDEX('Coverage Indicators - Section D'!H$45:H$226,MATCH('Print View'!$AY129,'Coverage Indicators - Section D'!$I$45:$I$226,0)),""),"")</f>
        <v/>
      </c>
      <c r="AL129" s="319"/>
      <c r="AM129" s="595" t="str">
        <f>IFERROR(IF(INDEX('Coverage Indicators - Section D'!W$10:W$41,MATCH('Print View'!$A129,'Coverage Indicators - Section D'!$A$10:$A$41,0))&lt;&gt;0,INDEX('Coverage Indicators - Section D'!W$10:W$41,MATCH('Print View'!$A129,'Coverage Indicators - Section D'!$A$10:$A$41,0)),""),"")</f>
        <v>Baselines TBD: This indicator relates to truck drivers and miners. 
a) Denominator &amp; Numerator: To be estimated after the IBBS studies are completed (1st phase – protocol writing and ERB submission funded under the current grant by end of June 2018; 2nd phase  - data collection and analysis, report writing and submission to be done when funding will be secure, expected by end of 2018).  
b) Baseline Source: There is no available recent data on Truck drivers and miners in Angola.  In the absence of programme data, setting the baseline is not yet feasible.  Under the current GF grant, two IBBS surveys are being organized by the PR to obtain size estimates and a better understanding of the prevalence and behavioural risk factors within these two groups. Nevertheless, this activity has suffered significant delays as the PR did not yet find a qualified organization to conduct the IBBS surveys. The advertisement is now re-opened and awaiting suitable candidates. Thus, as mentioned above: the design phase of the IBBS studies is due to be completed by June 2018 while the implementation and reporting phase is scheduled for completion by December 2018. Due to the GF new rule on no cost extension, the PR would collaborate with the MoH to request funding support under the current RSHH grant to support this activity by the end of the year. 
c) Target Assumptions: The targets will be set once the studies are completed
d) Reporting Systems: SR M&amp;E Systems
e) Geographical Coverage: Bie, Kwanza Norte, Lunda Norte and Lunda Sul
f) Grant Contribution: 100% of the targets”</v>
      </c>
      <c r="AN129" s="306"/>
      <c r="AO129" s="683"/>
      <c r="AP129" s="684"/>
      <c r="AQ129" s="684"/>
      <c r="AR129" s="579" t="str">
        <f t="shared" ref="AR129" ca="1" si="172">CONCATENATE($A129,N$117)</f>
        <v>61-Jul-18 to 31-Dec-18</v>
      </c>
      <c r="AS129" s="578" t="str">
        <f t="shared" ref="AS129" ca="1" si="173">CONCATENATE($A129,Q$117)</f>
        <v>61-Jan-19 to 30-Jun-19</v>
      </c>
      <c r="AT129" s="578" t="str">
        <f t="shared" ref="AT129" ca="1" si="174">CONCATENATE($A129,T$117)</f>
        <v>61-Jul-19 to 31-Dec-19</v>
      </c>
      <c r="AU129" s="578" t="str">
        <f t="shared" ref="AU129" ca="1" si="175">CONCATENATE($A129,W$117)</f>
        <v>61-Jan-20 to 30-Jun-20</v>
      </c>
      <c r="AV129" s="578" t="str">
        <f t="shared" ref="AV129" ca="1" si="176">CONCATENATE($A129,Z$117)</f>
        <v>61-Jul-20 to 31-Dec-20</v>
      </c>
      <c r="AW129" s="578" t="str">
        <f t="shared" ref="AW129" ca="1" si="177">CONCATENATE($A129,AC$117)</f>
        <v>61-Jan-21 to 30-Jun-21</v>
      </c>
      <c r="AX129" s="578" t="str">
        <f t="shared" ref="AX129" si="178">CONCATENATE($A129,AF$117)</f>
        <v xml:space="preserve">6 to </v>
      </c>
      <c r="AY129" s="578" t="str">
        <f t="shared" ref="AY129" si="179">CONCATENATE($A129,AI$117)</f>
        <v xml:space="preserve">6 to </v>
      </c>
      <c r="AZ129" s="339"/>
      <c r="BA129" s="339"/>
    </row>
    <row r="130" spans="1:53" s="226" customFormat="1" ht="28.5" x14ac:dyDescent="0.25">
      <c r="A130" s="584"/>
      <c r="B130" s="582"/>
      <c r="C130" s="582"/>
      <c r="D130" s="582"/>
      <c r="E130" s="272" t="str">
        <f>IFERROR(IF(INDEX('Coverage Indicators - Section D'!F$10:F$41,MATCH('Print View'!$A129,'Coverage Indicators - Section D'!$A$10:$A$41,0))&lt;&gt;0,INDEX('Coverage Indicators - Section D'!F$10:F$41,MATCH('Print View'!$A129,'Coverage Indicators - Section D'!$A$10:$A$41,0)),""),"")</f>
        <v/>
      </c>
      <c r="F130" s="580"/>
      <c r="G130" s="580"/>
      <c r="H130" s="582"/>
      <c r="I130" s="582"/>
      <c r="J130" s="582"/>
      <c r="K130" s="582"/>
      <c r="L130" s="272" t="str">
        <f>IFERROR(IF(INDEX('Coverage Indicators - Section D'!U$10:U$41,MATCH('Print View'!$A129,'Coverage Indicators - Section D'!$A$10:$A$41,0))&lt;&gt;0,INDEX('Coverage Indicators - Section D'!U$10:U$41,MATCH('Print View'!$A129,'Coverage Indicators - Section D'!$A$10:$A$41,0)),""),"")</f>
        <v>Subnational</v>
      </c>
      <c r="M130" s="582"/>
      <c r="N130" s="272" t="str">
        <f ca="1">IFERROR(IF(INDEX('Coverage Indicators - Section D'!F$45:F$226,MATCH('Print View'!$AR129,'Coverage Indicators - Section D'!$I$45:$I$226,0))&lt;&gt;0,INDEX('Coverage Indicators - Section D'!F$45:F$226,MATCH('Print View'!$AR129,'Coverage Indicators - Section D'!$I$45:$I$226,0)),""),"")</f>
        <v/>
      </c>
      <c r="O130" s="580"/>
      <c r="P130" s="582"/>
      <c r="Q130" s="272" t="str">
        <f ca="1">IFERROR(IF(INDEX('Coverage Indicators - Section D'!F$45:F$226,MATCH('Print View'!$AS129,'Coverage Indicators - Section D'!$I$45:$I$226,0))&lt;&gt;0,INDEX('Coverage Indicators - Section D'!F$45:F$226,MATCH('Print View'!$AS129,'Coverage Indicators - Section D'!$I$45:$I$226,0)),""),"")</f>
        <v/>
      </c>
      <c r="R130" s="580"/>
      <c r="S130" s="582"/>
      <c r="T130" s="272" t="str">
        <f ca="1">IFERROR(IF(INDEX('Coverage Indicators - Section D'!F$45:F$226,MATCH('Print View'!$AT129,'Coverage Indicators - Section D'!$I$45:$I$226,0))&lt;&gt;0,INDEX('Coverage Indicators - Section D'!F$45:F$226,MATCH('Print View'!$AT129,'Coverage Indicators - Section D'!$I$45:$I$226,0)),""),"")</f>
        <v/>
      </c>
      <c r="U130" s="580"/>
      <c r="V130" s="582"/>
      <c r="W130" s="272" t="str">
        <f ca="1">IFERROR(IF(INDEX('Coverage Indicators - Section D'!F$45:F$226,MATCH('Print View'!$AU129,'Coverage Indicators - Section D'!$I$45:$I$226,0))&lt;&gt;0,INDEX('Coverage Indicators - Section D'!F$45:F$226,MATCH('Print View'!$AU129,'Coverage Indicators - Section D'!$I$45:$I$226,0)),""),"")</f>
        <v/>
      </c>
      <c r="X130" s="580"/>
      <c r="Y130" s="582"/>
      <c r="Z130" s="272" t="str">
        <f ca="1">IFERROR(IF(INDEX('Coverage Indicators - Section D'!F$45:F$226,MATCH('Print View'!$AV129,'Coverage Indicators - Section D'!$I$45:$I$226,0))&lt;&gt;0,INDEX('Coverage Indicators - Section D'!F$45:F$226,MATCH('Print View'!$AV129,'Coverage Indicators - Section D'!$I$45:$I$226,0)),""),"")</f>
        <v/>
      </c>
      <c r="AA130" s="580"/>
      <c r="AB130" s="582"/>
      <c r="AC130" s="272" t="str">
        <f ca="1">IFERROR(IF(INDEX('Coverage Indicators - Section D'!F$45:F$226,MATCH('Print View'!$AW129,'Coverage Indicators - Section D'!$I$45:$I$226,0))&lt;&gt;0,INDEX('Coverage Indicators - Section D'!F$45:F$226,MATCH('Print View'!$AW129,'Coverage Indicators - Section D'!$I$45:$I$226,0)),""),"")</f>
        <v/>
      </c>
      <c r="AD130" s="580"/>
      <c r="AE130" s="582"/>
      <c r="AF130" s="272" t="str">
        <f ca="1">IFERROR(IF(INDEX('Coverage Indicators - Section D'!F$45:F$226,MATCH('Print View'!$AX129,'Coverage Indicators - Section D'!$I$45:$I$226,0))&lt;&gt;0,INDEX('Coverage Indicators - Section D'!F$45:F$226,MATCH('Print View'!$AX129,'Coverage Indicators - Section D'!$I$45:$I$226,0)),""),"")</f>
        <v/>
      </c>
      <c r="AG130" s="580"/>
      <c r="AH130" s="582"/>
      <c r="AI130" s="272" t="str">
        <f ca="1">IFERROR(IF(INDEX('Coverage Indicators - Section D'!F$45:F$226,MATCH('Print View'!$AY129,'Coverage Indicators - Section D'!$I$45:$I$226,0))&lt;&gt;0,INDEX('Coverage Indicators - Section D'!F$45:F$226,MATCH('Print View'!$AY129,'Coverage Indicators - Section D'!$I$45:$I$226,0)),""),"")</f>
        <v/>
      </c>
      <c r="AJ130" s="580"/>
      <c r="AK130" s="582"/>
      <c r="AL130" s="319"/>
      <c r="AM130" s="595"/>
      <c r="AN130" s="306"/>
      <c r="AO130" s="683"/>
      <c r="AP130" s="684"/>
      <c r="AQ130" s="684"/>
      <c r="AR130" s="579"/>
      <c r="AS130" s="578"/>
      <c r="AT130" s="578"/>
      <c r="AU130" s="578"/>
      <c r="AV130" s="578"/>
      <c r="AW130" s="578"/>
      <c r="AX130" s="578"/>
      <c r="AY130" s="578"/>
      <c r="AZ130" s="339"/>
      <c r="BA130" s="339"/>
    </row>
    <row r="131" spans="1:53" s="226" customFormat="1" ht="28.5" x14ac:dyDescent="0.25">
      <c r="A131" s="594">
        <v>7</v>
      </c>
      <c r="B131" s="588" t="str">
        <f>IFERROR(IF(INDEX('Coverage Indicators - Section D'!B$10:B$41,MATCH('Print View'!$A131,'Coverage Indicators - Section D'!$A$10:$A$41,0))&lt;&gt;0,INDEX('Coverage Indicators - Section D'!B$10:B$41,MATCH('Print View'!$A131,'Coverage Indicators - Section D'!$A$10:$A$41,0)),""),"")</f>
        <v/>
      </c>
      <c r="C131" s="588" t="str">
        <f>IFERROR(IF(INDEX('Coverage Indicators - Section D'!C$10:C$41,MATCH('Print View'!$A131,'Coverage Indicators - Section D'!$A$10:$A$41,0))&lt;&gt;0,INDEX('Coverage Indicators - Section D'!C$10:C$41,MATCH('Print View'!$A131,'Coverage Indicators - Section D'!$A$10:$A$41,0)),""),"")</f>
        <v/>
      </c>
      <c r="D131" s="588" t="str">
        <f>IFERROR(IF(INDEX('Coverage Indicators - Section D'!D$10:D$41,MATCH('Print View'!$A131,'Coverage Indicators - Section D'!$A$10:$A$41,0))&lt;&gt;0,INDEX('Coverage Indicators - Section D'!D$10:D$41,MATCH('Print View'!$A131,'Coverage Indicators - Section D'!$A$10:$A$41,0)),""),"")</f>
        <v/>
      </c>
      <c r="E131" s="250" t="str">
        <f>IFERROR(IF(INDEX('Coverage Indicators - Section D'!E$10:E$41,MATCH('Print View'!$A131,'Coverage Indicators - Section D'!$A$10:$A$41,0))&lt;&gt;0,INDEX('Coverage Indicators - Section D'!E$10:E$41,MATCH('Print View'!$A131,'Coverage Indicators - Section D'!$A$10:$A$41,0)),""),"")</f>
        <v/>
      </c>
      <c r="F131" s="587" t="str">
        <f>IFERROR(IF(INDEX('Coverage Indicators - Section D'!G$10:G$41,MATCH('Print View'!$A131,'Coverage Indicators - Section D'!$A$10:$A$41,0))&lt;&gt;0,INDEX('Coverage Indicators - Section D'!G$10:G$41,MATCH('Print View'!$A131,'Coverage Indicators - Section D'!$A$10:$A$41,0)),""),"")</f>
        <v/>
      </c>
      <c r="G131" s="587" t="str">
        <f>IFERROR(IF(INDEX('Coverage Indicators - Section D'!H$10:H$41,MATCH('Print View'!$A131,'Coverage Indicators - Section D'!$A$10:$A$41,0))&lt;&gt;0,INDEX('Coverage Indicators - Section D'!H$10:H$41,MATCH('Print View'!$A131,'Coverage Indicators - Section D'!$A$10:$A$41,0)),""),"")</f>
        <v/>
      </c>
      <c r="H131" s="588" t="str">
        <f>IFERROR(IF(INDEX('Coverage Indicators - Section D'!P$10:P$41,MATCH('Print View'!$A131,'Coverage Indicators - Section D'!$A$10:$A$41,0))&lt;&gt;0,INDEX('Coverage Indicators - Section D'!P$10:P$41,MATCH('Print View'!$A131,'Coverage Indicators - Section D'!$A$10:$A$41,0)),""),"")</f>
        <v/>
      </c>
      <c r="I131" s="588" t="str">
        <f>IFERROR(IF(INDEX('Coverage Indicators - Section D'!Q$10:Q$41,MATCH('Print View'!$A131,'Coverage Indicators - Section D'!$A$10:$A$41,0))&lt;&gt;0,INDEX('Coverage Indicators - Section D'!Q$10:Q$41,MATCH('Print View'!$A131,'Coverage Indicators - Section D'!$A$10:$A$41,0)),""),"")</f>
        <v/>
      </c>
      <c r="J131" s="588" t="str">
        <f>IFERROR(IF(INDEX('Coverage Indicators - Section D'!R$10:R$41,MATCH('Print View'!$A131,'Coverage Indicators - Section D'!$A$10:$A$41,0))&lt;&gt;0,INDEX('Coverage Indicators - Section D'!R$10:R$41,MATCH('Print View'!$A131,'Coverage Indicators - Section D'!$A$10:$A$41,0)),""),"")</f>
        <v/>
      </c>
      <c r="K131" s="588" t="str">
        <f>IFERROR(IF(INDEX('Coverage Indicators - Section D'!S$10:S$41,MATCH('Print View'!$A131,'Coverage Indicators - Section D'!$A$10:$A$41,0))&lt;&gt;0,INDEX('Coverage Indicators - Section D'!S$10:S$41,MATCH('Print View'!$A131,'Coverage Indicators - Section D'!$A$10:$A$41,0)),""),"")</f>
        <v/>
      </c>
      <c r="L131" s="250" t="str">
        <f>IFERROR(IF(INDEX('Coverage Indicators - Section D'!T$10:T$41,MATCH('Print View'!$A131,'Coverage Indicators - Section D'!$A$10:$A$41,0))&lt;&gt;0,INDEX('Coverage Indicators - Section D'!T$10:T$41,MATCH('Print View'!$A131,'Coverage Indicators - Section D'!$A$10:$A$41,0)),""),"")</f>
        <v>Angola</v>
      </c>
      <c r="M131" s="588" t="str">
        <f>IFERROR(IF(INDEX('Coverage Indicators - Section D'!V$10:V$41,MATCH('Print View'!$A131,'Coverage Indicators - Section D'!$A$10:$A$41,0))&lt;&gt;0,INDEX('Coverage Indicators - Section D'!V$10:V$41,MATCH('Print View'!$A131,'Coverage Indicators - Section D'!$A$10:$A$41,0)),""),"")</f>
        <v/>
      </c>
      <c r="N131" s="250" t="str">
        <f ca="1">IFERROR(IF(INDEX('Coverage Indicators - Section D'!E$45:E$226,MATCH('Print View'!$AR131,'Coverage Indicators - Section D'!$I$45:$I$226,0))&lt;&gt;0,INDEX('Coverage Indicators - Section D'!E$45:E$226,MATCH('Print View'!$AR131,'Coverage Indicators - Section D'!$I$45:$I$226,0)),""),"")</f>
        <v/>
      </c>
      <c r="O131" s="587" t="str">
        <f ca="1">IFERROR(IF(INDEX('Coverage Indicators - Section D'!G$45:G$226,MATCH('Print View'!$AR131,'Coverage Indicators - Section D'!$I$45:$I$226,0))&lt;&gt;0,INDEX('Coverage Indicators - Section D'!G$45:G$226,MATCH('Print View'!$AR131,'Coverage Indicators - Section D'!$I$45:$I$226,0)),""),"")</f>
        <v/>
      </c>
      <c r="P131" s="588" t="str">
        <f ca="1">IFERROR(IF(INDEX('Coverage Indicators - Section D'!H$45:H$226,MATCH('Print View'!$AR131,'Coverage Indicators - Section D'!$I$45:$I$226,0))&lt;&gt;0,INDEX('Coverage Indicators - Section D'!H$45:H$226,MATCH('Print View'!$AR131,'Coverage Indicators - Section D'!$I$45:$I$226,0)),""),"")</f>
        <v/>
      </c>
      <c r="Q131" s="250" t="str">
        <f ca="1">IFERROR(IF(INDEX('Coverage Indicators - Section D'!E$45:E$226,MATCH('Print View'!$AS131,'Coverage Indicators - Section D'!$I$45:$I$226,0))&lt;&gt;0,INDEX('Coverage Indicators - Section D'!E$45:E$226,MATCH('Print View'!$AS131,'Coverage Indicators - Section D'!$I$45:$I$226,0)),""),"")</f>
        <v/>
      </c>
      <c r="R131" s="587" t="str">
        <f ca="1">IFERROR(IF(INDEX('Coverage Indicators - Section D'!G$45:G$226,MATCH('Print View'!$AS131,'Coverage Indicators - Section D'!$I$45:$I$226,0))&lt;&gt;0,INDEX('Coverage Indicators - Section D'!G$45:G$226,MATCH('Print View'!$AS131,'Coverage Indicators - Section D'!$I$45:$I$226,0)),""),"")</f>
        <v/>
      </c>
      <c r="S131" s="588" t="str">
        <f ca="1">IFERROR(IF(INDEX('Coverage Indicators - Section D'!H$45:H$226,MATCH('Print View'!$AS131,'Coverage Indicators - Section D'!$I$45:$I$226,0))&lt;&gt;0,INDEX('Coverage Indicators - Section D'!H$45:H$226,MATCH('Print View'!$AS131,'Coverage Indicators - Section D'!$I$45:$I$226,0)),""),"")</f>
        <v/>
      </c>
      <c r="T131" s="250" t="str">
        <f ca="1">IFERROR(IF(INDEX('Coverage Indicators - Section D'!E$45:E$226,MATCH('Print View'!$AT131,'Coverage Indicators - Section D'!$I$45:$I$226,0))&lt;&gt;0,INDEX('Coverage Indicators - Section D'!E$45:E$226,MATCH('Print View'!$AT131,'Coverage Indicators - Section D'!$I$45:$I$226,0)),""),"")</f>
        <v/>
      </c>
      <c r="U131" s="587" t="str">
        <f ca="1">IFERROR(IF(INDEX('Coverage Indicators - Section D'!G$45:G$226,MATCH('Print View'!$AT131,'Coverage Indicators - Section D'!$I$45:$I$226,0))&lt;&gt;0,INDEX('Coverage Indicators - Section D'!G$45:G$226,MATCH('Print View'!$AT131,'Coverage Indicators - Section D'!$I$45:$I$226,0)),""),"")</f>
        <v/>
      </c>
      <c r="V131" s="588" t="str">
        <f ca="1">IFERROR(IF(INDEX('Coverage Indicators - Section D'!H$45:H$226,MATCH('Print View'!$AT131,'Coverage Indicators - Section D'!$I$45:$I$226,0))&lt;&gt;0,INDEX('Coverage Indicators - Section D'!H$45:H$226,MATCH('Print View'!$AT131,'Coverage Indicators - Section D'!$I$45:$I$226,0)),""),"")</f>
        <v/>
      </c>
      <c r="W131" s="250" t="str">
        <f ca="1">IFERROR(IF(INDEX('Coverage Indicators - Section D'!E$45:E$226,MATCH('Print View'!$AU131,'Coverage Indicators - Section D'!$I$45:$I$226,0))&lt;&gt;0,INDEX('Coverage Indicators - Section D'!E$45:E$226,MATCH('Print View'!$AU131,'Coverage Indicators - Section D'!$I$45:$I$226,0)),""),"")</f>
        <v/>
      </c>
      <c r="X131" s="587" t="str">
        <f ca="1">IFERROR(IF(INDEX('Coverage Indicators - Section D'!G$45:G$226,MATCH('Print View'!$AU131,'Coverage Indicators - Section D'!$I$45:$I$226,0))&lt;&gt;0,INDEX('Coverage Indicators - Section D'!G$45:G$226,MATCH('Print View'!$AU131,'Coverage Indicators - Section D'!$I$45:$I$226,0)),""),"")</f>
        <v/>
      </c>
      <c r="Y131" s="588" t="str">
        <f ca="1">IFERROR(IF(INDEX('Coverage Indicators - Section D'!H$45:H$226,MATCH('Print View'!$AU131,'Coverage Indicators - Section D'!$I$45:$I$226,0))&lt;&gt;0,INDEX('Coverage Indicators - Section D'!H$45:H$226,MATCH('Print View'!$AU131,'Coverage Indicators - Section D'!$I$45:$I$226,0)),""),"")</f>
        <v/>
      </c>
      <c r="Z131" s="250" t="str">
        <f ca="1">IFERROR(IF(INDEX('Coverage Indicators - Section D'!E$45:E$226,MATCH('Print View'!$AV131,'Coverage Indicators - Section D'!$I$45:$I$226,0))&lt;&gt;0,INDEX('Coverage Indicators - Section D'!E$45:E$226,MATCH('Print View'!$AV131,'Coverage Indicators - Section D'!$I$45:$I$226,0)),""),"")</f>
        <v/>
      </c>
      <c r="AA131" s="587" t="str">
        <f ca="1">IFERROR(IF(INDEX('Coverage Indicators - Section D'!G$45:G$226,MATCH('Print View'!$AV131,'Coverage Indicators - Section D'!$I$45:$I$226,0))&lt;&gt;0,INDEX('Coverage Indicators - Section D'!G$45:G$226,MATCH('Print View'!$AV131,'Coverage Indicators - Section D'!$I$45:$I$226,0)),""),"")</f>
        <v/>
      </c>
      <c r="AB131" s="588" t="str">
        <f ca="1">IFERROR(IF(INDEX('Coverage Indicators - Section D'!H$45:H$226,MATCH('Print View'!$AV131,'Coverage Indicators - Section D'!$I$45:$I$226,0))&lt;&gt;0,INDEX('Coverage Indicators - Section D'!H$45:H$226,MATCH('Print View'!$AV131,'Coverage Indicators - Section D'!$I$45:$I$226,0)),""),"")</f>
        <v/>
      </c>
      <c r="AC131" s="250" t="str">
        <f ca="1">IFERROR(IF(INDEX('Coverage Indicators - Section D'!E$45:E$226,MATCH('Print View'!$AW131,'Coverage Indicators - Section D'!$I$45:$I$226,0))&lt;&gt;0,INDEX('Coverage Indicators - Section D'!E$45:E$226,MATCH('Print View'!$AW131,'Coverage Indicators - Section D'!$I$45:$I$226,0)),""),"")</f>
        <v/>
      </c>
      <c r="AD131" s="587" t="str">
        <f ca="1">IFERROR(IF(INDEX('Coverage Indicators - Section D'!G$45:G$226,MATCH('Print View'!$AW131,'Coverage Indicators - Section D'!$I$45:$I$226,0))&lt;&gt;0,INDEX('Coverage Indicators - Section D'!G$45:G$226,MATCH('Print View'!$AW131,'Coverage Indicators - Section D'!$I$45:$I$226,0)),""),"")</f>
        <v/>
      </c>
      <c r="AE131" s="588" t="str">
        <f ca="1">IFERROR(IF(INDEX('Coverage Indicators - Section D'!H$45:H$226,MATCH('Print View'!$AW131,'Coverage Indicators - Section D'!$I$45:$I$226,0))&lt;&gt;0,INDEX('Coverage Indicators - Section D'!H$45:H$226,MATCH('Print View'!$AW131,'Coverage Indicators - Section D'!$I$45:$I$226,0)),""),"")</f>
        <v/>
      </c>
      <c r="AF131" s="250" t="str">
        <f ca="1">IFERROR(IF(INDEX('Coverage Indicators - Section D'!E$45:E$226,MATCH('Print View'!$AX131,'Coverage Indicators - Section D'!$I$45:$I$226,0))&lt;&gt;0,INDEX('Coverage Indicators - Section D'!E$45:E$226,MATCH('Print View'!$AX131,'Coverage Indicators - Section D'!$I$45:$I$226,0)),""),"")</f>
        <v/>
      </c>
      <c r="AG131" s="587" t="str">
        <f ca="1">IFERROR(IF(INDEX('Coverage Indicators - Section D'!G$45:G$226,MATCH('Print View'!$AX131,'Coverage Indicators - Section D'!$I$45:$I$226,0))&lt;&gt;0,INDEX('Coverage Indicators - Section D'!G$45:G$226,MATCH('Print View'!$AX131,'Coverage Indicators - Section D'!$I$45:$I$226,0)),""),"")</f>
        <v/>
      </c>
      <c r="AH131" s="588" t="str">
        <f ca="1">IFERROR(IF(INDEX('Coverage Indicators - Section D'!H$45:H$226,MATCH('Print View'!$AX131,'Coverage Indicators - Section D'!$I$45:$I$226,0))&lt;&gt;0,INDEX('Coverage Indicators - Section D'!H$45:H$226,MATCH('Print View'!$AX131,'Coverage Indicators - Section D'!$I$45:$I$226,0)),""),"")</f>
        <v/>
      </c>
      <c r="AI131" s="250" t="str">
        <f ca="1">IFERROR(IF(INDEX('Coverage Indicators - Section D'!E$45:E$226,MATCH('Print View'!$AY131,'Coverage Indicators - Section D'!$I$45:$I$226,0))&lt;&gt;0,INDEX('Coverage Indicators - Section D'!E$45:E$226,MATCH('Print View'!$AY131,'Coverage Indicators - Section D'!$I$45:$I$226,0)),""),"")</f>
        <v/>
      </c>
      <c r="AJ131" s="587" t="str">
        <f ca="1">IFERROR(IF(INDEX('Coverage Indicators - Section D'!G$45:G$226,MATCH('Print View'!$AY131,'Coverage Indicators - Section D'!$I$45:$I$226,0))&lt;&gt;0,INDEX('Coverage Indicators - Section D'!G$45:G$226,MATCH('Print View'!$AY131,'Coverage Indicators - Section D'!$I$45:$I$226,0)),""),"")</f>
        <v/>
      </c>
      <c r="AK131" s="588" t="str">
        <f ca="1">IFERROR(IF(INDEX('Coverage Indicators - Section D'!H$45:H$226,MATCH('Print View'!$AY131,'Coverage Indicators - Section D'!$I$45:$I$226,0))&lt;&gt;0,INDEX('Coverage Indicators - Section D'!H$45:H$226,MATCH('Print View'!$AY131,'Coverage Indicators - Section D'!$I$45:$I$226,0)),""),"")</f>
        <v/>
      </c>
      <c r="AL131" s="319"/>
      <c r="AM131" s="586" t="str">
        <f>IFERROR(IF(INDEX('Coverage Indicators - Section D'!W$10:W$41,MATCH('Print View'!$A131,'Coverage Indicators - Section D'!$A$10:$A$41,0))&lt;&gt;0,INDEX('Coverage Indicators - Section D'!W$10:W$41,MATCH('Print View'!$A131,'Coverage Indicators - Section D'!$A$10:$A$41,0)),""),"")</f>
        <v/>
      </c>
      <c r="AN131" s="306"/>
      <c r="AO131" s="681"/>
      <c r="AP131" s="682"/>
      <c r="AQ131" s="682"/>
      <c r="AR131" s="579" t="str">
        <f t="shared" ref="AR131" ca="1" si="180">CONCATENATE($A131,N$117)</f>
        <v>71-Jul-18 to 31-Dec-18</v>
      </c>
      <c r="AS131" s="578" t="str">
        <f t="shared" ref="AS131" ca="1" si="181">CONCATENATE($A131,Q$117)</f>
        <v>71-Jan-19 to 30-Jun-19</v>
      </c>
      <c r="AT131" s="578" t="str">
        <f t="shared" ref="AT131" ca="1" si="182">CONCATENATE($A131,T$117)</f>
        <v>71-Jul-19 to 31-Dec-19</v>
      </c>
      <c r="AU131" s="578" t="str">
        <f t="shared" ref="AU131" ca="1" si="183">CONCATENATE($A131,W$117)</f>
        <v>71-Jan-20 to 30-Jun-20</v>
      </c>
      <c r="AV131" s="578" t="str">
        <f t="shared" ref="AV131" ca="1" si="184">CONCATENATE($A131,Z$117)</f>
        <v>71-Jul-20 to 31-Dec-20</v>
      </c>
      <c r="AW131" s="578" t="str">
        <f t="shared" ref="AW131" ca="1" si="185">CONCATENATE($A131,AC$117)</f>
        <v>71-Jan-21 to 30-Jun-21</v>
      </c>
      <c r="AX131" s="578" t="str">
        <f t="shared" ref="AX131" si="186">CONCATENATE($A131,AF$117)</f>
        <v xml:space="preserve">7 to </v>
      </c>
      <c r="AY131" s="578" t="str">
        <f t="shared" ref="AY131" si="187">CONCATENATE($A131,AI$117)</f>
        <v xml:space="preserve">7 to </v>
      </c>
      <c r="AZ131" s="339"/>
      <c r="BA131" s="339"/>
    </row>
    <row r="132" spans="1:53" s="226" customFormat="1" ht="28.5" x14ac:dyDescent="0.25">
      <c r="A132" s="594"/>
      <c r="B132" s="588"/>
      <c r="C132" s="588"/>
      <c r="D132" s="588"/>
      <c r="E132" s="249" t="str">
        <f>IFERROR(IF(INDEX('Coverage Indicators - Section D'!F$10:F$41,MATCH('Print View'!$A131,'Coverage Indicators - Section D'!$A$10:$A$41,0))&lt;&gt;0,INDEX('Coverage Indicators - Section D'!F$10:F$41,MATCH('Print View'!$A131,'Coverage Indicators - Section D'!$A$10:$A$41,0)),""),"")</f>
        <v/>
      </c>
      <c r="F132" s="587"/>
      <c r="G132" s="587"/>
      <c r="H132" s="588"/>
      <c r="I132" s="588"/>
      <c r="J132" s="588"/>
      <c r="K132" s="588"/>
      <c r="L132" s="249" t="str">
        <f>IFERROR(IF(INDEX('Coverage Indicators - Section D'!U$10:U$41,MATCH('Print View'!$A131,'Coverage Indicators - Section D'!$A$10:$A$41,0))&lt;&gt;0,INDEX('Coverage Indicators - Section D'!U$10:U$41,MATCH('Print View'!$A131,'Coverage Indicators - Section D'!$A$10:$A$41,0)),""),"")</f>
        <v/>
      </c>
      <c r="M132" s="588"/>
      <c r="N132" s="249" t="str">
        <f ca="1">IFERROR(IF(INDEX('Coverage Indicators - Section D'!F$45:F$226,MATCH('Print View'!$AR131,'Coverage Indicators - Section D'!$I$45:$I$226,0))&lt;&gt;0,INDEX('Coverage Indicators - Section D'!F$45:F$226,MATCH('Print View'!$AR131,'Coverage Indicators - Section D'!$I$45:$I$226,0)),""),"")</f>
        <v/>
      </c>
      <c r="O132" s="587"/>
      <c r="P132" s="588"/>
      <c r="Q132" s="249" t="str">
        <f ca="1">IFERROR(IF(INDEX('Coverage Indicators - Section D'!F$45:F$226,MATCH('Print View'!$AS131,'Coverage Indicators - Section D'!$I$45:$I$226,0))&lt;&gt;0,INDEX('Coverage Indicators - Section D'!F$45:F$226,MATCH('Print View'!$AS131,'Coverage Indicators - Section D'!$I$45:$I$226,0)),""),"")</f>
        <v/>
      </c>
      <c r="R132" s="587"/>
      <c r="S132" s="588"/>
      <c r="T132" s="249" t="str">
        <f ca="1">IFERROR(IF(INDEX('Coverage Indicators - Section D'!F$45:F$226,MATCH('Print View'!$AT131,'Coverage Indicators - Section D'!$I$45:$I$226,0))&lt;&gt;0,INDEX('Coverage Indicators - Section D'!F$45:F$226,MATCH('Print View'!$AT131,'Coverage Indicators - Section D'!$I$45:$I$226,0)),""),"")</f>
        <v/>
      </c>
      <c r="U132" s="587"/>
      <c r="V132" s="588"/>
      <c r="W132" s="249" t="str">
        <f ca="1">IFERROR(IF(INDEX('Coverage Indicators - Section D'!F$45:F$226,MATCH('Print View'!$AU131,'Coverage Indicators - Section D'!$I$45:$I$226,0))&lt;&gt;0,INDEX('Coverage Indicators - Section D'!F$45:F$226,MATCH('Print View'!$AU131,'Coverage Indicators - Section D'!$I$45:$I$226,0)),""),"")</f>
        <v/>
      </c>
      <c r="X132" s="587"/>
      <c r="Y132" s="588"/>
      <c r="Z132" s="249" t="str">
        <f ca="1">IFERROR(IF(INDEX('Coverage Indicators - Section D'!F$45:F$226,MATCH('Print View'!$AV131,'Coverage Indicators - Section D'!$I$45:$I$226,0))&lt;&gt;0,INDEX('Coverage Indicators - Section D'!F$45:F$226,MATCH('Print View'!$AV131,'Coverage Indicators - Section D'!$I$45:$I$226,0)),""),"")</f>
        <v/>
      </c>
      <c r="AA132" s="587"/>
      <c r="AB132" s="588"/>
      <c r="AC132" s="249" t="str">
        <f ca="1">IFERROR(IF(INDEX('Coverage Indicators - Section D'!F$45:F$226,MATCH('Print View'!$AW131,'Coverage Indicators - Section D'!$I$45:$I$226,0))&lt;&gt;0,INDEX('Coverage Indicators - Section D'!F$45:F$226,MATCH('Print View'!$AW131,'Coverage Indicators - Section D'!$I$45:$I$226,0)),""),"")</f>
        <v/>
      </c>
      <c r="AD132" s="587"/>
      <c r="AE132" s="588"/>
      <c r="AF132" s="249" t="str">
        <f ca="1">IFERROR(IF(INDEX('Coverage Indicators - Section D'!F$45:F$226,MATCH('Print View'!$AX131,'Coverage Indicators - Section D'!$I$45:$I$226,0))&lt;&gt;0,INDEX('Coverage Indicators - Section D'!F$45:F$226,MATCH('Print View'!$AX131,'Coverage Indicators - Section D'!$I$45:$I$226,0)),""),"")</f>
        <v/>
      </c>
      <c r="AG132" s="587"/>
      <c r="AH132" s="588"/>
      <c r="AI132" s="249" t="str">
        <f ca="1">IFERROR(IF(INDEX('Coverage Indicators - Section D'!F$45:F$226,MATCH('Print View'!$AY131,'Coverage Indicators - Section D'!$I$45:$I$226,0))&lt;&gt;0,INDEX('Coverage Indicators - Section D'!F$45:F$226,MATCH('Print View'!$AY131,'Coverage Indicators - Section D'!$I$45:$I$226,0)),""),"")</f>
        <v/>
      </c>
      <c r="AJ132" s="587"/>
      <c r="AK132" s="588"/>
      <c r="AL132" s="319"/>
      <c r="AM132" s="586"/>
      <c r="AN132" s="306"/>
      <c r="AO132" s="681"/>
      <c r="AP132" s="682"/>
      <c r="AQ132" s="682"/>
      <c r="AR132" s="579"/>
      <c r="AS132" s="578"/>
      <c r="AT132" s="578"/>
      <c r="AU132" s="578"/>
      <c r="AV132" s="578"/>
      <c r="AW132" s="578"/>
      <c r="AX132" s="578"/>
      <c r="AY132" s="578"/>
      <c r="AZ132" s="339"/>
      <c r="BA132" s="339"/>
    </row>
    <row r="133" spans="1:53" s="226" customFormat="1" ht="28.5" x14ac:dyDescent="0.25">
      <c r="A133" s="584">
        <v>8</v>
      </c>
      <c r="B133" s="582" t="str">
        <f>IFERROR(IF(INDEX('Coverage Indicators - Section D'!B$10:B$41,MATCH('Print View'!$A133,'Coverage Indicators - Section D'!$A$10:$A$41,0))&lt;&gt;0,INDEX('Coverage Indicators - Section D'!B$10:B$41,MATCH('Print View'!$A133,'Coverage Indicators - Section D'!$A$10:$A$41,0)),""),"")</f>
        <v/>
      </c>
      <c r="C133" s="582" t="str">
        <f>IFERROR(IF(INDEX('Coverage Indicators - Section D'!C$10:C$41,MATCH('Print View'!$A133,'Coverage Indicators - Section D'!$A$10:$A$41,0))&lt;&gt;0,INDEX('Coverage Indicators - Section D'!C$10:C$41,MATCH('Print View'!$A133,'Coverage Indicators - Section D'!$A$10:$A$41,0)),""),"")</f>
        <v/>
      </c>
      <c r="D133" s="582" t="str">
        <f>IFERROR(IF(INDEX('Coverage Indicators - Section D'!D$10:D$41,MATCH('Print View'!$A133,'Coverage Indicators - Section D'!$A$10:$A$41,0))&lt;&gt;0,INDEX('Coverage Indicators - Section D'!D$10:D$41,MATCH('Print View'!$A133,'Coverage Indicators - Section D'!$A$10:$A$41,0)),""),"")</f>
        <v/>
      </c>
      <c r="E133" s="271" t="str">
        <f>IFERROR(IF(INDEX('Coverage Indicators - Section D'!E$10:E$41,MATCH('Print View'!$A133,'Coverage Indicators - Section D'!$A$10:$A$41,0))&lt;&gt;0,INDEX('Coverage Indicators - Section D'!E$10:E$41,MATCH('Print View'!$A133,'Coverage Indicators - Section D'!$A$10:$A$41,0)),""),"")</f>
        <v/>
      </c>
      <c r="F133" s="580" t="str">
        <f>IFERROR(IF(INDEX('Coverage Indicators - Section D'!G$10:G$41,MATCH('Print View'!$A133,'Coverage Indicators - Section D'!$A$10:$A$41,0))&lt;&gt;0,INDEX('Coverage Indicators - Section D'!G$10:G$41,MATCH('Print View'!$A133,'Coverage Indicators - Section D'!$A$10:$A$41,0)),""),"")</f>
        <v/>
      </c>
      <c r="G133" s="580" t="str">
        <f>IFERROR(IF(INDEX('Coverage Indicators - Section D'!H$10:H$41,MATCH('Print View'!$A133,'Coverage Indicators - Section D'!$A$10:$A$41,0))&lt;&gt;0,INDEX('Coverage Indicators - Section D'!H$10:H$41,MATCH('Print View'!$A133,'Coverage Indicators - Section D'!$A$10:$A$41,0)),""),"")</f>
        <v/>
      </c>
      <c r="H133" s="582" t="str">
        <f>IFERROR(IF(INDEX('Coverage Indicators - Section D'!P$10:P$41,MATCH('Print View'!$A133,'Coverage Indicators - Section D'!$A$10:$A$41,0))&lt;&gt;0,INDEX('Coverage Indicators - Section D'!P$10:P$41,MATCH('Print View'!$A133,'Coverage Indicators - Section D'!$A$10:$A$41,0)),""),"")</f>
        <v/>
      </c>
      <c r="I133" s="582" t="str">
        <f>IFERROR(IF(INDEX('Coverage Indicators - Section D'!Q$10:Q$41,MATCH('Print View'!$A133,'Coverage Indicators - Section D'!$A$10:$A$41,0))&lt;&gt;0,INDEX('Coverage Indicators - Section D'!Q$10:Q$41,MATCH('Print View'!$A133,'Coverage Indicators - Section D'!$A$10:$A$41,0)),""),"")</f>
        <v/>
      </c>
      <c r="J133" s="582" t="str">
        <f>IFERROR(IF(INDEX('Coverage Indicators - Section D'!R$10:R$41,MATCH('Print View'!$A133,'Coverage Indicators - Section D'!$A$10:$A$41,0))&lt;&gt;0,INDEX('Coverage Indicators - Section D'!R$10:R$41,MATCH('Print View'!$A133,'Coverage Indicators - Section D'!$A$10:$A$41,0)),""),"")</f>
        <v/>
      </c>
      <c r="K133" s="582" t="str">
        <f>IFERROR(IF(INDEX('Coverage Indicators - Section D'!S$10:S$41,MATCH('Print View'!$A133,'Coverage Indicators - Section D'!$A$10:$A$41,0))&lt;&gt;0,INDEX('Coverage Indicators - Section D'!S$10:S$41,MATCH('Print View'!$A133,'Coverage Indicators - Section D'!$A$10:$A$41,0)),""),"")</f>
        <v/>
      </c>
      <c r="L133" s="271" t="str">
        <f>IFERROR(IF(INDEX('Coverage Indicators - Section D'!T$10:T$41,MATCH('Print View'!$A133,'Coverage Indicators - Section D'!$A$10:$A$41,0))&lt;&gt;0,INDEX('Coverage Indicators - Section D'!T$10:T$41,MATCH('Print View'!$A133,'Coverage Indicators - Section D'!$A$10:$A$41,0)),""),"")</f>
        <v>Angola</v>
      </c>
      <c r="M133" s="582" t="str">
        <f>IFERROR(IF(INDEX('Coverage Indicators - Section D'!V$10:V$41,MATCH('Print View'!$A133,'Coverage Indicators - Section D'!$A$10:$A$41,0))&lt;&gt;0,INDEX('Coverage Indicators - Section D'!V$10:V$41,MATCH('Print View'!$A133,'Coverage Indicators - Section D'!$A$10:$A$41,0)),""),"")</f>
        <v/>
      </c>
      <c r="N133" s="271" t="str">
        <f ca="1">IFERROR(IF(INDEX('Coverage Indicators - Section D'!E$45:E$226,MATCH('Print View'!$AR133,'Coverage Indicators - Section D'!$I$45:$I$226,0))&lt;&gt;0,INDEX('Coverage Indicators - Section D'!E$45:E$226,MATCH('Print View'!$AR133,'Coverage Indicators - Section D'!$I$45:$I$226,0)),""),"")</f>
        <v/>
      </c>
      <c r="O133" s="580" t="str">
        <f ca="1">IFERROR(IF(INDEX('Coverage Indicators - Section D'!G$45:G$226,MATCH('Print View'!$AR133,'Coverage Indicators - Section D'!$I$45:$I$226,0))&lt;&gt;0,INDEX('Coverage Indicators - Section D'!G$45:G$226,MATCH('Print View'!$AR133,'Coverage Indicators - Section D'!$I$45:$I$226,0)),""),"")</f>
        <v/>
      </c>
      <c r="P133" s="582" t="str">
        <f ca="1">IFERROR(IF(INDEX('Coverage Indicators - Section D'!H$45:H$226,MATCH('Print View'!$AR133,'Coverage Indicators - Section D'!$I$45:$I$226,0))&lt;&gt;0,INDEX('Coverage Indicators - Section D'!H$45:H$226,MATCH('Print View'!$AR133,'Coverage Indicators - Section D'!$I$45:$I$226,0)),""),"")</f>
        <v/>
      </c>
      <c r="Q133" s="271" t="str">
        <f ca="1">IFERROR(IF(INDEX('Coverage Indicators - Section D'!E$45:E$226,MATCH('Print View'!$AS133,'Coverage Indicators - Section D'!$I$45:$I$226,0))&lt;&gt;0,INDEX('Coverage Indicators - Section D'!E$45:E$226,MATCH('Print View'!$AS133,'Coverage Indicators - Section D'!$I$45:$I$226,0)),""),"")</f>
        <v/>
      </c>
      <c r="R133" s="580" t="str">
        <f ca="1">IFERROR(IF(INDEX('Coverage Indicators - Section D'!G$45:G$226,MATCH('Print View'!$AS133,'Coverage Indicators - Section D'!$I$45:$I$226,0))&lt;&gt;0,INDEX('Coverage Indicators - Section D'!G$45:G$226,MATCH('Print View'!$AS133,'Coverage Indicators - Section D'!$I$45:$I$226,0)),""),"")</f>
        <v/>
      </c>
      <c r="S133" s="582" t="str">
        <f ca="1">IFERROR(IF(INDEX('Coverage Indicators - Section D'!H$45:H$226,MATCH('Print View'!$AS133,'Coverage Indicators - Section D'!$I$45:$I$226,0))&lt;&gt;0,INDEX('Coverage Indicators - Section D'!H$45:H$226,MATCH('Print View'!$AS133,'Coverage Indicators - Section D'!$I$45:$I$226,0)),""),"")</f>
        <v/>
      </c>
      <c r="T133" s="271" t="str">
        <f ca="1">IFERROR(IF(INDEX('Coverage Indicators - Section D'!E$45:E$226,MATCH('Print View'!$AT133,'Coverage Indicators - Section D'!$I$45:$I$226,0))&lt;&gt;0,INDEX('Coverage Indicators - Section D'!E$45:E$226,MATCH('Print View'!$AT133,'Coverage Indicators - Section D'!$I$45:$I$226,0)),""),"")</f>
        <v/>
      </c>
      <c r="U133" s="580" t="str">
        <f ca="1">IFERROR(IF(INDEX('Coverage Indicators - Section D'!G$45:G$226,MATCH('Print View'!$AT133,'Coverage Indicators - Section D'!$I$45:$I$226,0))&lt;&gt;0,INDEX('Coverage Indicators - Section D'!G$45:G$226,MATCH('Print View'!$AT133,'Coverage Indicators - Section D'!$I$45:$I$226,0)),""),"")</f>
        <v/>
      </c>
      <c r="V133" s="582" t="str">
        <f ca="1">IFERROR(IF(INDEX('Coverage Indicators - Section D'!H$45:H$226,MATCH('Print View'!$AT133,'Coverage Indicators - Section D'!$I$45:$I$226,0))&lt;&gt;0,INDEX('Coverage Indicators - Section D'!H$45:H$226,MATCH('Print View'!$AT133,'Coverage Indicators - Section D'!$I$45:$I$226,0)),""),"")</f>
        <v/>
      </c>
      <c r="W133" s="271" t="str">
        <f ca="1">IFERROR(IF(INDEX('Coverage Indicators - Section D'!E$45:E$226,MATCH('Print View'!$AU133,'Coverage Indicators - Section D'!$I$45:$I$226,0))&lt;&gt;0,INDEX('Coverage Indicators - Section D'!E$45:E$226,MATCH('Print View'!$AU133,'Coverage Indicators - Section D'!$I$45:$I$226,0)),""),"")</f>
        <v/>
      </c>
      <c r="X133" s="580" t="str">
        <f ca="1">IFERROR(IF(INDEX('Coverage Indicators - Section D'!G$45:G$226,MATCH('Print View'!$AU133,'Coverage Indicators - Section D'!$I$45:$I$226,0))&lt;&gt;0,INDEX('Coverage Indicators - Section D'!G$45:G$226,MATCH('Print View'!$AU133,'Coverage Indicators - Section D'!$I$45:$I$226,0)),""),"")</f>
        <v/>
      </c>
      <c r="Y133" s="582" t="str">
        <f ca="1">IFERROR(IF(INDEX('Coverage Indicators - Section D'!H$45:H$226,MATCH('Print View'!$AU133,'Coverage Indicators - Section D'!$I$45:$I$226,0))&lt;&gt;0,INDEX('Coverage Indicators - Section D'!H$45:H$226,MATCH('Print View'!$AU133,'Coverage Indicators - Section D'!$I$45:$I$226,0)),""),"")</f>
        <v/>
      </c>
      <c r="Z133" s="271" t="str">
        <f ca="1">IFERROR(IF(INDEX('Coverage Indicators - Section D'!E$45:E$226,MATCH('Print View'!$AV133,'Coverage Indicators - Section D'!$I$45:$I$226,0))&lt;&gt;0,INDEX('Coverage Indicators - Section D'!E$45:E$226,MATCH('Print View'!$AV133,'Coverage Indicators - Section D'!$I$45:$I$226,0)),""),"")</f>
        <v/>
      </c>
      <c r="AA133" s="580" t="str">
        <f ca="1">IFERROR(IF(INDEX('Coverage Indicators - Section D'!G$45:G$226,MATCH('Print View'!$AV133,'Coverage Indicators - Section D'!$I$45:$I$226,0))&lt;&gt;0,INDEX('Coverage Indicators - Section D'!G$45:G$226,MATCH('Print View'!$AV133,'Coverage Indicators - Section D'!$I$45:$I$226,0)),""),"")</f>
        <v/>
      </c>
      <c r="AB133" s="582" t="str">
        <f ca="1">IFERROR(IF(INDEX('Coverage Indicators - Section D'!H$45:H$226,MATCH('Print View'!$AV133,'Coverage Indicators - Section D'!$I$45:$I$226,0))&lt;&gt;0,INDEX('Coverage Indicators - Section D'!H$45:H$226,MATCH('Print View'!$AV133,'Coverage Indicators - Section D'!$I$45:$I$226,0)),""),"")</f>
        <v/>
      </c>
      <c r="AC133" s="271" t="str">
        <f ca="1">IFERROR(IF(INDEX('Coverage Indicators - Section D'!E$45:E$226,MATCH('Print View'!$AW133,'Coverage Indicators - Section D'!$I$45:$I$226,0))&lt;&gt;0,INDEX('Coverage Indicators - Section D'!E$45:E$226,MATCH('Print View'!$AW133,'Coverage Indicators - Section D'!$I$45:$I$226,0)),""),"")</f>
        <v/>
      </c>
      <c r="AD133" s="580" t="str">
        <f ca="1">IFERROR(IF(INDEX('Coverage Indicators - Section D'!G$45:G$226,MATCH('Print View'!$AW133,'Coverage Indicators - Section D'!$I$45:$I$226,0))&lt;&gt;0,INDEX('Coverage Indicators - Section D'!G$45:G$226,MATCH('Print View'!$AW133,'Coverage Indicators - Section D'!$I$45:$I$226,0)),""),"")</f>
        <v/>
      </c>
      <c r="AE133" s="582" t="str">
        <f ca="1">IFERROR(IF(INDEX('Coverage Indicators - Section D'!H$45:H$226,MATCH('Print View'!$AW133,'Coverage Indicators - Section D'!$I$45:$I$226,0))&lt;&gt;0,INDEX('Coverage Indicators - Section D'!H$45:H$226,MATCH('Print View'!$AW133,'Coverage Indicators - Section D'!$I$45:$I$226,0)),""),"")</f>
        <v/>
      </c>
      <c r="AF133" s="271" t="str">
        <f ca="1">IFERROR(IF(INDEX('Coverage Indicators - Section D'!E$45:E$226,MATCH('Print View'!$AX133,'Coverage Indicators - Section D'!$I$45:$I$226,0))&lt;&gt;0,INDEX('Coverage Indicators - Section D'!E$45:E$226,MATCH('Print View'!$AX133,'Coverage Indicators - Section D'!$I$45:$I$226,0)),""),"")</f>
        <v/>
      </c>
      <c r="AG133" s="580" t="str">
        <f ca="1">IFERROR(IF(INDEX('Coverage Indicators - Section D'!G$45:G$226,MATCH('Print View'!$AX133,'Coverage Indicators - Section D'!$I$45:$I$226,0))&lt;&gt;0,INDEX('Coverage Indicators - Section D'!G$45:G$226,MATCH('Print View'!$AX133,'Coverage Indicators - Section D'!$I$45:$I$226,0)),""),"")</f>
        <v/>
      </c>
      <c r="AH133" s="582" t="str">
        <f ca="1">IFERROR(IF(INDEX('Coverage Indicators - Section D'!H$45:H$226,MATCH('Print View'!$AX133,'Coverage Indicators - Section D'!$I$45:$I$226,0))&lt;&gt;0,INDEX('Coverage Indicators - Section D'!H$45:H$226,MATCH('Print View'!$AX133,'Coverage Indicators - Section D'!$I$45:$I$226,0)),""),"")</f>
        <v/>
      </c>
      <c r="AI133" s="271" t="str">
        <f ca="1">IFERROR(IF(INDEX('Coverage Indicators - Section D'!E$45:E$226,MATCH('Print View'!$AY133,'Coverage Indicators - Section D'!$I$45:$I$226,0))&lt;&gt;0,INDEX('Coverage Indicators - Section D'!E$45:E$226,MATCH('Print View'!$AY133,'Coverage Indicators - Section D'!$I$45:$I$226,0)),""),"")</f>
        <v/>
      </c>
      <c r="AJ133" s="580" t="str">
        <f ca="1">IFERROR(IF(INDEX('Coverage Indicators - Section D'!G$45:G$226,MATCH('Print View'!$AY133,'Coverage Indicators - Section D'!$I$45:$I$226,0))&lt;&gt;0,INDEX('Coverage Indicators - Section D'!G$45:G$226,MATCH('Print View'!$AY133,'Coverage Indicators - Section D'!$I$45:$I$226,0)),""),"")</f>
        <v/>
      </c>
      <c r="AK133" s="582" t="str">
        <f ca="1">IFERROR(IF(INDEX('Coverage Indicators - Section D'!H$45:H$226,MATCH('Print View'!$AY133,'Coverage Indicators - Section D'!$I$45:$I$226,0))&lt;&gt;0,INDEX('Coverage Indicators - Section D'!H$45:H$226,MATCH('Print View'!$AY133,'Coverage Indicators - Section D'!$I$45:$I$226,0)),""),"")</f>
        <v/>
      </c>
      <c r="AL133" s="319"/>
      <c r="AM133" s="595" t="str">
        <f>IFERROR(IF(INDEX('Coverage Indicators - Section D'!W$10:W$41,MATCH('Print View'!$A133,'Coverage Indicators - Section D'!$A$10:$A$41,0))&lt;&gt;0,INDEX('Coverage Indicators - Section D'!W$10:W$41,MATCH('Print View'!$A133,'Coverage Indicators - Section D'!$A$10:$A$41,0)),""),"")</f>
        <v/>
      </c>
      <c r="AN133" s="306"/>
      <c r="AO133" s="683"/>
      <c r="AP133" s="684"/>
      <c r="AQ133" s="684"/>
      <c r="AR133" s="579" t="str">
        <f t="shared" ref="AR133" ca="1" si="188">CONCATENATE($A133,N$117)</f>
        <v>81-Jul-18 to 31-Dec-18</v>
      </c>
      <c r="AS133" s="578" t="str">
        <f t="shared" ref="AS133" ca="1" si="189">CONCATENATE($A133,Q$117)</f>
        <v>81-Jan-19 to 30-Jun-19</v>
      </c>
      <c r="AT133" s="578" t="str">
        <f t="shared" ref="AT133" ca="1" si="190">CONCATENATE($A133,T$117)</f>
        <v>81-Jul-19 to 31-Dec-19</v>
      </c>
      <c r="AU133" s="578" t="str">
        <f t="shared" ref="AU133" ca="1" si="191">CONCATENATE($A133,W$117)</f>
        <v>81-Jan-20 to 30-Jun-20</v>
      </c>
      <c r="AV133" s="578" t="str">
        <f t="shared" ref="AV133" ca="1" si="192">CONCATENATE($A133,Z$117)</f>
        <v>81-Jul-20 to 31-Dec-20</v>
      </c>
      <c r="AW133" s="578" t="str">
        <f t="shared" ref="AW133" ca="1" si="193">CONCATENATE($A133,AC$117)</f>
        <v>81-Jan-21 to 30-Jun-21</v>
      </c>
      <c r="AX133" s="578" t="str">
        <f t="shared" ref="AX133" si="194">CONCATENATE($A133,AF$117)</f>
        <v xml:space="preserve">8 to </v>
      </c>
      <c r="AY133" s="578" t="str">
        <f t="shared" ref="AY133" si="195">CONCATENATE($A133,AI$117)</f>
        <v xml:space="preserve">8 to </v>
      </c>
      <c r="AZ133" s="339"/>
      <c r="BA133" s="339"/>
    </row>
    <row r="134" spans="1:53" s="226" customFormat="1" ht="28.5" x14ac:dyDescent="0.25">
      <c r="A134" s="584"/>
      <c r="B134" s="582"/>
      <c r="C134" s="582"/>
      <c r="D134" s="582"/>
      <c r="E134" s="272" t="str">
        <f>IFERROR(IF(INDEX('Coverage Indicators - Section D'!F$10:F$41,MATCH('Print View'!$A133,'Coverage Indicators - Section D'!$A$10:$A$41,0))&lt;&gt;0,INDEX('Coverage Indicators - Section D'!F$10:F$41,MATCH('Print View'!$A133,'Coverage Indicators - Section D'!$A$10:$A$41,0)),""),"")</f>
        <v/>
      </c>
      <c r="F134" s="580"/>
      <c r="G134" s="580"/>
      <c r="H134" s="582"/>
      <c r="I134" s="582"/>
      <c r="J134" s="582"/>
      <c r="K134" s="582"/>
      <c r="L134" s="272" t="str">
        <f>IFERROR(IF(INDEX('Coverage Indicators - Section D'!U$10:U$41,MATCH('Print View'!$A133,'Coverage Indicators - Section D'!$A$10:$A$41,0))&lt;&gt;0,INDEX('Coverage Indicators - Section D'!U$10:U$41,MATCH('Print View'!$A133,'Coverage Indicators - Section D'!$A$10:$A$41,0)),""),"")</f>
        <v/>
      </c>
      <c r="M134" s="582"/>
      <c r="N134" s="272" t="str">
        <f ca="1">IFERROR(IF(INDEX('Coverage Indicators - Section D'!F$45:F$226,MATCH('Print View'!$AR133,'Coverage Indicators - Section D'!$I$45:$I$226,0))&lt;&gt;0,INDEX('Coverage Indicators - Section D'!F$45:F$226,MATCH('Print View'!$AR133,'Coverage Indicators - Section D'!$I$45:$I$226,0)),""),"")</f>
        <v/>
      </c>
      <c r="O134" s="580"/>
      <c r="P134" s="582"/>
      <c r="Q134" s="272" t="str">
        <f ca="1">IFERROR(IF(INDEX('Coverage Indicators - Section D'!F$45:F$226,MATCH('Print View'!$AS133,'Coverage Indicators - Section D'!$I$45:$I$226,0))&lt;&gt;0,INDEX('Coverage Indicators - Section D'!F$45:F$226,MATCH('Print View'!$AS133,'Coverage Indicators - Section D'!$I$45:$I$226,0)),""),"")</f>
        <v/>
      </c>
      <c r="R134" s="580"/>
      <c r="S134" s="582"/>
      <c r="T134" s="272" t="str">
        <f ca="1">IFERROR(IF(INDEX('Coverage Indicators - Section D'!F$45:F$226,MATCH('Print View'!$AT133,'Coverage Indicators - Section D'!$I$45:$I$226,0))&lt;&gt;0,INDEX('Coverage Indicators - Section D'!F$45:F$226,MATCH('Print View'!$AT133,'Coverage Indicators - Section D'!$I$45:$I$226,0)),""),"")</f>
        <v/>
      </c>
      <c r="U134" s="580"/>
      <c r="V134" s="582"/>
      <c r="W134" s="272" t="str">
        <f ca="1">IFERROR(IF(INDEX('Coverage Indicators - Section D'!F$45:F$226,MATCH('Print View'!$AU133,'Coverage Indicators - Section D'!$I$45:$I$226,0))&lt;&gt;0,INDEX('Coverage Indicators - Section D'!F$45:F$226,MATCH('Print View'!$AU133,'Coverage Indicators - Section D'!$I$45:$I$226,0)),""),"")</f>
        <v/>
      </c>
      <c r="X134" s="580"/>
      <c r="Y134" s="582"/>
      <c r="Z134" s="272" t="str">
        <f ca="1">IFERROR(IF(INDEX('Coverage Indicators - Section D'!F$45:F$226,MATCH('Print View'!$AV133,'Coverage Indicators - Section D'!$I$45:$I$226,0))&lt;&gt;0,INDEX('Coverage Indicators - Section D'!F$45:F$226,MATCH('Print View'!$AV133,'Coverage Indicators - Section D'!$I$45:$I$226,0)),""),"")</f>
        <v/>
      </c>
      <c r="AA134" s="580"/>
      <c r="AB134" s="582"/>
      <c r="AC134" s="272" t="str">
        <f ca="1">IFERROR(IF(INDEX('Coverage Indicators - Section D'!F$45:F$226,MATCH('Print View'!$AW133,'Coverage Indicators - Section D'!$I$45:$I$226,0))&lt;&gt;0,INDEX('Coverage Indicators - Section D'!F$45:F$226,MATCH('Print View'!$AW133,'Coverage Indicators - Section D'!$I$45:$I$226,0)),""),"")</f>
        <v/>
      </c>
      <c r="AD134" s="580"/>
      <c r="AE134" s="582"/>
      <c r="AF134" s="272" t="str">
        <f ca="1">IFERROR(IF(INDEX('Coverage Indicators - Section D'!F$45:F$226,MATCH('Print View'!$AX133,'Coverage Indicators - Section D'!$I$45:$I$226,0))&lt;&gt;0,INDEX('Coverage Indicators - Section D'!F$45:F$226,MATCH('Print View'!$AX133,'Coverage Indicators - Section D'!$I$45:$I$226,0)),""),"")</f>
        <v/>
      </c>
      <c r="AG134" s="580"/>
      <c r="AH134" s="582"/>
      <c r="AI134" s="272" t="str">
        <f ca="1">IFERROR(IF(INDEX('Coverage Indicators - Section D'!F$45:F$226,MATCH('Print View'!$AY133,'Coverage Indicators - Section D'!$I$45:$I$226,0))&lt;&gt;0,INDEX('Coverage Indicators - Section D'!F$45:F$226,MATCH('Print View'!$AY133,'Coverage Indicators - Section D'!$I$45:$I$226,0)),""),"")</f>
        <v/>
      </c>
      <c r="AJ134" s="580"/>
      <c r="AK134" s="582"/>
      <c r="AL134" s="319"/>
      <c r="AM134" s="595"/>
      <c r="AN134" s="306"/>
      <c r="AO134" s="683"/>
      <c r="AP134" s="684"/>
      <c r="AQ134" s="684"/>
      <c r="AR134" s="579"/>
      <c r="AS134" s="578"/>
      <c r="AT134" s="578"/>
      <c r="AU134" s="578"/>
      <c r="AV134" s="578"/>
      <c r="AW134" s="578"/>
      <c r="AX134" s="578"/>
      <c r="AY134" s="578"/>
      <c r="AZ134" s="339"/>
      <c r="BA134" s="339"/>
    </row>
    <row r="135" spans="1:53" s="226" customFormat="1" ht="28.5" x14ac:dyDescent="0.25">
      <c r="A135" s="594">
        <v>9</v>
      </c>
      <c r="B135" s="588" t="str">
        <f>IFERROR(IF(INDEX('Coverage Indicators - Section D'!B$10:B$41,MATCH('Print View'!$A135,'Coverage Indicators - Section D'!$A$10:$A$41,0))&lt;&gt;0,INDEX('Coverage Indicators - Section D'!B$10:B$41,MATCH('Print View'!$A135,'Coverage Indicators - Section D'!$A$10:$A$41,0)),""),"")</f>
        <v/>
      </c>
      <c r="C135" s="588" t="str">
        <f>IFERROR(IF(INDEX('Coverage Indicators - Section D'!C$10:C$41,MATCH('Print View'!$A135,'Coverage Indicators - Section D'!$A$10:$A$41,0))&lt;&gt;0,INDEX('Coverage Indicators - Section D'!C$10:C$41,MATCH('Print View'!$A135,'Coverage Indicators - Section D'!$A$10:$A$41,0)),""),"")</f>
        <v/>
      </c>
      <c r="D135" s="588" t="str">
        <f>IFERROR(IF(INDEX('Coverage Indicators - Section D'!D$10:D$41,MATCH('Print View'!$A135,'Coverage Indicators - Section D'!$A$10:$A$41,0))&lt;&gt;0,INDEX('Coverage Indicators - Section D'!D$10:D$41,MATCH('Print View'!$A135,'Coverage Indicators - Section D'!$A$10:$A$41,0)),""),"")</f>
        <v/>
      </c>
      <c r="E135" s="250" t="str">
        <f>IFERROR(IF(INDEX('Coverage Indicators - Section D'!E$10:E$41,MATCH('Print View'!$A135,'Coverage Indicators - Section D'!$A$10:$A$41,0))&lt;&gt;0,INDEX('Coverage Indicators - Section D'!E$10:E$41,MATCH('Print View'!$A135,'Coverage Indicators - Section D'!$A$10:$A$41,0)),""),"")</f>
        <v/>
      </c>
      <c r="F135" s="587" t="str">
        <f>IFERROR(IF(INDEX('Coverage Indicators - Section D'!G$10:G$41,MATCH('Print View'!$A135,'Coverage Indicators - Section D'!$A$10:$A$41,0))&lt;&gt;0,INDEX('Coverage Indicators - Section D'!G$10:G$41,MATCH('Print View'!$A135,'Coverage Indicators - Section D'!$A$10:$A$41,0)),""),"")</f>
        <v/>
      </c>
      <c r="G135" s="587" t="str">
        <f>IFERROR(IF(INDEX('Coverage Indicators - Section D'!H$10:H$41,MATCH('Print View'!$A135,'Coverage Indicators - Section D'!$A$10:$A$41,0))&lt;&gt;0,INDEX('Coverage Indicators - Section D'!H$10:H$41,MATCH('Print View'!$A135,'Coverage Indicators - Section D'!$A$10:$A$41,0)),""),"")</f>
        <v/>
      </c>
      <c r="H135" s="588" t="str">
        <f>IFERROR(IF(INDEX('Coverage Indicators - Section D'!P$10:P$41,MATCH('Print View'!$A135,'Coverage Indicators - Section D'!$A$10:$A$41,0))&lt;&gt;0,INDEX('Coverage Indicators - Section D'!P$10:P$41,MATCH('Print View'!$A135,'Coverage Indicators - Section D'!$A$10:$A$41,0)),""),"")</f>
        <v/>
      </c>
      <c r="I135" s="588" t="str">
        <f>IFERROR(IF(INDEX('Coverage Indicators - Section D'!Q$10:Q$41,MATCH('Print View'!$A135,'Coverage Indicators - Section D'!$A$10:$A$41,0))&lt;&gt;0,INDEX('Coverage Indicators - Section D'!Q$10:Q$41,MATCH('Print View'!$A135,'Coverage Indicators - Section D'!$A$10:$A$41,0)),""),"")</f>
        <v/>
      </c>
      <c r="J135" s="588" t="str">
        <f>IFERROR(IF(INDEX('Coverage Indicators - Section D'!R$10:R$41,MATCH('Print View'!$A135,'Coverage Indicators - Section D'!$A$10:$A$41,0))&lt;&gt;0,INDEX('Coverage Indicators - Section D'!R$10:R$41,MATCH('Print View'!$A135,'Coverage Indicators - Section D'!$A$10:$A$41,0)),""),"")</f>
        <v/>
      </c>
      <c r="K135" s="588" t="str">
        <f>IFERROR(IF(INDEX('Coverage Indicators - Section D'!S$10:S$41,MATCH('Print View'!$A135,'Coverage Indicators - Section D'!$A$10:$A$41,0))&lt;&gt;0,INDEX('Coverage Indicators - Section D'!S$10:S$41,MATCH('Print View'!$A135,'Coverage Indicators - Section D'!$A$10:$A$41,0)),""),"")</f>
        <v/>
      </c>
      <c r="L135" s="250" t="str">
        <f>IFERROR(IF(INDEX('Coverage Indicators - Section D'!T$10:T$41,MATCH('Print View'!$A135,'Coverage Indicators - Section D'!$A$10:$A$41,0))&lt;&gt;0,INDEX('Coverage Indicators - Section D'!T$10:T$41,MATCH('Print View'!$A135,'Coverage Indicators - Section D'!$A$10:$A$41,0)),""),"")</f>
        <v>Angola</v>
      </c>
      <c r="M135" s="588" t="str">
        <f>IFERROR(IF(INDEX('Coverage Indicators - Section D'!V$10:V$41,MATCH('Print View'!$A135,'Coverage Indicators - Section D'!$A$10:$A$41,0))&lt;&gt;0,INDEX('Coverage Indicators - Section D'!V$10:V$41,MATCH('Print View'!$A135,'Coverage Indicators - Section D'!$A$10:$A$41,0)),""),"")</f>
        <v/>
      </c>
      <c r="N135" s="250" t="str">
        <f ca="1">IFERROR(IF(INDEX('Coverage Indicators - Section D'!E$45:E$226,MATCH('Print View'!$AR135,'Coverage Indicators - Section D'!$I$45:$I$226,0))&lt;&gt;0,INDEX('Coverage Indicators - Section D'!E$45:E$226,MATCH('Print View'!$AR135,'Coverage Indicators - Section D'!$I$45:$I$226,0)),""),"")</f>
        <v/>
      </c>
      <c r="O135" s="587" t="str">
        <f ca="1">IFERROR(IF(INDEX('Coverage Indicators - Section D'!G$45:G$226,MATCH('Print View'!$AR135,'Coverage Indicators - Section D'!$I$45:$I$226,0))&lt;&gt;0,INDEX('Coverage Indicators - Section D'!G$45:G$226,MATCH('Print View'!$AR135,'Coverage Indicators - Section D'!$I$45:$I$226,0)),""),"")</f>
        <v/>
      </c>
      <c r="P135" s="588" t="str">
        <f ca="1">IFERROR(IF(INDEX('Coverage Indicators - Section D'!H$45:H$226,MATCH('Print View'!$AR135,'Coverage Indicators - Section D'!$I$45:$I$226,0))&lt;&gt;0,INDEX('Coverage Indicators - Section D'!H$45:H$226,MATCH('Print View'!$AR135,'Coverage Indicators - Section D'!$I$45:$I$226,0)),""),"")</f>
        <v/>
      </c>
      <c r="Q135" s="250" t="str">
        <f ca="1">IFERROR(IF(INDEX('Coverage Indicators - Section D'!E$45:E$226,MATCH('Print View'!$AS135,'Coverage Indicators - Section D'!$I$45:$I$226,0))&lt;&gt;0,INDEX('Coverage Indicators - Section D'!E$45:E$226,MATCH('Print View'!$AS135,'Coverage Indicators - Section D'!$I$45:$I$226,0)),""),"")</f>
        <v/>
      </c>
      <c r="R135" s="587" t="str">
        <f ca="1">IFERROR(IF(INDEX('Coverage Indicators - Section D'!G$45:G$226,MATCH('Print View'!$AS135,'Coverage Indicators - Section D'!$I$45:$I$226,0))&lt;&gt;0,INDEX('Coverage Indicators - Section D'!G$45:G$226,MATCH('Print View'!$AS135,'Coverage Indicators - Section D'!$I$45:$I$226,0)),""),"")</f>
        <v/>
      </c>
      <c r="S135" s="588" t="str">
        <f ca="1">IFERROR(IF(INDEX('Coverage Indicators - Section D'!H$45:H$226,MATCH('Print View'!$AS135,'Coverage Indicators - Section D'!$I$45:$I$226,0))&lt;&gt;0,INDEX('Coverage Indicators - Section D'!H$45:H$226,MATCH('Print View'!$AS135,'Coverage Indicators - Section D'!$I$45:$I$226,0)),""),"")</f>
        <v/>
      </c>
      <c r="T135" s="250" t="str">
        <f ca="1">IFERROR(IF(INDEX('Coverage Indicators - Section D'!E$45:E$226,MATCH('Print View'!$AT135,'Coverage Indicators - Section D'!$I$45:$I$226,0))&lt;&gt;0,INDEX('Coverage Indicators - Section D'!E$45:E$226,MATCH('Print View'!$AT135,'Coverage Indicators - Section D'!$I$45:$I$226,0)),""),"")</f>
        <v/>
      </c>
      <c r="U135" s="587" t="str">
        <f ca="1">IFERROR(IF(INDEX('Coverage Indicators - Section D'!G$45:G$226,MATCH('Print View'!$AT135,'Coverage Indicators - Section D'!$I$45:$I$226,0))&lt;&gt;0,INDEX('Coverage Indicators - Section D'!G$45:G$226,MATCH('Print View'!$AT135,'Coverage Indicators - Section D'!$I$45:$I$226,0)),""),"")</f>
        <v/>
      </c>
      <c r="V135" s="588" t="str">
        <f ca="1">IFERROR(IF(INDEX('Coverage Indicators - Section D'!H$45:H$226,MATCH('Print View'!$AT135,'Coverage Indicators - Section D'!$I$45:$I$226,0))&lt;&gt;0,INDEX('Coverage Indicators - Section D'!H$45:H$226,MATCH('Print View'!$AT135,'Coverage Indicators - Section D'!$I$45:$I$226,0)),""),"")</f>
        <v/>
      </c>
      <c r="W135" s="250" t="str">
        <f ca="1">IFERROR(IF(INDEX('Coverage Indicators - Section D'!E$45:E$226,MATCH('Print View'!$AU135,'Coverage Indicators - Section D'!$I$45:$I$226,0))&lt;&gt;0,INDEX('Coverage Indicators - Section D'!E$45:E$226,MATCH('Print View'!$AU135,'Coverage Indicators - Section D'!$I$45:$I$226,0)),""),"")</f>
        <v/>
      </c>
      <c r="X135" s="587" t="str">
        <f ca="1">IFERROR(IF(INDEX('Coverage Indicators - Section D'!G$45:G$226,MATCH('Print View'!$AU135,'Coverage Indicators - Section D'!$I$45:$I$226,0))&lt;&gt;0,INDEX('Coverage Indicators - Section D'!G$45:G$226,MATCH('Print View'!$AU135,'Coverage Indicators - Section D'!$I$45:$I$226,0)),""),"")</f>
        <v/>
      </c>
      <c r="Y135" s="588" t="str">
        <f ca="1">IFERROR(IF(INDEX('Coverage Indicators - Section D'!H$45:H$226,MATCH('Print View'!$AU135,'Coverage Indicators - Section D'!$I$45:$I$226,0))&lt;&gt;0,INDEX('Coverage Indicators - Section D'!H$45:H$226,MATCH('Print View'!$AU135,'Coverage Indicators - Section D'!$I$45:$I$226,0)),""),"")</f>
        <v/>
      </c>
      <c r="Z135" s="250" t="str">
        <f ca="1">IFERROR(IF(INDEX('Coverage Indicators - Section D'!E$45:E$226,MATCH('Print View'!$AV135,'Coverage Indicators - Section D'!$I$45:$I$226,0))&lt;&gt;0,INDEX('Coverage Indicators - Section D'!E$45:E$226,MATCH('Print View'!$AV135,'Coverage Indicators - Section D'!$I$45:$I$226,0)),""),"")</f>
        <v/>
      </c>
      <c r="AA135" s="587" t="str">
        <f ca="1">IFERROR(IF(INDEX('Coverage Indicators - Section D'!G$45:G$226,MATCH('Print View'!$AV135,'Coverage Indicators - Section D'!$I$45:$I$226,0))&lt;&gt;0,INDEX('Coverage Indicators - Section D'!G$45:G$226,MATCH('Print View'!$AV135,'Coverage Indicators - Section D'!$I$45:$I$226,0)),""),"")</f>
        <v/>
      </c>
      <c r="AB135" s="588" t="str">
        <f ca="1">IFERROR(IF(INDEX('Coverage Indicators - Section D'!H$45:H$226,MATCH('Print View'!$AV135,'Coverage Indicators - Section D'!$I$45:$I$226,0))&lt;&gt;0,INDEX('Coverage Indicators - Section D'!H$45:H$226,MATCH('Print View'!$AV135,'Coverage Indicators - Section D'!$I$45:$I$226,0)),""),"")</f>
        <v/>
      </c>
      <c r="AC135" s="250" t="str">
        <f ca="1">IFERROR(IF(INDEX('Coverage Indicators - Section D'!E$45:E$226,MATCH('Print View'!$AW135,'Coverage Indicators - Section D'!$I$45:$I$226,0))&lt;&gt;0,INDEX('Coverage Indicators - Section D'!E$45:E$226,MATCH('Print View'!$AW135,'Coverage Indicators - Section D'!$I$45:$I$226,0)),""),"")</f>
        <v/>
      </c>
      <c r="AD135" s="587" t="str">
        <f ca="1">IFERROR(IF(INDEX('Coverage Indicators - Section D'!G$45:G$226,MATCH('Print View'!$AW135,'Coverage Indicators - Section D'!$I$45:$I$226,0))&lt;&gt;0,INDEX('Coverage Indicators - Section D'!G$45:G$226,MATCH('Print View'!$AW135,'Coverage Indicators - Section D'!$I$45:$I$226,0)),""),"")</f>
        <v/>
      </c>
      <c r="AE135" s="588" t="str">
        <f ca="1">IFERROR(IF(INDEX('Coverage Indicators - Section D'!H$45:H$226,MATCH('Print View'!$AW135,'Coverage Indicators - Section D'!$I$45:$I$226,0))&lt;&gt;0,INDEX('Coverage Indicators - Section D'!H$45:H$226,MATCH('Print View'!$AW135,'Coverage Indicators - Section D'!$I$45:$I$226,0)),""),"")</f>
        <v/>
      </c>
      <c r="AF135" s="250" t="str">
        <f ca="1">IFERROR(IF(INDEX('Coverage Indicators - Section D'!E$45:E$226,MATCH('Print View'!$AX135,'Coverage Indicators - Section D'!$I$45:$I$226,0))&lt;&gt;0,INDEX('Coverage Indicators - Section D'!E$45:E$226,MATCH('Print View'!$AX135,'Coverage Indicators - Section D'!$I$45:$I$226,0)),""),"")</f>
        <v/>
      </c>
      <c r="AG135" s="587" t="str">
        <f ca="1">IFERROR(IF(INDEX('Coverage Indicators - Section D'!G$45:G$226,MATCH('Print View'!$AX135,'Coverage Indicators - Section D'!$I$45:$I$226,0))&lt;&gt;0,INDEX('Coverage Indicators - Section D'!G$45:G$226,MATCH('Print View'!$AX135,'Coverage Indicators - Section D'!$I$45:$I$226,0)),""),"")</f>
        <v/>
      </c>
      <c r="AH135" s="588" t="str">
        <f ca="1">IFERROR(IF(INDEX('Coverage Indicators - Section D'!H$45:H$226,MATCH('Print View'!$AX135,'Coverage Indicators - Section D'!$I$45:$I$226,0))&lt;&gt;0,INDEX('Coverage Indicators - Section D'!H$45:H$226,MATCH('Print View'!$AX135,'Coverage Indicators - Section D'!$I$45:$I$226,0)),""),"")</f>
        <v/>
      </c>
      <c r="AI135" s="250" t="str">
        <f ca="1">IFERROR(IF(INDEX('Coverage Indicators - Section D'!E$45:E$226,MATCH('Print View'!$AY135,'Coverage Indicators - Section D'!$I$45:$I$226,0))&lt;&gt;0,INDEX('Coverage Indicators - Section D'!E$45:E$226,MATCH('Print View'!$AY135,'Coverage Indicators - Section D'!$I$45:$I$226,0)),""),"")</f>
        <v/>
      </c>
      <c r="AJ135" s="587" t="str">
        <f ca="1">IFERROR(IF(INDEX('Coverage Indicators - Section D'!G$45:G$226,MATCH('Print View'!$AY135,'Coverage Indicators - Section D'!$I$45:$I$226,0))&lt;&gt;0,INDEX('Coverage Indicators - Section D'!G$45:G$226,MATCH('Print View'!$AY135,'Coverage Indicators - Section D'!$I$45:$I$226,0)),""),"")</f>
        <v/>
      </c>
      <c r="AK135" s="588" t="str">
        <f ca="1">IFERROR(IF(INDEX('Coverage Indicators - Section D'!H$45:H$226,MATCH('Print View'!$AY135,'Coverage Indicators - Section D'!$I$45:$I$226,0))&lt;&gt;0,INDEX('Coverage Indicators - Section D'!H$45:H$226,MATCH('Print View'!$AY135,'Coverage Indicators - Section D'!$I$45:$I$226,0)),""),"")</f>
        <v/>
      </c>
      <c r="AL135" s="319"/>
      <c r="AM135" s="586" t="str">
        <f>IFERROR(IF(INDEX('Coverage Indicators - Section D'!W$10:W$41,MATCH('Print View'!$A135,'Coverage Indicators - Section D'!$A$10:$A$41,0))&lt;&gt;0,INDEX('Coverage Indicators - Section D'!W$10:W$41,MATCH('Print View'!$A135,'Coverage Indicators - Section D'!$A$10:$A$41,0)),""),"")</f>
        <v/>
      </c>
      <c r="AN135" s="306"/>
      <c r="AO135" s="681"/>
      <c r="AP135" s="682"/>
      <c r="AQ135" s="682"/>
      <c r="AR135" s="579" t="str">
        <f t="shared" ref="AR135" ca="1" si="196">CONCATENATE($A135,N$117)</f>
        <v>91-Jul-18 to 31-Dec-18</v>
      </c>
      <c r="AS135" s="578" t="str">
        <f t="shared" ref="AS135" ca="1" si="197">CONCATENATE($A135,Q$117)</f>
        <v>91-Jan-19 to 30-Jun-19</v>
      </c>
      <c r="AT135" s="578" t="str">
        <f t="shared" ref="AT135" ca="1" si="198">CONCATENATE($A135,T$117)</f>
        <v>91-Jul-19 to 31-Dec-19</v>
      </c>
      <c r="AU135" s="578" t="str">
        <f t="shared" ref="AU135" ca="1" si="199">CONCATENATE($A135,W$117)</f>
        <v>91-Jan-20 to 30-Jun-20</v>
      </c>
      <c r="AV135" s="578" t="str">
        <f t="shared" ref="AV135" ca="1" si="200">CONCATENATE($A135,Z$117)</f>
        <v>91-Jul-20 to 31-Dec-20</v>
      </c>
      <c r="AW135" s="578" t="str">
        <f t="shared" ref="AW135" ca="1" si="201">CONCATENATE($A135,AC$117)</f>
        <v>91-Jan-21 to 30-Jun-21</v>
      </c>
      <c r="AX135" s="578" t="str">
        <f t="shared" ref="AX135" si="202">CONCATENATE($A135,AF$117)</f>
        <v xml:space="preserve">9 to </v>
      </c>
      <c r="AY135" s="578" t="str">
        <f t="shared" ref="AY135" si="203">CONCATENATE($A135,AI$117)</f>
        <v xml:space="preserve">9 to </v>
      </c>
      <c r="AZ135" s="339"/>
      <c r="BA135" s="339"/>
    </row>
    <row r="136" spans="1:53" s="226" customFormat="1" ht="28.5" x14ac:dyDescent="0.25">
      <c r="A136" s="594"/>
      <c r="B136" s="588"/>
      <c r="C136" s="588"/>
      <c r="D136" s="588"/>
      <c r="E136" s="249" t="str">
        <f>IFERROR(IF(INDEX('Coverage Indicators - Section D'!F$10:F$41,MATCH('Print View'!$A135,'Coverage Indicators - Section D'!$A$10:$A$41,0))&lt;&gt;0,INDEX('Coverage Indicators - Section D'!F$10:F$41,MATCH('Print View'!$A135,'Coverage Indicators - Section D'!$A$10:$A$41,0)),""),"")</f>
        <v/>
      </c>
      <c r="F136" s="587"/>
      <c r="G136" s="587"/>
      <c r="H136" s="588"/>
      <c r="I136" s="588"/>
      <c r="J136" s="588"/>
      <c r="K136" s="588"/>
      <c r="L136" s="249" t="str">
        <f>IFERROR(IF(INDEX('Coverage Indicators - Section D'!U$10:U$41,MATCH('Print View'!$A135,'Coverage Indicators - Section D'!$A$10:$A$41,0))&lt;&gt;0,INDEX('Coverage Indicators - Section D'!U$10:U$41,MATCH('Print View'!$A135,'Coverage Indicators - Section D'!$A$10:$A$41,0)),""),"")</f>
        <v/>
      </c>
      <c r="M136" s="588"/>
      <c r="N136" s="249" t="str">
        <f ca="1">IFERROR(IF(INDEX('Coverage Indicators - Section D'!F$45:F$226,MATCH('Print View'!$AR135,'Coverage Indicators - Section D'!$I$45:$I$226,0))&lt;&gt;0,INDEX('Coverage Indicators - Section D'!F$45:F$226,MATCH('Print View'!$AR135,'Coverage Indicators - Section D'!$I$45:$I$226,0)),""),"")</f>
        <v/>
      </c>
      <c r="O136" s="587"/>
      <c r="P136" s="588"/>
      <c r="Q136" s="249" t="str">
        <f ca="1">IFERROR(IF(INDEX('Coverage Indicators - Section D'!F$45:F$226,MATCH('Print View'!$AS135,'Coverage Indicators - Section D'!$I$45:$I$226,0))&lt;&gt;0,INDEX('Coverage Indicators - Section D'!F$45:F$226,MATCH('Print View'!$AS135,'Coverage Indicators - Section D'!$I$45:$I$226,0)),""),"")</f>
        <v/>
      </c>
      <c r="R136" s="587"/>
      <c r="S136" s="588"/>
      <c r="T136" s="249" t="str">
        <f ca="1">IFERROR(IF(INDEX('Coverage Indicators - Section D'!F$45:F$226,MATCH('Print View'!$AT135,'Coverage Indicators - Section D'!$I$45:$I$226,0))&lt;&gt;0,INDEX('Coverage Indicators - Section D'!F$45:F$226,MATCH('Print View'!$AT135,'Coverage Indicators - Section D'!$I$45:$I$226,0)),""),"")</f>
        <v/>
      </c>
      <c r="U136" s="587"/>
      <c r="V136" s="588"/>
      <c r="W136" s="249" t="str">
        <f ca="1">IFERROR(IF(INDEX('Coverage Indicators - Section D'!F$45:F$226,MATCH('Print View'!$AU135,'Coverage Indicators - Section D'!$I$45:$I$226,0))&lt;&gt;0,INDEX('Coverage Indicators - Section D'!F$45:F$226,MATCH('Print View'!$AU135,'Coverage Indicators - Section D'!$I$45:$I$226,0)),""),"")</f>
        <v/>
      </c>
      <c r="X136" s="587"/>
      <c r="Y136" s="588"/>
      <c r="Z136" s="249" t="str">
        <f ca="1">IFERROR(IF(INDEX('Coverage Indicators - Section D'!F$45:F$226,MATCH('Print View'!$AV135,'Coverage Indicators - Section D'!$I$45:$I$226,0))&lt;&gt;0,INDEX('Coverage Indicators - Section D'!F$45:F$226,MATCH('Print View'!$AV135,'Coverage Indicators - Section D'!$I$45:$I$226,0)),""),"")</f>
        <v/>
      </c>
      <c r="AA136" s="587"/>
      <c r="AB136" s="588"/>
      <c r="AC136" s="249" t="str">
        <f ca="1">IFERROR(IF(INDEX('Coverage Indicators - Section D'!F$45:F$226,MATCH('Print View'!$AW135,'Coverage Indicators - Section D'!$I$45:$I$226,0))&lt;&gt;0,INDEX('Coverage Indicators - Section D'!F$45:F$226,MATCH('Print View'!$AW135,'Coverage Indicators - Section D'!$I$45:$I$226,0)),""),"")</f>
        <v/>
      </c>
      <c r="AD136" s="587"/>
      <c r="AE136" s="588"/>
      <c r="AF136" s="249" t="str">
        <f ca="1">IFERROR(IF(INDEX('Coverage Indicators - Section D'!F$45:F$226,MATCH('Print View'!$AX135,'Coverage Indicators - Section D'!$I$45:$I$226,0))&lt;&gt;0,INDEX('Coverage Indicators - Section D'!F$45:F$226,MATCH('Print View'!$AX135,'Coverage Indicators - Section D'!$I$45:$I$226,0)),""),"")</f>
        <v/>
      </c>
      <c r="AG136" s="587"/>
      <c r="AH136" s="588"/>
      <c r="AI136" s="249" t="str">
        <f ca="1">IFERROR(IF(INDEX('Coverage Indicators - Section D'!F$45:F$226,MATCH('Print View'!$AY135,'Coverage Indicators - Section D'!$I$45:$I$226,0))&lt;&gt;0,INDEX('Coverage Indicators - Section D'!F$45:F$226,MATCH('Print View'!$AY135,'Coverage Indicators - Section D'!$I$45:$I$226,0)),""),"")</f>
        <v/>
      </c>
      <c r="AJ136" s="587"/>
      <c r="AK136" s="588"/>
      <c r="AL136" s="319"/>
      <c r="AM136" s="586"/>
      <c r="AN136" s="306"/>
      <c r="AO136" s="681"/>
      <c r="AP136" s="682"/>
      <c r="AQ136" s="682"/>
      <c r="AR136" s="579"/>
      <c r="AS136" s="578"/>
      <c r="AT136" s="578"/>
      <c r="AU136" s="578"/>
      <c r="AV136" s="578"/>
      <c r="AW136" s="578"/>
      <c r="AX136" s="578"/>
      <c r="AY136" s="578"/>
      <c r="AZ136" s="339"/>
      <c r="BA136" s="339"/>
    </row>
    <row r="137" spans="1:53" s="226" customFormat="1" ht="28.5" x14ac:dyDescent="0.25">
      <c r="A137" s="584">
        <v>10</v>
      </c>
      <c r="B137" s="582" t="str">
        <f>IFERROR(IF(INDEX('Coverage Indicators - Section D'!B$10:B$41,MATCH('Print View'!$A137,'Coverage Indicators - Section D'!$A$10:$A$41,0))&lt;&gt;0,INDEX('Coverage Indicators - Section D'!B$10:B$41,MATCH('Print View'!$A137,'Coverage Indicators - Section D'!$A$10:$A$41,0)),""),"")</f>
        <v/>
      </c>
      <c r="C137" s="582" t="str">
        <f>IFERROR(IF(INDEX('Coverage Indicators - Section D'!C$10:C$41,MATCH('Print View'!$A137,'Coverage Indicators - Section D'!$A$10:$A$41,0))&lt;&gt;0,INDEX('Coverage Indicators - Section D'!C$10:C$41,MATCH('Print View'!$A137,'Coverage Indicators - Section D'!$A$10:$A$41,0)),""),"")</f>
        <v/>
      </c>
      <c r="D137" s="582" t="str">
        <f>IFERROR(IF(INDEX('Coverage Indicators - Section D'!D$10:D$41,MATCH('Print View'!$A137,'Coverage Indicators - Section D'!$A$10:$A$41,0))&lt;&gt;0,INDEX('Coverage Indicators - Section D'!D$10:D$41,MATCH('Print View'!$A137,'Coverage Indicators - Section D'!$A$10:$A$41,0)),""),"")</f>
        <v/>
      </c>
      <c r="E137" s="271" t="str">
        <f>IFERROR(IF(INDEX('Coverage Indicators - Section D'!E$10:E$41,MATCH('Print View'!$A137,'Coverage Indicators - Section D'!$A$10:$A$41,0))&lt;&gt;0,INDEX('Coverage Indicators - Section D'!E$10:E$41,MATCH('Print View'!$A137,'Coverage Indicators - Section D'!$A$10:$A$41,0)),""),"")</f>
        <v/>
      </c>
      <c r="F137" s="580" t="str">
        <f>IFERROR(IF(INDEX('Coverage Indicators - Section D'!G$10:G$41,MATCH('Print View'!$A137,'Coverage Indicators - Section D'!$A$10:$A$41,0))&lt;&gt;0,INDEX('Coverage Indicators - Section D'!G$10:G$41,MATCH('Print View'!$A137,'Coverage Indicators - Section D'!$A$10:$A$41,0)),""),"")</f>
        <v/>
      </c>
      <c r="G137" s="580" t="str">
        <f>IFERROR(IF(INDEX('Coverage Indicators - Section D'!H$10:H$41,MATCH('Print View'!$A137,'Coverage Indicators - Section D'!$A$10:$A$41,0))&lt;&gt;0,INDEX('Coverage Indicators - Section D'!H$10:H$41,MATCH('Print View'!$A137,'Coverage Indicators - Section D'!$A$10:$A$41,0)),""),"")</f>
        <v/>
      </c>
      <c r="H137" s="582" t="str">
        <f>IFERROR(IF(INDEX('Coverage Indicators - Section D'!P$10:P$41,MATCH('Print View'!$A137,'Coverage Indicators - Section D'!$A$10:$A$41,0))&lt;&gt;0,INDEX('Coverage Indicators - Section D'!P$10:P$41,MATCH('Print View'!$A137,'Coverage Indicators - Section D'!$A$10:$A$41,0)),""),"")</f>
        <v/>
      </c>
      <c r="I137" s="582" t="str">
        <f>IFERROR(IF(INDEX('Coverage Indicators - Section D'!Q$10:Q$41,MATCH('Print View'!$A137,'Coverage Indicators - Section D'!$A$10:$A$41,0))&lt;&gt;0,INDEX('Coverage Indicators - Section D'!Q$10:Q$41,MATCH('Print View'!$A137,'Coverage Indicators - Section D'!$A$10:$A$41,0)),""),"")</f>
        <v/>
      </c>
      <c r="J137" s="582" t="str">
        <f>IFERROR(IF(INDEX('Coverage Indicators - Section D'!R$10:R$41,MATCH('Print View'!$A137,'Coverage Indicators - Section D'!$A$10:$A$41,0))&lt;&gt;0,INDEX('Coverage Indicators - Section D'!R$10:R$41,MATCH('Print View'!$A137,'Coverage Indicators - Section D'!$A$10:$A$41,0)),""),"")</f>
        <v/>
      </c>
      <c r="K137" s="582" t="str">
        <f>IFERROR(IF(INDEX('Coverage Indicators - Section D'!S$10:S$41,MATCH('Print View'!$A137,'Coverage Indicators - Section D'!$A$10:$A$41,0))&lt;&gt;0,INDEX('Coverage Indicators - Section D'!S$10:S$41,MATCH('Print View'!$A137,'Coverage Indicators - Section D'!$A$10:$A$41,0)),""),"")</f>
        <v/>
      </c>
      <c r="L137" s="271" t="str">
        <f>IFERROR(IF(INDEX('Coverage Indicators - Section D'!T$10:T$41,MATCH('Print View'!$A137,'Coverage Indicators - Section D'!$A$10:$A$41,0))&lt;&gt;0,INDEX('Coverage Indicators - Section D'!T$10:T$41,MATCH('Print View'!$A137,'Coverage Indicators - Section D'!$A$10:$A$41,0)),""),"")</f>
        <v>Angola</v>
      </c>
      <c r="M137" s="582" t="str">
        <f>IFERROR(IF(INDEX('Coverage Indicators - Section D'!V$10:V$41,MATCH('Print View'!$A137,'Coverage Indicators - Section D'!$A$10:$A$41,0))&lt;&gt;0,INDEX('Coverage Indicators - Section D'!V$10:V$41,MATCH('Print View'!$A137,'Coverage Indicators - Section D'!$A$10:$A$41,0)),""),"")</f>
        <v/>
      </c>
      <c r="N137" s="271" t="str">
        <f ca="1">IFERROR(IF(INDEX('Coverage Indicators - Section D'!E$45:E$226,MATCH('Print View'!$AR137,'Coverage Indicators - Section D'!$I$45:$I$226,0))&lt;&gt;0,INDEX('Coverage Indicators - Section D'!E$45:E$226,MATCH('Print View'!$AR137,'Coverage Indicators - Section D'!$I$45:$I$226,0)),""),"")</f>
        <v/>
      </c>
      <c r="O137" s="580" t="str">
        <f ca="1">IFERROR(IF(INDEX('Coverage Indicators - Section D'!G$45:G$226,MATCH('Print View'!$AR137,'Coverage Indicators - Section D'!$I$45:$I$226,0))&lt;&gt;0,INDEX('Coverage Indicators - Section D'!G$45:G$226,MATCH('Print View'!$AR137,'Coverage Indicators - Section D'!$I$45:$I$226,0)),""),"")</f>
        <v/>
      </c>
      <c r="P137" s="582" t="str">
        <f ca="1">IFERROR(IF(INDEX('Coverage Indicators - Section D'!H$45:H$226,MATCH('Print View'!$AR137,'Coverage Indicators - Section D'!$I$45:$I$226,0))&lt;&gt;0,INDEX('Coverage Indicators - Section D'!H$45:H$226,MATCH('Print View'!$AR137,'Coverage Indicators - Section D'!$I$45:$I$226,0)),""),"")</f>
        <v/>
      </c>
      <c r="Q137" s="271" t="str">
        <f ca="1">IFERROR(IF(INDEX('Coverage Indicators - Section D'!E$45:E$226,MATCH('Print View'!$AS137,'Coverage Indicators - Section D'!$I$45:$I$226,0))&lt;&gt;0,INDEX('Coverage Indicators - Section D'!E$45:E$226,MATCH('Print View'!$AS137,'Coverage Indicators - Section D'!$I$45:$I$226,0)),""),"")</f>
        <v/>
      </c>
      <c r="R137" s="580" t="str">
        <f ca="1">IFERROR(IF(INDEX('Coverage Indicators - Section D'!G$45:G$226,MATCH('Print View'!$AS137,'Coverage Indicators - Section D'!$I$45:$I$226,0))&lt;&gt;0,INDEX('Coverage Indicators - Section D'!G$45:G$226,MATCH('Print View'!$AS137,'Coverage Indicators - Section D'!$I$45:$I$226,0)),""),"")</f>
        <v/>
      </c>
      <c r="S137" s="582" t="str">
        <f ca="1">IFERROR(IF(INDEX('Coverage Indicators - Section D'!H$45:H$226,MATCH('Print View'!$AS137,'Coverage Indicators - Section D'!$I$45:$I$226,0))&lt;&gt;0,INDEX('Coverage Indicators - Section D'!H$45:H$226,MATCH('Print View'!$AS137,'Coverage Indicators - Section D'!$I$45:$I$226,0)),""),"")</f>
        <v/>
      </c>
      <c r="T137" s="271" t="str">
        <f ca="1">IFERROR(IF(INDEX('Coverage Indicators - Section D'!E$45:E$226,MATCH('Print View'!$AT137,'Coverage Indicators - Section D'!$I$45:$I$226,0))&lt;&gt;0,INDEX('Coverage Indicators - Section D'!E$45:E$226,MATCH('Print View'!$AT137,'Coverage Indicators - Section D'!$I$45:$I$226,0)),""),"")</f>
        <v/>
      </c>
      <c r="U137" s="580" t="str">
        <f ca="1">IFERROR(IF(INDEX('Coverage Indicators - Section D'!G$45:G$226,MATCH('Print View'!$AT137,'Coverage Indicators - Section D'!$I$45:$I$226,0))&lt;&gt;0,INDEX('Coverage Indicators - Section D'!G$45:G$226,MATCH('Print View'!$AT137,'Coverage Indicators - Section D'!$I$45:$I$226,0)),""),"")</f>
        <v/>
      </c>
      <c r="V137" s="582" t="str">
        <f ca="1">IFERROR(IF(INDEX('Coverage Indicators - Section D'!H$45:H$226,MATCH('Print View'!$AT137,'Coverage Indicators - Section D'!$I$45:$I$226,0))&lt;&gt;0,INDEX('Coverage Indicators - Section D'!H$45:H$226,MATCH('Print View'!$AT137,'Coverage Indicators - Section D'!$I$45:$I$226,0)),""),"")</f>
        <v/>
      </c>
      <c r="W137" s="271" t="str">
        <f ca="1">IFERROR(IF(INDEX('Coverage Indicators - Section D'!E$45:E$226,MATCH('Print View'!$AU137,'Coverage Indicators - Section D'!$I$45:$I$226,0))&lt;&gt;0,INDEX('Coverage Indicators - Section D'!E$45:E$226,MATCH('Print View'!$AU137,'Coverage Indicators - Section D'!$I$45:$I$226,0)),""),"")</f>
        <v/>
      </c>
      <c r="X137" s="580" t="str">
        <f ca="1">IFERROR(IF(INDEX('Coverage Indicators - Section D'!G$45:G$226,MATCH('Print View'!$AU137,'Coverage Indicators - Section D'!$I$45:$I$226,0))&lt;&gt;0,INDEX('Coverage Indicators - Section D'!G$45:G$226,MATCH('Print View'!$AU137,'Coverage Indicators - Section D'!$I$45:$I$226,0)),""),"")</f>
        <v/>
      </c>
      <c r="Y137" s="582" t="str">
        <f ca="1">IFERROR(IF(INDEX('Coverage Indicators - Section D'!H$45:H$226,MATCH('Print View'!$AU137,'Coverage Indicators - Section D'!$I$45:$I$226,0))&lt;&gt;0,INDEX('Coverage Indicators - Section D'!H$45:H$226,MATCH('Print View'!$AU137,'Coverage Indicators - Section D'!$I$45:$I$226,0)),""),"")</f>
        <v/>
      </c>
      <c r="Z137" s="271" t="str">
        <f ca="1">IFERROR(IF(INDEX('Coverage Indicators - Section D'!E$45:E$226,MATCH('Print View'!$AV137,'Coverage Indicators - Section D'!$I$45:$I$226,0))&lt;&gt;0,INDEX('Coverage Indicators - Section D'!E$45:E$226,MATCH('Print View'!$AV137,'Coverage Indicators - Section D'!$I$45:$I$226,0)),""),"")</f>
        <v/>
      </c>
      <c r="AA137" s="580" t="str">
        <f ca="1">IFERROR(IF(INDEX('Coverage Indicators - Section D'!G$45:G$226,MATCH('Print View'!$AV137,'Coverage Indicators - Section D'!$I$45:$I$226,0))&lt;&gt;0,INDEX('Coverage Indicators - Section D'!G$45:G$226,MATCH('Print View'!$AV137,'Coverage Indicators - Section D'!$I$45:$I$226,0)),""),"")</f>
        <v/>
      </c>
      <c r="AB137" s="582" t="str">
        <f ca="1">IFERROR(IF(INDEX('Coverage Indicators - Section D'!H$45:H$226,MATCH('Print View'!$AV137,'Coverage Indicators - Section D'!$I$45:$I$226,0))&lt;&gt;0,INDEX('Coverage Indicators - Section D'!H$45:H$226,MATCH('Print View'!$AV137,'Coverage Indicators - Section D'!$I$45:$I$226,0)),""),"")</f>
        <v/>
      </c>
      <c r="AC137" s="271" t="str">
        <f ca="1">IFERROR(IF(INDEX('Coverage Indicators - Section D'!E$45:E$226,MATCH('Print View'!$AW137,'Coverage Indicators - Section D'!$I$45:$I$226,0))&lt;&gt;0,INDEX('Coverage Indicators - Section D'!E$45:E$226,MATCH('Print View'!$AW137,'Coverage Indicators - Section D'!$I$45:$I$226,0)),""),"")</f>
        <v/>
      </c>
      <c r="AD137" s="580" t="str">
        <f ca="1">IFERROR(IF(INDEX('Coverage Indicators - Section D'!G$45:G$226,MATCH('Print View'!$AW137,'Coverage Indicators - Section D'!$I$45:$I$226,0))&lt;&gt;0,INDEX('Coverage Indicators - Section D'!G$45:G$226,MATCH('Print View'!$AW137,'Coverage Indicators - Section D'!$I$45:$I$226,0)),""),"")</f>
        <v/>
      </c>
      <c r="AE137" s="582" t="str">
        <f ca="1">IFERROR(IF(INDEX('Coverage Indicators - Section D'!H$45:H$226,MATCH('Print View'!$AW137,'Coverage Indicators - Section D'!$I$45:$I$226,0))&lt;&gt;0,INDEX('Coverage Indicators - Section D'!H$45:H$226,MATCH('Print View'!$AW137,'Coverage Indicators - Section D'!$I$45:$I$226,0)),""),"")</f>
        <v/>
      </c>
      <c r="AF137" s="271" t="str">
        <f ca="1">IFERROR(IF(INDEX('Coverage Indicators - Section D'!E$45:E$226,MATCH('Print View'!$AX137,'Coverage Indicators - Section D'!$I$45:$I$226,0))&lt;&gt;0,INDEX('Coverage Indicators - Section D'!E$45:E$226,MATCH('Print View'!$AX137,'Coverage Indicators - Section D'!$I$45:$I$226,0)),""),"")</f>
        <v/>
      </c>
      <c r="AG137" s="580" t="str">
        <f ca="1">IFERROR(IF(INDEX('Coverage Indicators - Section D'!G$45:G$226,MATCH('Print View'!$AX137,'Coverage Indicators - Section D'!$I$45:$I$226,0))&lt;&gt;0,INDEX('Coverage Indicators - Section D'!G$45:G$226,MATCH('Print View'!$AX137,'Coverage Indicators - Section D'!$I$45:$I$226,0)),""),"")</f>
        <v/>
      </c>
      <c r="AH137" s="582" t="str">
        <f ca="1">IFERROR(IF(INDEX('Coverage Indicators - Section D'!H$45:H$226,MATCH('Print View'!$AX137,'Coverage Indicators - Section D'!$I$45:$I$226,0))&lt;&gt;0,INDEX('Coverage Indicators - Section D'!H$45:H$226,MATCH('Print View'!$AX137,'Coverage Indicators - Section D'!$I$45:$I$226,0)),""),"")</f>
        <v/>
      </c>
      <c r="AI137" s="271" t="str">
        <f ca="1">IFERROR(IF(INDEX('Coverage Indicators - Section D'!E$45:E$226,MATCH('Print View'!$AY137,'Coverage Indicators - Section D'!$I$45:$I$226,0))&lt;&gt;0,INDEX('Coverage Indicators - Section D'!E$45:E$226,MATCH('Print View'!$AY137,'Coverage Indicators - Section D'!$I$45:$I$226,0)),""),"")</f>
        <v/>
      </c>
      <c r="AJ137" s="580" t="str">
        <f ca="1">IFERROR(IF(INDEX('Coverage Indicators - Section D'!G$45:G$226,MATCH('Print View'!$AY137,'Coverage Indicators - Section D'!$I$45:$I$226,0))&lt;&gt;0,INDEX('Coverage Indicators - Section D'!G$45:G$226,MATCH('Print View'!$AY137,'Coverage Indicators - Section D'!$I$45:$I$226,0)),""),"")</f>
        <v/>
      </c>
      <c r="AK137" s="582" t="str">
        <f ca="1">IFERROR(IF(INDEX('Coverage Indicators - Section D'!H$45:H$226,MATCH('Print View'!$AY137,'Coverage Indicators - Section D'!$I$45:$I$226,0))&lt;&gt;0,INDEX('Coverage Indicators - Section D'!H$45:H$226,MATCH('Print View'!$AY137,'Coverage Indicators - Section D'!$I$45:$I$226,0)),""),"")</f>
        <v/>
      </c>
      <c r="AL137" s="319"/>
      <c r="AM137" s="595" t="str">
        <f>IFERROR(IF(INDEX('Coverage Indicators - Section D'!W$10:W$41,MATCH('Print View'!$A137,'Coverage Indicators - Section D'!$A$10:$A$41,0))&lt;&gt;0,INDEX('Coverage Indicators - Section D'!W$10:W$41,MATCH('Print View'!$A137,'Coverage Indicators - Section D'!$A$10:$A$41,0)),""),"")</f>
        <v/>
      </c>
      <c r="AN137" s="306"/>
      <c r="AO137" s="683"/>
      <c r="AP137" s="684"/>
      <c r="AQ137" s="684"/>
      <c r="AR137" s="579" t="str">
        <f t="shared" ref="AR137" ca="1" si="204">CONCATENATE($A137,N$117)</f>
        <v>101-Jul-18 to 31-Dec-18</v>
      </c>
      <c r="AS137" s="578" t="str">
        <f t="shared" ref="AS137" ca="1" si="205">CONCATENATE($A137,Q$117)</f>
        <v>101-Jan-19 to 30-Jun-19</v>
      </c>
      <c r="AT137" s="578" t="str">
        <f t="shared" ref="AT137" ca="1" si="206">CONCATENATE($A137,T$117)</f>
        <v>101-Jul-19 to 31-Dec-19</v>
      </c>
      <c r="AU137" s="578" t="str">
        <f t="shared" ref="AU137" ca="1" si="207">CONCATENATE($A137,W$117)</f>
        <v>101-Jan-20 to 30-Jun-20</v>
      </c>
      <c r="AV137" s="578" t="str">
        <f t="shared" ref="AV137" ca="1" si="208">CONCATENATE($A137,Z$117)</f>
        <v>101-Jul-20 to 31-Dec-20</v>
      </c>
      <c r="AW137" s="578" t="str">
        <f t="shared" ref="AW137" ca="1" si="209">CONCATENATE($A137,AC$117)</f>
        <v>101-Jan-21 to 30-Jun-21</v>
      </c>
      <c r="AX137" s="578" t="str">
        <f t="shared" ref="AX137" si="210">CONCATENATE($A137,AF$117)</f>
        <v xml:space="preserve">10 to </v>
      </c>
      <c r="AY137" s="578" t="str">
        <f t="shared" ref="AY137" si="211">CONCATENATE($A137,AI$117)</f>
        <v xml:space="preserve">10 to </v>
      </c>
      <c r="AZ137" s="339"/>
      <c r="BA137" s="339"/>
    </row>
    <row r="138" spans="1:53" s="226" customFormat="1" ht="28.5" x14ac:dyDescent="0.25">
      <c r="A138" s="584"/>
      <c r="B138" s="582"/>
      <c r="C138" s="582"/>
      <c r="D138" s="582"/>
      <c r="E138" s="272" t="str">
        <f>IFERROR(IF(INDEX('Coverage Indicators - Section D'!F$10:F$41,MATCH('Print View'!$A137,'Coverage Indicators - Section D'!$A$10:$A$41,0))&lt;&gt;0,INDEX('Coverage Indicators - Section D'!F$10:F$41,MATCH('Print View'!$A137,'Coverage Indicators - Section D'!$A$10:$A$41,0)),""),"")</f>
        <v/>
      </c>
      <c r="F138" s="580"/>
      <c r="G138" s="580"/>
      <c r="H138" s="582"/>
      <c r="I138" s="582"/>
      <c r="J138" s="582"/>
      <c r="K138" s="582"/>
      <c r="L138" s="272" t="str">
        <f>IFERROR(IF(INDEX('Coverage Indicators - Section D'!U$10:U$41,MATCH('Print View'!$A137,'Coverage Indicators - Section D'!$A$10:$A$41,0))&lt;&gt;0,INDEX('Coverage Indicators - Section D'!U$10:U$41,MATCH('Print View'!$A137,'Coverage Indicators - Section D'!$A$10:$A$41,0)),""),"")</f>
        <v/>
      </c>
      <c r="M138" s="582"/>
      <c r="N138" s="272" t="str">
        <f ca="1">IFERROR(IF(INDEX('Coverage Indicators - Section D'!F$45:F$226,MATCH('Print View'!$AR137,'Coverage Indicators - Section D'!$I$45:$I$226,0))&lt;&gt;0,INDEX('Coverage Indicators - Section D'!F$45:F$226,MATCH('Print View'!$AR137,'Coverage Indicators - Section D'!$I$45:$I$226,0)),""),"")</f>
        <v/>
      </c>
      <c r="O138" s="580"/>
      <c r="P138" s="582"/>
      <c r="Q138" s="272" t="str">
        <f ca="1">IFERROR(IF(INDEX('Coverage Indicators - Section D'!F$45:F$226,MATCH('Print View'!$AS137,'Coverage Indicators - Section D'!$I$45:$I$226,0))&lt;&gt;0,INDEX('Coverage Indicators - Section D'!F$45:F$226,MATCH('Print View'!$AS137,'Coverage Indicators - Section D'!$I$45:$I$226,0)),""),"")</f>
        <v/>
      </c>
      <c r="R138" s="580"/>
      <c r="S138" s="582"/>
      <c r="T138" s="272" t="str">
        <f ca="1">IFERROR(IF(INDEX('Coverage Indicators - Section D'!F$45:F$226,MATCH('Print View'!$AT137,'Coverage Indicators - Section D'!$I$45:$I$226,0))&lt;&gt;0,INDEX('Coverage Indicators - Section D'!F$45:F$226,MATCH('Print View'!$AT137,'Coverage Indicators - Section D'!$I$45:$I$226,0)),""),"")</f>
        <v/>
      </c>
      <c r="U138" s="580"/>
      <c r="V138" s="582"/>
      <c r="W138" s="272" t="str">
        <f ca="1">IFERROR(IF(INDEX('Coverage Indicators - Section D'!F$45:F$226,MATCH('Print View'!$AU137,'Coverage Indicators - Section D'!$I$45:$I$226,0))&lt;&gt;0,INDEX('Coverage Indicators - Section D'!F$45:F$226,MATCH('Print View'!$AU137,'Coverage Indicators - Section D'!$I$45:$I$226,0)),""),"")</f>
        <v/>
      </c>
      <c r="X138" s="580"/>
      <c r="Y138" s="582"/>
      <c r="Z138" s="272" t="str">
        <f ca="1">IFERROR(IF(INDEX('Coverage Indicators - Section D'!F$45:F$226,MATCH('Print View'!$AV137,'Coverage Indicators - Section D'!$I$45:$I$226,0))&lt;&gt;0,INDEX('Coverage Indicators - Section D'!F$45:F$226,MATCH('Print View'!$AV137,'Coverage Indicators - Section D'!$I$45:$I$226,0)),""),"")</f>
        <v/>
      </c>
      <c r="AA138" s="580"/>
      <c r="AB138" s="582"/>
      <c r="AC138" s="272" t="str">
        <f ca="1">IFERROR(IF(INDEX('Coverage Indicators - Section D'!F$45:F$226,MATCH('Print View'!$AW137,'Coverage Indicators - Section D'!$I$45:$I$226,0))&lt;&gt;0,INDEX('Coverage Indicators - Section D'!F$45:F$226,MATCH('Print View'!$AW137,'Coverage Indicators - Section D'!$I$45:$I$226,0)),""),"")</f>
        <v/>
      </c>
      <c r="AD138" s="580"/>
      <c r="AE138" s="582"/>
      <c r="AF138" s="272" t="str">
        <f ca="1">IFERROR(IF(INDEX('Coverage Indicators - Section D'!F$45:F$226,MATCH('Print View'!$AX137,'Coverage Indicators - Section D'!$I$45:$I$226,0))&lt;&gt;0,INDEX('Coverage Indicators - Section D'!F$45:F$226,MATCH('Print View'!$AX137,'Coverage Indicators - Section D'!$I$45:$I$226,0)),""),"")</f>
        <v/>
      </c>
      <c r="AG138" s="580"/>
      <c r="AH138" s="582"/>
      <c r="AI138" s="272" t="str">
        <f ca="1">IFERROR(IF(INDEX('Coverage Indicators - Section D'!F$45:F$226,MATCH('Print View'!$AY137,'Coverage Indicators - Section D'!$I$45:$I$226,0))&lt;&gt;0,INDEX('Coverage Indicators - Section D'!F$45:F$226,MATCH('Print View'!$AY137,'Coverage Indicators - Section D'!$I$45:$I$226,0)),""),"")</f>
        <v/>
      </c>
      <c r="AJ138" s="580"/>
      <c r="AK138" s="582"/>
      <c r="AL138" s="319"/>
      <c r="AM138" s="595"/>
      <c r="AN138" s="306"/>
      <c r="AO138" s="683"/>
      <c r="AP138" s="684"/>
      <c r="AQ138" s="684"/>
      <c r="AR138" s="579"/>
      <c r="AS138" s="578"/>
      <c r="AT138" s="578"/>
      <c r="AU138" s="578"/>
      <c r="AV138" s="578"/>
      <c r="AW138" s="578"/>
      <c r="AX138" s="578"/>
      <c r="AY138" s="578"/>
      <c r="AZ138" s="339"/>
      <c r="BA138" s="339"/>
    </row>
    <row r="139" spans="1:53" s="226" customFormat="1" ht="28.5" x14ac:dyDescent="0.25">
      <c r="A139" s="594">
        <v>11</v>
      </c>
      <c r="B139" s="588" t="str">
        <f>IFERROR(IF(INDEX('Coverage Indicators - Section D'!B$10:B$41,MATCH('Print View'!$A139,'Coverage Indicators - Section D'!$A$10:$A$41,0))&lt;&gt;0,INDEX('Coverage Indicators - Section D'!B$10:B$41,MATCH('Print View'!$A139,'Coverage Indicators - Section D'!$A$10:$A$41,0)),""),"")</f>
        <v/>
      </c>
      <c r="C139" s="588" t="str">
        <f>IFERROR(IF(INDEX('Coverage Indicators - Section D'!C$10:C$41,MATCH('Print View'!$A139,'Coverage Indicators - Section D'!$A$10:$A$41,0))&lt;&gt;0,INDEX('Coverage Indicators - Section D'!C$10:C$41,MATCH('Print View'!$A139,'Coverage Indicators - Section D'!$A$10:$A$41,0)),""),"")</f>
        <v/>
      </c>
      <c r="D139" s="588" t="str">
        <f>IFERROR(IF(INDEX('Coverage Indicators - Section D'!D$10:D$41,MATCH('Print View'!$A139,'Coverage Indicators - Section D'!$A$10:$A$41,0))&lt;&gt;0,INDEX('Coverage Indicators - Section D'!D$10:D$41,MATCH('Print View'!$A139,'Coverage Indicators - Section D'!$A$10:$A$41,0)),""),"")</f>
        <v/>
      </c>
      <c r="E139" s="250" t="str">
        <f>IFERROR(IF(INDEX('Coverage Indicators - Section D'!E$10:E$41,MATCH('Print View'!$A139,'Coverage Indicators - Section D'!$A$10:$A$41,0))&lt;&gt;0,INDEX('Coverage Indicators - Section D'!E$10:E$41,MATCH('Print View'!$A139,'Coverage Indicators - Section D'!$A$10:$A$41,0)),""),"")</f>
        <v/>
      </c>
      <c r="F139" s="587" t="str">
        <f>IFERROR(IF(INDEX('Coverage Indicators - Section D'!G$10:G$41,MATCH('Print View'!$A139,'Coverage Indicators - Section D'!$A$10:$A$41,0))&lt;&gt;0,INDEX('Coverage Indicators - Section D'!G$10:G$41,MATCH('Print View'!$A139,'Coverage Indicators - Section D'!$A$10:$A$41,0)),""),"")</f>
        <v/>
      </c>
      <c r="G139" s="587" t="str">
        <f>IFERROR(IF(INDEX('Coverage Indicators - Section D'!H$10:H$41,MATCH('Print View'!$A139,'Coverage Indicators - Section D'!$A$10:$A$41,0))&lt;&gt;0,INDEX('Coverage Indicators - Section D'!H$10:H$41,MATCH('Print View'!$A139,'Coverage Indicators - Section D'!$A$10:$A$41,0)),""),"")</f>
        <v/>
      </c>
      <c r="H139" s="588" t="str">
        <f>IFERROR(IF(INDEX('Coverage Indicators - Section D'!P$10:P$41,MATCH('Print View'!$A139,'Coverage Indicators - Section D'!$A$10:$A$41,0))&lt;&gt;0,INDEX('Coverage Indicators - Section D'!P$10:P$41,MATCH('Print View'!$A139,'Coverage Indicators - Section D'!$A$10:$A$41,0)),""),"")</f>
        <v/>
      </c>
      <c r="I139" s="588" t="str">
        <f>IFERROR(IF(INDEX('Coverage Indicators - Section D'!Q$10:Q$41,MATCH('Print View'!$A139,'Coverage Indicators - Section D'!$A$10:$A$41,0))&lt;&gt;0,INDEX('Coverage Indicators - Section D'!Q$10:Q$41,MATCH('Print View'!$A139,'Coverage Indicators - Section D'!$A$10:$A$41,0)),""),"")</f>
        <v/>
      </c>
      <c r="J139" s="588" t="str">
        <f>IFERROR(IF(INDEX('Coverage Indicators - Section D'!R$10:R$41,MATCH('Print View'!$A139,'Coverage Indicators - Section D'!$A$10:$A$41,0))&lt;&gt;0,INDEX('Coverage Indicators - Section D'!R$10:R$41,MATCH('Print View'!$A139,'Coverage Indicators - Section D'!$A$10:$A$41,0)),""),"")</f>
        <v/>
      </c>
      <c r="K139" s="588" t="str">
        <f>IFERROR(IF(INDEX('Coverage Indicators - Section D'!S$10:S$41,MATCH('Print View'!$A139,'Coverage Indicators - Section D'!$A$10:$A$41,0))&lt;&gt;0,INDEX('Coverage Indicators - Section D'!S$10:S$41,MATCH('Print View'!$A139,'Coverage Indicators - Section D'!$A$10:$A$41,0)),""),"")</f>
        <v/>
      </c>
      <c r="L139" s="250" t="str">
        <f>IFERROR(IF(INDEX('Coverage Indicators - Section D'!T$10:T$41,MATCH('Print View'!$A139,'Coverage Indicators - Section D'!$A$10:$A$41,0))&lt;&gt;0,INDEX('Coverage Indicators - Section D'!T$10:T$41,MATCH('Print View'!$A139,'Coverage Indicators - Section D'!$A$10:$A$41,0)),""),"")</f>
        <v>Angola</v>
      </c>
      <c r="M139" s="588" t="str">
        <f>IFERROR(IF(INDEX('Coverage Indicators - Section D'!V$10:V$41,MATCH('Print View'!$A139,'Coverage Indicators - Section D'!$A$10:$A$41,0))&lt;&gt;0,INDEX('Coverage Indicators - Section D'!V$10:V$41,MATCH('Print View'!$A139,'Coverage Indicators - Section D'!$A$10:$A$41,0)),""),"")</f>
        <v/>
      </c>
      <c r="N139" s="250" t="str">
        <f ca="1">IFERROR(IF(INDEX('Coverage Indicators - Section D'!E$45:E$226,MATCH('Print View'!$AR139,'Coverage Indicators - Section D'!$I$45:$I$226,0))&lt;&gt;0,INDEX('Coverage Indicators - Section D'!E$45:E$226,MATCH('Print View'!$AR139,'Coverage Indicators - Section D'!$I$45:$I$226,0)),""),"")</f>
        <v/>
      </c>
      <c r="O139" s="587" t="str">
        <f ca="1">IFERROR(IF(INDEX('Coverage Indicators - Section D'!G$45:G$226,MATCH('Print View'!$AR139,'Coverage Indicators - Section D'!$I$45:$I$226,0))&lt;&gt;0,INDEX('Coverage Indicators - Section D'!G$45:G$226,MATCH('Print View'!$AR139,'Coverage Indicators - Section D'!$I$45:$I$226,0)),""),"")</f>
        <v/>
      </c>
      <c r="P139" s="588" t="str">
        <f ca="1">IFERROR(IF(INDEX('Coverage Indicators - Section D'!H$45:H$226,MATCH('Print View'!$AR139,'Coverage Indicators - Section D'!$I$45:$I$226,0))&lt;&gt;0,INDEX('Coverage Indicators - Section D'!H$45:H$226,MATCH('Print View'!$AR139,'Coverage Indicators - Section D'!$I$45:$I$226,0)),""),"")</f>
        <v/>
      </c>
      <c r="Q139" s="250" t="str">
        <f ca="1">IFERROR(IF(INDEX('Coverage Indicators - Section D'!E$45:E$226,MATCH('Print View'!$AS139,'Coverage Indicators - Section D'!$I$45:$I$226,0))&lt;&gt;0,INDEX('Coverage Indicators - Section D'!E$45:E$226,MATCH('Print View'!$AS139,'Coverage Indicators - Section D'!$I$45:$I$226,0)),""),"")</f>
        <v/>
      </c>
      <c r="R139" s="587" t="str">
        <f ca="1">IFERROR(IF(INDEX('Coverage Indicators - Section D'!G$45:G$226,MATCH('Print View'!$AS139,'Coverage Indicators - Section D'!$I$45:$I$226,0))&lt;&gt;0,INDEX('Coverage Indicators - Section D'!G$45:G$226,MATCH('Print View'!$AS139,'Coverage Indicators - Section D'!$I$45:$I$226,0)),""),"")</f>
        <v/>
      </c>
      <c r="S139" s="588" t="str">
        <f ca="1">IFERROR(IF(INDEX('Coverage Indicators - Section D'!H$45:H$226,MATCH('Print View'!$AS139,'Coverage Indicators - Section D'!$I$45:$I$226,0))&lt;&gt;0,INDEX('Coverage Indicators - Section D'!H$45:H$226,MATCH('Print View'!$AS139,'Coverage Indicators - Section D'!$I$45:$I$226,0)),""),"")</f>
        <v/>
      </c>
      <c r="T139" s="250" t="str">
        <f ca="1">IFERROR(IF(INDEX('Coverage Indicators - Section D'!E$45:E$226,MATCH('Print View'!$AT139,'Coverage Indicators - Section D'!$I$45:$I$226,0))&lt;&gt;0,INDEX('Coverage Indicators - Section D'!E$45:E$226,MATCH('Print View'!$AT139,'Coverage Indicators - Section D'!$I$45:$I$226,0)),""),"")</f>
        <v/>
      </c>
      <c r="U139" s="587" t="str">
        <f ca="1">IFERROR(IF(INDEX('Coverage Indicators - Section D'!G$45:G$226,MATCH('Print View'!$AT139,'Coverage Indicators - Section D'!$I$45:$I$226,0))&lt;&gt;0,INDEX('Coverage Indicators - Section D'!G$45:G$226,MATCH('Print View'!$AT139,'Coverage Indicators - Section D'!$I$45:$I$226,0)),""),"")</f>
        <v/>
      </c>
      <c r="V139" s="588" t="str">
        <f ca="1">IFERROR(IF(INDEX('Coverage Indicators - Section D'!H$45:H$226,MATCH('Print View'!$AT139,'Coverage Indicators - Section D'!$I$45:$I$226,0))&lt;&gt;0,INDEX('Coverage Indicators - Section D'!H$45:H$226,MATCH('Print View'!$AT139,'Coverage Indicators - Section D'!$I$45:$I$226,0)),""),"")</f>
        <v/>
      </c>
      <c r="W139" s="250" t="str">
        <f ca="1">IFERROR(IF(INDEX('Coverage Indicators - Section D'!E$45:E$226,MATCH('Print View'!$AU139,'Coverage Indicators - Section D'!$I$45:$I$226,0))&lt;&gt;0,INDEX('Coverage Indicators - Section D'!E$45:E$226,MATCH('Print View'!$AU139,'Coverage Indicators - Section D'!$I$45:$I$226,0)),""),"")</f>
        <v/>
      </c>
      <c r="X139" s="587" t="str">
        <f ca="1">IFERROR(IF(INDEX('Coverage Indicators - Section D'!G$45:G$226,MATCH('Print View'!$AU139,'Coverage Indicators - Section D'!$I$45:$I$226,0))&lt;&gt;0,INDEX('Coverage Indicators - Section D'!G$45:G$226,MATCH('Print View'!$AU139,'Coverage Indicators - Section D'!$I$45:$I$226,0)),""),"")</f>
        <v/>
      </c>
      <c r="Y139" s="588" t="str">
        <f ca="1">IFERROR(IF(INDEX('Coverage Indicators - Section D'!H$45:H$226,MATCH('Print View'!$AU139,'Coverage Indicators - Section D'!$I$45:$I$226,0))&lt;&gt;0,INDEX('Coverage Indicators - Section D'!H$45:H$226,MATCH('Print View'!$AU139,'Coverage Indicators - Section D'!$I$45:$I$226,0)),""),"")</f>
        <v/>
      </c>
      <c r="Z139" s="250" t="str">
        <f ca="1">IFERROR(IF(INDEX('Coverage Indicators - Section D'!E$45:E$226,MATCH('Print View'!$AV139,'Coverage Indicators - Section D'!$I$45:$I$226,0))&lt;&gt;0,INDEX('Coverage Indicators - Section D'!E$45:E$226,MATCH('Print View'!$AV139,'Coverage Indicators - Section D'!$I$45:$I$226,0)),""),"")</f>
        <v/>
      </c>
      <c r="AA139" s="587" t="str">
        <f ca="1">IFERROR(IF(INDEX('Coverage Indicators - Section D'!G$45:G$226,MATCH('Print View'!$AV139,'Coverage Indicators - Section D'!$I$45:$I$226,0))&lt;&gt;0,INDEX('Coverage Indicators - Section D'!G$45:G$226,MATCH('Print View'!$AV139,'Coverage Indicators - Section D'!$I$45:$I$226,0)),""),"")</f>
        <v/>
      </c>
      <c r="AB139" s="588" t="str">
        <f ca="1">IFERROR(IF(INDEX('Coverage Indicators - Section D'!H$45:H$226,MATCH('Print View'!$AV139,'Coverage Indicators - Section D'!$I$45:$I$226,0))&lt;&gt;0,INDEX('Coverage Indicators - Section D'!H$45:H$226,MATCH('Print View'!$AV139,'Coverage Indicators - Section D'!$I$45:$I$226,0)),""),"")</f>
        <v/>
      </c>
      <c r="AC139" s="250" t="str">
        <f ca="1">IFERROR(IF(INDEX('Coverage Indicators - Section D'!E$45:E$226,MATCH('Print View'!$AW139,'Coverage Indicators - Section D'!$I$45:$I$226,0))&lt;&gt;0,INDEX('Coverage Indicators - Section D'!E$45:E$226,MATCH('Print View'!$AW139,'Coverage Indicators - Section D'!$I$45:$I$226,0)),""),"")</f>
        <v/>
      </c>
      <c r="AD139" s="587" t="str">
        <f ca="1">IFERROR(IF(INDEX('Coverage Indicators - Section D'!G$45:G$226,MATCH('Print View'!$AW139,'Coverage Indicators - Section D'!$I$45:$I$226,0))&lt;&gt;0,INDEX('Coverage Indicators - Section D'!G$45:G$226,MATCH('Print View'!$AW139,'Coverage Indicators - Section D'!$I$45:$I$226,0)),""),"")</f>
        <v/>
      </c>
      <c r="AE139" s="588" t="str">
        <f ca="1">IFERROR(IF(INDEX('Coverage Indicators - Section D'!H$45:H$226,MATCH('Print View'!$AW139,'Coverage Indicators - Section D'!$I$45:$I$226,0))&lt;&gt;0,INDEX('Coverage Indicators - Section D'!H$45:H$226,MATCH('Print View'!$AW139,'Coverage Indicators - Section D'!$I$45:$I$226,0)),""),"")</f>
        <v/>
      </c>
      <c r="AF139" s="250" t="str">
        <f ca="1">IFERROR(IF(INDEX('Coverage Indicators - Section D'!E$45:E$226,MATCH('Print View'!$AX139,'Coverage Indicators - Section D'!$I$45:$I$226,0))&lt;&gt;0,INDEX('Coverage Indicators - Section D'!E$45:E$226,MATCH('Print View'!$AX139,'Coverage Indicators - Section D'!$I$45:$I$226,0)),""),"")</f>
        <v/>
      </c>
      <c r="AG139" s="587" t="str">
        <f ca="1">IFERROR(IF(INDEX('Coverage Indicators - Section D'!G$45:G$226,MATCH('Print View'!$AX139,'Coverage Indicators - Section D'!$I$45:$I$226,0))&lt;&gt;0,INDEX('Coverage Indicators - Section D'!G$45:G$226,MATCH('Print View'!$AX139,'Coverage Indicators - Section D'!$I$45:$I$226,0)),""),"")</f>
        <v/>
      </c>
      <c r="AH139" s="588" t="str">
        <f ca="1">IFERROR(IF(INDEX('Coverage Indicators - Section D'!H$45:H$226,MATCH('Print View'!$AX139,'Coverage Indicators - Section D'!$I$45:$I$226,0))&lt;&gt;0,INDEX('Coverage Indicators - Section D'!H$45:H$226,MATCH('Print View'!$AX139,'Coverage Indicators - Section D'!$I$45:$I$226,0)),""),"")</f>
        <v/>
      </c>
      <c r="AI139" s="250" t="str">
        <f ca="1">IFERROR(IF(INDEX('Coverage Indicators - Section D'!E$45:E$226,MATCH('Print View'!$AY139,'Coverage Indicators - Section D'!$I$45:$I$226,0))&lt;&gt;0,INDEX('Coverage Indicators - Section D'!E$45:E$226,MATCH('Print View'!$AY139,'Coverage Indicators - Section D'!$I$45:$I$226,0)),""),"")</f>
        <v/>
      </c>
      <c r="AJ139" s="587" t="str">
        <f ca="1">IFERROR(IF(INDEX('Coverage Indicators - Section D'!G$45:G$226,MATCH('Print View'!$AY139,'Coverage Indicators - Section D'!$I$45:$I$226,0))&lt;&gt;0,INDEX('Coverage Indicators - Section D'!G$45:G$226,MATCH('Print View'!$AY139,'Coverage Indicators - Section D'!$I$45:$I$226,0)),""),"")</f>
        <v/>
      </c>
      <c r="AK139" s="588" t="str">
        <f ca="1">IFERROR(IF(INDEX('Coverage Indicators - Section D'!H$45:H$226,MATCH('Print View'!$AY139,'Coverage Indicators - Section D'!$I$45:$I$226,0))&lt;&gt;0,INDEX('Coverage Indicators - Section D'!H$45:H$226,MATCH('Print View'!$AY139,'Coverage Indicators - Section D'!$I$45:$I$226,0)),""),"")</f>
        <v/>
      </c>
      <c r="AL139" s="319"/>
      <c r="AM139" s="586" t="str">
        <f>IFERROR(IF(INDEX('Coverage Indicators - Section D'!W$10:W$41,MATCH('Print View'!$A139,'Coverage Indicators - Section D'!$A$10:$A$41,0))&lt;&gt;0,INDEX('Coverage Indicators - Section D'!W$10:W$41,MATCH('Print View'!$A139,'Coverage Indicators - Section D'!$A$10:$A$41,0)),""),"")</f>
        <v/>
      </c>
      <c r="AN139" s="306"/>
      <c r="AO139" s="681"/>
      <c r="AP139" s="682"/>
      <c r="AQ139" s="682"/>
      <c r="AR139" s="579" t="str">
        <f t="shared" ref="AR139" ca="1" si="212">CONCATENATE($A139,N$117)</f>
        <v>111-Jul-18 to 31-Dec-18</v>
      </c>
      <c r="AS139" s="578" t="str">
        <f t="shared" ref="AS139" ca="1" si="213">CONCATENATE($A139,Q$117)</f>
        <v>111-Jan-19 to 30-Jun-19</v>
      </c>
      <c r="AT139" s="578" t="str">
        <f t="shared" ref="AT139" ca="1" si="214">CONCATENATE($A139,T$117)</f>
        <v>111-Jul-19 to 31-Dec-19</v>
      </c>
      <c r="AU139" s="578" t="str">
        <f t="shared" ref="AU139" ca="1" si="215">CONCATENATE($A139,W$117)</f>
        <v>111-Jan-20 to 30-Jun-20</v>
      </c>
      <c r="AV139" s="578" t="str">
        <f t="shared" ref="AV139" ca="1" si="216">CONCATENATE($A139,Z$117)</f>
        <v>111-Jul-20 to 31-Dec-20</v>
      </c>
      <c r="AW139" s="578" t="str">
        <f t="shared" ref="AW139" ca="1" si="217">CONCATENATE($A139,AC$117)</f>
        <v>111-Jan-21 to 30-Jun-21</v>
      </c>
      <c r="AX139" s="578" t="str">
        <f t="shared" ref="AX139" si="218">CONCATENATE($A139,AF$117)</f>
        <v xml:space="preserve">11 to </v>
      </c>
      <c r="AY139" s="578" t="str">
        <f t="shared" ref="AY139" si="219">CONCATENATE($A139,AI$117)</f>
        <v xml:space="preserve">11 to </v>
      </c>
      <c r="AZ139" s="339"/>
      <c r="BA139" s="339"/>
    </row>
    <row r="140" spans="1:53" s="226" customFormat="1" ht="28.5" x14ac:dyDescent="0.25">
      <c r="A140" s="594"/>
      <c r="B140" s="588"/>
      <c r="C140" s="588"/>
      <c r="D140" s="588"/>
      <c r="E140" s="249" t="str">
        <f>IFERROR(IF(INDEX('Coverage Indicators - Section D'!F$10:F$41,MATCH('Print View'!$A139,'Coverage Indicators - Section D'!$A$10:$A$41,0))&lt;&gt;0,INDEX('Coverage Indicators - Section D'!F$10:F$41,MATCH('Print View'!$A139,'Coverage Indicators - Section D'!$A$10:$A$41,0)),""),"")</f>
        <v/>
      </c>
      <c r="F140" s="587"/>
      <c r="G140" s="587"/>
      <c r="H140" s="588"/>
      <c r="I140" s="588"/>
      <c r="J140" s="588"/>
      <c r="K140" s="588"/>
      <c r="L140" s="249" t="str">
        <f>IFERROR(IF(INDEX('Coverage Indicators - Section D'!U$10:U$41,MATCH('Print View'!$A139,'Coverage Indicators - Section D'!$A$10:$A$41,0))&lt;&gt;0,INDEX('Coverage Indicators - Section D'!U$10:U$41,MATCH('Print View'!$A139,'Coverage Indicators - Section D'!$A$10:$A$41,0)),""),"")</f>
        <v/>
      </c>
      <c r="M140" s="588"/>
      <c r="N140" s="249" t="str">
        <f ca="1">IFERROR(IF(INDEX('Coverage Indicators - Section D'!F$45:F$226,MATCH('Print View'!$AR139,'Coverage Indicators - Section D'!$I$45:$I$226,0))&lt;&gt;0,INDEX('Coverage Indicators - Section D'!F$45:F$226,MATCH('Print View'!$AR139,'Coverage Indicators - Section D'!$I$45:$I$226,0)),""),"")</f>
        <v/>
      </c>
      <c r="O140" s="587"/>
      <c r="P140" s="588"/>
      <c r="Q140" s="249" t="str">
        <f ca="1">IFERROR(IF(INDEX('Coverage Indicators - Section D'!F$45:F$226,MATCH('Print View'!$AS139,'Coverage Indicators - Section D'!$I$45:$I$226,0))&lt;&gt;0,INDEX('Coverage Indicators - Section D'!F$45:F$226,MATCH('Print View'!$AS139,'Coverage Indicators - Section D'!$I$45:$I$226,0)),""),"")</f>
        <v/>
      </c>
      <c r="R140" s="587"/>
      <c r="S140" s="588"/>
      <c r="T140" s="249" t="str">
        <f ca="1">IFERROR(IF(INDEX('Coverage Indicators - Section D'!F$45:F$226,MATCH('Print View'!$AT139,'Coverage Indicators - Section D'!$I$45:$I$226,0))&lt;&gt;0,INDEX('Coverage Indicators - Section D'!F$45:F$226,MATCH('Print View'!$AT139,'Coverage Indicators - Section D'!$I$45:$I$226,0)),""),"")</f>
        <v/>
      </c>
      <c r="U140" s="587"/>
      <c r="V140" s="588"/>
      <c r="W140" s="249" t="str">
        <f ca="1">IFERROR(IF(INDEX('Coverage Indicators - Section D'!F$45:F$226,MATCH('Print View'!$AU139,'Coverage Indicators - Section D'!$I$45:$I$226,0))&lt;&gt;0,INDEX('Coverage Indicators - Section D'!F$45:F$226,MATCH('Print View'!$AU139,'Coverage Indicators - Section D'!$I$45:$I$226,0)),""),"")</f>
        <v/>
      </c>
      <c r="X140" s="587"/>
      <c r="Y140" s="588"/>
      <c r="Z140" s="249" t="str">
        <f ca="1">IFERROR(IF(INDEX('Coverage Indicators - Section D'!F$45:F$226,MATCH('Print View'!$AV139,'Coverage Indicators - Section D'!$I$45:$I$226,0))&lt;&gt;0,INDEX('Coverage Indicators - Section D'!F$45:F$226,MATCH('Print View'!$AV139,'Coverage Indicators - Section D'!$I$45:$I$226,0)),""),"")</f>
        <v/>
      </c>
      <c r="AA140" s="587"/>
      <c r="AB140" s="588"/>
      <c r="AC140" s="249" t="str">
        <f ca="1">IFERROR(IF(INDEX('Coverage Indicators - Section D'!F$45:F$226,MATCH('Print View'!$AW139,'Coverage Indicators - Section D'!$I$45:$I$226,0))&lt;&gt;0,INDEX('Coverage Indicators - Section D'!F$45:F$226,MATCH('Print View'!$AW139,'Coverage Indicators - Section D'!$I$45:$I$226,0)),""),"")</f>
        <v/>
      </c>
      <c r="AD140" s="587"/>
      <c r="AE140" s="588"/>
      <c r="AF140" s="249" t="str">
        <f ca="1">IFERROR(IF(INDEX('Coverage Indicators - Section D'!F$45:F$226,MATCH('Print View'!$AX139,'Coverage Indicators - Section D'!$I$45:$I$226,0))&lt;&gt;0,INDEX('Coverage Indicators - Section D'!F$45:F$226,MATCH('Print View'!$AX139,'Coverage Indicators - Section D'!$I$45:$I$226,0)),""),"")</f>
        <v/>
      </c>
      <c r="AG140" s="587"/>
      <c r="AH140" s="588"/>
      <c r="AI140" s="249" t="str">
        <f ca="1">IFERROR(IF(INDEX('Coverage Indicators - Section D'!F$45:F$226,MATCH('Print View'!$AY139,'Coverage Indicators - Section D'!$I$45:$I$226,0))&lt;&gt;0,INDEX('Coverage Indicators - Section D'!F$45:F$226,MATCH('Print View'!$AY139,'Coverage Indicators - Section D'!$I$45:$I$226,0)),""),"")</f>
        <v/>
      </c>
      <c r="AJ140" s="587"/>
      <c r="AK140" s="588"/>
      <c r="AL140" s="319"/>
      <c r="AM140" s="586"/>
      <c r="AN140" s="306"/>
      <c r="AO140" s="681"/>
      <c r="AP140" s="682"/>
      <c r="AQ140" s="682"/>
      <c r="AR140" s="579"/>
      <c r="AS140" s="578"/>
      <c r="AT140" s="578"/>
      <c r="AU140" s="578"/>
      <c r="AV140" s="578"/>
      <c r="AW140" s="578"/>
      <c r="AX140" s="578"/>
      <c r="AY140" s="578"/>
      <c r="AZ140" s="339"/>
      <c r="BA140" s="339"/>
    </row>
    <row r="141" spans="1:53" s="226" customFormat="1" ht="28.5" x14ac:dyDescent="0.25">
      <c r="A141" s="601">
        <v>12</v>
      </c>
      <c r="B141" s="582" t="str">
        <f>IFERROR(IF(INDEX('Coverage Indicators - Section D'!B$10:B$41,MATCH('Print View'!$A141,'Coverage Indicators - Section D'!$A$10:$A$41,0))&lt;&gt;0,INDEX('Coverage Indicators - Section D'!B$10:B$41,MATCH('Print View'!$A141,'Coverage Indicators - Section D'!$A$10:$A$41,0)),""),"")</f>
        <v/>
      </c>
      <c r="C141" s="582" t="str">
        <f>IFERROR(IF(INDEX('Coverage Indicators - Section D'!C$10:C$41,MATCH('Print View'!$A141,'Coverage Indicators - Section D'!$A$10:$A$41,0))&lt;&gt;0,INDEX('Coverage Indicators - Section D'!C$10:C$41,MATCH('Print View'!$A141,'Coverage Indicators - Section D'!$A$10:$A$41,0)),""),"")</f>
        <v/>
      </c>
      <c r="D141" s="582" t="str">
        <f>IFERROR(IF(INDEX('Coverage Indicators - Section D'!D$10:D$41,MATCH('Print View'!$A141,'Coverage Indicators - Section D'!$A$10:$A$41,0))&lt;&gt;0,INDEX('Coverage Indicators - Section D'!D$10:D$41,MATCH('Print View'!$A141,'Coverage Indicators - Section D'!$A$10:$A$41,0)),""),"")</f>
        <v/>
      </c>
      <c r="E141" s="271" t="str">
        <f>IFERROR(IF(INDEX('Coverage Indicators - Section D'!E$10:E$41,MATCH('Print View'!$A141,'Coverage Indicators - Section D'!$A$10:$A$41,0))&lt;&gt;0,INDEX('Coverage Indicators - Section D'!E$10:E$41,MATCH('Print View'!$A141,'Coverage Indicators - Section D'!$A$10:$A$41,0)),""),"")</f>
        <v/>
      </c>
      <c r="F141" s="580" t="str">
        <f>IFERROR(IF(INDEX('Coverage Indicators - Section D'!G$10:G$41,MATCH('Print View'!$A141,'Coverage Indicators - Section D'!$A$10:$A$41,0))&lt;&gt;0,INDEX('Coverage Indicators - Section D'!G$10:G$41,MATCH('Print View'!$A141,'Coverage Indicators - Section D'!$A$10:$A$41,0)),""),"")</f>
        <v/>
      </c>
      <c r="G141" s="580" t="str">
        <f>IFERROR(IF(INDEX('Coverage Indicators - Section D'!H$10:H$41,MATCH('Print View'!$A141,'Coverage Indicators - Section D'!$A$10:$A$41,0))&lt;&gt;0,INDEX('Coverage Indicators - Section D'!H$10:H$41,MATCH('Print View'!$A141,'Coverage Indicators - Section D'!$A$10:$A$41,0)),""),"")</f>
        <v/>
      </c>
      <c r="H141" s="582" t="str">
        <f>IFERROR(IF(INDEX('Coverage Indicators - Section D'!P$10:P$41,MATCH('Print View'!$A141,'Coverage Indicators - Section D'!$A$10:$A$41,0))&lt;&gt;0,INDEX('Coverage Indicators - Section D'!P$10:P$41,MATCH('Print View'!$A141,'Coverage Indicators - Section D'!$A$10:$A$41,0)),""),"")</f>
        <v/>
      </c>
      <c r="I141" s="582" t="str">
        <f>IFERROR(IF(INDEX('Coverage Indicators - Section D'!Q$10:Q$41,MATCH('Print View'!$A141,'Coverage Indicators - Section D'!$A$10:$A$41,0))&lt;&gt;0,INDEX('Coverage Indicators - Section D'!Q$10:Q$41,MATCH('Print View'!$A141,'Coverage Indicators - Section D'!$A$10:$A$41,0)),""),"")</f>
        <v/>
      </c>
      <c r="J141" s="582" t="str">
        <f>IFERROR(IF(INDEX('Coverage Indicators - Section D'!R$10:R$41,MATCH('Print View'!$A141,'Coverage Indicators - Section D'!$A$10:$A$41,0))&lt;&gt;0,INDEX('Coverage Indicators - Section D'!R$10:R$41,MATCH('Print View'!$A141,'Coverage Indicators - Section D'!$A$10:$A$41,0)),""),"")</f>
        <v/>
      </c>
      <c r="K141" s="582" t="str">
        <f>IFERROR(IF(INDEX('Coverage Indicators - Section D'!S$10:S$41,MATCH('Print View'!$A141,'Coverage Indicators - Section D'!$A$10:$A$41,0))&lt;&gt;0,INDEX('Coverage Indicators - Section D'!S$10:S$41,MATCH('Print View'!$A141,'Coverage Indicators - Section D'!$A$10:$A$41,0)),""),"")</f>
        <v/>
      </c>
      <c r="L141" s="271" t="str">
        <f>IFERROR(IF(INDEX('Coverage Indicators - Section D'!T$10:T$41,MATCH('Print View'!$A141,'Coverage Indicators - Section D'!$A$10:$A$41,0))&lt;&gt;0,INDEX('Coverage Indicators - Section D'!T$10:T$41,MATCH('Print View'!$A141,'Coverage Indicators - Section D'!$A$10:$A$41,0)),""),"")</f>
        <v>Angola</v>
      </c>
      <c r="M141" s="582" t="str">
        <f>IFERROR(IF(INDEX('Coverage Indicators - Section D'!V$10:V$41,MATCH('Print View'!$A141,'Coverage Indicators - Section D'!$A$10:$A$41,0))&lt;&gt;0,INDEX('Coverage Indicators - Section D'!V$10:V$41,MATCH('Print View'!$A141,'Coverage Indicators - Section D'!$A$10:$A$41,0)),""),"")</f>
        <v/>
      </c>
      <c r="N141" s="271" t="str">
        <f ca="1">IFERROR(IF(INDEX('Coverage Indicators - Section D'!E$45:E$226,MATCH('Print View'!$AR141,'Coverage Indicators - Section D'!$I$45:$I$226,0))&lt;&gt;0,INDEX('Coverage Indicators - Section D'!E$45:E$226,MATCH('Print View'!$AR141,'Coverage Indicators - Section D'!$I$45:$I$226,0)),""),"")</f>
        <v/>
      </c>
      <c r="O141" s="580" t="str">
        <f ca="1">IFERROR(IF(INDEX('Coverage Indicators - Section D'!G$45:G$226,MATCH('Print View'!$AR141,'Coverage Indicators - Section D'!$I$45:$I$226,0))&lt;&gt;0,INDEX('Coverage Indicators - Section D'!G$45:G$226,MATCH('Print View'!$AR141,'Coverage Indicators - Section D'!$I$45:$I$226,0)),""),"")</f>
        <v/>
      </c>
      <c r="P141" s="582" t="str">
        <f ca="1">IFERROR(IF(INDEX('Coverage Indicators - Section D'!H$45:H$226,MATCH('Print View'!$AR141,'Coverage Indicators - Section D'!$I$45:$I$226,0))&lt;&gt;0,INDEX('Coverage Indicators - Section D'!H$45:H$226,MATCH('Print View'!$AR141,'Coverage Indicators - Section D'!$I$45:$I$226,0)),""),"")</f>
        <v/>
      </c>
      <c r="Q141" s="271" t="str">
        <f ca="1">IFERROR(IF(INDEX('Coverage Indicators - Section D'!E$45:E$226,MATCH('Print View'!$AS141,'Coverage Indicators - Section D'!$I$45:$I$226,0))&lt;&gt;0,INDEX('Coverage Indicators - Section D'!E$45:E$226,MATCH('Print View'!$AS141,'Coverage Indicators - Section D'!$I$45:$I$226,0)),""),"")</f>
        <v/>
      </c>
      <c r="R141" s="580" t="str">
        <f ca="1">IFERROR(IF(INDEX('Coverage Indicators - Section D'!G$45:G$226,MATCH('Print View'!$AS141,'Coverage Indicators - Section D'!$I$45:$I$226,0))&lt;&gt;0,INDEX('Coverage Indicators - Section D'!G$45:G$226,MATCH('Print View'!$AS141,'Coverage Indicators - Section D'!$I$45:$I$226,0)),""),"")</f>
        <v/>
      </c>
      <c r="S141" s="582" t="str">
        <f ca="1">IFERROR(IF(INDEX('Coverage Indicators - Section D'!H$45:H$226,MATCH('Print View'!$AS141,'Coverage Indicators - Section D'!$I$45:$I$226,0))&lt;&gt;0,INDEX('Coverage Indicators - Section D'!H$45:H$226,MATCH('Print View'!$AS141,'Coverage Indicators - Section D'!$I$45:$I$226,0)),""),"")</f>
        <v/>
      </c>
      <c r="T141" s="271" t="str">
        <f ca="1">IFERROR(IF(INDEX('Coverage Indicators - Section D'!E$45:E$226,MATCH('Print View'!$AT141,'Coverage Indicators - Section D'!$I$45:$I$226,0))&lt;&gt;0,INDEX('Coverage Indicators - Section D'!E$45:E$226,MATCH('Print View'!$AT141,'Coverage Indicators - Section D'!$I$45:$I$226,0)),""),"")</f>
        <v/>
      </c>
      <c r="U141" s="580" t="str">
        <f ca="1">IFERROR(IF(INDEX('Coverage Indicators - Section D'!G$45:G$226,MATCH('Print View'!$AT141,'Coverage Indicators - Section D'!$I$45:$I$226,0))&lt;&gt;0,INDEX('Coverage Indicators - Section D'!G$45:G$226,MATCH('Print View'!$AT141,'Coverage Indicators - Section D'!$I$45:$I$226,0)),""),"")</f>
        <v/>
      </c>
      <c r="V141" s="582" t="str">
        <f ca="1">IFERROR(IF(INDEX('Coverage Indicators - Section D'!H$45:H$226,MATCH('Print View'!$AT141,'Coverage Indicators - Section D'!$I$45:$I$226,0))&lt;&gt;0,INDEX('Coverage Indicators - Section D'!H$45:H$226,MATCH('Print View'!$AT141,'Coverage Indicators - Section D'!$I$45:$I$226,0)),""),"")</f>
        <v/>
      </c>
      <c r="W141" s="271" t="str">
        <f ca="1">IFERROR(IF(INDEX('Coverage Indicators - Section D'!E$45:E$226,MATCH('Print View'!$AU141,'Coverage Indicators - Section D'!$I$45:$I$226,0))&lt;&gt;0,INDEX('Coverage Indicators - Section D'!E$45:E$226,MATCH('Print View'!$AU141,'Coverage Indicators - Section D'!$I$45:$I$226,0)),""),"")</f>
        <v/>
      </c>
      <c r="X141" s="580" t="str">
        <f ca="1">IFERROR(IF(INDEX('Coverage Indicators - Section D'!G$45:G$226,MATCH('Print View'!$AU141,'Coverage Indicators - Section D'!$I$45:$I$226,0))&lt;&gt;0,INDEX('Coverage Indicators - Section D'!G$45:G$226,MATCH('Print View'!$AU141,'Coverage Indicators - Section D'!$I$45:$I$226,0)),""),"")</f>
        <v/>
      </c>
      <c r="Y141" s="582" t="str">
        <f ca="1">IFERROR(IF(INDEX('Coverage Indicators - Section D'!H$45:H$226,MATCH('Print View'!$AU141,'Coverage Indicators - Section D'!$I$45:$I$226,0))&lt;&gt;0,INDEX('Coverage Indicators - Section D'!H$45:H$226,MATCH('Print View'!$AU141,'Coverage Indicators - Section D'!$I$45:$I$226,0)),""),"")</f>
        <v/>
      </c>
      <c r="Z141" s="271" t="str">
        <f ca="1">IFERROR(IF(INDEX('Coverage Indicators - Section D'!E$45:E$226,MATCH('Print View'!$AV141,'Coverage Indicators - Section D'!$I$45:$I$226,0))&lt;&gt;0,INDEX('Coverage Indicators - Section D'!E$45:E$226,MATCH('Print View'!$AV141,'Coverage Indicators - Section D'!$I$45:$I$226,0)),""),"")</f>
        <v/>
      </c>
      <c r="AA141" s="580" t="str">
        <f ca="1">IFERROR(IF(INDEX('Coverage Indicators - Section D'!G$45:G$226,MATCH('Print View'!$AV141,'Coverage Indicators - Section D'!$I$45:$I$226,0))&lt;&gt;0,INDEX('Coverage Indicators - Section D'!G$45:G$226,MATCH('Print View'!$AV141,'Coverage Indicators - Section D'!$I$45:$I$226,0)),""),"")</f>
        <v/>
      </c>
      <c r="AB141" s="582" t="str">
        <f ca="1">IFERROR(IF(INDEX('Coverage Indicators - Section D'!H$45:H$226,MATCH('Print View'!$AV141,'Coverage Indicators - Section D'!$I$45:$I$226,0))&lt;&gt;0,INDEX('Coverage Indicators - Section D'!H$45:H$226,MATCH('Print View'!$AV141,'Coverage Indicators - Section D'!$I$45:$I$226,0)),""),"")</f>
        <v/>
      </c>
      <c r="AC141" s="271" t="str">
        <f ca="1">IFERROR(IF(INDEX('Coverage Indicators - Section D'!E$45:E$226,MATCH('Print View'!$AW141,'Coverage Indicators - Section D'!$I$45:$I$226,0))&lt;&gt;0,INDEX('Coverage Indicators - Section D'!E$45:E$226,MATCH('Print View'!$AW141,'Coverage Indicators - Section D'!$I$45:$I$226,0)),""),"")</f>
        <v/>
      </c>
      <c r="AD141" s="580" t="str">
        <f ca="1">IFERROR(IF(INDEX('Coverage Indicators - Section D'!G$45:G$226,MATCH('Print View'!$AW141,'Coverage Indicators - Section D'!$I$45:$I$226,0))&lt;&gt;0,INDEX('Coverage Indicators - Section D'!G$45:G$226,MATCH('Print View'!$AW141,'Coverage Indicators - Section D'!$I$45:$I$226,0)),""),"")</f>
        <v/>
      </c>
      <c r="AE141" s="582" t="str">
        <f ca="1">IFERROR(IF(INDEX('Coverage Indicators - Section D'!H$45:H$226,MATCH('Print View'!$AW141,'Coverage Indicators - Section D'!$I$45:$I$226,0))&lt;&gt;0,INDEX('Coverage Indicators - Section D'!H$45:H$226,MATCH('Print View'!$AW141,'Coverage Indicators - Section D'!$I$45:$I$226,0)),""),"")</f>
        <v/>
      </c>
      <c r="AF141" s="271" t="str">
        <f ca="1">IFERROR(IF(INDEX('Coverage Indicators - Section D'!E$45:E$226,MATCH('Print View'!$AX141,'Coverage Indicators - Section D'!$I$45:$I$226,0))&lt;&gt;0,INDEX('Coverage Indicators - Section D'!E$45:E$226,MATCH('Print View'!$AX141,'Coverage Indicators - Section D'!$I$45:$I$226,0)),""),"")</f>
        <v/>
      </c>
      <c r="AG141" s="580" t="str">
        <f ca="1">IFERROR(IF(INDEX('Coverage Indicators - Section D'!G$45:G$226,MATCH('Print View'!$AX141,'Coverage Indicators - Section D'!$I$45:$I$226,0))&lt;&gt;0,INDEX('Coverage Indicators - Section D'!G$45:G$226,MATCH('Print View'!$AX141,'Coverage Indicators - Section D'!$I$45:$I$226,0)),""),"")</f>
        <v/>
      </c>
      <c r="AH141" s="582" t="str">
        <f ca="1">IFERROR(IF(INDEX('Coverage Indicators - Section D'!H$45:H$226,MATCH('Print View'!$AX141,'Coverage Indicators - Section D'!$I$45:$I$226,0))&lt;&gt;0,INDEX('Coverage Indicators - Section D'!H$45:H$226,MATCH('Print View'!$AX141,'Coverage Indicators - Section D'!$I$45:$I$226,0)),""),"")</f>
        <v/>
      </c>
      <c r="AI141" s="271" t="str">
        <f ca="1">IFERROR(IF(INDEX('Coverage Indicators - Section D'!E$45:E$226,MATCH('Print View'!$AY141,'Coverage Indicators - Section D'!$I$45:$I$226,0))&lt;&gt;0,INDEX('Coverage Indicators - Section D'!E$45:E$226,MATCH('Print View'!$AY141,'Coverage Indicators - Section D'!$I$45:$I$226,0)),""),"")</f>
        <v/>
      </c>
      <c r="AJ141" s="580" t="str">
        <f ca="1">IFERROR(IF(INDEX('Coverage Indicators - Section D'!G$45:G$226,MATCH('Print View'!$AY141,'Coverage Indicators - Section D'!$I$45:$I$226,0))&lt;&gt;0,INDEX('Coverage Indicators - Section D'!G$45:G$226,MATCH('Print View'!$AY141,'Coverage Indicators - Section D'!$I$45:$I$226,0)),""),"")</f>
        <v/>
      </c>
      <c r="AK141" s="582" t="str">
        <f ca="1">IFERROR(IF(INDEX('Coverage Indicators - Section D'!H$45:H$226,MATCH('Print View'!$AY141,'Coverage Indicators - Section D'!$I$45:$I$226,0))&lt;&gt;0,INDEX('Coverage Indicators - Section D'!H$45:H$226,MATCH('Print View'!$AY141,'Coverage Indicators - Section D'!$I$45:$I$226,0)),""),"")</f>
        <v/>
      </c>
      <c r="AL141" s="319"/>
      <c r="AM141" s="595" t="str">
        <f>IFERROR(IF(INDEX('Coverage Indicators - Section D'!W$10:W$41,MATCH('Print View'!$A141,'Coverage Indicators - Section D'!$A$10:$A$41,0))&lt;&gt;0,INDEX('Coverage Indicators - Section D'!W$10:W$41,MATCH('Print View'!$A141,'Coverage Indicators - Section D'!$A$10:$A$41,0)),""),"")</f>
        <v/>
      </c>
      <c r="AN141" s="306"/>
      <c r="AO141" s="683"/>
      <c r="AP141" s="684"/>
      <c r="AQ141" s="684"/>
      <c r="AR141" s="579" t="str">
        <f t="shared" ref="AR141" ca="1" si="220">CONCATENATE($A141,N$117)</f>
        <v>121-Jul-18 to 31-Dec-18</v>
      </c>
      <c r="AS141" s="578" t="str">
        <f t="shared" ref="AS141" ca="1" si="221">CONCATENATE($A141,Q$117)</f>
        <v>121-Jan-19 to 30-Jun-19</v>
      </c>
      <c r="AT141" s="578" t="str">
        <f t="shared" ref="AT141" ca="1" si="222">CONCATENATE($A141,T$117)</f>
        <v>121-Jul-19 to 31-Dec-19</v>
      </c>
      <c r="AU141" s="578" t="str">
        <f t="shared" ref="AU141" ca="1" si="223">CONCATENATE($A141,W$117)</f>
        <v>121-Jan-20 to 30-Jun-20</v>
      </c>
      <c r="AV141" s="578" t="str">
        <f t="shared" ref="AV141" ca="1" si="224">CONCATENATE($A141,Z$117)</f>
        <v>121-Jul-20 to 31-Dec-20</v>
      </c>
      <c r="AW141" s="578" t="str">
        <f t="shared" ref="AW141" ca="1" si="225">CONCATENATE($A141,AC$117)</f>
        <v>121-Jan-21 to 30-Jun-21</v>
      </c>
      <c r="AX141" s="578" t="str">
        <f t="shared" ref="AX141" si="226">CONCATENATE($A141,AF$117)</f>
        <v xml:space="preserve">12 to </v>
      </c>
      <c r="AY141" s="578" t="str">
        <f t="shared" ref="AY141" si="227">CONCATENATE($A141,AI$117)</f>
        <v xml:space="preserve">12 to </v>
      </c>
      <c r="AZ141" s="339"/>
      <c r="BA141" s="339"/>
    </row>
    <row r="142" spans="1:53" s="226" customFormat="1" ht="28.5" x14ac:dyDescent="0.25">
      <c r="A142" s="601"/>
      <c r="B142" s="582"/>
      <c r="C142" s="582"/>
      <c r="D142" s="582"/>
      <c r="E142" s="272" t="str">
        <f>IFERROR(IF(INDEX('Coverage Indicators - Section D'!F$10:F$41,MATCH('Print View'!$A141,'Coverage Indicators - Section D'!$A$10:$A$41,0))&lt;&gt;0,INDEX('Coverage Indicators - Section D'!F$10:F$41,MATCH('Print View'!$A141,'Coverage Indicators - Section D'!$A$10:$A$41,0)),""),"")</f>
        <v/>
      </c>
      <c r="F142" s="580"/>
      <c r="G142" s="580"/>
      <c r="H142" s="582"/>
      <c r="I142" s="582"/>
      <c r="J142" s="582"/>
      <c r="K142" s="582"/>
      <c r="L142" s="272" t="str">
        <f>IFERROR(IF(INDEX('Coverage Indicators - Section D'!U$10:U$41,MATCH('Print View'!$A141,'Coverage Indicators - Section D'!$A$10:$A$41,0))&lt;&gt;0,INDEX('Coverage Indicators - Section D'!U$10:U$41,MATCH('Print View'!$A141,'Coverage Indicators - Section D'!$A$10:$A$41,0)),""),"")</f>
        <v/>
      </c>
      <c r="M142" s="582"/>
      <c r="N142" s="272" t="str">
        <f ca="1">IFERROR(IF(INDEX('Coverage Indicators - Section D'!F$45:F$226,MATCH('Print View'!$AR141,'Coverage Indicators - Section D'!$I$45:$I$226,0))&lt;&gt;0,INDEX('Coverage Indicators - Section D'!F$45:F$226,MATCH('Print View'!$AR141,'Coverage Indicators - Section D'!$I$45:$I$226,0)),""),"")</f>
        <v/>
      </c>
      <c r="O142" s="580"/>
      <c r="P142" s="582"/>
      <c r="Q142" s="272" t="str">
        <f ca="1">IFERROR(IF(INDEX('Coverage Indicators - Section D'!F$45:F$226,MATCH('Print View'!$AS141,'Coverage Indicators - Section D'!$I$45:$I$226,0))&lt;&gt;0,INDEX('Coverage Indicators - Section D'!F$45:F$226,MATCH('Print View'!$AS141,'Coverage Indicators - Section D'!$I$45:$I$226,0)),""),"")</f>
        <v/>
      </c>
      <c r="R142" s="580"/>
      <c r="S142" s="582"/>
      <c r="T142" s="272" t="str">
        <f ca="1">IFERROR(IF(INDEX('Coverage Indicators - Section D'!F$45:F$226,MATCH('Print View'!$AT141,'Coverage Indicators - Section D'!$I$45:$I$226,0))&lt;&gt;0,INDEX('Coverage Indicators - Section D'!F$45:F$226,MATCH('Print View'!$AT141,'Coverage Indicators - Section D'!$I$45:$I$226,0)),""),"")</f>
        <v/>
      </c>
      <c r="U142" s="580"/>
      <c r="V142" s="582"/>
      <c r="W142" s="272" t="str">
        <f ca="1">IFERROR(IF(INDEX('Coverage Indicators - Section D'!F$45:F$226,MATCH('Print View'!$AU141,'Coverage Indicators - Section D'!$I$45:$I$226,0))&lt;&gt;0,INDEX('Coverage Indicators - Section D'!F$45:F$226,MATCH('Print View'!$AU141,'Coverage Indicators - Section D'!$I$45:$I$226,0)),""),"")</f>
        <v/>
      </c>
      <c r="X142" s="580"/>
      <c r="Y142" s="582"/>
      <c r="Z142" s="272" t="str">
        <f ca="1">IFERROR(IF(INDEX('Coverage Indicators - Section D'!F$45:F$226,MATCH('Print View'!$AV141,'Coverage Indicators - Section D'!$I$45:$I$226,0))&lt;&gt;0,INDEX('Coverage Indicators - Section D'!F$45:F$226,MATCH('Print View'!$AV141,'Coverage Indicators - Section D'!$I$45:$I$226,0)),""),"")</f>
        <v/>
      </c>
      <c r="AA142" s="580"/>
      <c r="AB142" s="582"/>
      <c r="AC142" s="272" t="str">
        <f ca="1">IFERROR(IF(INDEX('Coverage Indicators - Section D'!F$45:F$226,MATCH('Print View'!$AW141,'Coverage Indicators - Section D'!$I$45:$I$226,0))&lt;&gt;0,INDEX('Coverage Indicators - Section D'!F$45:F$226,MATCH('Print View'!$AW141,'Coverage Indicators - Section D'!$I$45:$I$226,0)),""),"")</f>
        <v/>
      </c>
      <c r="AD142" s="580"/>
      <c r="AE142" s="582"/>
      <c r="AF142" s="272" t="str">
        <f ca="1">IFERROR(IF(INDEX('Coverage Indicators - Section D'!F$45:F$226,MATCH('Print View'!$AX141,'Coverage Indicators - Section D'!$I$45:$I$226,0))&lt;&gt;0,INDEX('Coverage Indicators - Section D'!F$45:F$226,MATCH('Print View'!$AX141,'Coverage Indicators - Section D'!$I$45:$I$226,0)),""),"")</f>
        <v/>
      </c>
      <c r="AG142" s="580"/>
      <c r="AH142" s="582"/>
      <c r="AI142" s="272" t="str">
        <f ca="1">IFERROR(IF(INDEX('Coverage Indicators - Section D'!F$45:F$226,MATCH('Print View'!$AY141,'Coverage Indicators - Section D'!$I$45:$I$226,0))&lt;&gt;0,INDEX('Coverage Indicators - Section D'!F$45:F$226,MATCH('Print View'!$AY141,'Coverage Indicators - Section D'!$I$45:$I$226,0)),""),"")</f>
        <v/>
      </c>
      <c r="AJ142" s="580"/>
      <c r="AK142" s="582"/>
      <c r="AL142" s="319"/>
      <c r="AM142" s="595"/>
      <c r="AN142" s="306"/>
      <c r="AO142" s="683"/>
      <c r="AP142" s="684"/>
      <c r="AQ142" s="684"/>
      <c r="AR142" s="579"/>
      <c r="AS142" s="578"/>
      <c r="AT142" s="578"/>
      <c r="AU142" s="578"/>
      <c r="AV142" s="578"/>
      <c r="AW142" s="578"/>
      <c r="AX142" s="578"/>
      <c r="AY142" s="578"/>
      <c r="AZ142" s="339"/>
      <c r="BA142" s="339"/>
    </row>
    <row r="143" spans="1:53" s="226" customFormat="1" ht="28.5" x14ac:dyDescent="0.25">
      <c r="A143" s="594">
        <v>13</v>
      </c>
      <c r="B143" s="588" t="str">
        <f>IFERROR(IF(INDEX('Coverage Indicators - Section D'!B$10:B$41,MATCH('Print View'!$A143,'Coverage Indicators - Section D'!$A$10:$A$41,0))&lt;&gt;0,INDEX('Coverage Indicators - Section D'!B$10:B$41,MATCH('Print View'!$A143,'Coverage Indicators - Section D'!$A$10:$A$41,0)),""),"")</f>
        <v/>
      </c>
      <c r="C143" s="588" t="str">
        <f>IFERROR(IF(INDEX('Coverage Indicators - Section D'!C$10:C$41,MATCH('Print View'!$A143,'Coverage Indicators - Section D'!$A$10:$A$41,0))&lt;&gt;0,INDEX('Coverage Indicators - Section D'!C$10:C$41,MATCH('Print View'!$A143,'Coverage Indicators - Section D'!$A$10:$A$41,0)),""),"")</f>
        <v/>
      </c>
      <c r="D143" s="588" t="str">
        <f>IFERROR(IF(INDEX('Coverage Indicators - Section D'!D$10:D$41,MATCH('Print View'!$A143,'Coverage Indicators - Section D'!$A$10:$A$41,0))&lt;&gt;0,INDEX('Coverage Indicators - Section D'!D$10:D$41,MATCH('Print View'!$A143,'Coverage Indicators - Section D'!$A$10:$A$41,0)),""),"")</f>
        <v/>
      </c>
      <c r="E143" s="250" t="str">
        <f>IFERROR(IF(INDEX('Coverage Indicators - Section D'!E$10:E$41,MATCH('Print View'!$A143,'Coverage Indicators - Section D'!$A$10:$A$41,0))&lt;&gt;0,INDEX('Coverage Indicators - Section D'!E$10:E$41,MATCH('Print View'!$A143,'Coverage Indicators - Section D'!$A$10:$A$41,0)),""),"")</f>
        <v/>
      </c>
      <c r="F143" s="587" t="str">
        <f>IFERROR(IF(INDEX('Coverage Indicators - Section D'!G$10:G$41,MATCH('Print View'!$A143,'Coverage Indicators - Section D'!$A$10:$A$41,0))&lt;&gt;0,INDEX('Coverage Indicators - Section D'!G$10:G$41,MATCH('Print View'!$A143,'Coverage Indicators - Section D'!$A$10:$A$41,0)),""),"")</f>
        <v/>
      </c>
      <c r="G143" s="587" t="str">
        <f>IFERROR(IF(INDEX('Coverage Indicators - Section D'!H$10:H$41,MATCH('Print View'!$A143,'Coverage Indicators - Section D'!$A$10:$A$41,0))&lt;&gt;0,INDEX('Coverage Indicators - Section D'!H$10:H$41,MATCH('Print View'!$A143,'Coverage Indicators - Section D'!$A$10:$A$41,0)),""),"")</f>
        <v/>
      </c>
      <c r="H143" s="588" t="str">
        <f>IFERROR(IF(INDEX('Coverage Indicators - Section D'!P$10:P$41,MATCH('Print View'!$A143,'Coverage Indicators - Section D'!$A$10:$A$41,0))&lt;&gt;0,INDEX('Coverage Indicators - Section D'!P$10:P$41,MATCH('Print View'!$A143,'Coverage Indicators - Section D'!$A$10:$A$41,0)),""),"")</f>
        <v/>
      </c>
      <c r="I143" s="588" t="str">
        <f>IFERROR(IF(INDEX('Coverage Indicators - Section D'!Q$10:Q$41,MATCH('Print View'!$A143,'Coverage Indicators - Section D'!$A$10:$A$41,0))&lt;&gt;0,INDEX('Coverage Indicators - Section D'!Q$10:Q$41,MATCH('Print View'!$A143,'Coverage Indicators - Section D'!$A$10:$A$41,0)),""),"")</f>
        <v/>
      </c>
      <c r="J143" s="588" t="str">
        <f>IFERROR(IF(INDEX('Coverage Indicators - Section D'!R$10:R$41,MATCH('Print View'!$A143,'Coverage Indicators - Section D'!$A$10:$A$41,0))&lt;&gt;0,INDEX('Coverage Indicators - Section D'!R$10:R$41,MATCH('Print View'!$A143,'Coverage Indicators - Section D'!$A$10:$A$41,0)),""),"")</f>
        <v/>
      </c>
      <c r="K143" s="588" t="str">
        <f>IFERROR(IF(INDEX('Coverage Indicators - Section D'!S$10:S$41,MATCH('Print View'!$A143,'Coverage Indicators - Section D'!$A$10:$A$41,0))&lt;&gt;0,INDEX('Coverage Indicators - Section D'!S$10:S$41,MATCH('Print View'!$A143,'Coverage Indicators - Section D'!$A$10:$A$41,0)),""),"")</f>
        <v/>
      </c>
      <c r="L143" s="250" t="str">
        <f>IFERROR(IF(INDEX('Coverage Indicators - Section D'!T$10:T$41,MATCH('Print View'!$A143,'Coverage Indicators - Section D'!$A$10:$A$41,0))&lt;&gt;0,INDEX('Coverage Indicators - Section D'!T$10:T$41,MATCH('Print View'!$A143,'Coverage Indicators - Section D'!$A$10:$A$41,0)),""),"")</f>
        <v>Angola</v>
      </c>
      <c r="M143" s="588" t="str">
        <f>IFERROR(IF(INDEX('Coverage Indicators - Section D'!V$10:V$41,MATCH('Print View'!$A143,'Coverage Indicators - Section D'!$A$10:$A$41,0))&lt;&gt;0,INDEX('Coverage Indicators - Section D'!V$10:V$41,MATCH('Print View'!$A143,'Coverage Indicators - Section D'!$A$10:$A$41,0)),""),"")</f>
        <v/>
      </c>
      <c r="N143" s="250" t="str">
        <f ca="1">IFERROR(IF(INDEX('Coverage Indicators - Section D'!E$45:E$226,MATCH('Print View'!$AR143,'Coverage Indicators - Section D'!$I$45:$I$226,0))&lt;&gt;0,INDEX('Coverage Indicators - Section D'!E$45:E$226,MATCH('Print View'!$AR143,'Coverage Indicators - Section D'!$I$45:$I$226,0)),""),"")</f>
        <v/>
      </c>
      <c r="O143" s="587" t="str">
        <f ca="1">IFERROR(IF(INDEX('Coverage Indicators - Section D'!G$45:G$226,MATCH('Print View'!$AR143,'Coverage Indicators - Section D'!$I$45:$I$226,0))&lt;&gt;0,INDEX('Coverage Indicators - Section D'!G$45:G$226,MATCH('Print View'!$AR143,'Coverage Indicators - Section D'!$I$45:$I$226,0)),""),"")</f>
        <v/>
      </c>
      <c r="P143" s="588" t="str">
        <f ca="1">IFERROR(IF(INDEX('Coverage Indicators - Section D'!H$45:H$226,MATCH('Print View'!$AR143,'Coverage Indicators - Section D'!$I$45:$I$226,0))&lt;&gt;0,INDEX('Coverage Indicators - Section D'!H$45:H$226,MATCH('Print View'!$AR143,'Coverage Indicators - Section D'!$I$45:$I$226,0)),""),"")</f>
        <v/>
      </c>
      <c r="Q143" s="250" t="str">
        <f ca="1">IFERROR(IF(INDEX('Coverage Indicators - Section D'!E$45:E$226,MATCH('Print View'!$AS143,'Coverage Indicators - Section D'!$I$45:$I$226,0))&lt;&gt;0,INDEX('Coverage Indicators - Section D'!E$45:E$226,MATCH('Print View'!$AS143,'Coverage Indicators - Section D'!$I$45:$I$226,0)),""),"")</f>
        <v/>
      </c>
      <c r="R143" s="587" t="str">
        <f ca="1">IFERROR(IF(INDEX('Coverage Indicators - Section D'!G$45:G$226,MATCH('Print View'!$AS143,'Coverage Indicators - Section D'!$I$45:$I$226,0))&lt;&gt;0,INDEX('Coverage Indicators - Section D'!G$45:G$226,MATCH('Print View'!$AS143,'Coverage Indicators - Section D'!$I$45:$I$226,0)),""),"")</f>
        <v/>
      </c>
      <c r="S143" s="588" t="str">
        <f ca="1">IFERROR(IF(INDEX('Coverage Indicators - Section D'!H$45:H$226,MATCH('Print View'!$AS143,'Coverage Indicators - Section D'!$I$45:$I$226,0))&lt;&gt;0,INDEX('Coverage Indicators - Section D'!H$45:H$226,MATCH('Print View'!$AS143,'Coverage Indicators - Section D'!$I$45:$I$226,0)),""),"")</f>
        <v/>
      </c>
      <c r="T143" s="250" t="str">
        <f ca="1">IFERROR(IF(INDEX('Coverage Indicators - Section D'!E$45:E$226,MATCH('Print View'!$AT143,'Coverage Indicators - Section D'!$I$45:$I$226,0))&lt;&gt;0,INDEX('Coverage Indicators - Section D'!E$45:E$226,MATCH('Print View'!$AT143,'Coverage Indicators - Section D'!$I$45:$I$226,0)),""),"")</f>
        <v/>
      </c>
      <c r="U143" s="587" t="str">
        <f ca="1">IFERROR(IF(INDEX('Coverage Indicators - Section D'!G$45:G$226,MATCH('Print View'!$AT143,'Coverage Indicators - Section D'!$I$45:$I$226,0))&lt;&gt;0,INDEX('Coverage Indicators - Section D'!G$45:G$226,MATCH('Print View'!$AT143,'Coverage Indicators - Section D'!$I$45:$I$226,0)),""),"")</f>
        <v/>
      </c>
      <c r="V143" s="588" t="str">
        <f ca="1">IFERROR(IF(INDEX('Coverage Indicators - Section D'!H$45:H$226,MATCH('Print View'!$AT143,'Coverage Indicators - Section D'!$I$45:$I$226,0))&lt;&gt;0,INDEX('Coverage Indicators - Section D'!H$45:H$226,MATCH('Print View'!$AT143,'Coverage Indicators - Section D'!$I$45:$I$226,0)),""),"")</f>
        <v/>
      </c>
      <c r="W143" s="250" t="str">
        <f ca="1">IFERROR(IF(INDEX('Coverage Indicators - Section D'!E$45:E$226,MATCH('Print View'!$AU143,'Coverage Indicators - Section D'!$I$45:$I$226,0))&lt;&gt;0,INDEX('Coverage Indicators - Section D'!E$45:E$226,MATCH('Print View'!$AU143,'Coverage Indicators - Section D'!$I$45:$I$226,0)),""),"")</f>
        <v/>
      </c>
      <c r="X143" s="587" t="str">
        <f ca="1">IFERROR(IF(INDEX('Coverage Indicators - Section D'!G$45:G$226,MATCH('Print View'!$AU143,'Coverage Indicators - Section D'!$I$45:$I$226,0))&lt;&gt;0,INDEX('Coverage Indicators - Section D'!G$45:G$226,MATCH('Print View'!$AU143,'Coverage Indicators - Section D'!$I$45:$I$226,0)),""),"")</f>
        <v/>
      </c>
      <c r="Y143" s="588" t="str">
        <f ca="1">IFERROR(IF(INDEX('Coverage Indicators - Section D'!H$45:H$226,MATCH('Print View'!$AU143,'Coverage Indicators - Section D'!$I$45:$I$226,0))&lt;&gt;0,INDEX('Coverage Indicators - Section D'!H$45:H$226,MATCH('Print View'!$AU143,'Coverage Indicators - Section D'!$I$45:$I$226,0)),""),"")</f>
        <v/>
      </c>
      <c r="Z143" s="250" t="str">
        <f ca="1">IFERROR(IF(INDEX('Coverage Indicators - Section D'!E$45:E$226,MATCH('Print View'!$AV143,'Coverage Indicators - Section D'!$I$45:$I$226,0))&lt;&gt;0,INDEX('Coverage Indicators - Section D'!E$45:E$226,MATCH('Print View'!$AV143,'Coverage Indicators - Section D'!$I$45:$I$226,0)),""),"")</f>
        <v/>
      </c>
      <c r="AA143" s="587" t="str">
        <f ca="1">IFERROR(IF(INDEX('Coverage Indicators - Section D'!G$45:G$226,MATCH('Print View'!$AV143,'Coverage Indicators - Section D'!$I$45:$I$226,0))&lt;&gt;0,INDEX('Coverage Indicators - Section D'!G$45:G$226,MATCH('Print View'!$AV143,'Coverage Indicators - Section D'!$I$45:$I$226,0)),""),"")</f>
        <v/>
      </c>
      <c r="AB143" s="588" t="str">
        <f ca="1">IFERROR(IF(INDEX('Coverage Indicators - Section D'!H$45:H$226,MATCH('Print View'!$AV143,'Coverage Indicators - Section D'!$I$45:$I$226,0))&lt;&gt;0,INDEX('Coverage Indicators - Section D'!H$45:H$226,MATCH('Print View'!$AV143,'Coverage Indicators - Section D'!$I$45:$I$226,0)),""),"")</f>
        <v/>
      </c>
      <c r="AC143" s="250" t="str">
        <f ca="1">IFERROR(IF(INDEX('Coverage Indicators - Section D'!E$45:E$226,MATCH('Print View'!$AW143,'Coverage Indicators - Section D'!$I$45:$I$226,0))&lt;&gt;0,INDEX('Coverage Indicators - Section D'!E$45:E$226,MATCH('Print View'!$AW143,'Coverage Indicators - Section D'!$I$45:$I$226,0)),""),"")</f>
        <v/>
      </c>
      <c r="AD143" s="587" t="str">
        <f ca="1">IFERROR(IF(INDEX('Coverage Indicators - Section D'!G$45:G$226,MATCH('Print View'!$AW143,'Coverage Indicators - Section D'!$I$45:$I$226,0))&lt;&gt;0,INDEX('Coverage Indicators - Section D'!G$45:G$226,MATCH('Print View'!$AW143,'Coverage Indicators - Section D'!$I$45:$I$226,0)),""),"")</f>
        <v/>
      </c>
      <c r="AE143" s="588" t="str">
        <f ca="1">IFERROR(IF(INDEX('Coverage Indicators - Section D'!H$45:H$226,MATCH('Print View'!$AW143,'Coverage Indicators - Section D'!$I$45:$I$226,0))&lt;&gt;0,INDEX('Coverage Indicators - Section D'!H$45:H$226,MATCH('Print View'!$AW143,'Coverage Indicators - Section D'!$I$45:$I$226,0)),""),"")</f>
        <v/>
      </c>
      <c r="AF143" s="250" t="str">
        <f ca="1">IFERROR(IF(INDEX('Coverage Indicators - Section D'!E$45:E$226,MATCH('Print View'!$AX143,'Coverage Indicators - Section D'!$I$45:$I$226,0))&lt;&gt;0,INDEX('Coverage Indicators - Section D'!E$45:E$226,MATCH('Print View'!$AX143,'Coverage Indicators - Section D'!$I$45:$I$226,0)),""),"")</f>
        <v/>
      </c>
      <c r="AG143" s="587" t="str">
        <f ca="1">IFERROR(IF(INDEX('Coverage Indicators - Section D'!G$45:G$226,MATCH('Print View'!$AX143,'Coverage Indicators - Section D'!$I$45:$I$226,0))&lt;&gt;0,INDEX('Coverage Indicators - Section D'!G$45:G$226,MATCH('Print View'!$AX143,'Coverage Indicators - Section D'!$I$45:$I$226,0)),""),"")</f>
        <v/>
      </c>
      <c r="AH143" s="588" t="str">
        <f ca="1">IFERROR(IF(INDEX('Coverage Indicators - Section D'!H$45:H$226,MATCH('Print View'!$AX143,'Coverage Indicators - Section D'!$I$45:$I$226,0))&lt;&gt;0,INDEX('Coverage Indicators - Section D'!H$45:H$226,MATCH('Print View'!$AX143,'Coverage Indicators - Section D'!$I$45:$I$226,0)),""),"")</f>
        <v/>
      </c>
      <c r="AI143" s="250" t="str">
        <f ca="1">IFERROR(IF(INDEX('Coverage Indicators - Section D'!E$45:E$226,MATCH('Print View'!$AY143,'Coverage Indicators - Section D'!$I$45:$I$226,0))&lt;&gt;0,INDEX('Coverage Indicators - Section D'!E$45:E$226,MATCH('Print View'!$AY143,'Coverage Indicators - Section D'!$I$45:$I$226,0)),""),"")</f>
        <v/>
      </c>
      <c r="AJ143" s="587" t="str">
        <f ca="1">IFERROR(IF(INDEX('Coverage Indicators - Section D'!G$45:G$226,MATCH('Print View'!$AY143,'Coverage Indicators - Section D'!$I$45:$I$226,0))&lt;&gt;0,INDEX('Coverage Indicators - Section D'!G$45:G$226,MATCH('Print View'!$AY143,'Coverage Indicators - Section D'!$I$45:$I$226,0)),""),"")</f>
        <v/>
      </c>
      <c r="AK143" s="588" t="str">
        <f ca="1">IFERROR(IF(INDEX('Coverage Indicators - Section D'!H$45:H$226,MATCH('Print View'!$AY143,'Coverage Indicators - Section D'!$I$45:$I$226,0))&lt;&gt;0,INDEX('Coverage Indicators - Section D'!H$45:H$226,MATCH('Print View'!$AY143,'Coverage Indicators - Section D'!$I$45:$I$226,0)),""),"")</f>
        <v/>
      </c>
      <c r="AL143" s="319"/>
      <c r="AM143" s="586" t="str">
        <f>IFERROR(IF(INDEX('Coverage Indicators - Section D'!W$10:W$41,MATCH('Print View'!$A143,'Coverage Indicators - Section D'!$A$10:$A$41,0))&lt;&gt;0,INDEX('Coverage Indicators - Section D'!W$10:W$41,MATCH('Print View'!$A143,'Coverage Indicators - Section D'!$A$10:$A$41,0)),""),"")</f>
        <v/>
      </c>
      <c r="AN143" s="306"/>
      <c r="AO143" s="681"/>
      <c r="AP143" s="682"/>
      <c r="AQ143" s="682"/>
      <c r="AR143" s="579" t="str">
        <f t="shared" ref="AR143" ca="1" si="228">CONCATENATE($A143,N$117)</f>
        <v>131-Jul-18 to 31-Dec-18</v>
      </c>
      <c r="AS143" s="578" t="str">
        <f t="shared" ref="AS143" ca="1" si="229">CONCATENATE($A143,Q$117)</f>
        <v>131-Jan-19 to 30-Jun-19</v>
      </c>
      <c r="AT143" s="578" t="str">
        <f t="shared" ref="AT143" ca="1" si="230">CONCATENATE($A143,T$117)</f>
        <v>131-Jul-19 to 31-Dec-19</v>
      </c>
      <c r="AU143" s="578" t="str">
        <f t="shared" ref="AU143" ca="1" si="231">CONCATENATE($A143,W$117)</f>
        <v>131-Jan-20 to 30-Jun-20</v>
      </c>
      <c r="AV143" s="578" t="str">
        <f t="shared" ref="AV143" ca="1" si="232">CONCATENATE($A143,Z$117)</f>
        <v>131-Jul-20 to 31-Dec-20</v>
      </c>
      <c r="AW143" s="578" t="str">
        <f t="shared" ref="AW143" ca="1" si="233">CONCATENATE($A143,AC$117)</f>
        <v>131-Jan-21 to 30-Jun-21</v>
      </c>
      <c r="AX143" s="578" t="str">
        <f t="shared" ref="AX143" si="234">CONCATENATE($A143,AF$117)</f>
        <v xml:space="preserve">13 to </v>
      </c>
      <c r="AY143" s="578" t="str">
        <f t="shared" ref="AY143" si="235">CONCATENATE($A143,AI$117)</f>
        <v xml:space="preserve">13 to </v>
      </c>
      <c r="AZ143" s="339"/>
      <c r="BA143" s="339"/>
    </row>
    <row r="144" spans="1:53" s="226" customFormat="1" ht="28.5" x14ac:dyDescent="0.25">
      <c r="A144" s="594"/>
      <c r="B144" s="588"/>
      <c r="C144" s="588"/>
      <c r="D144" s="588"/>
      <c r="E144" s="249" t="str">
        <f>IFERROR(IF(INDEX('Coverage Indicators - Section D'!F$10:F$41,MATCH('Print View'!$A143,'Coverage Indicators - Section D'!$A$10:$A$41,0))&lt;&gt;0,INDEX('Coverage Indicators - Section D'!F$10:F$41,MATCH('Print View'!$A143,'Coverage Indicators - Section D'!$A$10:$A$41,0)),""),"")</f>
        <v/>
      </c>
      <c r="F144" s="587"/>
      <c r="G144" s="587"/>
      <c r="H144" s="588"/>
      <c r="I144" s="588"/>
      <c r="J144" s="588"/>
      <c r="K144" s="588"/>
      <c r="L144" s="249" t="str">
        <f>IFERROR(IF(INDEX('Coverage Indicators - Section D'!U$10:U$41,MATCH('Print View'!$A143,'Coverage Indicators - Section D'!$A$10:$A$41,0))&lt;&gt;0,INDEX('Coverage Indicators - Section D'!U$10:U$41,MATCH('Print View'!$A143,'Coverage Indicators - Section D'!$A$10:$A$41,0)),""),"")</f>
        <v/>
      </c>
      <c r="M144" s="588"/>
      <c r="N144" s="249" t="str">
        <f ca="1">IFERROR(IF(INDEX('Coverage Indicators - Section D'!F$45:F$226,MATCH('Print View'!$AR143,'Coverage Indicators - Section D'!$I$45:$I$226,0))&lt;&gt;0,INDEX('Coverage Indicators - Section D'!F$45:F$226,MATCH('Print View'!$AR143,'Coverage Indicators - Section D'!$I$45:$I$226,0)),""),"")</f>
        <v/>
      </c>
      <c r="O144" s="587"/>
      <c r="P144" s="588"/>
      <c r="Q144" s="249" t="str">
        <f ca="1">IFERROR(IF(INDEX('Coverage Indicators - Section D'!F$45:F$226,MATCH('Print View'!$AS143,'Coverage Indicators - Section D'!$I$45:$I$226,0))&lt;&gt;0,INDEX('Coverage Indicators - Section D'!F$45:F$226,MATCH('Print View'!$AS143,'Coverage Indicators - Section D'!$I$45:$I$226,0)),""),"")</f>
        <v/>
      </c>
      <c r="R144" s="587"/>
      <c r="S144" s="588"/>
      <c r="T144" s="249" t="str">
        <f ca="1">IFERROR(IF(INDEX('Coverage Indicators - Section D'!F$45:F$226,MATCH('Print View'!$AT143,'Coverage Indicators - Section D'!$I$45:$I$226,0))&lt;&gt;0,INDEX('Coverage Indicators - Section D'!F$45:F$226,MATCH('Print View'!$AT143,'Coverage Indicators - Section D'!$I$45:$I$226,0)),""),"")</f>
        <v/>
      </c>
      <c r="U144" s="587"/>
      <c r="V144" s="588"/>
      <c r="W144" s="249" t="str">
        <f ca="1">IFERROR(IF(INDEX('Coverage Indicators - Section D'!F$45:F$226,MATCH('Print View'!$AU143,'Coverage Indicators - Section D'!$I$45:$I$226,0))&lt;&gt;0,INDEX('Coverage Indicators - Section D'!F$45:F$226,MATCH('Print View'!$AU143,'Coverage Indicators - Section D'!$I$45:$I$226,0)),""),"")</f>
        <v/>
      </c>
      <c r="X144" s="587"/>
      <c r="Y144" s="588"/>
      <c r="Z144" s="249" t="str">
        <f ca="1">IFERROR(IF(INDEX('Coverage Indicators - Section D'!F$45:F$226,MATCH('Print View'!$AV143,'Coverage Indicators - Section D'!$I$45:$I$226,0))&lt;&gt;0,INDEX('Coverage Indicators - Section D'!F$45:F$226,MATCH('Print View'!$AV143,'Coverage Indicators - Section D'!$I$45:$I$226,0)),""),"")</f>
        <v/>
      </c>
      <c r="AA144" s="587"/>
      <c r="AB144" s="588"/>
      <c r="AC144" s="249" t="str">
        <f ca="1">IFERROR(IF(INDEX('Coverage Indicators - Section D'!F$45:F$226,MATCH('Print View'!$AW143,'Coverage Indicators - Section D'!$I$45:$I$226,0))&lt;&gt;0,INDEX('Coverage Indicators - Section D'!F$45:F$226,MATCH('Print View'!$AW143,'Coverage Indicators - Section D'!$I$45:$I$226,0)),""),"")</f>
        <v/>
      </c>
      <c r="AD144" s="587"/>
      <c r="AE144" s="588"/>
      <c r="AF144" s="249" t="str">
        <f ca="1">IFERROR(IF(INDEX('Coverage Indicators - Section D'!F$45:F$226,MATCH('Print View'!$AX143,'Coverage Indicators - Section D'!$I$45:$I$226,0))&lt;&gt;0,INDEX('Coverage Indicators - Section D'!F$45:F$226,MATCH('Print View'!$AX143,'Coverage Indicators - Section D'!$I$45:$I$226,0)),""),"")</f>
        <v/>
      </c>
      <c r="AG144" s="587"/>
      <c r="AH144" s="588"/>
      <c r="AI144" s="249" t="str">
        <f ca="1">IFERROR(IF(INDEX('Coverage Indicators - Section D'!F$45:F$226,MATCH('Print View'!$AY143,'Coverage Indicators - Section D'!$I$45:$I$226,0))&lt;&gt;0,INDEX('Coverage Indicators - Section D'!F$45:F$226,MATCH('Print View'!$AY143,'Coverage Indicators - Section D'!$I$45:$I$226,0)),""),"")</f>
        <v/>
      </c>
      <c r="AJ144" s="587"/>
      <c r="AK144" s="588"/>
      <c r="AL144" s="319"/>
      <c r="AM144" s="586"/>
      <c r="AN144" s="306"/>
      <c r="AO144" s="681"/>
      <c r="AP144" s="682"/>
      <c r="AQ144" s="682"/>
      <c r="AR144" s="579"/>
      <c r="AS144" s="578"/>
      <c r="AT144" s="578"/>
      <c r="AU144" s="578"/>
      <c r="AV144" s="578"/>
      <c r="AW144" s="578"/>
      <c r="AX144" s="578"/>
      <c r="AY144" s="578"/>
      <c r="AZ144" s="339"/>
      <c r="BA144" s="339"/>
    </row>
    <row r="145" spans="1:53" s="226" customFormat="1" ht="28.5" x14ac:dyDescent="0.25">
      <c r="A145" s="584">
        <v>14</v>
      </c>
      <c r="B145" s="582" t="str">
        <f>IFERROR(IF(INDEX('Coverage Indicators - Section D'!B$10:B$41,MATCH('Print View'!$A145,'Coverage Indicators - Section D'!$A$10:$A$41,0))&lt;&gt;0,INDEX('Coverage Indicators - Section D'!B$10:B$41,MATCH('Print View'!$A145,'Coverage Indicators - Section D'!$A$10:$A$41,0)),""),"")</f>
        <v/>
      </c>
      <c r="C145" s="582" t="str">
        <f>IFERROR(IF(INDEX('Coverage Indicators - Section D'!C$10:C$41,MATCH('Print View'!$A145,'Coverage Indicators - Section D'!$A$10:$A$41,0))&lt;&gt;0,INDEX('Coverage Indicators - Section D'!C$10:C$41,MATCH('Print View'!$A145,'Coverage Indicators - Section D'!$A$10:$A$41,0)),""),"")</f>
        <v/>
      </c>
      <c r="D145" s="582" t="str">
        <f>IFERROR(IF(INDEX('Coverage Indicators - Section D'!D$10:D$41,MATCH('Print View'!$A145,'Coverage Indicators - Section D'!$A$10:$A$41,0))&lt;&gt;0,INDEX('Coverage Indicators - Section D'!D$10:D$41,MATCH('Print View'!$A145,'Coverage Indicators - Section D'!$A$10:$A$41,0)),""),"")</f>
        <v/>
      </c>
      <c r="E145" s="271" t="str">
        <f>IFERROR(IF(INDEX('Coverage Indicators - Section D'!E$10:E$41,MATCH('Print View'!$A145,'Coverage Indicators - Section D'!$A$10:$A$41,0))&lt;&gt;0,INDEX('Coverage Indicators - Section D'!E$10:E$41,MATCH('Print View'!$A145,'Coverage Indicators - Section D'!$A$10:$A$41,0)),""),"")</f>
        <v/>
      </c>
      <c r="F145" s="580" t="str">
        <f>IFERROR(IF(INDEX('Coverage Indicators - Section D'!G$10:G$41,MATCH('Print View'!$A145,'Coverage Indicators - Section D'!$A$10:$A$41,0))&lt;&gt;0,INDEX('Coverage Indicators - Section D'!G$10:G$41,MATCH('Print View'!$A145,'Coverage Indicators - Section D'!$A$10:$A$41,0)),""),"")</f>
        <v/>
      </c>
      <c r="G145" s="580" t="str">
        <f>IFERROR(IF(INDEX('Coverage Indicators - Section D'!H$10:H$41,MATCH('Print View'!$A145,'Coverage Indicators - Section D'!$A$10:$A$41,0))&lt;&gt;0,INDEX('Coverage Indicators - Section D'!H$10:H$41,MATCH('Print View'!$A145,'Coverage Indicators - Section D'!$A$10:$A$41,0)),""),"")</f>
        <v/>
      </c>
      <c r="H145" s="582" t="str">
        <f>IFERROR(IF(INDEX('Coverage Indicators - Section D'!P$10:P$41,MATCH('Print View'!$A145,'Coverage Indicators - Section D'!$A$10:$A$41,0))&lt;&gt;0,INDEX('Coverage Indicators - Section D'!P$10:P$41,MATCH('Print View'!$A145,'Coverage Indicators - Section D'!$A$10:$A$41,0)),""),"")</f>
        <v/>
      </c>
      <c r="I145" s="582" t="str">
        <f>IFERROR(IF(INDEX('Coverage Indicators - Section D'!Q$10:Q$41,MATCH('Print View'!$A145,'Coverage Indicators - Section D'!$A$10:$A$41,0))&lt;&gt;0,INDEX('Coverage Indicators - Section D'!Q$10:Q$41,MATCH('Print View'!$A145,'Coverage Indicators - Section D'!$A$10:$A$41,0)),""),"")</f>
        <v/>
      </c>
      <c r="J145" s="582" t="str">
        <f>IFERROR(IF(INDEX('Coverage Indicators - Section D'!R$10:R$41,MATCH('Print View'!$A145,'Coverage Indicators - Section D'!$A$10:$A$41,0))&lt;&gt;0,INDEX('Coverage Indicators - Section D'!R$10:R$41,MATCH('Print View'!$A145,'Coverage Indicators - Section D'!$A$10:$A$41,0)),""),"")</f>
        <v/>
      </c>
      <c r="K145" s="582" t="str">
        <f>IFERROR(IF(INDEX('Coverage Indicators - Section D'!S$10:S$41,MATCH('Print View'!$A145,'Coverage Indicators - Section D'!$A$10:$A$41,0))&lt;&gt;0,INDEX('Coverage Indicators - Section D'!S$10:S$41,MATCH('Print View'!$A145,'Coverage Indicators - Section D'!$A$10:$A$41,0)),""),"")</f>
        <v/>
      </c>
      <c r="L145" s="271" t="str">
        <f>IFERROR(IF(INDEX('Coverage Indicators - Section D'!T$10:T$41,MATCH('Print View'!$A145,'Coverage Indicators - Section D'!$A$10:$A$41,0))&lt;&gt;0,INDEX('Coverage Indicators - Section D'!T$10:T$41,MATCH('Print View'!$A145,'Coverage Indicators - Section D'!$A$10:$A$41,0)),""),"")</f>
        <v>Angola</v>
      </c>
      <c r="M145" s="582" t="str">
        <f>IFERROR(IF(INDEX('Coverage Indicators - Section D'!V$10:V$41,MATCH('Print View'!$A145,'Coverage Indicators - Section D'!$A$10:$A$41,0))&lt;&gt;0,INDEX('Coverage Indicators - Section D'!V$10:V$41,MATCH('Print View'!$A145,'Coverage Indicators - Section D'!$A$10:$A$41,0)),""),"")</f>
        <v/>
      </c>
      <c r="N145" s="271" t="str">
        <f ca="1">IFERROR(IF(INDEX('Coverage Indicators - Section D'!E$45:E$226,MATCH('Print View'!$AR145,'Coverage Indicators - Section D'!$I$45:$I$226,0))&lt;&gt;0,INDEX('Coverage Indicators - Section D'!E$45:E$226,MATCH('Print View'!$AR145,'Coverage Indicators - Section D'!$I$45:$I$226,0)),""),"")</f>
        <v/>
      </c>
      <c r="O145" s="580" t="str">
        <f ca="1">IFERROR(IF(INDEX('Coverage Indicators - Section D'!G$45:G$226,MATCH('Print View'!$AR145,'Coverage Indicators - Section D'!$I$45:$I$226,0))&lt;&gt;0,INDEX('Coverage Indicators - Section D'!G$45:G$226,MATCH('Print View'!$AR145,'Coverage Indicators - Section D'!$I$45:$I$226,0)),""),"")</f>
        <v/>
      </c>
      <c r="P145" s="582" t="str">
        <f ca="1">IFERROR(IF(INDEX('Coverage Indicators - Section D'!H$45:H$226,MATCH('Print View'!$AR145,'Coverage Indicators - Section D'!$I$45:$I$226,0))&lt;&gt;0,INDEX('Coverage Indicators - Section D'!H$45:H$226,MATCH('Print View'!$AR145,'Coverage Indicators - Section D'!$I$45:$I$226,0)),""),"")</f>
        <v/>
      </c>
      <c r="Q145" s="271" t="str">
        <f ca="1">IFERROR(IF(INDEX('Coverage Indicators - Section D'!E$45:E$226,MATCH('Print View'!$AS145,'Coverage Indicators - Section D'!$I$45:$I$226,0))&lt;&gt;0,INDEX('Coverage Indicators - Section D'!E$45:E$226,MATCH('Print View'!$AS145,'Coverage Indicators - Section D'!$I$45:$I$226,0)),""),"")</f>
        <v/>
      </c>
      <c r="R145" s="580" t="str">
        <f ca="1">IFERROR(IF(INDEX('Coverage Indicators - Section D'!G$45:G$226,MATCH('Print View'!$AS145,'Coverage Indicators - Section D'!$I$45:$I$226,0))&lt;&gt;0,INDEX('Coverage Indicators - Section D'!G$45:G$226,MATCH('Print View'!$AS145,'Coverage Indicators - Section D'!$I$45:$I$226,0)),""),"")</f>
        <v/>
      </c>
      <c r="S145" s="582" t="str">
        <f ca="1">IFERROR(IF(INDEX('Coverage Indicators - Section D'!H$45:H$226,MATCH('Print View'!$AS145,'Coverage Indicators - Section D'!$I$45:$I$226,0))&lt;&gt;0,INDEX('Coverage Indicators - Section D'!H$45:H$226,MATCH('Print View'!$AS145,'Coverage Indicators - Section D'!$I$45:$I$226,0)),""),"")</f>
        <v/>
      </c>
      <c r="T145" s="271" t="str">
        <f ca="1">IFERROR(IF(INDEX('Coverage Indicators - Section D'!E$45:E$226,MATCH('Print View'!$AT145,'Coverage Indicators - Section D'!$I$45:$I$226,0))&lt;&gt;0,INDEX('Coverage Indicators - Section D'!E$45:E$226,MATCH('Print View'!$AT145,'Coverage Indicators - Section D'!$I$45:$I$226,0)),""),"")</f>
        <v/>
      </c>
      <c r="U145" s="580" t="str">
        <f ca="1">IFERROR(IF(INDEX('Coverage Indicators - Section D'!G$45:G$226,MATCH('Print View'!$AT145,'Coverage Indicators - Section D'!$I$45:$I$226,0))&lt;&gt;0,INDEX('Coverage Indicators - Section D'!G$45:G$226,MATCH('Print View'!$AT145,'Coverage Indicators - Section D'!$I$45:$I$226,0)),""),"")</f>
        <v/>
      </c>
      <c r="V145" s="582" t="str">
        <f ca="1">IFERROR(IF(INDEX('Coverage Indicators - Section D'!H$45:H$226,MATCH('Print View'!$AT145,'Coverage Indicators - Section D'!$I$45:$I$226,0))&lt;&gt;0,INDEX('Coverage Indicators - Section D'!H$45:H$226,MATCH('Print View'!$AT145,'Coverage Indicators - Section D'!$I$45:$I$226,0)),""),"")</f>
        <v/>
      </c>
      <c r="W145" s="271" t="str">
        <f ca="1">IFERROR(IF(INDEX('Coverage Indicators - Section D'!E$45:E$226,MATCH('Print View'!$AU145,'Coverage Indicators - Section D'!$I$45:$I$226,0))&lt;&gt;0,INDEX('Coverage Indicators - Section D'!E$45:E$226,MATCH('Print View'!$AU145,'Coverage Indicators - Section D'!$I$45:$I$226,0)),""),"")</f>
        <v/>
      </c>
      <c r="X145" s="580" t="str">
        <f ca="1">IFERROR(IF(INDEX('Coverage Indicators - Section D'!G$45:G$226,MATCH('Print View'!$AU145,'Coverage Indicators - Section D'!$I$45:$I$226,0))&lt;&gt;0,INDEX('Coverage Indicators - Section D'!G$45:G$226,MATCH('Print View'!$AU145,'Coverage Indicators - Section D'!$I$45:$I$226,0)),""),"")</f>
        <v/>
      </c>
      <c r="Y145" s="582" t="str">
        <f ca="1">IFERROR(IF(INDEX('Coverage Indicators - Section D'!H$45:H$226,MATCH('Print View'!$AU145,'Coverage Indicators - Section D'!$I$45:$I$226,0))&lt;&gt;0,INDEX('Coverage Indicators - Section D'!H$45:H$226,MATCH('Print View'!$AU145,'Coverage Indicators - Section D'!$I$45:$I$226,0)),""),"")</f>
        <v/>
      </c>
      <c r="Z145" s="271" t="str">
        <f ca="1">IFERROR(IF(INDEX('Coverage Indicators - Section D'!E$45:E$226,MATCH('Print View'!$AV145,'Coverage Indicators - Section D'!$I$45:$I$226,0))&lt;&gt;0,INDEX('Coverage Indicators - Section D'!E$45:E$226,MATCH('Print View'!$AV145,'Coverage Indicators - Section D'!$I$45:$I$226,0)),""),"")</f>
        <v/>
      </c>
      <c r="AA145" s="580" t="str">
        <f ca="1">IFERROR(IF(INDEX('Coverage Indicators - Section D'!G$45:G$226,MATCH('Print View'!$AV145,'Coverage Indicators - Section D'!$I$45:$I$226,0))&lt;&gt;0,INDEX('Coverage Indicators - Section D'!G$45:G$226,MATCH('Print View'!$AV145,'Coverage Indicators - Section D'!$I$45:$I$226,0)),""),"")</f>
        <v/>
      </c>
      <c r="AB145" s="582" t="str">
        <f ca="1">IFERROR(IF(INDEX('Coverage Indicators - Section D'!H$45:H$226,MATCH('Print View'!$AV145,'Coverage Indicators - Section D'!$I$45:$I$226,0))&lt;&gt;0,INDEX('Coverage Indicators - Section D'!H$45:H$226,MATCH('Print View'!$AV145,'Coverage Indicators - Section D'!$I$45:$I$226,0)),""),"")</f>
        <v/>
      </c>
      <c r="AC145" s="271" t="str">
        <f ca="1">IFERROR(IF(INDEX('Coverage Indicators - Section D'!E$45:E$226,MATCH('Print View'!$AW145,'Coverage Indicators - Section D'!$I$45:$I$226,0))&lt;&gt;0,INDEX('Coverage Indicators - Section D'!E$45:E$226,MATCH('Print View'!$AW145,'Coverage Indicators - Section D'!$I$45:$I$226,0)),""),"")</f>
        <v/>
      </c>
      <c r="AD145" s="580" t="str">
        <f ca="1">IFERROR(IF(INDEX('Coverage Indicators - Section D'!G$45:G$226,MATCH('Print View'!$AW145,'Coverage Indicators - Section D'!$I$45:$I$226,0))&lt;&gt;0,INDEX('Coverage Indicators - Section D'!G$45:G$226,MATCH('Print View'!$AW145,'Coverage Indicators - Section D'!$I$45:$I$226,0)),""),"")</f>
        <v/>
      </c>
      <c r="AE145" s="582" t="str">
        <f ca="1">IFERROR(IF(INDEX('Coverage Indicators - Section D'!H$45:H$226,MATCH('Print View'!$AW145,'Coverage Indicators - Section D'!$I$45:$I$226,0))&lt;&gt;0,INDEX('Coverage Indicators - Section D'!H$45:H$226,MATCH('Print View'!$AW145,'Coverage Indicators - Section D'!$I$45:$I$226,0)),""),"")</f>
        <v/>
      </c>
      <c r="AF145" s="271" t="str">
        <f ca="1">IFERROR(IF(INDEX('Coverage Indicators - Section D'!E$45:E$226,MATCH('Print View'!$AX145,'Coverage Indicators - Section D'!$I$45:$I$226,0))&lt;&gt;0,INDEX('Coverage Indicators - Section D'!E$45:E$226,MATCH('Print View'!$AX145,'Coverage Indicators - Section D'!$I$45:$I$226,0)),""),"")</f>
        <v/>
      </c>
      <c r="AG145" s="580" t="str">
        <f ca="1">IFERROR(IF(INDEX('Coverage Indicators - Section D'!G$45:G$226,MATCH('Print View'!$AX145,'Coverage Indicators - Section D'!$I$45:$I$226,0))&lt;&gt;0,INDEX('Coverage Indicators - Section D'!G$45:G$226,MATCH('Print View'!$AX145,'Coverage Indicators - Section D'!$I$45:$I$226,0)),""),"")</f>
        <v/>
      </c>
      <c r="AH145" s="582" t="str">
        <f ca="1">IFERROR(IF(INDEX('Coverage Indicators - Section D'!H$45:H$226,MATCH('Print View'!$AX145,'Coverage Indicators - Section D'!$I$45:$I$226,0))&lt;&gt;0,INDEX('Coverage Indicators - Section D'!H$45:H$226,MATCH('Print View'!$AX145,'Coverage Indicators - Section D'!$I$45:$I$226,0)),""),"")</f>
        <v/>
      </c>
      <c r="AI145" s="271" t="str">
        <f ca="1">IFERROR(IF(INDEX('Coverage Indicators - Section D'!E$45:E$226,MATCH('Print View'!$AY145,'Coverage Indicators - Section D'!$I$45:$I$226,0))&lt;&gt;0,INDEX('Coverage Indicators - Section D'!E$45:E$226,MATCH('Print View'!$AY145,'Coverage Indicators - Section D'!$I$45:$I$226,0)),""),"")</f>
        <v/>
      </c>
      <c r="AJ145" s="580" t="str">
        <f ca="1">IFERROR(IF(INDEX('Coverage Indicators - Section D'!G$45:G$226,MATCH('Print View'!$AY145,'Coverage Indicators - Section D'!$I$45:$I$226,0))&lt;&gt;0,INDEX('Coverage Indicators - Section D'!G$45:G$226,MATCH('Print View'!$AY145,'Coverage Indicators - Section D'!$I$45:$I$226,0)),""),"")</f>
        <v/>
      </c>
      <c r="AK145" s="582" t="str">
        <f ca="1">IFERROR(IF(INDEX('Coverage Indicators - Section D'!H$45:H$226,MATCH('Print View'!$AY145,'Coverage Indicators - Section D'!$I$45:$I$226,0))&lt;&gt;0,INDEX('Coverage Indicators - Section D'!H$45:H$226,MATCH('Print View'!$AY145,'Coverage Indicators - Section D'!$I$45:$I$226,0)),""),"")</f>
        <v/>
      </c>
      <c r="AL145" s="319"/>
      <c r="AM145" s="595" t="str">
        <f>IFERROR(IF(INDEX('Coverage Indicators - Section D'!W$10:W$41,MATCH('Print View'!$A145,'Coverage Indicators - Section D'!$A$10:$A$41,0))&lt;&gt;0,INDEX('Coverage Indicators - Section D'!W$10:W$41,MATCH('Print View'!$A145,'Coverage Indicators - Section D'!$A$10:$A$41,0)),""),"")</f>
        <v/>
      </c>
      <c r="AN145" s="306"/>
      <c r="AO145" s="683"/>
      <c r="AP145" s="684"/>
      <c r="AQ145" s="684"/>
      <c r="AR145" s="579" t="str">
        <f t="shared" ref="AR145" ca="1" si="236">CONCATENATE($A145,N$117)</f>
        <v>141-Jul-18 to 31-Dec-18</v>
      </c>
      <c r="AS145" s="578" t="str">
        <f t="shared" ref="AS145" ca="1" si="237">CONCATENATE($A145,Q$117)</f>
        <v>141-Jan-19 to 30-Jun-19</v>
      </c>
      <c r="AT145" s="578" t="str">
        <f t="shared" ref="AT145" ca="1" si="238">CONCATENATE($A145,T$117)</f>
        <v>141-Jul-19 to 31-Dec-19</v>
      </c>
      <c r="AU145" s="578" t="str">
        <f t="shared" ref="AU145" ca="1" si="239">CONCATENATE($A145,W$117)</f>
        <v>141-Jan-20 to 30-Jun-20</v>
      </c>
      <c r="AV145" s="578" t="str">
        <f t="shared" ref="AV145" ca="1" si="240">CONCATENATE($A145,Z$117)</f>
        <v>141-Jul-20 to 31-Dec-20</v>
      </c>
      <c r="AW145" s="578" t="str">
        <f t="shared" ref="AW145" ca="1" si="241">CONCATENATE($A145,AC$117)</f>
        <v>141-Jan-21 to 30-Jun-21</v>
      </c>
      <c r="AX145" s="578" t="str">
        <f t="shared" ref="AX145" si="242">CONCATENATE($A145,AF$117)</f>
        <v xml:space="preserve">14 to </v>
      </c>
      <c r="AY145" s="578" t="str">
        <f t="shared" ref="AY145" si="243">CONCATENATE($A145,AI$117)</f>
        <v xml:space="preserve">14 to </v>
      </c>
      <c r="AZ145" s="339"/>
      <c r="BA145" s="339"/>
    </row>
    <row r="146" spans="1:53" s="226" customFormat="1" ht="28.5" x14ac:dyDescent="0.25">
      <c r="A146" s="584"/>
      <c r="B146" s="582"/>
      <c r="C146" s="582"/>
      <c r="D146" s="582"/>
      <c r="E146" s="272" t="str">
        <f>IFERROR(IF(INDEX('Coverage Indicators - Section D'!F$10:F$41,MATCH('Print View'!$A145,'Coverage Indicators - Section D'!$A$10:$A$41,0))&lt;&gt;0,INDEX('Coverage Indicators - Section D'!F$10:F$41,MATCH('Print View'!$A145,'Coverage Indicators - Section D'!$A$10:$A$41,0)),""),"")</f>
        <v/>
      </c>
      <c r="F146" s="580"/>
      <c r="G146" s="580"/>
      <c r="H146" s="582"/>
      <c r="I146" s="582"/>
      <c r="J146" s="582"/>
      <c r="K146" s="582"/>
      <c r="L146" s="272" t="str">
        <f>IFERROR(IF(INDEX('Coverage Indicators - Section D'!U$10:U$41,MATCH('Print View'!$A145,'Coverage Indicators - Section D'!$A$10:$A$41,0))&lt;&gt;0,INDEX('Coverage Indicators - Section D'!U$10:U$41,MATCH('Print View'!$A145,'Coverage Indicators - Section D'!$A$10:$A$41,0)),""),"")</f>
        <v/>
      </c>
      <c r="M146" s="582"/>
      <c r="N146" s="272" t="str">
        <f ca="1">IFERROR(IF(INDEX('Coverage Indicators - Section D'!F$45:F$226,MATCH('Print View'!$AR145,'Coverage Indicators - Section D'!$I$45:$I$226,0))&lt;&gt;0,INDEX('Coverage Indicators - Section D'!F$45:F$226,MATCH('Print View'!$AR145,'Coverage Indicators - Section D'!$I$45:$I$226,0)),""),"")</f>
        <v/>
      </c>
      <c r="O146" s="580"/>
      <c r="P146" s="582"/>
      <c r="Q146" s="272" t="str">
        <f ca="1">IFERROR(IF(INDEX('Coverage Indicators - Section D'!F$45:F$226,MATCH('Print View'!$AS145,'Coverage Indicators - Section D'!$I$45:$I$226,0))&lt;&gt;0,INDEX('Coverage Indicators - Section D'!F$45:F$226,MATCH('Print View'!$AS145,'Coverage Indicators - Section D'!$I$45:$I$226,0)),""),"")</f>
        <v/>
      </c>
      <c r="R146" s="580"/>
      <c r="S146" s="582"/>
      <c r="T146" s="272" t="str">
        <f ca="1">IFERROR(IF(INDEX('Coverage Indicators - Section D'!F$45:F$226,MATCH('Print View'!$AT145,'Coverage Indicators - Section D'!$I$45:$I$226,0))&lt;&gt;0,INDEX('Coverage Indicators - Section D'!F$45:F$226,MATCH('Print View'!$AT145,'Coverage Indicators - Section D'!$I$45:$I$226,0)),""),"")</f>
        <v/>
      </c>
      <c r="U146" s="580"/>
      <c r="V146" s="582"/>
      <c r="W146" s="272" t="str">
        <f ca="1">IFERROR(IF(INDEX('Coverage Indicators - Section D'!F$45:F$226,MATCH('Print View'!$AU145,'Coverage Indicators - Section D'!$I$45:$I$226,0))&lt;&gt;0,INDEX('Coverage Indicators - Section D'!F$45:F$226,MATCH('Print View'!$AU145,'Coverage Indicators - Section D'!$I$45:$I$226,0)),""),"")</f>
        <v/>
      </c>
      <c r="X146" s="580"/>
      <c r="Y146" s="582"/>
      <c r="Z146" s="272" t="str">
        <f ca="1">IFERROR(IF(INDEX('Coverage Indicators - Section D'!F$45:F$226,MATCH('Print View'!$AV145,'Coverage Indicators - Section D'!$I$45:$I$226,0))&lt;&gt;0,INDEX('Coverage Indicators - Section D'!F$45:F$226,MATCH('Print View'!$AV145,'Coverage Indicators - Section D'!$I$45:$I$226,0)),""),"")</f>
        <v/>
      </c>
      <c r="AA146" s="580"/>
      <c r="AB146" s="582"/>
      <c r="AC146" s="272" t="str">
        <f ca="1">IFERROR(IF(INDEX('Coverage Indicators - Section D'!F$45:F$226,MATCH('Print View'!$AW145,'Coverage Indicators - Section D'!$I$45:$I$226,0))&lt;&gt;0,INDEX('Coverage Indicators - Section D'!F$45:F$226,MATCH('Print View'!$AW145,'Coverage Indicators - Section D'!$I$45:$I$226,0)),""),"")</f>
        <v/>
      </c>
      <c r="AD146" s="580"/>
      <c r="AE146" s="582"/>
      <c r="AF146" s="272" t="str">
        <f ca="1">IFERROR(IF(INDEX('Coverage Indicators - Section D'!F$45:F$226,MATCH('Print View'!$AX145,'Coverage Indicators - Section D'!$I$45:$I$226,0))&lt;&gt;0,INDEX('Coverage Indicators - Section D'!F$45:F$226,MATCH('Print View'!$AX145,'Coverage Indicators - Section D'!$I$45:$I$226,0)),""),"")</f>
        <v/>
      </c>
      <c r="AG146" s="580"/>
      <c r="AH146" s="582"/>
      <c r="AI146" s="272" t="str">
        <f ca="1">IFERROR(IF(INDEX('Coverage Indicators - Section D'!F$45:F$226,MATCH('Print View'!$AY145,'Coverage Indicators - Section D'!$I$45:$I$226,0))&lt;&gt;0,INDEX('Coverage Indicators - Section D'!F$45:F$226,MATCH('Print View'!$AY145,'Coverage Indicators - Section D'!$I$45:$I$226,0)),""),"")</f>
        <v/>
      </c>
      <c r="AJ146" s="580"/>
      <c r="AK146" s="582"/>
      <c r="AL146" s="319"/>
      <c r="AM146" s="595"/>
      <c r="AN146" s="306"/>
      <c r="AO146" s="683"/>
      <c r="AP146" s="684"/>
      <c r="AQ146" s="684"/>
      <c r="AR146" s="579"/>
      <c r="AS146" s="578"/>
      <c r="AT146" s="578"/>
      <c r="AU146" s="578"/>
      <c r="AV146" s="578"/>
      <c r="AW146" s="578"/>
      <c r="AX146" s="578"/>
      <c r="AY146" s="578"/>
      <c r="AZ146" s="339"/>
      <c r="BA146" s="339"/>
    </row>
    <row r="147" spans="1:53" s="226" customFormat="1" ht="28.5" x14ac:dyDescent="0.25">
      <c r="A147" s="594">
        <v>15</v>
      </c>
      <c r="B147" s="588" t="str">
        <f>IFERROR(IF(INDEX('Coverage Indicators - Section D'!B$10:B$41,MATCH('Print View'!$A147,'Coverage Indicators - Section D'!$A$10:$A$41,0))&lt;&gt;0,INDEX('Coverage Indicators - Section D'!B$10:B$41,MATCH('Print View'!$A147,'Coverage Indicators - Section D'!$A$10:$A$41,0)),""),"")</f>
        <v/>
      </c>
      <c r="C147" s="588" t="str">
        <f>IFERROR(IF(INDEX('Coverage Indicators - Section D'!C$10:C$41,MATCH('Print View'!$A147,'Coverage Indicators - Section D'!$A$10:$A$41,0))&lt;&gt;0,INDEX('Coverage Indicators - Section D'!C$10:C$41,MATCH('Print View'!$A147,'Coverage Indicators - Section D'!$A$10:$A$41,0)),""),"")</f>
        <v/>
      </c>
      <c r="D147" s="588" t="str">
        <f>IFERROR(IF(INDEX('Coverage Indicators - Section D'!D$10:D$41,MATCH('Print View'!$A147,'Coverage Indicators - Section D'!$A$10:$A$41,0))&lt;&gt;0,INDEX('Coverage Indicators - Section D'!D$10:D$41,MATCH('Print View'!$A147,'Coverage Indicators - Section D'!$A$10:$A$41,0)),""),"")</f>
        <v/>
      </c>
      <c r="E147" s="250" t="str">
        <f>IFERROR(IF(INDEX('Coverage Indicators - Section D'!E$10:E$41,MATCH('Print View'!$A147,'Coverage Indicators - Section D'!$A$10:$A$41,0))&lt;&gt;0,INDEX('Coverage Indicators - Section D'!E$10:E$41,MATCH('Print View'!$A147,'Coverage Indicators - Section D'!$A$10:$A$41,0)),""),"")</f>
        <v/>
      </c>
      <c r="F147" s="587" t="str">
        <f>IFERROR(IF(INDEX('Coverage Indicators - Section D'!G$10:G$41,MATCH('Print View'!$A147,'Coverage Indicators - Section D'!$A$10:$A$41,0))&lt;&gt;0,INDEX('Coverage Indicators - Section D'!G$10:G$41,MATCH('Print View'!$A147,'Coverage Indicators - Section D'!$A$10:$A$41,0)),""),"")</f>
        <v/>
      </c>
      <c r="G147" s="587" t="str">
        <f>IFERROR(IF(INDEX('Coverage Indicators - Section D'!H$10:H$41,MATCH('Print View'!$A147,'Coverage Indicators - Section D'!$A$10:$A$41,0))&lt;&gt;0,INDEX('Coverage Indicators - Section D'!H$10:H$41,MATCH('Print View'!$A147,'Coverage Indicators - Section D'!$A$10:$A$41,0)),""),"")</f>
        <v/>
      </c>
      <c r="H147" s="588" t="str">
        <f>IFERROR(IF(INDEX('Coverage Indicators - Section D'!P$10:P$41,MATCH('Print View'!$A147,'Coverage Indicators - Section D'!$A$10:$A$41,0))&lt;&gt;0,INDEX('Coverage Indicators - Section D'!P$10:P$41,MATCH('Print View'!$A147,'Coverage Indicators - Section D'!$A$10:$A$41,0)),""),"")</f>
        <v/>
      </c>
      <c r="I147" s="588" t="str">
        <f>IFERROR(IF(INDEX('Coverage Indicators - Section D'!Q$10:Q$41,MATCH('Print View'!$A147,'Coverage Indicators - Section D'!$A$10:$A$41,0))&lt;&gt;0,INDEX('Coverage Indicators - Section D'!Q$10:Q$41,MATCH('Print View'!$A147,'Coverage Indicators - Section D'!$A$10:$A$41,0)),""),"")</f>
        <v/>
      </c>
      <c r="J147" s="588" t="str">
        <f>IFERROR(IF(INDEX('Coverage Indicators - Section D'!R$10:R$41,MATCH('Print View'!$A147,'Coverage Indicators - Section D'!$A$10:$A$41,0))&lt;&gt;0,INDEX('Coverage Indicators - Section D'!R$10:R$41,MATCH('Print View'!$A147,'Coverage Indicators - Section D'!$A$10:$A$41,0)),""),"")</f>
        <v/>
      </c>
      <c r="K147" s="588" t="str">
        <f>IFERROR(IF(INDEX('Coverage Indicators - Section D'!S$10:S$41,MATCH('Print View'!$A147,'Coverage Indicators - Section D'!$A$10:$A$41,0))&lt;&gt;0,INDEX('Coverage Indicators - Section D'!S$10:S$41,MATCH('Print View'!$A147,'Coverage Indicators - Section D'!$A$10:$A$41,0)),""),"")</f>
        <v/>
      </c>
      <c r="L147" s="250" t="str">
        <f>IFERROR(IF(INDEX('Coverage Indicators - Section D'!T$10:T$41,MATCH('Print View'!$A147,'Coverage Indicators - Section D'!$A$10:$A$41,0))&lt;&gt;0,INDEX('Coverage Indicators - Section D'!T$10:T$41,MATCH('Print View'!$A147,'Coverage Indicators - Section D'!$A$10:$A$41,0)),""),"")</f>
        <v>Angola</v>
      </c>
      <c r="M147" s="588" t="str">
        <f>IFERROR(IF(INDEX('Coverage Indicators - Section D'!V$10:V$41,MATCH('Print View'!$A147,'Coverage Indicators - Section D'!$A$10:$A$41,0))&lt;&gt;0,INDEX('Coverage Indicators - Section D'!V$10:V$41,MATCH('Print View'!$A147,'Coverage Indicators - Section D'!$A$10:$A$41,0)),""),"")</f>
        <v/>
      </c>
      <c r="N147" s="250" t="str">
        <f ca="1">IFERROR(IF(INDEX('Coverage Indicators - Section D'!E$45:E$226,MATCH('Print View'!$AR147,'Coverage Indicators - Section D'!$I$45:$I$226,0))&lt;&gt;0,INDEX('Coverage Indicators - Section D'!E$45:E$226,MATCH('Print View'!$AR147,'Coverage Indicators - Section D'!$I$45:$I$226,0)),""),"")</f>
        <v/>
      </c>
      <c r="O147" s="587" t="str">
        <f ca="1">IFERROR(IF(INDEX('Coverage Indicators - Section D'!G$45:G$226,MATCH('Print View'!$AR147,'Coverage Indicators - Section D'!$I$45:$I$226,0))&lt;&gt;0,INDEX('Coverage Indicators - Section D'!G$45:G$226,MATCH('Print View'!$AR147,'Coverage Indicators - Section D'!$I$45:$I$226,0)),""),"")</f>
        <v/>
      </c>
      <c r="P147" s="588" t="str">
        <f ca="1">IFERROR(IF(INDEX('Coverage Indicators - Section D'!H$45:H$226,MATCH('Print View'!$AR147,'Coverage Indicators - Section D'!$I$45:$I$226,0))&lt;&gt;0,INDEX('Coverage Indicators - Section D'!H$45:H$226,MATCH('Print View'!$AR147,'Coverage Indicators - Section D'!$I$45:$I$226,0)),""),"")</f>
        <v/>
      </c>
      <c r="Q147" s="250" t="str">
        <f ca="1">IFERROR(IF(INDEX('Coverage Indicators - Section D'!E$45:E$226,MATCH('Print View'!$AS147,'Coverage Indicators - Section D'!$I$45:$I$226,0))&lt;&gt;0,INDEX('Coverage Indicators - Section D'!E$45:E$226,MATCH('Print View'!$AS147,'Coverage Indicators - Section D'!$I$45:$I$226,0)),""),"")</f>
        <v/>
      </c>
      <c r="R147" s="587" t="str">
        <f ca="1">IFERROR(IF(INDEX('Coverage Indicators - Section D'!G$45:G$226,MATCH('Print View'!$AS147,'Coverage Indicators - Section D'!$I$45:$I$226,0))&lt;&gt;0,INDEX('Coverage Indicators - Section D'!G$45:G$226,MATCH('Print View'!$AS147,'Coverage Indicators - Section D'!$I$45:$I$226,0)),""),"")</f>
        <v/>
      </c>
      <c r="S147" s="588" t="str">
        <f ca="1">IFERROR(IF(INDEX('Coverage Indicators - Section D'!H$45:H$226,MATCH('Print View'!$AS147,'Coverage Indicators - Section D'!$I$45:$I$226,0))&lt;&gt;0,INDEX('Coverage Indicators - Section D'!H$45:H$226,MATCH('Print View'!$AS147,'Coverage Indicators - Section D'!$I$45:$I$226,0)),""),"")</f>
        <v/>
      </c>
      <c r="T147" s="250" t="str">
        <f ca="1">IFERROR(IF(INDEX('Coverage Indicators - Section D'!E$45:E$226,MATCH('Print View'!$AT147,'Coverage Indicators - Section D'!$I$45:$I$226,0))&lt;&gt;0,INDEX('Coverage Indicators - Section D'!E$45:E$226,MATCH('Print View'!$AT147,'Coverage Indicators - Section D'!$I$45:$I$226,0)),""),"")</f>
        <v/>
      </c>
      <c r="U147" s="587" t="str">
        <f ca="1">IFERROR(IF(INDEX('Coverage Indicators - Section D'!G$45:G$226,MATCH('Print View'!$AT147,'Coverage Indicators - Section D'!$I$45:$I$226,0))&lt;&gt;0,INDEX('Coverage Indicators - Section D'!G$45:G$226,MATCH('Print View'!$AT147,'Coverage Indicators - Section D'!$I$45:$I$226,0)),""),"")</f>
        <v/>
      </c>
      <c r="V147" s="588" t="str">
        <f ca="1">IFERROR(IF(INDEX('Coverage Indicators - Section D'!H$45:H$226,MATCH('Print View'!$AT147,'Coverage Indicators - Section D'!$I$45:$I$226,0))&lt;&gt;0,INDEX('Coverage Indicators - Section D'!H$45:H$226,MATCH('Print View'!$AT147,'Coverage Indicators - Section D'!$I$45:$I$226,0)),""),"")</f>
        <v/>
      </c>
      <c r="W147" s="250" t="str">
        <f ca="1">IFERROR(IF(INDEX('Coverage Indicators - Section D'!E$45:E$226,MATCH('Print View'!$AU147,'Coverage Indicators - Section D'!$I$45:$I$226,0))&lt;&gt;0,INDEX('Coverage Indicators - Section D'!E$45:E$226,MATCH('Print View'!$AU147,'Coverage Indicators - Section D'!$I$45:$I$226,0)),""),"")</f>
        <v/>
      </c>
      <c r="X147" s="587" t="str">
        <f ca="1">IFERROR(IF(INDEX('Coverage Indicators - Section D'!G$45:G$226,MATCH('Print View'!$AU147,'Coverage Indicators - Section D'!$I$45:$I$226,0))&lt;&gt;0,INDEX('Coverage Indicators - Section D'!G$45:G$226,MATCH('Print View'!$AU147,'Coverage Indicators - Section D'!$I$45:$I$226,0)),""),"")</f>
        <v/>
      </c>
      <c r="Y147" s="588" t="str">
        <f ca="1">IFERROR(IF(INDEX('Coverage Indicators - Section D'!H$45:H$226,MATCH('Print View'!$AU147,'Coverage Indicators - Section D'!$I$45:$I$226,0))&lt;&gt;0,INDEX('Coverage Indicators - Section D'!H$45:H$226,MATCH('Print View'!$AU147,'Coverage Indicators - Section D'!$I$45:$I$226,0)),""),"")</f>
        <v/>
      </c>
      <c r="Z147" s="250" t="str">
        <f ca="1">IFERROR(IF(INDEX('Coverage Indicators - Section D'!E$45:E$226,MATCH('Print View'!$AV147,'Coverage Indicators - Section D'!$I$45:$I$226,0))&lt;&gt;0,INDEX('Coverage Indicators - Section D'!E$45:E$226,MATCH('Print View'!$AV147,'Coverage Indicators - Section D'!$I$45:$I$226,0)),""),"")</f>
        <v/>
      </c>
      <c r="AA147" s="587" t="str">
        <f ca="1">IFERROR(IF(INDEX('Coverage Indicators - Section D'!G$45:G$226,MATCH('Print View'!$AV147,'Coverage Indicators - Section D'!$I$45:$I$226,0))&lt;&gt;0,INDEX('Coverage Indicators - Section D'!G$45:G$226,MATCH('Print View'!$AV147,'Coverage Indicators - Section D'!$I$45:$I$226,0)),""),"")</f>
        <v/>
      </c>
      <c r="AB147" s="588" t="str">
        <f ca="1">IFERROR(IF(INDEX('Coverage Indicators - Section D'!H$45:H$226,MATCH('Print View'!$AV147,'Coverage Indicators - Section D'!$I$45:$I$226,0))&lt;&gt;0,INDEX('Coverage Indicators - Section D'!H$45:H$226,MATCH('Print View'!$AV147,'Coverage Indicators - Section D'!$I$45:$I$226,0)),""),"")</f>
        <v/>
      </c>
      <c r="AC147" s="250" t="str">
        <f ca="1">IFERROR(IF(INDEX('Coverage Indicators - Section D'!E$45:E$226,MATCH('Print View'!$AW147,'Coverage Indicators - Section D'!$I$45:$I$226,0))&lt;&gt;0,INDEX('Coverage Indicators - Section D'!E$45:E$226,MATCH('Print View'!$AW147,'Coverage Indicators - Section D'!$I$45:$I$226,0)),""),"")</f>
        <v/>
      </c>
      <c r="AD147" s="587" t="str">
        <f ca="1">IFERROR(IF(INDEX('Coverage Indicators - Section D'!G$45:G$226,MATCH('Print View'!$AW147,'Coverage Indicators - Section D'!$I$45:$I$226,0))&lt;&gt;0,INDEX('Coverage Indicators - Section D'!G$45:G$226,MATCH('Print View'!$AW147,'Coverage Indicators - Section D'!$I$45:$I$226,0)),""),"")</f>
        <v/>
      </c>
      <c r="AE147" s="588" t="str">
        <f ca="1">IFERROR(IF(INDEX('Coverage Indicators - Section D'!H$45:H$226,MATCH('Print View'!$AW147,'Coverage Indicators - Section D'!$I$45:$I$226,0))&lt;&gt;0,INDEX('Coverage Indicators - Section D'!H$45:H$226,MATCH('Print View'!$AW147,'Coverage Indicators - Section D'!$I$45:$I$226,0)),""),"")</f>
        <v/>
      </c>
      <c r="AF147" s="250" t="str">
        <f ca="1">IFERROR(IF(INDEX('Coverage Indicators - Section D'!E$45:E$226,MATCH('Print View'!$AX147,'Coverage Indicators - Section D'!$I$45:$I$226,0))&lt;&gt;0,INDEX('Coverage Indicators - Section D'!E$45:E$226,MATCH('Print View'!$AX147,'Coverage Indicators - Section D'!$I$45:$I$226,0)),""),"")</f>
        <v/>
      </c>
      <c r="AG147" s="587" t="str">
        <f ca="1">IFERROR(IF(INDEX('Coverage Indicators - Section D'!G$45:G$226,MATCH('Print View'!$AX147,'Coverage Indicators - Section D'!$I$45:$I$226,0))&lt;&gt;0,INDEX('Coverage Indicators - Section D'!G$45:G$226,MATCH('Print View'!$AX147,'Coverage Indicators - Section D'!$I$45:$I$226,0)),""),"")</f>
        <v/>
      </c>
      <c r="AH147" s="588" t="str">
        <f ca="1">IFERROR(IF(INDEX('Coverage Indicators - Section D'!H$45:H$226,MATCH('Print View'!$AX147,'Coverage Indicators - Section D'!$I$45:$I$226,0))&lt;&gt;0,INDEX('Coverage Indicators - Section D'!H$45:H$226,MATCH('Print View'!$AX147,'Coverage Indicators - Section D'!$I$45:$I$226,0)),""),"")</f>
        <v/>
      </c>
      <c r="AI147" s="250" t="str">
        <f ca="1">IFERROR(IF(INDEX('Coverage Indicators - Section D'!E$45:E$226,MATCH('Print View'!$AY147,'Coverage Indicators - Section D'!$I$45:$I$226,0))&lt;&gt;0,INDEX('Coverage Indicators - Section D'!E$45:E$226,MATCH('Print View'!$AY147,'Coverage Indicators - Section D'!$I$45:$I$226,0)),""),"")</f>
        <v/>
      </c>
      <c r="AJ147" s="587" t="str">
        <f ca="1">IFERROR(IF(INDEX('Coverage Indicators - Section D'!G$45:G$226,MATCH('Print View'!$AY147,'Coverage Indicators - Section D'!$I$45:$I$226,0))&lt;&gt;0,INDEX('Coverage Indicators - Section D'!G$45:G$226,MATCH('Print View'!$AY147,'Coverage Indicators - Section D'!$I$45:$I$226,0)),""),"")</f>
        <v/>
      </c>
      <c r="AK147" s="588" t="str">
        <f ca="1">IFERROR(IF(INDEX('Coverage Indicators - Section D'!H$45:H$226,MATCH('Print View'!$AY147,'Coverage Indicators - Section D'!$I$45:$I$226,0))&lt;&gt;0,INDEX('Coverage Indicators - Section D'!H$45:H$226,MATCH('Print View'!$AY147,'Coverage Indicators - Section D'!$I$45:$I$226,0)),""),"")</f>
        <v/>
      </c>
      <c r="AL147" s="319"/>
      <c r="AM147" s="586" t="str">
        <f>IFERROR(IF(INDEX('Coverage Indicators - Section D'!W$10:W$41,MATCH('Print View'!$A147,'Coverage Indicators - Section D'!$A$10:$A$41,0))&lt;&gt;0,INDEX('Coverage Indicators - Section D'!W$10:W$41,MATCH('Print View'!$A147,'Coverage Indicators - Section D'!$A$10:$A$41,0)),""),"")</f>
        <v/>
      </c>
      <c r="AN147" s="306"/>
      <c r="AO147" s="681"/>
      <c r="AP147" s="682"/>
      <c r="AQ147" s="682"/>
      <c r="AR147" s="579" t="str">
        <f t="shared" ref="AR147" ca="1" si="244">CONCATENATE($A147,N$117)</f>
        <v>151-Jul-18 to 31-Dec-18</v>
      </c>
      <c r="AS147" s="578" t="str">
        <f t="shared" ref="AS147" ca="1" si="245">CONCATENATE($A147,Q$117)</f>
        <v>151-Jan-19 to 30-Jun-19</v>
      </c>
      <c r="AT147" s="578" t="str">
        <f t="shared" ref="AT147" ca="1" si="246">CONCATENATE($A147,T$117)</f>
        <v>151-Jul-19 to 31-Dec-19</v>
      </c>
      <c r="AU147" s="578" t="str">
        <f t="shared" ref="AU147" ca="1" si="247">CONCATENATE($A147,W$117)</f>
        <v>151-Jan-20 to 30-Jun-20</v>
      </c>
      <c r="AV147" s="578" t="str">
        <f t="shared" ref="AV147" ca="1" si="248">CONCATENATE($A147,Z$117)</f>
        <v>151-Jul-20 to 31-Dec-20</v>
      </c>
      <c r="AW147" s="578" t="str">
        <f t="shared" ref="AW147" ca="1" si="249">CONCATENATE($A147,AC$117)</f>
        <v>151-Jan-21 to 30-Jun-21</v>
      </c>
      <c r="AX147" s="578" t="str">
        <f t="shared" ref="AX147" si="250">CONCATENATE($A147,AF$117)</f>
        <v xml:space="preserve">15 to </v>
      </c>
      <c r="AY147" s="578" t="str">
        <f t="shared" ref="AY147" si="251">CONCATENATE($A147,AI$117)</f>
        <v xml:space="preserve">15 to </v>
      </c>
      <c r="AZ147" s="339"/>
      <c r="BA147" s="339"/>
    </row>
    <row r="148" spans="1:53" s="226" customFormat="1" ht="28.5" x14ac:dyDescent="0.25">
      <c r="A148" s="594"/>
      <c r="B148" s="588"/>
      <c r="C148" s="588"/>
      <c r="D148" s="588"/>
      <c r="E148" s="249" t="str">
        <f>IFERROR(IF(INDEX('Coverage Indicators - Section D'!F$10:F$41,MATCH('Print View'!$A147,'Coverage Indicators - Section D'!$A$10:$A$41,0))&lt;&gt;0,INDEX('Coverage Indicators - Section D'!F$10:F$41,MATCH('Print View'!$A147,'Coverage Indicators - Section D'!$A$10:$A$41,0)),""),"")</f>
        <v/>
      </c>
      <c r="F148" s="587"/>
      <c r="G148" s="587"/>
      <c r="H148" s="588"/>
      <c r="I148" s="588"/>
      <c r="J148" s="588"/>
      <c r="K148" s="588"/>
      <c r="L148" s="249" t="str">
        <f>IFERROR(IF(INDEX('Coverage Indicators - Section D'!U$10:U$41,MATCH('Print View'!$A147,'Coverage Indicators - Section D'!$A$10:$A$41,0))&lt;&gt;0,INDEX('Coverage Indicators - Section D'!U$10:U$41,MATCH('Print View'!$A147,'Coverage Indicators - Section D'!$A$10:$A$41,0)),""),"")</f>
        <v/>
      </c>
      <c r="M148" s="588"/>
      <c r="N148" s="249" t="str">
        <f ca="1">IFERROR(IF(INDEX('Coverage Indicators - Section D'!F$45:F$226,MATCH('Print View'!$AR147,'Coverage Indicators - Section D'!$I$45:$I$226,0))&lt;&gt;0,INDEX('Coverage Indicators - Section D'!F$45:F$226,MATCH('Print View'!$AR147,'Coverage Indicators - Section D'!$I$45:$I$226,0)),""),"")</f>
        <v/>
      </c>
      <c r="O148" s="587"/>
      <c r="P148" s="588"/>
      <c r="Q148" s="249" t="str">
        <f ca="1">IFERROR(IF(INDEX('Coverage Indicators - Section D'!F$45:F$226,MATCH('Print View'!$AS147,'Coverage Indicators - Section D'!$I$45:$I$226,0))&lt;&gt;0,INDEX('Coverage Indicators - Section D'!F$45:F$226,MATCH('Print View'!$AS147,'Coverage Indicators - Section D'!$I$45:$I$226,0)),""),"")</f>
        <v/>
      </c>
      <c r="R148" s="587"/>
      <c r="S148" s="588"/>
      <c r="T148" s="249" t="str">
        <f ca="1">IFERROR(IF(INDEX('Coverage Indicators - Section D'!F$45:F$226,MATCH('Print View'!$AT147,'Coverage Indicators - Section D'!$I$45:$I$226,0))&lt;&gt;0,INDEX('Coverage Indicators - Section D'!F$45:F$226,MATCH('Print View'!$AT147,'Coverage Indicators - Section D'!$I$45:$I$226,0)),""),"")</f>
        <v/>
      </c>
      <c r="U148" s="587"/>
      <c r="V148" s="588"/>
      <c r="W148" s="249" t="str">
        <f ca="1">IFERROR(IF(INDEX('Coverage Indicators - Section D'!F$45:F$226,MATCH('Print View'!$AU147,'Coverage Indicators - Section D'!$I$45:$I$226,0))&lt;&gt;0,INDEX('Coverage Indicators - Section D'!F$45:F$226,MATCH('Print View'!$AU147,'Coverage Indicators - Section D'!$I$45:$I$226,0)),""),"")</f>
        <v/>
      </c>
      <c r="X148" s="587"/>
      <c r="Y148" s="588"/>
      <c r="Z148" s="249" t="str">
        <f ca="1">IFERROR(IF(INDEX('Coverage Indicators - Section D'!F$45:F$226,MATCH('Print View'!$AV147,'Coverage Indicators - Section D'!$I$45:$I$226,0))&lt;&gt;0,INDEX('Coverage Indicators - Section D'!F$45:F$226,MATCH('Print View'!$AV147,'Coverage Indicators - Section D'!$I$45:$I$226,0)),""),"")</f>
        <v/>
      </c>
      <c r="AA148" s="587"/>
      <c r="AB148" s="588"/>
      <c r="AC148" s="249" t="str">
        <f ca="1">IFERROR(IF(INDEX('Coverage Indicators - Section D'!F$45:F$226,MATCH('Print View'!$AW147,'Coverage Indicators - Section D'!$I$45:$I$226,0))&lt;&gt;0,INDEX('Coverage Indicators - Section D'!F$45:F$226,MATCH('Print View'!$AW147,'Coverage Indicators - Section D'!$I$45:$I$226,0)),""),"")</f>
        <v/>
      </c>
      <c r="AD148" s="587"/>
      <c r="AE148" s="588"/>
      <c r="AF148" s="249" t="str">
        <f ca="1">IFERROR(IF(INDEX('Coverage Indicators - Section D'!F$45:F$226,MATCH('Print View'!$AX147,'Coverage Indicators - Section D'!$I$45:$I$226,0))&lt;&gt;0,INDEX('Coverage Indicators - Section D'!F$45:F$226,MATCH('Print View'!$AX147,'Coverage Indicators - Section D'!$I$45:$I$226,0)),""),"")</f>
        <v/>
      </c>
      <c r="AG148" s="587"/>
      <c r="AH148" s="588"/>
      <c r="AI148" s="249" t="str">
        <f ca="1">IFERROR(IF(INDEX('Coverage Indicators - Section D'!F$45:F$226,MATCH('Print View'!$AY147,'Coverage Indicators - Section D'!$I$45:$I$226,0))&lt;&gt;0,INDEX('Coverage Indicators - Section D'!F$45:F$226,MATCH('Print View'!$AY147,'Coverage Indicators - Section D'!$I$45:$I$226,0)),""),"")</f>
        <v/>
      </c>
      <c r="AJ148" s="587"/>
      <c r="AK148" s="588"/>
      <c r="AL148" s="319"/>
      <c r="AM148" s="586"/>
      <c r="AN148" s="306"/>
      <c r="AO148" s="681"/>
      <c r="AP148" s="682"/>
      <c r="AQ148" s="682"/>
      <c r="AR148" s="579"/>
      <c r="AS148" s="578"/>
      <c r="AT148" s="578"/>
      <c r="AU148" s="578"/>
      <c r="AV148" s="578"/>
      <c r="AW148" s="578"/>
      <c r="AX148" s="578"/>
      <c r="AY148" s="578"/>
      <c r="AZ148" s="339"/>
      <c r="BA148" s="339"/>
    </row>
    <row r="149" spans="1:53" s="226" customFormat="1" ht="28.5" x14ac:dyDescent="0.25">
      <c r="A149" s="584">
        <v>16</v>
      </c>
      <c r="B149" s="582" t="str">
        <f>IFERROR(IF(INDEX('Coverage Indicators - Section D'!B$10:B$41,MATCH('Print View'!$A149,'Coverage Indicators - Section D'!$A$10:$A$41,0))&lt;&gt;0,INDEX('Coverage Indicators - Section D'!B$10:B$41,MATCH('Print View'!$A149,'Coverage Indicators - Section D'!$A$10:$A$41,0)),""),"")</f>
        <v/>
      </c>
      <c r="C149" s="582" t="str">
        <f>IFERROR(IF(INDEX('Coverage Indicators - Section D'!C$10:C$41,MATCH('Print View'!$A149,'Coverage Indicators - Section D'!$A$10:$A$41,0))&lt;&gt;0,INDEX('Coverage Indicators - Section D'!C$10:C$41,MATCH('Print View'!$A149,'Coverage Indicators - Section D'!$A$10:$A$41,0)),""),"")</f>
        <v/>
      </c>
      <c r="D149" s="582" t="str">
        <f>IFERROR(IF(INDEX('Coverage Indicators - Section D'!D$10:D$41,MATCH('Print View'!$A149,'Coverage Indicators - Section D'!$A$10:$A$41,0))&lt;&gt;0,INDEX('Coverage Indicators - Section D'!D$10:D$41,MATCH('Print View'!$A149,'Coverage Indicators - Section D'!$A$10:$A$41,0)),""),"")</f>
        <v/>
      </c>
      <c r="E149" s="271" t="str">
        <f>IFERROR(IF(INDEX('Coverage Indicators - Section D'!E$10:E$41,MATCH('Print View'!$A149,'Coverage Indicators - Section D'!$A$10:$A$41,0))&lt;&gt;0,INDEX('Coverage Indicators - Section D'!E$10:E$41,MATCH('Print View'!$A149,'Coverage Indicators - Section D'!$A$10:$A$41,0)),""),"")</f>
        <v/>
      </c>
      <c r="F149" s="580" t="str">
        <f>IFERROR(IF(INDEX('Coverage Indicators - Section D'!G$10:G$41,MATCH('Print View'!$A149,'Coverage Indicators - Section D'!$A$10:$A$41,0))&lt;&gt;0,INDEX('Coverage Indicators - Section D'!G$10:G$41,MATCH('Print View'!$A149,'Coverage Indicators - Section D'!$A$10:$A$41,0)),""),"")</f>
        <v/>
      </c>
      <c r="G149" s="580" t="str">
        <f>IFERROR(IF(INDEX('Coverage Indicators - Section D'!H$10:H$41,MATCH('Print View'!$A149,'Coverage Indicators - Section D'!$A$10:$A$41,0))&lt;&gt;0,INDEX('Coverage Indicators - Section D'!H$10:H$41,MATCH('Print View'!$A149,'Coverage Indicators - Section D'!$A$10:$A$41,0)),""),"")</f>
        <v/>
      </c>
      <c r="H149" s="582" t="str">
        <f>IFERROR(IF(INDEX('Coverage Indicators - Section D'!P$10:P$41,MATCH('Print View'!$A149,'Coverage Indicators - Section D'!$A$10:$A$41,0))&lt;&gt;0,INDEX('Coverage Indicators - Section D'!P$10:P$41,MATCH('Print View'!$A149,'Coverage Indicators - Section D'!$A$10:$A$41,0)),""),"")</f>
        <v/>
      </c>
      <c r="I149" s="582" t="str">
        <f>IFERROR(IF(INDEX('Coverage Indicators - Section D'!Q$10:Q$41,MATCH('Print View'!$A149,'Coverage Indicators - Section D'!$A$10:$A$41,0))&lt;&gt;0,INDEX('Coverage Indicators - Section D'!Q$10:Q$41,MATCH('Print View'!$A149,'Coverage Indicators - Section D'!$A$10:$A$41,0)),""),"")</f>
        <v/>
      </c>
      <c r="J149" s="582" t="str">
        <f>IFERROR(IF(INDEX('Coverage Indicators - Section D'!R$10:R$41,MATCH('Print View'!$A149,'Coverage Indicators - Section D'!$A$10:$A$41,0))&lt;&gt;0,INDEX('Coverage Indicators - Section D'!R$10:R$41,MATCH('Print View'!$A149,'Coverage Indicators - Section D'!$A$10:$A$41,0)),""),"")</f>
        <v/>
      </c>
      <c r="K149" s="582" t="str">
        <f>IFERROR(IF(INDEX('Coverage Indicators - Section D'!S$10:S$41,MATCH('Print View'!$A149,'Coverage Indicators - Section D'!$A$10:$A$41,0))&lt;&gt;0,INDEX('Coverage Indicators - Section D'!S$10:S$41,MATCH('Print View'!$A149,'Coverage Indicators - Section D'!$A$10:$A$41,0)),""),"")</f>
        <v/>
      </c>
      <c r="L149" s="271" t="str">
        <f>IFERROR(IF(INDEX('Coverage Indicators - Section D'!T$10:T$41,MATCH('Print View'!$A149,'Coverage Indicators - Section D'!$A$10:$A$41,0))&lt;&gt;0,INDEX('Coverage Indicators - Section D'!T$10:T$41,MATCH('Print View'!$A149,'Coverage Indicators - Section D'!$A$10:$A$41,0)),""),"")</f>
        <v>Angola</v>
      </c>
      <c r="M149" s="582" t="str">
        <f>IFERROR(IF(INDEX('Coverage Indicators - Section D'!V$10:V$41,MATCH('Print View'!$A149,'Coverage Indicators - Section D'!$A$10:$A$41,0))&lt;&gt;0,INDEX('Coverage Indicators - Section D'!V$10:V$41,MATCH('Print View'!$A149,'Coverage Indicators - Section D'!$A$10:$A$41,0)),""),"")</f>
        <v/>
      </c>
      <c r="N149" s="271" t="str">
        <f ca="1">IFERROR(IF(INDEX('Coverage Indicators - Section D'!E$45:E$226,MATCH('Print View'!$AR149,'Coverage Indicators - Section D'!$I$45:$I$226,0))&lt;&gt;0,INDEX('Coverage Indicators - Section D'!E$45:E$226,MATCH('Print View'!$AR149,'Coverage Indicators - Section D'!$I$45:$I$226,0)),""),"")</f>
        <v/>
      </c>
      <c r="O149" s="580" t="str">
        <f ca="1">IFERROR(IF(INDEX('Coverage Indicators - Section D'!G$45:G$226,MATCH('Print View'!$AR149,'Coverage Indicators - Section D'!$I$45:$I$226,0))&lt;&gt;0,INDEX('Coverage Indicators - Section D'!G$45:G$226,MATCH('Print View'!$AR149,'Coverage Indicators - Section D'!$I$45:$I$226,0)),""),"")</f>
        <v/>
      </c>
      <c r="P149" s="582" t="str">
        <f ca="1">IFERROR(IF(INDEX('Coverage Indicators - Section D'!H$45:H$226,MATCH('Print View'!$AR149,'Coverage Indicators - Section D'!$I$45:$I$226,0))&lt;&gt;0,INDEX('Coverage Indicators - Section D'!H$45:H$226,MATCH('Print View'!$AR149,'Coverage Indicators - Section D'!$I$45:$I$226,0)),""),"")</f>
        <v/>
      </c>
      <c r="Q149" s="271" t="str">
        <f ca="1">IFERROR(IF(INDEX('Coverage Indicators - Section D'!E$45:E$226,MATCH('Print View'!$AS149,'Coverage Indicators - Section D'!$I$45:$I$226,0))&lt;&gt;0,INDEX('Coverage Indicators - Section D'!E$45:E$226,MATCH('Print View'!$AS149,'Coverage Indicators - Section D'!$I$45:$I$226,0)),""),"")</f>
        <v/>
      </c>
      <c r="R149" s="580" t="str">
        <f ca="1">IFERROR(IF(INDEX('Coverage Indicators - Section D'!G$45:G$226,MATCH('Print View'!$AS149,'Coverage Indicators - Section D'!$I$45:$I$226,0))&lt;&gt;0,INDEX('Coverage Indicators - Section D'!G$45:G$226,MATCH('Print View'!$AS149,'Coverage Indicators - Section D'!$I$45:$I$226,0)),""),"")</f>
        <v/>
      </c>
      <c r="S149" s="582" t="str">
        <f ca="1">IFERROR(IF(INDEX('Coverage Indicators - Section D'!H$45:H$226,MATCH('Print View'!$AS149,'Coverage Indicators - Section D'!$I$45:$I$226,0))&lt;&gt;0,INDEX('Coverage Indicators - Section D'!H$45:H$226,MATCH('Print View'!$AS149,'Coverage Indicators - Section D'!$I$45:$I$226,0)),""),"")</f>
        <v/>
      </c>
      <c r="T149" s="271" t="str">
        <f ca="1">IFERROR(IF(INDEX('Coverage Indicators - Section D'!E$45:E$226,MATCH('Print View'!$AT149,'Coverage Indicators - Section D'!$I$45:$I$226,0))&lt;&gt;0,INDEX('Coverage Indicators - Section D'!E$45:E$226,MATCH('Print View'!$AT149,'Coverage Indicators - Section D'!$I$45:$I$226,0)),""),"")</f>
        <v/>
      </c>
      <c r="U149" s="580" t="str">
        <f ca="1">IFERROR(IF(INDEX('Coverage Indicators - Section D'!G$45:G$226,MATCH('Print View'!$AT149,'Coverage Indicators - Section D'!$I$45:$I$226,0))&lt;&gt;0,INDEX('Coverage Indicators - Section D'!G$45:G$226,MATCH('Print View'!$AT149,'Coverage Indicators - Section D'!$I$45:$I$226,0)),""),"")</f>
        <v/>
      </c>
      <c r="V149" s="582" t="str">
        <f ca="1">IFERROR(IF(INDEX('Coverage Indicators - Section D'!H$45:H$226,MATCH('Print View'!$AT149,'Coverage Indicators - Section D'!$I$45:$I$226,0))&lt;&gt;0,INDEX('Coverage Indicators - Section D'!H$45:H$226,MATCH('Print View'!$AT149,'Coverage Indicators - Section D'!$I$45:$I$226,0)),""),"")</f>
        <v/>
      </c>
      <c r="W149" s="271" t="str">
        <f ca="1">IFERROR(IF(INDEX('Coverage Indicators - Section D'!E$45:E$226,MATCH('Print View'!$AU149,'Coverage Indicators - Section D'!$I$45:$I$226,0))&lt;&gt;0,INDEX('Coverage Indicators - Section D'!E$45:E$226,MATCH('Print View'!$AU149,'Coverage Indicators - Section D'!$I$45:$I$226,0)),""),"")</f>
        <v/>
      </c>
      <c r="X149" s="580" t="str">
        <f ca="1">IFERROR(IF(INDEX('Coverage Indicators - Section D'!G$45:G$226,MATCH('Print View'!$AU149,'Coverage Indicators - Section D'!$I$45:$I$226,0))&lt;&gt;0,INDEX('Coverage Indicators - Section D'!G$45:G$226,MATCH('Print View'!$AU149,'Coverage Indicators - Section D'!$I$45:$I$226,0)),""),"")</f>
        <v/>
      </c>
      <c r="Y149" s="582" t="str">
        <f ca="1">IFERROR(IF(INDEX('Coverage Indicators - Section D'!H$45:H$226,MATCH('Print View'!$AU149,'Coverage Indicators - Section D'!$I$45:$I$226,0))&lt;&gt;0,INDEX('Coverage Indicators - Section D'!H$45:H$226,MATCH('Print View'!$AU149,'Coverage Indicators - Section D'!$I$45:$I$226,0)),""),"")</f>
        <v/>
      </c>
      <c r="Z149" s="271" t="str">
        <f ca="1">IFERROR(IF(INDEX('Coverage Indicators - Section D'!E$45:E$226,MATCH('Print View'!$AV149,'Coverage Indicators - Section D'!$I$45:$I$226,0))&lt;&gt;0,INDEX('Coverage Indicators - Section D'!E$45:E$226,MATCH('Print View'!$AV149,'Coverage Indicators - Section D'!$I$45:$I$226,0)),""),"")</f>
        <v/>
      </c>
      <c r="AA149" s="580" t="str">
        <f ca="1">IFERROR(IF(INDEX('Coverage Indicators - Section D'!G$45:G$226,MATCH('Print View'!$AV149,'Coverage Indicators - Section D'!$I$45:$I$226,0))&lt;&gt;0,INDEX('Coverage Indicators - Section D'!G$45:G$226,MATCH('Print View'!$AV149,'Coverage Indicators - Section D'!$I$45:$I$226,0)),""),"")</f>
        <v/>
      </c>
      <c r="AB149" s="582" t="str">
        <f ca="1">IFERROR(IF(INDEX('Coverage Indicators - Section D'!H$45:H$226,MATCH('Print View'!$AV149,'Coverage Indicators - Section D'!$I$45:$I$226,0))&lt;&gt;0,INDEX('Coverage Indicators - Section D'!H$45:H$226,MATCH('Print View'!$AV149,'Coverage Indicators - Section D'!$I$45:$I$226,0)),""),"")</f>
        <v/>
      </c>
      <c r="AC149" s="271" t="str">
        <f ca="1">IFERROR(IF(INDEX('Coverage Indicators - Section D'!E$45:E$226,MATCH('Print View'!$AW149,'Coverage Indicators - Section D'!$I$45:$I$226,0))&lt;&gt;0,INDEX('Coverage Indicators - Section D'!E$45:E$226,MATCH('Print View'!$AW149,'Coverage Indicators - Section D'!$I$45:$I$226,0)),""),"")</f>
        <v/>
      </c>
      <c r="AD149" s="580" t="str">
        <f ca="1">IFERROR(IF(INDEX('Coverage Indicators - Section D'!G$45:G$226,MATCH('Print View'!$AW149,'Coverage Indicators - Section D'!$I$45:$I$226,0))&lt;&gt;0,INDEX('Coverage Indicators - Section D'!G$45:G$226,MATCH('Print View'!$AW149,'Coverage Indicators - Section D'!$I$45:$I$226,0)),""),"")</f>
        <v/>
      </c>
      <c r="AE149" s="582" t="str">
        <f ca="1">IFERROR(IF(INDEX('Coverage Indicators - Section D'!H$45:H$226,MATCH('Print View'!$AW149,'Coverage Indicators - Section D'!$I$45:$I$226,0))&lt;&gt;0,INDEX('Coverage Indicators - Section D'!H$45:H$226,MATCH('Print View'!$AW149,'Coverage Indicators - Section D'!$I$45:$I$226,0)),""),"")</f>
        <v/>
      </c>
      <c r="AF149" s="271" t="str">
        <f ca="1">IFERROR(IF(INDEX('Coverage Indicators - Section D'!E$45:E$226,MATCH('Print View'!$AX149,'Coverage Indicators - Section D'!$I$45:$I$226,0))&lt;&gt;0,INDEX('Coverage Indicators - Section D'!E$45:E$226,MATCH('Print View'!$AX149,'Coverage Indicators - Section D'!$I$45:$I$226,0)),""),"")</f>
        <v/>
      </c>
      <c r="AG149" s="580" t="str">
        <f ca="1">IFERROR(IF(INDEX('Coverage Indicators - Section D'!G$45:G$226,MATCH('Print View'!$AX149,'Coverage Indicators - Section D'!$I$45:$I$226,0))&lt;&gt;0,INDEX('Coverage Indicators - Section D'!G$45:G$226,MATCH('Print View'!$AX149,'Coverage Indicators - Section D'!$I$45:$I$226,0)),""),"")</f>
        <v/>
      </c>
      <c r="AH149" s="582" t="str">
        <f ca="1">IFERROR(IF(INDEX('Coverage Indicators - Section D'!H$45:H$226,MATCH('Print View'!$AX149,'Coverage Indicators - Section D'!$I$45:$I$226,0))&lt;&gt;0,INDEX('Coverage Indicators - Section D'!H$45:H$226,MATCH('Print View'!$AX149,'Coverage Indicators - Section D'!$I$45:$I$226,0)),""),"")</f>
        <v/>
      </c>
      <c r="AI149" s="271" t="str">
        <f ca="1">IFERROR(IF(INDEX('Coverage Indicators - Section D'!E$45:E$226,MATCH('Print View'!$AY149,'Coverage Indicators - Section D'!$I$45:$I$226,0))&lt;&gt;0,INDEX('Coverage Indicators - Section D'!E$45:E$226,MATCH('Print View'!$AY149,'Coverage Indicators - Section D'!$I$45:$I$226,0)),""),"")</f>
        <v/>
      </c>
      <c r="AJ149" s="580" t="str">
        <f ca="1">IFERROR(IF(INDEX('Coverage Indicators - Section D'!G$45:G$226,MATCH('Print View'!$AY149,'Coverage Indicators - Section D'!$I$45:$I$226,0))&lt;&gt;0,INDEX('Coverage Indicators - Section D'!G$45:G$226,MATCH('Print View'!$AY149,'Coverage Indicators - Section D'!$I$45:$I$226,0)),""),"")</f>
        <v/>
      </c>
      <c r="AK149" s="582" t="str">
        <f ca="1">IFERROR(IF(INDEX('Coverage Indicators - Section D'!H$45:H$226,MATCH('Print View'!$AY149,'Coverage Indicators - Section D'!$I$45:$I$226,0))&lt;&gt;0,INDEX('Coverage Indicators - Section D'!H$45:H$226,MATCH('Print View'!$AY149,'Coverage Indicators - Section D'!$I$45:$I$226,0)),""),"")</f>
        <v/>
      </c>
      <c r="AL149" s="319"/>
      <c r="AM149" s="595" t="str">
        <f>IFERROR(IF(INDEX('Coverage Indicators - Section D'!W$10:W$41,MATCH('Print View'!$A149,'Coverage Indicators - Section D'!$A$10:$A$41,0))&lt;&gt;0,INDEX('Coverage Indicators - Section D'!W$10:W$41,MATCH('Print View'!$A149,'Coverage Indicators - Section D'!$A$10:$A$41,0)),""),"")</f>
        <v/>
      </c>
      <c r="AN149" s="306"/>
      <c r="AO149" s="683"/>
      <c r="AP149" s="684"/>
      <c r="AQ149" s="684"/>
      <c r="AR149" s="579" t="str">
        <f t="shared" ref="AR149" ca="1" si="252">CONCATENATE($A149,N$117)</f>
        <v>161-Jul-18 to 31-Dec-18</v>
      </c>
      <c r="AS149" s="578" t="str">
        <f t="shared" ref="AS149" ca="1" si="253">CONCATENATE($A149,Q$117)</f>
        <v>161-Jan-19 to 30-Jun-19</v>
      </c>
      <c r="AT149" s="578" t="str">
        <f t="shared" ref="AT149" ca="1" si="254">CONCATENATE($A149,T$117)</f>
        <v>161-Jul-19 to 31-Dec-19</v>
      </c>
      <c r="AU149" s="578" t="str">
        <f t="shared" ref="AU149" ca="1" si="255">CONCATENATE($A149,W$117)</f>
        <v>161-Jan-20 to 30-Jun-20</v>
      </c>
      <c r="AV149" s="578" t="str">
        <f t="shared" ref="AV149" ca="1" si="256">CONCATENATE($A149,Z$117)</f>
        <v>161-Jul-20 to 31-Dec-20</v>
      </c>
      <c r="AW149" s="578" t="str">
        <f t="shared" ref="AW149" ca="1" si="257">CONCATENATE($A149,AC$117)</f>
        <v>161-Jan-21 to 30-Jun-21</v>
      </c>
      <c r="AX149" s="578" t="str">
        <f t="shared" ref="AX149" si="258">CONCATENATE($A149,AF$117)</f>
        <v xml:space="preserve">16 to </v>
      </c>
      <c r="AY149" s="578" t="str">
        <f t="shared" ref="AY149" si="259">CONCATENATE($A149,AI$117)</f>
        <v xml:space="preserve">16 to </v>
      </c>
      <c r="AZ149" s="339"/>
      <c r="BA149" s="339"/>
    </row>
    <row r="150" spans="1:53" s="226" customFormat="1" ht="28.5" x14ac:dyDescent="0.25">
      <c r="A150" s="584"/>
      <c r="B150" s="582"/>
      <c r="C150" s="582"/>
      <c r="D150" s="582"/>
      <c r="E150" s="272" t="str">
        <f>IFERROR(IF(INDEX('Coverage Indicators - Section D'!F$10:F$41,MATCH('Print View'!$A149,'Coverage Indicators - Section D'!$A$10:$A$41,0))&lt;&gt;0,INDEX('Coverage Indicators - Section D'!F$10:F$41,MATCH('Print View'!$A149,'Coverage Indicators - Section D'!$A$10:$A$41,0)),""),"")</f>
        <v/>
      </c>
      <c r="F150" s="580"/>
      <c r="G150" s="580"/>
      <c r="H150" s="582"/>
      <c r="I150" s="582"/>
      <c r="J150" s="582"/>
      <c r="K150" s="582"/>
      <c r="L150" s="272" t="str">
        <f>IFERROR(IF(INDEX('Coverage Indicators - Section D'!U$10:U$41,MATCH('Print View'!$A149,'Coverage Indicators - Section D'!$A$10:$A$41,0))&lt;&gt;0,INDEX('Coverage Indicators - Section D'!U$10:U$41,MATCH('Print View'!$A149,'Coverage Indicators - Section D'!$A$10:$A$41,0)),""),"")</f>
        <v/>
      </c>
      <c r="M150" s="582"/>
      <c r="N150" s="272" t="str">
        <f ca="1">IFERROR(IF(INDEX('Coverage Indicators - Section D'!F$45:F$226,MATCH('Print View'!$AR149,'Coverage Indicators - Section D'!$I$45:$I$226,0))&lt;&gt;0,INDEX('Coverage Indicators - Section D'!F$45:F$226,MATCH('Print View'!$AR149,'Coverage Indicators - Section D'!$I$45:$I$226,0)),""),"")</f>
        <v/>
      </c>
      <c r="O150" s="580"/>
      <c r="P150" s="582"/>
      <c r="Q150" s="272" t="str">
        <f ca="1">IFERROR(IF(INDEX('Coverage Indicators - Section D'!F$45:F$226,MATCH('Print View'!$AS149,'Coverage Indicators - Section D'!$I$45:$I$226,0))&lt;&gt;0,INDEX('Coverage Indicators - Section D'!F$45:F$226,MATCH('Print View'!$AS149,'Coverage Indicators - Section D'!$I$45:$I$226,0)),""),"")</f>
        <v/>
      </c>
      <c r="R150" s="580"/>
      <c r="S150" s="582"/>
      <c r="T150" s="272" t="str">
        <f ca="1">IFERROR(IF(INDEX('Coverage Indicators - Section D'!F$45:F$226,MATCH('Print View'!$AT149,'Coverage Indicators - Section D'!$I$45:$I$226,0))&lt;&gt;0,INDEX('Coverage Indicators - Section D'!F$45:F$226,MATCH('Print View'!$AT149,'Coverage Indicators - Section D'!$I$45:$I$226,0)),""),"")</f>
        <v/>
      </c>
      <c r="U150" s="580"/>
      <c r="V150" s="582"/>
      <c r="W150" s="272" t="str">
        <f ca="1">IFERROR(IF(INDEX('Coverage Indicators - Section D'!F$45:F$226,MATCH('Print View'!$AU149,'Coverage Indicators - Section D'!$I$45:$I$226,0))&lt;&gt;0,INDEX('Coverage Indicators - Section D'!F$45:F$226,MATCH('Print View'!$AU149,'Coverage Indicators - Section D'!$I$45:$I$226,0)),""),"")</f>
        <v/>
      </c>
      <c r="X150" s="580"/>
      <c r="Y150" s="582"/>
      <c r="Z150" s="272" t="str">
        <f ca="1">IFERROR(IF(INDEX('Coverage Indicators - Section D'!F$45:F$226,MATCH('Print View'!$AV149,'Coverage Indicators - Section D'!$I$45:$I$226,0))&lt;&gt;0,INDEX('Coverage Indicators - Section D'!F$45:F$226,MATCH('Print View'!$AV149,'Coverage Indicators - Section D'!$I$45:$I$226,0)),""),"")</f>
        <v/>
      </c>
      <c r="AA150" s="580"/>
      <c r="AB150" s="582"/>
      <c r="AC150" s="272" t="str">
        <f ca="1">IFERROR(IF(INDEX('Coverage Indicators - Section D'!F$45:F$226,MATCH('Print View'!$AW149,'Coverage Indicators - Section D'!$I$45:$I$226,0))&lt;&gt;0,INDEX('Coverage Indicators - Section D'!F$45:F$226,MATCH('Print View'!$AW149,'Coverage Indicators - Section D'!$I$45:$I$226,0)),""),"")</f>
        <v/>
      </c>
      <c r="AD150" s="580"/>
      <c r="AE150" s="582"/>
      <c r="AF150" s="272" t="str">
        <f ca="1">IFERROR(IF(INDEX('Coverage Indicators - Section D'!F$45:F$226,MATCH('Print View'!$AX149,'Coverage Indicators - Section D'!$I$45:$I$226,0))&lt;&gt;0,INDEX('Coverage Indicators - Section D'!F$45:F$226,MATCH('Print View'!$AX149,'Coverage Indicators - Section D'!$I$45:$I$226,0)),""),"")</f>
        <v/>
      </c>
      <c r="AG150" s="580"/>
      <c r="AH150" s="582"/>
      <c r="AI150" s="272" t="str">
        <f ca="1">IFERROR(IF(INDEX('Coverage Indicators - Section D'!F$45:F$226,MATCH('Print View'!$AY149,'Coverage Indicators - Section D'!$I$45:$I$226,0))&lt;&gt;0,INDEX('Coverage Indicators - Section D'!F$45:F$226,MATCH('Print View'!$AY149,'Coverage Indicators - Section D'!$I$45:$I$226,0)),""),"")</f>
        <v/>
      </c>
      <c r="AJ150" s="580"/>
      <c r="AK150" s="582"/>
      <c r="AL150" s="319"/>
      <c r="AM150" s="595"/>
      <c r="AN150" s="306"/>
      <c r="AO150" s="683"/>
      <c r="AP150" s="684"/>
      <c r="AQ150" s="684"/>
      <c r="AR150" s="579"/>
      <c r="AS150" s="578"/>
      <c r="AT150" s="578"/>
      <c r="AU150" s="578"/>
      <c r="AV150" s="578"/>
      <c r="AW150" s="578"/>
      <c r="AX150" s="578"/>
      <c r="AY150" s="578"/>
      <c r="AZ150" s="339"/>
      <c r="BA150" s="339"/>
    </row>
    <row r="151" spans="1:53" s="226" customFormat="1" ht="28.5" x14ac:dyDescent="0.25">
      <c r="A151" s="594">
        <v>17</v>
      </c>
      <c r="B151" s="588" t="str">
        <f>IFERROR(IF(INDEX('Coverage Indicators - Section D'!B$10:B$41,MATCH('Print View'!$A151,'Coverage Indicators - Section D'!$A$10:$A$41,0))&lt;&gt;0,INDEX('Coverage Indicators - Section D'!B$10:B$41,MATCH('Print View'!$A151,'Coverage Indicators - Section D'!$A$10:$A$41,0)),""),"")</f>
        <v/>
      </c>
      <c r="C151" s="588" t="str">
        <f>IFERROR(IF(INDEX('Coverage Indicators - Section D'!C$10:C$41,MATCH('Print View'!$A151,'Coverage Indicators - Section D'!$A$10:$A$41,0))&lt;&gt;0,INDEX('Coverage Indicators - Section D'!C$10:C$41,MATCH('Print View'!$A151,'Coverage Indicators - Section D'!$A$10:$A$41,0)),""),"")</f>
        <v/>
      </c>
      <c r="D151" s="588" t="str">
        <f>IFERROR(IF(INDEX('Coverage Indicators - Section D'!D$10:D$41,MATCH('Print View'!$A151,'Coverage Indicators - Section D'!$A$10:$A$41,0))&lt;&gt;0,INDEX('Coverage Indicators - Section D'!D$10:D$41,MATCH('Print View'!$A151,'Coverage Indicators - Section D'!$A$10:$A$41,0)),""),"")</f>
        <v/>
      </c>
      <c r="E151" s="250" t="str">
        <f>IFERROR(IF(INDEX('Coverage Indicators - Section D'!E$10:E$41,MATCH('Print View'!$A151,'Coverage Indicators - Section D'!$A$10:$A$41,0))&lt;&gt;0,INDEX('Coverage Indicators - Section D'!E$10:E$41,MATCH('Print View'!$A151,'Coverage Indicators - Section D'!$A$10:$A$41,0)),""),"")</f>
        <v/>
      </c>
      <c r="F151" s="587" t="str">
        <f>IFERROR(IF(INDEX('Coverage Indicators - Section D'!G$10:G$41,MATCH('Print View'!$A151,'Coverage Indicators - Section D'!$A$10:$A$41,0))&lt;&gt;0,INDEX('Coverage Indicators - Section D'!G$10:G$41,MATCH('Print View'!$A151,'Coverage Indicators - Section D'!$A$10:$A$41,0)),""),"")</f>
        <v/>
      </c>
      <c r="G151" s="587" t="str">
        <f>IFERROR(IF(INDEX('Coverage Indicators - Section D'!H$10:H$41,MATCH('Print View'!$A151,'Coverage Indicators - Section D'!$A$10:$A$41,0))&lt;&gt;0,INDEX('Coverage Indicators - Section D'!H$10:H$41,MATCH('Print View'!$A151,'Coverage Indicators - Section D'!$A$10:$A$41,0)),""),"")</f>
        <v/>
      </c>
      <c r="H151" s="588" t="str">
        <f>IFERROR(IF(INDEX('Coverage Indicators - Section D'!P$10:P$41,MATCH('Print View'!$A151,'Coverage Indicators - Section D'!$A$10:$A$41,0))&lt;&gt;0,INDEX('Coverage Indicators - Section D'!P$10:P$41,MATCH('Print View'!$A151,'Coverage Indicators - Section D'!$A$10:$A$41,0)),""),"")</f>
        <v/>
      </c>
      <c r="I151" s="588" t="str">
        <f>IFERROR(IF(INDEX('Coverage Indicators - Section D'!Q$10:Q$41,MATCH('Print View'!$A151,'Coverage Indicators - Section D'!$A$10:$A$41,0))&lt;&gt;0,INDEX('Coverage Indicators - Section D'!Q$10:Q$41,MATCH('Print View'!$A151,'Coverage Indicators - Section D'!$A$10:$A$41,0)),""),"")</f>
        <v/>
      </c>
      <c r="J151" s="588" t="str">
        <f>IFERROR(IF(INDEX('Coverage Indicators - Section D'!R$10:R$41,MATCH('Print View'!$A151,'Coverage Indicators - Section D'!$A$10:$A$41,0))&lt;&gt;0,INDEX('Coverage Indicators - Section D'!R$10:R$41,MATCH('Print View'!$A151,'Coverage Indicators - Section D'!$A$10:$A$41,0)),""),"")</f>
        <v/>
      </c>
      <c r="K151" s="588" t="str">
        <f>IFERROR(IF(INDEX('Coverage Indicators - Section D'!S$10:S$41,MATCH('Print View'!$A151,'Coverage Indicators - Section D'!$A$10:$A$41,0))&lt;&gt;0,INDEX('Coverage Indicators - Section D'!S$10:S$41,MATCH('Print View'!$A151,'Coverage Indicators - Section D'!$A$10:$A$41,0)),""),"")</f>
        <v/>
      </c>
      <c r="L151" s="250" t="str">
        <f>IFERROR(IF(INDEX('Coverage Indicators - Section D'!T$10:T$41,MATCH('Print View'!$A151,'Coverage Indicators - Section D'!$A$10:$A$41,0))&lt;&gt;0,INDEX('Coverage Indicators - Section D'!T$10:T$41,MATCH('Print View'!$A151,'Coverage Indicators - Section D'!$A$10:$A$41,0)),""),"")</f>
        <v>Angola</v>
      </c>
      <c r="M151" s="588" t="str">
        <f>IFERROR(IF(INDEX('Coverage Indicators - Section D'!V$10:V$41,MATCH('Print View'!$A151,'Coverage Indicators - Section D'!$A$10:$A$41,0))&lt;&gt;0,INDEX('Coverage Indicators - Section D'!V$10:V$41,MATCH('Print View'!$A151,'Coverage Indicators - Section D'!$A$10:$A$41,0)),""),"")</f>
        <v/>
      </c>
      <c r="N151" s="250" t="str">
        <f ca="1">IFERROR(IF(INDEX('Coverage Indicators - Section D'!E$45:E$226,MATCH('Print View'!$AR151,'Coverage Indicators - Section D'!$I$45:$I$226,0))&lt;&gt;0,INDEX('Coverage Indicators - Section D'!E$45:E$226,MATCH('Print View'!$AR151,'Coverage Indicators - Section D'!$I$45:$I$226,0)),""),"")</f>
        <v/>
      </c>
      <c r="O151" s="587" t="str">
        <f ca="1">IFERROR(IF(INDEX('Coverage Indicators - Section D'!G$45:G$226,MATCH('Print View'!$AR151,'Coverage Indicators - Section D'!$I$45:$I$226,0))&lt;&gt;0,INDEX('Coverage Indicators - Section D'!G$45:G$226,MATCH('Print View'!$AR151,'Coverage Indicators - Section D'!$I$45:$I$226,0)),""),"")</f>
        <v/>
      </c>
      <c r="P151" s="588" t="str">
        <f ca="1">IFERROR(IF(INDEX('Coverage Indicators - Section D'!H$45:H$226,MATCH('Print View'!$AR151,'Coverage Indicators - Section D'!$I$45:$I$226,0))&lt;&gt;0,INDEX('Coverage Indicators - Section D'!H$45:H$226,MATCH('Print View'!$AR151,'Coverage Indicators - Section D'!$I$45:$I$226,0)),""),"")</f>
        <v/>
      </c>
      <c r="Q151" s="250" t="str">
        <f ca="1">IFERROR(IF(INDEX('Coverage Indicators - Section D'!E$45:E$226,MATCH('Print View'!$AS151,'Coverage Indicators - Section D'!$I$45:$I$226,0))&lt;&gt;0,INDEX('Coverage Indicators - Section D'!E$45:E$226,MATCH('Print View'!$AS151,'Coverage Indicators - Section D'!$I$45:$I$226,0)),""),"")</f>
        <v/>
      </c>
      <c r="R151" s="587" t="str">
        <f ca="1">IFERROR(IF(INDEX('Coverage Indicators - Section D'!G$45:G$226,MATCH('Print View'!$AS151,'Coverage Indicators - Section D'!$I$45:$I$226,0))&lt;&gt;0,INDEX('Coverage Indicators - Section D'!G$45:G$226,MATCH('Print View'!$AS151,'Coverage Indicators - Section D'!$I$45:$I$226,0)),""),"")</f>
        <v/>
      </c>
      <c r="S151" s="588" t="str">
        <f ca="1">IFERROR(IF(INDEX('Coverage Indicators - Section D'!H$45:H$226,MATCH('Print View'!$AS151,'Coverage Indicators - Section D'!$I$45:$I$226,0))&lt;&gt;0,INDEX('Coverage Indicators - Section D'!H$45:H$226,MATCH('Print View'!$AS151,'Coverage Indicators - Section D'!$I$45:$I$226,0)),""),"")</f>
        <v/>
      </c>
      <c r="T151" s="250" t="str">
        <f ca="1">IFERROR(IF(INDEX('Coverage Indicators - Section D'!E$45:E$226,MATCH('Print View'!$AT151,'Coverage Indicators - Section D'!$I$45:$I$226,0))&lt;&gt;0,INDEX('Coverage Indicators - Section D'!E$45:E$226,MATCH('Print View'!$AT151,'Coverage Indicators - Section D'!$I$45:$I$226,0)),""),"")</f>
        <v/>
      </c>
      <c r="U151" s="587" t="str">
        <f ca="1">IFERROR(IF(INDEX('Coverage Indicators - Section D'!G$45:G$226,MATCH('Print View'!$AT151,'Coverage Indicators - Section D'!$I$45:$I$226,0))&lt;&gt;0,INDEX('Coverage Indicators - Section D'!G$45:G$226,MATCH('Print View'!$AT151,'Coverage Indicators - Section D'!$I$45:$I$226,0)),""),"")</f>
        <v/>
      </c>
      <c r="V151" s="588" t="str">
        <f ca="1">IFERROR(IF(INDEX('Coverage Indicators - Section D'!H$45:H$226,MATCH('Print View'!$AT151,'Coverage Indicators - Section D'!$I$45:$I$226,0))&lt;&gt;0,INDEX('Coverage Indicators - Section D'!H$45:H$226,MATCH('Print View'!$AT151,'Coverage Indicators - Section D'!$I$45:$I$226,0)),""),"")</f>
        <v/>
      </c>
      <c r="W151" s="250" t="str">
        <f ca="1">IFERROR(IF(INDEX('Coverage Indicators - Section D'!E$45:E$226,MATCH('Print View'!$AU151,'Coverage Indicators - Section D'!$I$45:$I$226,0))&lt;&gt;0,INDEX('Coverage Indicators - Section D'!E$45:E$226,MATCH('Print View'!$AU151,'Coverage Indicators - Section D'!$I$45:$I$226,0)),""),"")</f>
        <v/>
      </c>
      <c r="X151" s="587" t="str">
        <f ca="1">IFERROR(IF(INDEX('Coverage Indicators - Section D'!G$45:G$226,MATCH('Print View'!$AU151,'Coverage Indicators - Section D'!$I$45:$I$226,0))&lt;&gt;0,INDEX('Coverage Indicators - Section D'!G$45:G$226,MATCH('Print View'!$AU151,'Coverage Indicators - Section D'!$I$45:$I$226,0)),""),"")</f>
        <v/>
      </c>
      <c r="Y151" s="588" t="str">
        <f ca="1">IFERROR(IF(INDEX('Coverage Indicators - Section D'!H$45:H$226,MATCH('Print View'!$AU151,'Coverage Indicators - Section D'!$I$45:$I$226,0))&lt;&gt;0,INDEX('Coverage Indicators - Section D'!H$45:H$226,MATCH('Print View'!$AU151,'Coverage Indicators - Section D'!$I$45:$I$226,0)),""),"")</f>
        <v/>
      </c>
      <c r="Z151" s="250" t="str">
        <f ca="1">IFERROR(IF(INDEX('Coverage Indicators - Section D'!E$45:E$226,MATCH('Print View'!$AV151,'Coverage Indicators - Section D'!$I$45:$I$226,0))&lt;&gt;0,INDEX('Coverage Indicators - Section D'!E$45:E$226,MATCH('Print View'!$AV151,'Coverage Indicators - Section D'!$I$45:$I$226,0)),""),"")</f>
        <v/>
      </c>
      <c r="AA151" s="587" t="str">
        <f ca="1">IFERROR(IF(INDEX('Coverage Indicators - Section D'!G$45:G$226,MATCH('Print View'!$AV151,'Coverage Indicators - Section D'!$I$45:$I$226,0))&lt;&gt;0,INDEX('Coverage Indicators - Section D'!G$45:G$226,MATCH('Print View'!$AV151,'Coverage Indicators - Section D'!$I$45:$I$226,0)),""),"")</f>
        <v/>
      </c>
      <c r="AB151" s="588" t="str">
        <f ca="1">IFERROR(IF(INDEX('Coverage Indicators - Section D'!H$45:H$226,MATCH('Print View'!$AV151,'Coverage Indicators - Section D'!$I$45:$I$226,0))&lt;&gt;0,INDEX('Coverage Indicators - Section D'!H$45:H$226,MATCH('Print View'!$AV151,'Coverage Indicators - Section D'!$I$45:$I$226,0)),""),"")</f>
        <v/>
      </c>
      <c r="AC151" s="250" t="str">
        <f ca="1">IFERROR(IF(INDEX('Coverage Indicators - Section D'!E$45:E$226,MATCH('Print View'!$AW151,'Coverage Indicators - Section D'!$I$45:$I$226,0))&lt;&gt;0,INDEX('Coverage Indicators - Section D'!E$45:E$226,MATCH('Print View'!$AW151,'Coverage Indicators - Section D'!$I$45:$I$226,0)),""),"")</f>
        <v/>
      </c>
      <c r="AD151" s="587" t="str">
        <f ca="1">IFERROR(IF(INDEX('Coverage Indicators - Section D'!G$45:G$226,MATCH('Print View'!$AW151,'Coverage Indicators - Section D'!$I$45:$I$226,0))&lt;&gt;0,INDEX('Coverage Indicators - Section D'!G$45:G$226,MATCH('Print View'!$AW151,'Coverage Indicators - Section D'!$I$45:$I$226,0)),""),"")</f>
        <v/>
      </c>
      <c r="AE151" s="588" t="str">
        <f ca="1">IFERROR(IF(INDEX('Coverage Indicators - Section D'!H$45:H$226,MATCH('Print View'!$AW151,'Coverage Indicators - Section D'!$I$45:$I$226,0))&lt;&gt;0,INDEX('Coverage Indicators - Section D'!H$45:H$226,MATCH('Print View'!$AW151,'Coverage Indicators - Section D'!$I$45:$I$226,0)),""),"")</f>
        <v/>
      </c>
      <c r="AF151" s="250" t="str">
        <f ca="1">IFERROR(IF(INDEX('Coverage Indicators - Section D'!E$45:E$226,MATCH('Print View'!$AX151,'Coverage Indicators - Section D'!$I$45:$I$226,0))&lt;&gt;0,INDEX('Coverage Indicators - Section D'!E$45:E$226,MATCH('Print View'!$AX151,'Coverage Indicators - Section D'!$I$45:$I$226,0)),""),"")</f>
        <v/>
      </c>
      <c r="AG151" s="587" t="str">
        <f ca="1">IFERROR(IF(INDEX('Coverage Indicators - Section D'!G$45:G$226,MATCH('Print View'!$AX151,'Coverage Indicators - Section D'!$I$45:$I$226,0))&lt;&gt;0,INDEX('Coverage Indicators - Section D'!G$45:G$226,MATCH('Print View'!$AX151,'Coverage Indicators - Section D'!$I$45:$I$226,0)),""),"")</f>
        <v/>
      </c>
      <c r="AH151" s="588" t="str">
        <f ca="1">IFERROR(IF(INDEX('Coverage Indicators - Section D'!H$45:H$226,MATCH('Print View'!$AX151,'Coverage Indicators - Section D'!$I$45:$I$226,0))&lt;&gt;0,INDEX('Coverage Indicators - Section D'!H$45:H$226,MATCH('Print View'!$AX151,'Coverage Indicators - Section D'!$I$45:$I$226,0)),""),"")</f>
        <v/>
      </c>
      <c r="AI151" s="250" t="str">
        <f ca="1">IFERROR(IF(INDEX('Coverage Indicators - Section D'!E$45:E$226,MATCH('Print View'!$AY151,'Coverage Indicators - Section D'!$I$45:$I$226,0))&lt;&gt;0,INDEX('Coverage Indicators - Section D'!E$45:E$226,MATCH('Print View'!$AY151,'Coverage Indicators - Section D'!$I$45:$I$226,0)),""),"")</f>
        <v/>
      </c>
      <c r="AJ151" s="587" t="str">
        <f ca="1">IFERROR(IF(INDEX('Coverage Indicators - Section D'!G$45:G$226,MATCH('Print View'!$AY151,'Coverage Indicators - Section D'!$I$45:$I$226,0))&lt;&gt;0,INDEX('Coverage Indicators - Section D'!G$45:G$226,MATCH('Print View'!$AY151,'Coverage Indicators - Section D'!$I$45:$I$226,0)),""),"")</f>
        <v/>
      </c>
      <c r="AK151" s="588" t="str">
        <f ca="1">IFERROR(IF(INDEX('Coverage Indicators - Section D'!H$45:H$226,MATCH('Print View'!$AY151,'Coverage Indicators - Section D'!$I$45:$I$226,0))&lt;&gt;0,INDEX('Coverage Indicators - Section D'!H$45:H$226,MATCH('Print View'!$AY151,'Coverage Indicators - Section D'!$I$45:$I$226,0)),""),"")</f>
        <v/>
      </c>
      <c r="AL151" s="319"/>
      <c r="AM151" s="586" t="str">
        <f>IFERROR(IF(INDEX('Coverage Indicators - Section D'!W$10:W$41,MATCH('Print View'!$A151,'Coverage Indicators - Section D'!$A$10:$A$41,0))&lt;&gt;0,INDEX('Coverage Indicators - Section D'!W$10:W$41,MATCH('Print View'!$A151,'Coverage Indicators - Section D'!$A$10:$A$41,0)),""),"")</f>
        <v/>
      </c>
      <c r="AN151" s="306"/>
      <c r="AO151" s="681"/>
      <c r="AP151" s="682"/>
      <c r="AQ151" s="682"/>
      <c r="AR151" s="579" t="str">
        <f t="shared" ref="AR151" ca="1" si="260">CONCATENATE($A151,N$117)</f>
        <v>171-Jul-18 to 31-Dec-18</v>
      </c>
      <c r="AS151" s="578" t="str">
        <f t="shared" ref="AS151" ca="1" si="261">CONCATENATE($A151,Q$117)</f>
        <v>171-Jan-19 to 30-Jun-19</v>
      </c>
      <c r="AT151" s="578" t="str">
        <f t="shared" ref="AT151" ca="1" si="262">CONCATENATE($A151,T$117)</f>
        <v>171-Jul-19 to 31-Dec-19</v>
      </c>
      <c r="AU151" s="578" t="str">
        <f t="shared" ref="AU151" ca="1" si="263">CONCATENATE($A151,W$117)</f>
        <v>171-Jan-20 to 30-Jun-20</v>
      </c>
      <c r="AV151" s="578" t="str">
        <f t="shared" ref="AV151" ca="1" si="264">CONCATENATE($A151,Z$117)</f>
        <v>171-Jul-20 to 31-Dec-20</v>
      </c>
      <c r="AW151" s="578" t="str">
        <f t="shared" ref="AW151" ca="1" si="265">CONCATENATE($A151,AC$117)</f>
        <v>171-Jan-21 to 30-Jun-21</v>
      </c>
      <c r="AX151" s="578" t="str">
        <f t="shared" ref="AX151" si="266">CONCATENATE($A151,AF$117)</f>
        <v xml:space="preserve">17 to </v>
      </c>
      <c r="AY151" s="578" t="str">
        <f t="shared" ref="AY151" si="267">CONCATENATE($A151,AI$117)</f>
        <v xml:space="preserve">17 to </v>
      </c>
      <c r="AZ151" s="339"/>
      <c r="BA151" s="339"/>
    </row>
    <row r="152" spans="1:53" s="226" customFormat="1" ht="28.5" x14ac:dyDescent="0.25">
      <c r="A152" s="594"/>
      <c r="B152" s="588"/>
      <c r="C152" s="588"/>
      <c r="D152" s="588"/>
      <c r="E152" s="249" t="str">
        <f>IFERROR(IF(INDEX('Coverage Indicators - Section D'!F$10:F$41,MATCH('Print View'!$A151,'Coverage Indicators - Section D'!$A$10:$A$41,0))&lt;&gt;0,INDEX('Coverage Indicators - Section D'!F$10:F$41,MATCH('Print View'!$A151,'Coverage Indicators - Section D'!$A$10:$A$41,0)),""),"")</f>
        <v/>
      </c>
      <c r="F152" s="587"/>
      <c r="G152" s="587"/>
      <c r="H152" s="588"/>
      <c r="I152" s="588"/>
      <c r="J152" s="588"/>
      <c r="K152" s="588"/>
      <c r="L152" s="249" t="str">
        <f>IFERROR(IF(INDEX('Coverage Indicators - Section D'!U$10:U$41,MATCH('Print View'!$A151,'Coverage Indicators - Section D'!$A$10:$A$41,0))&lt;&gt;0,INDEX('Coverage Indicators - Section D'!U$10:U$41,MATCH('Print View'!$A151,'Coverage Indicators - Section D'!$A$10:$A$41,0)),""),"")</f>
        <v/>
      </c>
      <c r="M152" s="588"/>
      <c r="N152" s="249" t="str">
        <f ca="1">IFERROR(IF(INDEX('Coverage Indicators - Section D'!F$45:F$226,MATCH('Print View'!$AR151,'Coverage Indicators - Section D'!$I$45:$I$226,0))&lt;&gt;0,INDEX('Coverage Indicators - Section D'!F$45:F$226,MATCH('Print View'!$AR151,'Coverage Indicators - Section D'!$I$45:$I$226,0)),""),"")</f>
        <v/>
      </c>
      <c r="O152" s="587"/>
      <c r="P152" s="588"/>
      <c r="Q152" s="249" t="str">
        <f ca="1">IFERROR(IF(INDEX('Coverage Indicators - Section D'!F$45:F$226,MATCH('Print View'!$AS151,'Coverage Indicators - Section D'!$I$45:$I$226,0))&lt;&gt;0,INDEX('Coverage Indicators - Section D'!F$45:F$226,MATCH('Print View'!$AS151,'Coverage Indicators - Section D'!$I$45:$I$226,0)),""),"")</f>
        <v/>
      </c>
      <c r="R152" s="587"/>
      <c r="S152" s="588"/>
      <c r="T152" s="249" t="str">
        <f ca="1">IFERROR(IF(INDEX('Coverage Indicators - Section D'!F$45:F$226,MATCH('Print View'!$AT151,'Coverage Indicators - Section D'!$I$45:$I$226,0))&lt;&gt;0,INDEX('Coverage Indicators - Section D'!F$45:F$226,MATCH('Print View'!$AT151,'Coverage Indicators - Section D'!$I$45:$I$226,0)),""),"")</f>
        <v/>
      </c>
      <c r="U152" s="587"/>
      <c r="V152" s="588"/>
      <c r="W152" s="249" t="str">
        <f ca="1">IFERROR(IF(INDEX('Coverage Indicators - Section D'!F$45:F$226,MATCH('Print View'!$AU151,'Coverage Indicators - Section D'!$I$45:$I$226,0))&lt;&gt;0,INDEX('Coverage Indicators - Section D'!F$45:F$226,MATCH('Print View'!$AU151,'Coverage Indicators - Section D'!$I$45:$I$226,0)),""),"")</f>
        <v/>
      </c>
      <c r="X152" s="587"/>
      <c r="Y152" s="588"/>
      <c r="Z152" s="249" t="str">
        <f ca="1">IFERROR(IF(INDEX('Coverage Indicators - Section D'!F$45:F$226,MATCH('Print View'!$AV151,'Coverage Indicators - Section D'!$I$45:$I$226,0))&lt;&gt;0,INDEX('Coverage Indicators - Section D'!F$45:F$226,MATCH('Print View'!$AV151,'Coverage Indicators - Section D'!$I$45:$I$226,0)),""),"")</f>
        <v/>
      </c>
      <c r="AA152" s="587"/>
      <c r="AB152" s="588"/>
      <c r="AC152" s="249" t="str">
        <f ca="1">IFERROR(IF(INDEX('Coverage Indicators - Section D'!F$45:F$226,MATCH('Print View'!$AW151,'Coverage Indicators - Section D'!$I$45:$I$226,0))&lt;&gt;0,INDEX('Coverage Indicators - Section D'!F$45:F$226,MATCH('Print View'!$AW151,'Coverage Indicators - Section D'!$I$45:$I$226,0)),""),"")</f>
        <v/>
      </c>
      <c r="AD152" s="587"/>
      <c r="AE152" s="588"/>
      <c r="AF152" s="249" t="str">
        <f ca="1">IFERROR(IF(INDEX('Coverage Indicators - Section D'!F$45:F$226,MATCH('Print View'!$AX151,'Coverage Indicators - Section D'!$I$45:$I$226,0))&lt;&gt;0,INDEX('Coverage Indicators - Section D'!F$45:F$226,MATCH('Print View'!$AX151,'Coverage Indicators - Section D'!$I$45:$I$226,0)),""),"")</f>
        <v/>
      </c>
      <c r="AG152" s="587"/>
      <c r="AH152" s="588"/>
      <c r="AI152" s="249" t="str">
        <f ca="1">IFERROR(IF(INDEX('Coverage Indicators - Section D'!F$45:F$226,MATCH('Print View'!$AY151,'Coverage Indicators - Section D'!$I$45:$I$226,0))&lt;&gt;0,INDEX('Coverage Indicators - Section D'!F$45:F$226,MATCH('Print View'!$AY151,'Coverage Indicators - Section D'!$I$45:$I$226,0)),""),"")</f>
        <v/>
      </c>
      <c r="AJ152" s="587"/>
      <c r="AK152" s="588"/>
      <c r="AL152" s="319"/>
      <c r="AM152" s="586"/>
      <c r="AN152" s="306"/>
      <c r="AO152" s="681"/>
      <c r="AP152" s="682"/>
      <c r="AQ152" s="682"/>
      <c r="AR152" s="579"/>
      <c r="AS152" s="578"/>
      <c r="AT152" s="578"/>
      <c r="AU152" s="578"/>
      <c r="AV152" s="578"/>
      <c r="AW152" s="578"/>
      <c r="AX152" s="578"/>
      <c r="AY152" s="578"/>
      <c r="AZ152" s="339"/>
      <c r="BA152" s="339"/>
    </row>
    <row r="153" spans="1:53" s="226" customFormat="1" ht="28.5" x14ac:dyDescent="0.25">
      <c r="A153" s="584">
        <v>18</v>
      </c>
      <c r="B153" s="582" t="str">
        <f>IFERROR(IF(INDEX('Coverage Indicators - Section D'!B$10:B$41,MATCH('Print View'!$A153,'Coverage Indicators - Section D'!$A$10:$A$41,0))&lt;&gt;0,INDEX('Coverage Indicators - Section D'!B$10:B$41,MATCH('Print View'!$A153,'Coverage Indicators - Section D'!$A$10:$A$41,0)),""),"")</f>
        <v/>
      </c>
      <c r="C153" s="582" t="str">
        <f>IFERROR(IF(INDEX('Coverage Indicators - Section D'!C$10:C$41,MATCH('Print View'!$A153,'Coverage Indicators - Section D'!$A$10:$A$41,0))&lt;&gt;0,INDEX('Coverage Indicators - Section D'!C$10:C$41,MATCH('Print View'!$A153,'Coverage Indicators - Section D'!$A$10:$A$41,0)),""),"")</f>
        <v/>
      </c>
      <c r="D153" s="582" t="str">
        <f>IFERROR(IF(INDEX('Coverage Indicators - Section D'!D$10:D$41,MATCH('Print View'!$A153,'Coverage Indicators - Section D'!$A$10:$A$41,0))&lt;&gt;0,INDEX('Coverage Indicators - Section D'!D$10:D$41,MATCH('Print View'!$A153,'Coverage Indicators - Section D'!$A$10:$A$41,0)),""),"")</f>
        <v/>
      </c>
      <c r="E153" s="271" t="str">
        <f>IFERROR(IF(INDEX('Coverage Indicators - Section D'!E$10:E$41,MATCH('Print View'!$A153,'Coverage Indicators - Section D'!$A$10:$A$41,0))&lt;&gt;0,INDEX('Coverage Indicators - Section D'!E$10:E$41,MATCH('Print View'!$A153,'Coverage Indicators - Section D'!$A$10:$A$41,0)),""),"")</f>
        <v/>
      </c>
      <c r="F153" s="580" t="str">
        <f>IFERROR(IF(INDEX('Coverage Indicators - Section D'!G$10:G$41,MATCH('Print View'!$A153,'Coverage Indicators - Section D'!$A$10:$A$41,0))&lt;&gt;0,INDEX('Coverage Indicators - Section D'!G$10:G$41,MATCH('Print View'!$A153,'Coverage Indicators - Section D'!$A$10:$A$41,0)),""),"")</f>
        <v/>
      </c>
      <c r="G153" s="580" t="str">
        <f>IFERROR(IF(INDEX('Coverage Indicators - Section D'!H$10:H$41,MATCH('Print View'!$A153,'Coverage Indicators - Section D'!$A$10:$A$41,0))&lt;&gt;0,INDEX('Coverage Indicators - Section D'!H$10:H$41,MATCH('Print View'!$A153,'Coverage Indicators - Section D'!$A$10:$A$41,0)),""),"")</f>
        <v/>
      </c>
      <c r="H153" s="582" t="str">
        <f>IFERROR(IF(INDEX('Coverage Indicators - Section D'!P$10:P$41,MATCH('Print View'!$A153,'Coverage Indicators - Section D'!$A$10:$A$41,0))&lt;&gt;0,INDEX('Coverage Indicators - Section D'!P$10:P$41,MATCH('Print View'!$A153,'Coverage Indicators - Section D'!$A$10:$A$41,0)),""),"")</f>
        <v/>
      </c>
      <c r="I153" s="582" t="str">
        <f>IFERROR(IF(INDEX('Coverage Indicators - Section D'!Q$10:Q$41,MATCH('Print View'!$A153,'Coverage Indicators - Section D'!$A$10:$A$41,0))&lt;&gt;0,INDEX('Coverage Indicators - Section D'!Q$10:Q$41,MATCH('Print View'!$A153,'Coverage Indicators - Section D'!$A$10:$A$41,0)),""),"")</f>
        <v/>
      </c>
      <c r="J153" s="582" t="str">
        <f>IFERROR(IF(INDEX('Coverage Indicators - Section D'!R$10:R$41,MATCH('Print View'!$A153,'Coverage Indicators - Section D'!$A$10:$A$41,0))&lt;&gt;0,INDEX('Coverage Indicators - Section D'!R$10:R$41,MATCH('Print View'!$A153,'Coverage Indicators - Section D'!$A$10:$A$41,0)),""),"")</f>
        <v/>
      </c>
      <c r="K153" s="582" t="str">
        <f>IFERROR(IF(INDEX('Coverage Indicators - Section D'!S$10:S$41,MATCH('Print View'!$A153,'Coverage Indicators - Section D'!$A$10:$A$41,0))&lt;&gt;0,INDEX('Coverage Indicators - Section D'!S$10:S$41,MATCH('Print View'!$A153,'Coverage Indicators - Section D'!$A$10:$A$41,0)),""),"")</f>
        <v/>
      </c>
      <c r="L153" s="271" t="str">
        <f>IFERROR(IF(INDEX('Coverage Indicators - Section D'!T$10:T$41,MATCH('Print View'!$A153,'Coverage Indicators - Section D'!$A$10:$A$41,0))&lt;&gt;0,INDEX('Coverage Indicators - Section D'!T$10:T$41,MATCH('Print View'!$A153,'Coverage Indicators - Section D'!$A$10:$A$41,0)),""),"")</f>
        <v>Angola</v>
      </c>
      <c r="M153" s="582" t="str">
        <f>IFERROR(IF(INDEX('Coverage Indicators - Section D'!V$10:V$41,MATCH('Print View'!$A153,'Coverage Indicators - Section D'!$A$10:$A$41,0))&lt;&gt;0,INDEX('Coverage Indicators - Section D'!V$10:V$41,MATCH('Print View'!$A153,'Coverage Indicators - Section D'!$A$10:$A$41,0)),""),"")</f>
        <v/>
      </c>
      <c r="N153" s="271" t="str">
        <f ca="1">IFERROR(IF(INDEX('Coverage Indicators - Section D'!E$45:E$226,MATCH('Print View'!$AR153,'Coverage Indicators - Section D'!$I$45:$I$226,0))&lt;&gt;0,INDEX('Coverage Indicators - Section D'!E$45:E$226,MATCH('Print View'!$AR153,'Coverage Indicators - Section D'!$I$45:$I$226,0)),""),"")</f>
        <v/>
      </c>
      <c r="O153" s="580" t="str">
        <f ca="1">IFERROR(IF(INDEX('Coverage Indicators - Section D'!G$45:G$226,MATCH('Print View'!$AR153,'Coverage Indicators - Section D'!$I$45:$I$226,0))&lt;&gt;0,INDEX('Coverage Indicators - Section D'!G$45:G$226,MATCH('Print View'!$AR153,'Coverage Indicators - Section D'!$I$45:$I$226,0)),""),"")</f>
        <v/>
      </c>
      <c r="P153" s="582" t="str">
        <f ca="1">IFERROR(IF(INDEX('Coverage Indicators - Section D'!H$45:H$226,MATCH('Print View'!$AR153,'Coverage Indicators - Section D'!$I$45:$I$226,0))&lt;&gt;0,INDEX('Coverage Indicators - Section D'!H$45:H$226,MATCH('Print View'!$AR153,'Coverage Indicators - Section D'!$I$45:$I$226,0)),""),"")</f>
        <v/>
      </c>
      <c r="Q153" s="271" t="str">
        <f ca="1">IFERROR(IF(INDEX('Coverage Indicators - Section D'!E$45:E$226,MATCH('Print View'!$AS153,'Coverage Indicators - Section D'!$I$45:$I$226,0))&lt;&gt;0,INDEX('Coverage Indicators - Section D'!E$45:E$226,MATCH('Print View'!$AS153,'Coverage Indicators - Section D'!$I$45:$I$226,0)),""),"")</f>
        <v/>
      </c>
      <c r="R153" s="580" t="str">
        <f ca="1">IFERROR(IF(INDEX('Coverage Indicators - Section D'!G$45:G$226,MATCH('Print View'!$AS153,'Coverage Indicators - Section D'!$I$45:$I$226,0))&lt;&gt;0,INDEX('Coverage Indicators - Section D'!G$45:G$226,MATCH('Print View'!$AS153,'Coverage Indicators - Section D'!$I$45:$I$226,0)),""),"")</f>
        <v/>
      </c>
      <c r="S153" s="582" t="str">
        <f ca="1">IFERROR(IF(INDEX('Coverage Indicators - Section D'!H$45:H$226,MATCH('Print View'!$AS153,'Coverage Indicators - Section D'!$I$45:$I$226,0))&lt;&gt;0,INDEX('Coverage Indicators - Section D'!H$45:H$226,MATCH('Print View'!$AS153,'Coverage Indicators - Section D'!$I$45:$I$226,0)),""),"")</f>
        <v/>
      </c>
      <c r="T153" s="271" t="str">
        <f ca="1">IFERROR(IF(INDEX('Coverage Indicators - Section D'!E$45:E$226,MATCH('Print View'!$AT153,'Coverage Indicators - Section D'!$I$45:$I$226,0))&lt;&gt;0,INDEX('Coverage Indicators - Section D'!E$45:E$226,MATCH('Print View'!$AT153,'Coverage Indicators - Section D'!$I$45:$I$226,0)),""),"")</f>
        <v/>
      </c>
      <c r="U153" s="580" t="str">
        <f ca="1">IFERROR(IF(INDEX('Coverage Indicators - Section D'!G$45:G$226,MATCH('Print View'!$AT153,'Coverage Indicators - Section D'!$I$45:$I$226,0))&lt;&gt;0,INDEX('Coverage Indicators - Section D'!G$45:G$226,MATCH('Print View'!$AT153,'Coverage Indicators - Section D'!$I$45:$I$226,0)),""),"")</f>
        <v/>
      </c>
      <c r="V153" s="582" t="str">
        <f ca="1">IFERROR(IF(INDEX('Coverage Indicators - Section D'!H$45:H$226,MATCH('Print View'!$AT153,'Coverage Indicators - Section D'!$I$45:$I$226,0))&lt;&gt;0,INDEX('Coverage Indicators - Section D'!H$45:H$226,MATCH('Print View'!$AT153,'Coverage Indicators - Section D'!$I$45:$I$226,0)),""),"")</f>
        <v/>
      </c>
      <c r="W153" s="271" t="str">
        <f ca="1">IFERROR(IF(INDEX('Coverage Indicators - Section D'!E$45:E$226,MATCH('Print View'!$AU153,'Coverage Indicators - Section D'!$I$45:$I$226,0))&lt;&gt;0,INDEX('Coverage Indicators - Section D'!E$45:E$226,MATCH('Print View'!$AU153,'Coverage Indicators - Section D'!$I$45:$I$226,0)),""),"")</f>
        <v/>
      </c>
      <c r="X153" s="580" t="str">
        <f ca="1">IFERROR(IF(INDEX('Coverage Indicators - Section D'!G$45:G$226,MATCH('Print View'!$AU153,'Coverage Indicators - Section D'!$I$45:$I$226,0))&lt;&gt;0,INDEX('Coverage Indicators - Section D'!G$45:G$226,MATCH('Print View'!$AU153,'Coverage Indicators - Section D'!$I$45:$I$226,0)),""),"")</f>
        <v/>
      </c>
      <c r="Y153" s="582" t="str">
        <f ca="1">IFERROR(IF(INDEX('Coverage Indicators - Section D'!H$45:H$226,MATCH('Print View'!$AU153,'Coverage Indicators - Section D'!$I$45:$I$226,0))&lt;&gt;0,INDEX('Coverage Indicators - Section D'!H$45:H$226,MATCH('Print View'!$AU153,'Coverage Indicators - Section D'!$I$45:$I$226,0)),""),"")</f>
        <v/>
      </c>
      <c r="Z153" s="271" t="str">
        <f ca="1">IFERROR(IF(INDEX('Coverage Indicators - Section D'!E$45:E$226,MATCH('Print View'!$AV153,'Coverage Indicators - Section D'!$I$45:$I$226,0))&lt;&gt;0,INDEX('Coverage Indicators - Section D'!E$45:E$226,MATCH('Print View'!$AV153,'Coverage Indicators - Section D'!$I$45:$I$226,0)),""),"")</f>
        <v/>
      </c>
      <c r="AA153" s="580" t="str">
        <f ca="1">IFERROR(IF(INDEX('Coverage Indicators - Section D'!G$45:G$226,MATCH('Print View'!$AV153,'Coverage Indicators - Section D'!$I$45:$I$226,0))&lt;&gt;0,INDEX('Coverage Indicators - Section D'!G$45:G$226,MATCH('Print View'!$AV153,'Coverage Indicators - Section D'!$I$45:$I$226,0)),""),"")</f>
        <v/>
      </c>
      <c r="AB153" s="582" t="str">
        <f ca="1">IFERROR(IF(INDEX('Coverage Indicators - Section D'!H$45:H$226,MATCH('Print View'!$AV153,'Coverage Indicators - Section D'!$I$45:$I$226,0))&lt;&gt;0,INDEX('Coverage Indicators - Section D'!H$45:H$226,MATCH('Print View'!$AV153,'Coverage Indicators - Section D'!$I$45:$I$226,0)),""),"")</f>
        <v/>
      </c>
      <c r="AC153" s="271" t="str">
        <f ca="1">IFERROR(IF(INDEX('Coverage Indicators - Section D'!E$45:E$226,MATCH('Print View'!$AW153,'Coverage Indicators - Section D'!$I$45:$I$226,0))&lt;&gt;0,INDEX('Coverage Indicators - Section D'!E$45:E$226,MATCH('Print View'!$AW153,'Coverage Indicators - Section D'!$I$45:$I$226,0)),""),"")</f>
        <v/>
      </c>
      <c r="AD153" s="580" t="str">
        <f ca="1">IFERROR(IF(INDEX('Coverage Indicators - Section D'!G$45:G$226,MATCH('Print View'!$AW153,'Coverage Indicators - Section D'!$I$45:$I$226,0))&lt;&gt;0,INDEX('Coverage Indicators - Section D'!G$45:G$226,MATCH('Print View'!$AW153,'Coverage Indicators - Section D'!$I$45:$I$226,0)),""),"")</f>
        <v/>
      </c>
      <c r="AE153" s="582" t="str">
        <f ca="1">IFERROR(IF(INDEX('Coverage Indicators - Section D'!H$45:H$226,MATCH('Print View'!$AW153,'Coverage Indicators - Section D'!$I$45:$I$226,0))&lt;&gt;0,INDEX('Coverage Indicators - Section D'!H$45:H$226,MATCH('Print View'!$AW153,'Coverage Indicators - Section D'!$I$45:$I$226,0)),""),"")</f>
        <v/>
      </c>
      <c r="AF153" s="271" t="str">
        <f ca="1">IFERROR(IF(INDEX('Coverage Indicators - Section D'!E$45:E$226,MATCH('Print View'!$AX153,'Coverage Indicators - Section D'!$I$45:$I$226,0))&lt;&gt;0,INDEX('Coverage Indicators - Section D'!E$45:E$226,MATCH('Print View'!$AX153,'Coverage Indicators - Section D'!$I$45:$I$226,0)),""),"")</f>
        <v/>
      </c>
      <c r="AG153" s="580" t="str">
        <f ca="1">IFERROR(IF(INDEX('Coverage Indicators - Section D'!G$45:G$226,MATCH('Print View'!$AX153,'Coverage Indicators - Section D'!$I$45:$I$226,0))&lt;&gt;0,INDEX('Coverage Indicators - Section D'!G$45:G$226,MATCH('Print View'!$AX153,'Coverage Indicators - Section D'!$I$45:$I$226,0)),""),"")</f>
        <v/>
      </c>
      <c r="AH153" s="582" t="str">
        <f ca="1">IFERROR(IF(INDEX('Coverage Indicators - Section D'!H$45:H$226,MATCH('Print View'!$AX153,'Coverage Indicators - Section D'!$I$45:$I$226,0))&lt;&gt;0,INDEX('Coverage Indicators - Section D'!H$45:H$226,MATCH('Print View'!$AX153,'Coverage Indicators - Section D'!$I$45:$I$226,0)),""),"")</f>
        <v/>
      </c>
      <c r="AI153" s="271" t="str">
        <f ca="1">IFERROR(IF(INDEX('Coverage Indicators - Section D'!E$45:E$226,MATCH('Print View'!$AY153,'Coverage Indicators - Section D'!$I$45:$I$226,0))&lt;&gt;0,INDEX('Coverage Indicators - Section D'!E$45:E$226,MATCH('Print View'!$AY153,'Coverage Indicators - Section D'!$I$45:$I$226,0)),""),"")</f>
        <v/>
      </c>
      <c r="AJ153" s="580" t="str">
        <f ca="1">IFERROR(IF(INDEX('Coverage Indicators - Section D'!G$45:G$226,MATCH('Print View'!$AY153,'Coverage Indicators - Section D'!$I$45:$I$226,0))&lt;&gt;0,INDEX('Coverage Indicators - Section D'!G$45:G$226,MATCH('Print View'!$AY153,'Coverage Indicators - Section D'!$I$45:$I$226,0)),""),"")</f>
        <v/>
      </c>
      <c r="AK153" s="582" t="str">
        <f ca="1">IFERROR(IF(INDEX('Coverage Indicators - Section D'!H$45:H$226,MATCH('Print View'!$AY153,'Coverage Indicators - Section D'!$I$45:$I$226,0))&lt;&gt;0,INDEX('Coverage Indicators - Section D'!H$45:H$226,MATCH('Print View'!$AY153,'Coverage Indicators - Section D'!$I$45:$I$226,0)),""),"")</f>
        <v/>
      </c>
      <c r="AL153" s="319"/>
      <c r="AM153" s="595" t="str">
        <f>IFERROR(IF(INDEX('Coverage Indicators - Section D'!W$10:W$41,MATCH('Print View'!$A153,'Coverage Indicators - Section D'!$A$10:$A$41,0))&lt;&gt;0,INDEX('Coverage Indicators - Section D'!W$10:W$41,MATCH('Print View'!$A153,'Coverage Indicators - Section D'!$A$10:$A$41,0)),""),"")</f>
        <v/>
      </c>
      <c r="AN153" s="306"/>
      <c r="AO153" s="683"/>
      <c r="AP153" s="684"/>
      <c r="AQ153" s="684"/>
      <c r="AR153" s="579" t="str">
        <f t="shared" ref="AR153" ca="1" si="268">CONCATENATE($A153,N$117)</f>
        <v>181-Jul-18 to 31-Dec-18</v>
      </c>
      <c r="AS153" s="578" t="str">
        <f t="shared" ref="AS153" ca="1" si="269">CONCATENATE($A153,Q$117)</f>
        <v>181-Jan-19 to 30-Jun-19</v>
      </c>
      <c r="AT153" s="578" t="str">
        <f t="shared" ref="AT153" ca="1" si="270">CONCATENATE($A153,T$117)</f>
        <v>181-Jul-19 to 31-Dec-19</v>
      </c>
      <c r="AU153" s="578" t="str">
        <f t="shared" ref="AU153" ca="1" si="271">CONCATENATE($A153,W$117)</f>
        <v>181-Jan-20 to 30-Jun-20</v>
      </c>
      <c r="AV153" s="578" t="str">
        <f t="shared" ref="AV153" ca="1" si="272">CONCATENATE($A153,Z$117)</f>
        <v>181-Jul-20 to 31-Dec-20</v>
      </c>
      <c r="AW153" s="578" t="str">
        <f t="shared" ref="AW153" ca="1" si="273">CONCATENATE($A153,AC$117)</f>
        <v>181-Jan-21 to 30-Jun-21</v>
      </c>
      <c r="AX153" s="578" t="str">
        <f t="shared" ref="AX153" si="274">CONCATENATE($A153,AF$117)</f>
        <v xml:space="preserve">18 to </v>
      </c>
      <c r="AY153" s="578" t="str">
        <f t="shared" ref="AY153" si="275">CONCATENATE($A153,AI$117)</f>
        <v xml:space="preserve">18 to </v>
      </c>
      <c r="AZ153" s="339"/>
      <c r="BA153" s="339"/>
    </row>
    <row r="154" spans="1:53" s="226" customFormat="1" ht="28.5" x14ac:dyDescent="0.25">
      <c r="A154" s="584"/>
      <c r="B154" s="582"/>
      <c r="C154" s="582"/>
      <c r="D154" s="582"/>
      <c r="E154" s="272" t="str">
        <f>IFERROR(IF(INDEX('Coverage Indicators - Section D'!F$10:F$41,MATCH('Print View'!$A153,'Coverage Indicators - Section D'!$A$10:$A$41,0))&lt;&gt;0,INDEX('Coverage Indicators - Section D'!F$10:F$41,MATCH('Print View'!$A153,'Coverage Indicators - Section D'!$A$10:$A$41,0)),""),"")</f>
        <v/>
      </c>
      <c r="F154" s="580"/>
      <c r="G154" s="580"/>
      <c r="H154" s="582"/>
      <c r="I154" s="582"/>
      <c r="J154" s="582"/>
      <c r="K154" s="582"/>
      <c r="L154" s="272" t="str">
        <f>IFERROR(IF(INDEX('Coverage Indicators - Section D'!U$10:U$41,MATCH('Print View'!$A153,'Coverage Indicators - Section D'!$A$10:$A$41,0))&lt;&gt;0,INDEX('Coverage Indicators - Section D'!U$10:U$41,MATCH('Print View'!$A153,'Coverage Indicators - Section D'!$A$10:$A$41,0)),""),"")</f>
        <v/>
      </c>
      <c r="M154" s="582"/>
      <c r="N154" s="272" t="str">
        <f ca="1">IFERROR(IF(INDEX('Coverage Indicators - Section D'!F$45:F$226,MATCH('Print View'!$AR153,'Coverage Indicators - Section D'!$I$45:$I$226,0))&lt;&gt;0,INDEX('Coverage Indicators - Section D'!F$45:F$226,MATCH('Print View'!$AR153,'Coverage Indicators - Section D'!$I$45:$I$226,0)),""),"")</f>
        <v/>
      </c>
      <c r="O154" s="580"/>
      <c r="P154" s="582"/>
      <c r="Q154" s="272" t="str">
        <f ca="1">IFERROR(IF(INDEX('Coverage Indicators - Section D'!F$45:F$226,MATCH('Print View'!$AS153,'Coverage Indicators - Section D'!$I$45:$I$226,0))&lt;&gt;0,INDEX('Coverage Indicators - Section D'!F$45:F$226,MATCH('Print View'!$AS153,'Coverage Indicators - Section D'!$I$45:$I$226,0)),""),"")</f>
        <v/>
      </c>
      <c r="R154" s="580"/>
      <c r="S154" s="582"/>
      <c r="T154" s="272" t="str">
        <f ca="1">IFERROR(IF(INDEX('Coverage Indicators - Section D'!F$45:F$226,MATCH('Print View'!$AT153,'Coverage Indicators - Section D'!$I$45:$I$226,0))&lt;&gt;0,INDEX('Coverage Indicators - Section D'!F$45:F$226,MATCH('Print View'!$AT153,'Coverage Indicators - Section D'!$I$45:$I$226,0)),""),"")</f>
        <v/>
      </c>
      <c r="U154" s="580"/>
      <c r="V154" s="582"/>
      <c r="W154" s="272" t="str">
        <f ca="1">IFERROR(IF(INDEX('Coverage Indicators - Section D'!F$45:F$226,MATCH('Print View'!$AU153,'Coverage Indicators - Section D'!$I$45:$I$226,0))&lt;&gt;0,INDEX('Coverage Indicators - Section D'!F$45:F$226,MATCH('Print View'!$AU153,'Coverage Indicators - Section D'!$I$45:$I$226,0)),""),"")</f>
        <v/>
      </c>
      <c r="X154" s="580"/>
      <c r="Y154" s="582"/>
      <c r="Z154" s="272" t="str">
        <f ca="1">IFERROR(IF(INDEX('Coverage Indicators - Section D'!F$45:F$226,MATCH('Print View'!$AV153,'Coverage Indicators - Section D'!$I$45:$I$226,0))&lt;&gt;0,INDEX('Coverage Indicators - Section D'!F$45:F$226,MATCH('Print View'!$AV153,'Coverage Indicators - Section D'!$I$45:$I$226,0)),""),"")</f>
        <v/>
      </c>
      <c r="AA154" s="580"/>
      <c r="AB154" s="582"/>
      <c r="AC154" s="272" t="str">
        <f ca="1">IFERROR(IF(INDEX('Coverage Indicators - Section D'!F$45:F$226,MATCH('Print View'!$AW153,'Coverage Indicators - Section D'!$I$45:$I$226,0))&lt;&gt;0,INDEX('Coverage Indicators - Section D'!F$45:F$226,MATCH('Print View'!$AW153,'Coverage Indicators - Section D'!$I$45:$I$226,0)),""),"")</f>
        <v/>
      </c>
      <c r="AD154" s="580"/>
      <c r="AE154" s="582"/>
      <c r="AF154" s="272" t="str">
        <f ca="1">IFERROR(IF(INDEX('Coverage Indicators - Section D'!F$45:F$226,MATCH('Print View'!$AX153,'Coverage Indicators - Section D'!$I$45:$I$226,0))&lt;&gt;0,INDEX('Coverage Indicators - Section D'!F$45:F$226,MATCH('Print View'!$AX153,'Coverage Indicators - Section D'!$I$45:$I$226,0)),""),"")</f>
        <v/>
      </c>
      <c r="AG154" s="580"/>
      <c r="AH154" s="582"/>
      <c r="AI154" s="272" t="str">
        <f ca="1">IFERROR(IF(INDEX('Coverage Indicators - Section D'!F$45:F$226,MATCH('Print View'!$AY153,'Coverage Indicators - Section D'!$I$45:$I$226,0))&lt;&gt;0,INDEX('Coverage Indicators - Section D'!F$45:F$226,MATCH('Print View'!$AY153,'Coverage Indicators - Section D'!$I$45:$I$226,0)),""),"")</f>
        <v/>
      </c>
      <c r="AJ154" s="580"/>
      <c r="AK154" s="582"/>
      <c r="AL154" s="319"/>
      <c r="AM154" s="595"/>
      <c r="AN154" s="306"/>
      <c r="AO154" s="683"/>
      <c r="AP154" s="684"/>
      <c r="AQ154" s="684"/>
      <c r="AR154" s="579"/>
      <c r="AS154" s="578"/>
      <c r="AT154" s="578"/>
      <c r="AU154" s="578"/>
      <c r="AV154" s="578"/>
      <c r="AW154" s="578"/>
      <c r="AX154" s="578"/>
      <c r="AY154" s="578"/>
      <c r="AZ154" s="339"/>
      <c r="BA154" s="339"/>
    </row>
    <row r="155" spans="1:53" s="226" customFormat="1" ht="28.5" x14ac:dyDescent="0.25">
      <c r="A155" s="594">
        <v>19</v>
      </c>
      <c r="B155" s="588" t="str">
        <f>IFERROR(IF(INDEX('Coverage Indicators - Section D'!B$10:B$41,MATCH('Print View'!$A155,'Coverage Indicators - Section D'!$A$10:$A$41,0))&lt;&gt;0,INDEX('Coverage Indicators - Section D'!B$10:B$41,MATCH('Print View'!$A155,'Coverage Indicators - Section D'!$A$10:$A$41,0)),""),"")</f>
        <v/>
      </c>
      <c r="C155" s="588" t="str">
        <f>IFERROR(IF(INDEX('Coverage Indicators - Section D'!C$10:C$41,MATCH('Print View'!$A155,'Coverage Indicators - Section D'!$A$10:$A$41,0))&lt;&gt;0,INDEX('Coverage Indicators - Section D'!C$10:C$41,MATCH('Print View'!$A155,'Coverage Indicators - Section D'!$A$10:$A$41,0)),""),"")</f>
        <v/>
      </c>
      <c r="D155" s="588" t="str">
        <f>IFERROR(IF(INDEX('Coverage Indicators - Section D'!D$10:D$41,MATCH('Print View'!$A155,'Coverage Indicators - Section D'!$A$10:$A$41,0))&lt;&gt;0,INDEX('Coverage Indicators - Section D'!D$10:D$41,MATCH('Print View'!$A155,'Coverage Indicators - Section D'!$A$10:$A$41,0)),""),"")</f>
        <v/>
      </c>
      <c r="E155" s="250" t="str">
        <f>IFERROR(IF(INDEX('Coverage Indicators - Section D'!E$10:E$41,MATCH('Print View'!$A155,'Coverage Indicators - Section D'!$A$10:$A$41,0))&lt;&gt;0,INDEX('Coverage Indicators - Section D'!E$10:E$41,MATCH('Print View'!$A155,'Coverage Indicators - Section D'!$A$10:$A$41,0)),""),"")</f>
        <v/>
      </c>
      <c r="F155" s="587" t="str">
        <f>IFERROR(IF(INDEX('Coverage Indicators - Section D'!G$10:G$41,MATCH('Print View'!$A155,'Coverage Indicators - Section D'!$A$10:$A$41,0))&lt;&gt;0,INDEX('Coverage Indicators - Section D'!G$10:G$41,MATCH('Print View'!$A155,'Coverage Indicators - Section D'!$A$10:$A$41,0)),""),"")</f>
        <v/>
      </c>
      <c r="G155" s="587" t="str">
        <f>IFERROR(IF(INDEX('Coverage Indicators - Section D'!H$10:H$41,MATCH('Print View'!$A155,'Coverage Indicators - Section D'!$A$10:$A$41,0))&lt;&gt;0,INDEX('Coverage Indicators - Section D'!H$10:H$41,MATCH('Print View'!$A155,'Coverage Indicators - Section D'!$A$10:$A$41,0)),""),"")</f>
        <v/>
      </c>
      <c r="H155" s="588" t="str">
        <f>IFERROR(IF(INDEX('Coverage Indicators - Section D'!P$10:P$41,MATCH('Print View'!$A155,'Coverage Indicators - Section D'!$A$10:$A$41,0))&lt;&gt;0,INDEX('Coverage Indicators - Section D'!P$10:P$41,MATCH('Print View'!$A155,'Coverage Indicators - Section D'!$A$10:$A$41,0)),""),"")</f>
        <v/>
      </c>
      <c r="I155" s="588" t="str">
        <f>IFERROR(IF(INDEX('Coverage Indicators - Section D'!Q$10:Q$41,MATCH('Print View'!$A155,'Coverage Indicators - Section D'!$A$10:$A$41,0))&lt;&gt;0,INDEX('Coverage Indicators - Section D'!Q$10:Q$41,MATCH('Print View'!$A155,'Coverage Indicators - Section D'!$A$10:$A$41,0)),""),"")</f>
        <v/>
      </c>
      <c r="J155" s="588" t="str">
        <f>IFERROR(IF(INDEX('Coverage Indicators - Section D'!R$10:R$41,MATCH('Print View'!$A155,'Coverage Indicators - Section D'!$A$10:$A$41,0))&lt;&gt;0,INDEX('Coverage Indicators - Section D'!R$10:R$41,MATCH('Print View'!$A155,'Coverage Indicators - Section D'!$A$10:$A$41,0)),""),"")</f>
        <v/>
      </c>
      <c r="K155" s="588" t="str">
        <f>IFERROR(IF(INDEX('Coverage Indicators - Section D'!S$10:S$41,MATCH('Print View'!$A155,'Coverage Indicators - Section D'!$A$10:$A$41,0))&lt;&gt;0,INDEX('Coverage Indicators - Section D'!S$10:S$41,MATCH('Print View'!$A155,'Coverage Indicators - Section D'!$A$10:$A$41,0)),""),"")</f>
        <v/>
      </c>
      <c r="L155" s="250" t="str">
        <f>IFERROR(IF(INDEX('Coverage Indicators - Section D'!T$10:T$41,MATCH('Print View'!$A155,'Coverage Indicators - Section D'!$A$10:$A$41,0))&lt;&gt;0,INDEX('Coverage Indicators - Section D'!T$10:T$41,MATCH('Print View'!$A155,'Coverage Indicators - Section D'!$A$10:$A$41,0)),""),"")</f>
        <v>Angola</v>
      </c>
      <c r="M155" s="588" t="str">
        <f>IFERROR(IF(INDEX('Coverage Indicators - Section D'!V$10:V$41,MATCH('Print View'!$A155,'Coverage Indicators - Section D'!$A$10:$A$41,0))&lt;&gt;0,INDEX('Coverage Indicators - Section D'!V$10:V$41,MATCH('Print View'!$A155,'Coverage Indicators - Section D'!$A$10:$A$41,0)),""),"")</f>
        <v/>
      </c>
      <c r="N155" s="250" t="str">
        <f ca="1">IFERROR(IF(INDEX('Coverage Indicators - Section D'!E$45:E$226,MATCH('Print View'!$AR155,'Coverage Indicators - Section D'!$I$45:$I$226,0))&lt;&gt;0,INDEX('Coverage Indicators - Section D'!E$45:E$226,MATCH('Print View'!$AR155,'Coverage Indicators - Section D'!$I$45:$I$226,0)),""),"")</f>
        <v/>
      </c>
      <c r="O155" s="587" t="str">
        <f ca="1">IFERROR(IF(INDEX('Coverage Indicators - Section D'!G$45:G$226,MATCH('Print View'!$AR155,'Coverage Indicators - Section D'!$I$45:$I$226,0))&lt;&gt;0,INDEX('Coverage Indicators - Section D'!G$45:G$226,MATCH('Print View'!$AR155,'Coverage Indicators - Section D'!$I$45:$I$226,0)),""),"")</f>
        <v/>
      </c>
      <c r="P155" s="588" t="str">
        <f ca="1">IFERROR(IF(INDEX('Coverage Indicators - Section D'!H$45:H$226,MATCH('Print View'!$AR155,'Coverage Indicators - Section D'!$I$45:$I$226,0))&lt;&gt;0,INDEX('Coverage Indicators - Section D'!H$45:H$226,MATCH('Print View'!$AR155,'Coverage Indicators - Section D'!$I$45:$I$226,0)),""),"")</f>
        <v/>
      </c>
      <c r="Q155" s="250" t="str">
        <f ca="1">IFERROR(IF(INDEX('Coverage Indicators - Section D'!E$45:E$226,MATCH('Print View'!$AS155,'Coverage Indicators - Section D'!$I$45:$I$226,0))&lt;&gt;0,INDEX('Coverage Indicators - Section D'!E$45:E$226,MATCH('Print View'!$AS155,'Coverage Indicators - Section D'!$I$45:$I$226,0)),""),"")</f>
        <v/>
      </c>
      <c r="R155" s="587" t="str">
        <f ca="1">IFERROR(IF(INDEX('Coverage Indicators - Section D'!G$45:G$226,MATCH('Print View'!$AS155,'Coverage Indicators - Section D'!$I$45:$I$226,0))&lt;&gt;0,INDEX('Coverage Indicators - Section D'!G$45:G$226,MATCH('Print View'!$AS155,'Coverage Indicators - Section D'!$I$45:$I$226,0)),""),"")</f>
        <v/>
      </c>
      <c r="S155" s="588" t="str">
        <f ca="1">IFERROR(IF(INDEX('Coverage Indicators - Section D'!H$45:H$226,MATCH('Print View'!$AS155,'Coverage Indicators - Section D'!$I$45:$I$226,0))&lt;&gt;0,INDEX('Coverage Indicators - Section D'!H$45:H$226,MATCH('Print View'!$AS155,'Coverage Indicators - Section D'!$I$45:$I$226,0)),""),"")</f>
        <v/>
      </c>
      <c r="T155" s="250" t="str">
        <f ca="1">IFERROR(IF(INDEX('Coverage Indicators - Section D'!E$45:E$226,MATCH('Print View'!$AT155,'Coverage Indicators - Section D'!$I$45:$I$226,0))&lt;&gt;0,INDEX('Coverage Indicators - Section D'!E$45:E$226,MATCH('Print View'!$AT155,'Coverage Indicators - Section D'!$I$45:$I$226,0)),""),"")</f>
        <v/>
      </c>
      <c r="U155" s="587" t="str">
        <f ca="1">IFERROR(IF(INDEX('Coverage Indicators - Section D'!G$45:G$226,MATCH('Print View'!$AT155,'Coverage Indicators - Section D'!$I$45:$I$226,0))&lt;&gt;0,INDEX('Coverage Indicators - Section D'!G$45:G$226,MATCH('Print View'!$AT155,'Coverage Indicators - Section D'!$I$45:$I$226,0)),""),"")</f>
        <v/>
      </c>
      <c r="V155" s="588" t="str">
        <f ca="1">IFERROR(IF(INDEX('Coverage Indicators - Section D'!H$45:H$226,MATCH('Print View'!$AT155,'Coverage Indicators - Section D'!$I$45:$I$226,0))&lt;&gt;0,INDEX('Coverage Indicators - Section D'!H$45:H$226,MATCH('Print View'!$AT155,'Coverage Indicators - Section D'!$I$45:$I$226,0)),""),"")</f>
        <v/>
      </c>
      <c r="W155" s="250" t="str">
        <f ca="1">IFERROR(IF(INDEX('Coverage Indicators - Section D'!E$45:E$226,MATCH('Print View'!$AU155,'Coverage Indicators - Section D'!$I$45:$I$226,0))&lt;&gt;0,INDEX('Coverage Indicators - Section D'!E$45:E$226,MATCH('Print View'!$AU155,'Coverage Indicators - Section D'!$I$45:$I$226,0)),""),"")</f>
        <v/>
      </c>
      <c r="X155" s="587" t="str">
        <f ca="1">IFERROR(IF(INDEX('Coverage Indicators - Section D'!G$45:G$226,MATCH('Print View'!$AU155,'Coverage Indicators - Section D'!$I$45:$I$226,0))&lt;&gt;0,INDEX('Coverage Indicators - Section D'!G$45:G$226,MATCH('Print View'!$AU155,'Coverage Indicators - Section D'!$I$45:$I$226,0)),""),"")</f>
        <v/>
      </c>
      <c r="Y155" s="588" t="str">
        <f ca="1">IFERROR(IF(INDEX('Coverage Indicators - Section D'!H$45:H$226,MATCH('Print View'!$AU155,'Coverage Indicators - Section D'!$I$45:$I$226,0))&lt;&gt;0,INDEX('Coverage Indicators - Section D'!H$45:H$226,MATCH('Print View'!$AU155,'Coverage Indicators - Section D'!$I$45:$I$226,0)),""),"")</f>
        <v/>
      </c>
      <c r="Z155" s="250" t="str">
        <f ca="1">IFERROR(IF(INDEX('Coverage Indicators - Section D'!E$45:E$226,MATCH('Print View'!$AV155,'Coverage Indicators - Section D'!$I$45:$I$226,0))&lt;&gt;0,INDEX('Coverage Indicators - Section D'!E$45:E$226,MATCH('Print View'!$AV155,'Coverage Indicators - Section D'!$I$45:$I$226,0)),""),"")</f>
        <v/>
      </c>
      <c r="AA155" s="587" t="str">
        <f ca="1">IFERROR(IF(INDEX('Coverage Indicators - Section D'!G$45:G$226,MATCH('Print View'!$AV155,'Coverage Indicators - Section D'!$I$45:$I$226,0))&lt;&gt;0,INDEX('Coverage Indicators - Section D'!G$45:G$226,MATCH('Print View'!$AV155,'Coverage Indicators - Section D'!$I$45:$I$226,0)),""),"")</f>
        <v/>
      </c>
      <c r="AB155" s="588" t="str">
        <f ca="1">IFERROR(IF(INDEX('Coverage Indicators - Section D'!H$45:H$226,MATCH('Print View'!$AV155,'Coverage Indicators - Section D'!$I$45:$I$226,0))&lt;&gt;0,INDEX('Coverage Indicators - Section D'!H$45:H$226,MATCH('Print View'!$AV155,'Coverage Indicators - Section D'!$I$45:$I$226,0)),""),"")</f>
        <v/>
      </c>
      <c r="AC155" s="250" t="str">
        <f ca="1">IFERROR(IF(INDEX('Coverage Indicators - Section D'!E$45:E$226,MATCH('Print View'!$AW155,'Coverage Indicators - Section D'!$I$45:$I$226,0))&lt;&gt;0,INDEX('Coverage Indicators - Section D'!E$45:E$226,MATCH('Print View'!$AW155,'Coverage Indicators - Section D'!$I$45:$I$226,0)),""),"")</f>
        <v/>
      </c>
      <c r="AD155" s="587" t="str">
        <f ca="1">IFERROR(IF(INDEX('Coverage Indicators - Section D'!G$45:G$226,MATCH('Print View'!$AW155,'Coverage Indicators - Section D'!$I$45:$I$226,0))&lt;&gt;0,INDEX('Coverage Indicators - Section D'!G$45:G$226,MATCH('Print View'!$AW155,'Coverage Indicators - Section D'!$I$45:$I$226,0)),""),"")</f>
        <v/>
      </c>
      <c r="AE155" s="588" t="str">
        <f ca="1">IFERROR(IF(INDEX('Coverage Indicators - Section D'!H$45:H$226,MATCH('Print View'!$AW155,'Coverage Indicators - Section D'!$I$45:$I$226,0))&lt;&gt;0,INDEX('Coverage Indicators - Section D'!H$45:H$226,MATCH('Print View'!$AW155,'Coverage Indicators - Section D'!$I$45:$I$226,0)),""),"")</f>
        <v/>
      </c>
      <c r="AF155" s="250" t="str">
        <f ca="1">IFERROR(IF(INDEX('Coverage Indicators - Section D'!E$45:E$226,MATCH('Print View'!$AX155,'Coverage Indicators - Section D'!$I$45:$I$226,0))&lt;&gt;0,INDEX('Coverage Indicators - Section D'!E$45:E$226,MATCH('Print View'!$AX155,'Coverage Indicators - Section D'!$I$45:$I$226,0)),""),"")</f>
        <v/>
      </c>
      <c r="AG155" s="587" t="str">
        <f ca="1">IFERROR(IF(INDEX('Coverage Indicators - Section D'!G$45:G$226,MATCH('Print View'!$AX155,'Coverage Indicators - Section D'!$I$45:$I$226,0))&lt;&gt;0,INDEX('Coverage Indicators - Section D'!G$45:G$226,MATCH('Print View'!$AX155,'Coverage Indicators - Section D'!$I$45:$I$226,0)),""),"")</f>
        <v/>
      </c>
      <c r="AH155" s="588" t="str">
        <f ca="1">IFERROR(IF(INDEX('Coverage Indicators - Section D'!H$45:H$226,MATCH('Print View'!$AX155,'Coverage Indicators - Section D'!$I$45:$I$226,0))&lt;&gt;0,INDEX('Coverage Indicators - Section D'!H$45:H$226,MATCH('Print View'!$AX155,'Coverage Indicators - Section D'!$I$45:$I$226,0)),""),"")</f>
        <v/>
      </c>
      <c r="AI155" s="250" t="str">
        <f ca="1">IFERROR(IF(INDEX('Coverage Indicators - Section D'!E$45:E$226,MATCH('Print View'!$AY155,'Coverage Indicators - Section D'!$I$45:$I$226,0))&lt;&gt;0,INDEX('Coverage Indicators - Section D'!E$45:E$226,MATCH('Print View'!$AY155,'Coverage Indicators - Section D'!$I$45:$I$226,0)),""),"")</f>
        <v/>
      </c>
      <c r="AJ155" s="587" t="str">
        <f ca="1">IFERROR(IF(INDEX('Coverage Indicators - Section D'!G$45:G$226,MATCH('Print View'!$AY155,'Coverage Indicators - Section D'!$I$45:$I$226,0))&lt;&gt;0,INDEX('Coverage Indicators - Section D'!G$45:G$226,MATCH('Print View'!$AY155,'Coverage Indicators - Section D'!$I$45:$I$226,0)),""),"")</f>
        <v/>
      </c>
      <c r="AK155" s="588" t="str">
        <f ca="1">IFERROR(IF(INDEX('Coverage Indicators - Section D'!H$45:H$226,MATCH('Print View'!$AY155,'Coverage Indicators - Section D'!$I$45:$I$226,0))&lt;&gt;0,INDEX('Coverage Indicators - Section D'!H$45:H$226,MATCH('Print View'!$AY155,'Coverage Indicators - Section D'!$I$45:$I$226,0)),""),"")</f>
        <v/>
      </c>
      <c r="AL155" s="319"/>
      <c r="AM155" s="586" t="str">
        <f>IFERROR(IF(INDEX('Coverage Indicators - Section D'!W$10:W$41,MATCH('Print View'!$A155,'Coverage Indicators - Section D'!$A$10:$A$41,0))&lt;&gt;0,INDEX('Coverage Indicators - Section D'!W$10:W$41,MATCH('Print View'!$A155,'Coverage Indicators - Section D'!$A$10:$A$41,0)),""),"")</f>
        <v/>
      </c>
      <c r="AN155" s="306"/>
      <c r="AO155" s="681"/>
      <c r="AP155" s="682"/>
      <c r="AQ155" s="682"/>
      <c r="AR155" s="579" t="str">
        <f t="shared" ref="AR155" ca="1" si="276">CONCATENATE($A155,N$117)</f>
        <v>191-Jul-18 to 31-Dec-18</v>
      </c>
      <c r="AS155" s="578" t="str">
        <f t="shared" ref="AS155" ca="1" si="277">CONCATENATE($A155,Q$117)</f>
        <v>191-Jan-19 to 30-Jun-19</v>
      </c>
      <c r="AT155" s="578" t="str">
        <f t="shared" ref="AT155" ca="1" si="278">CONCATENATE($A155,T$117)</f>
        <v>191-Jul-19 to 31-Dec-19</v>
      </c>
      <c r="AU155" s="578" t="str">
        <f t="shared" ref="AU155" ca="1" si="279">CONCATENATE($A155,W$117)</f>
        <v>191-Jan-20 to 30-Jun-20</v>
      </c>
      <c r="AV155" s="578" t="str">
        <f t="shared" ref="AV155" ca="1" si="280">CONCATENATE($A155,Z$117)</f>
        <v>191-Jul-20 to 31-Dec-20</v>
      </c>
      <c r="AW155" s="578" t="str">
        <f t="shared" ref="AW155" ca="1" si="281">CONCATENATE($A155,AC$117)</f>
        <v>191-Jan-21 to 30-Jun-21</v>
      </c>
      <c r="AX155" s="578" t="str">
        <f t="shared" ref="AX155" si="282">CONCATENATE($A155,AF$117)</f>
        <v xml:space="preserve">19 to </v>
      </c>
      <c r="AY155" s="578" t="str">
        <f t="shared" ref="AY155" si="283">CONCATENATE($A155,AI$117)</f>
        <v xml:space="preserve">19 to </v>
      </c>
      <c r="AZ155" s="339"/>
      <c r="BA155" s="339"/>
    </row>
    <row r="156" spans="1:53" s="226" customFormat="1" ht="28.5" x14ac:dyDescent="0.25">
      <c r="A156" s="594"/>
      <c r="B156" s="588"/>
      <c r="C156" s="588"/>
      <c r="D156" s="588"/>
      <c r="E156" s="249" t="str">
        <f>IFERROR(IF(INDEX('Coverage Indicators - Section D'!F$10:F$41,MATCH('Print View'!$A155,'Coverage Indicators - Section D'!$A$10:$A$41,0))&lt;&gt;0,INDEX('Coverage Indicators - Section D'!F$10:F$41,MATCH('Print View'!$A155,'Coverage Indicators - Section D'!$A$10:$A$41,0)),""),"")</f>
        <v/>
      </c>
      <c r="F156" s="587"/>
      <c r="G156" s="587"/>
      <c r="H156" s="588"/>
      <c r="I156" s="588"/>
      <c r="J156" s="588"/>
      <c r="K156" s="588"/>
      <c r="L156" s="249" t="str">
        <f>IFERROR(IF(INDEX('Coverage Indicators - Section D'!U$10:U$41,MATCH('Print View'!$A155,'Coverage Indicators - Section D'!$A$10:$A$41,0))&lt;&gt;0,INDEX('Coverage Indicators - Section D'!U$10:U$41,MATCH('Print View'!$A155,'Coverage Indicators - Section D'!$A$10:$A$41,0)),""),"")</f>
        <v/>
      </c>
      <c r="M156" s="588"/>
      <c r="N156" s="249" t="str">
        <f ca="1">IFERROR(IF(INDEX('Coverage Indicators - Section D'!F$45:F$226,MATCH('Print View'!$AR155,'Coverage Indicators - Section D'!$I$45:$I$226,0))&lt;&gt;0,INDEX('Coverage Indicators - Section D'!F$45:F$226,MATCH('Print View'!$AR155,'Coverage Indicators - Section D'!$I$45:$I$226,0)),""),"")</f>
        <v/>
      </c>
      <c r="O156" s="587"/>
      <c r="P156" s="588"/>
      <c r="Q156" s="249" t="str">
        <f ca="1">IFERROR(IF(INDEX('Coverage Indicators - Section D'!F$45:F$226,MATCH('Print View'!$AS155,'Coverage Indicators - Section D'!$I$45:$I$226,0))&lt;&gt;0,INDEX('Coverage Indicators - Section D'!F$45:F$226,MATCH('Print View'!$AS155,'Coverage Indicators - Section D'!$I$45:$I$226,0)),""),"")</f>
        <v/>
      </c>
      <c r="R156" s="587"/>
      <c r="S156" s="588"/>
      <c r="T156" s="249" t="str">
        <f ca="1">IFERROR(IF(INDEX('Coverage Indicators - Section D'!F$45:F$226,MATCH('Print View'!$AT155,'Coverage Indicators - Section D'!$I$45:$I$226,0))&lt;&gt;0,INDEX('Coverage Indicators - Section D'!F$45:F$226,MATCH('Print View'!$AT155,'Coverage Indicators - Section D'!$I$45:$I$226,0)),""),"")</f>
        <v/>
      </c>
      <c r="U156" s="587"/>
      <c r="V156" s="588"/>
      <c r="W156" s="249" t="str">
        <f ca="1">IFERROR(IF(INDEX('Coverage Indicators - Section D'!F$45:F$226,MATCH('Print View'!$AU155,'Coverage Indicators - Section D'!$I$45:$I$226,0))&lt;&gt;0,INDEX('Coverage Indicators - Section D'!F$45:F$226,MATCH('Print View'!$AU155,'Coverage Indicators - Section D'!$I$45:$I$226,0)),""),"")</f>
        <v/>
      </c>
      <c r="X156" s="587"/>
      <c r="Y156" s="588"/>
      <c r="Z156" s="249" t="str">
        <f ca="1">IFERROR(IF(INDEX('Coverage Indicators - Section D'!F$45:F$226,MATCH('Print View'!$AV155,'Coverage Indicators - Section D'!$I$45:$I$226,0))&lt;&gt;0,INDEX('Coverage Indicators - Section D'!F$45:F$226,MATCH('Print View'!$AV155,'Coverage Indicators - Section D'!$I$45:$I$226,0)),""),"")</f>
        <v/>
      </c>
      <c r="AA156" s="587"/>
      <c r="AB156" s="588"/>
      <c r="AC156" s="249" t="str">
        <f ca="1">IFERROR(IF(INDEX('Coverage Indicators - Section D'!F$45:F$226,MATCH('Print View'!$AW155,'Coverage Indicators - Section D'!$I$45:$I$226,0))&lt;&gt;0,INDEX('Coverage Indicators - Section D'!F$45:F$226,MATCH('Print View'!$AW155,'Coverage Indicators - Section D'!$I$45:$I$226,0)),""),"")</f>
        <v/>
      </c>
      <c r="AD156" s="587"/>
      <c r="AE156" s="588"/>
      <c r="AF156" s="249" t="str">
        <f ca="1">IFERROR(IF(INDEX('Coverage Indicators - Section D'!F$45:F$226,MATCH('Print View'!$AX155,'Coverage Indicators - Section D'!$I$45:$I$226,0))&lt;&gt;0,INDEX('Coverage Indicators - Section D'!F$45:F$226,MATCH('Print View'!$AX155,'Coverage Indicators - Section D'!$I$45:$I$226,0)),""),"")</f>
        <v/>
      </c>
      <c r="AG156" s="587"/>
      <c r="AH156" s="588"/>
      <c r="AI156" s="249" t="str">
        <f ca="1">IFERROR(IF(INDEX('Coverage Indicators - Section D'!F$45:F$226,MATCH('Print View'!$AY155,'Coverage Indicators - Section D'!$I$45:$I$226,0))&lt;&gt;0,INDEX('Coverage Indicators - Section D'!F$45:F$226,MATCH('Print View'!$AY155,'Coverage Indicators - Section D'!$I$45:$I$226,0)),""),"")</f>
        <v/>
      </c>
      <c r="AJ156" s="587"/>
      <c r="AK156" s="588"/>
      <c r="AL156" s="319"/>
      <c r="AM156" s="586"/>
      <c r="AN156" s="306"/>
      <c r="AO156" s="681"/>
      <c r="AP156" s="682"/>
      <c r="AQ156" s="682"/>
      <c r="AR156" s="579"/>
      <c r="AS156" s="578"/>
      <c r="AT156" s="578"/>
      <c r="AU156" s="578"/>
      <c r="AV156" s="578"/>
      <c r="AW156" s="578"/>
      <c r="AX156" s="578"/>
      <c r="AY156" s="578"/>
      <c r="AZ156" s="339"/>
      <c r="BA156" s="339"/>
    </row>
    <row r="157" spans="1:53" s="226" customFormat="1" ht="28.5" x14ac:dyDescent="0.25">
      <c r="A157" s="584">
        <v>20</v>
      </c>
      <c r="B157" s="582" t="str">
        <f>IFERROR(IF(INDEX('Coverage Indicators - Section D'!B$10:B$41,MATCH('Print View'!$A157,'Coverage Indicators - Section D'!$A$10:$A$41,0))&lt;&gt;0,INDEX('Coverage Indicators - Section D'!B$10:B$41,MATCH('Print View'!$A157,'Coverage Indicators - Section D'!$A$10:$A$41,0)),""),"")</f>
        <v/>
      </c>
      <c r="C157" s="582" t="str">
        <f>IFERROR(IF(INDEX('Coverage Indicators - Section D'!C$10:C$41,MATCH('Print View'!$A157,'Coverage Indicators - Section D'!$A$10:$A$41,0))&lt;&gt;0,INDEX('Coverage Indicators - Section D'!C$10:C$41,MATCH('Print View'!$A157,'Coverage Indicators - Section D'!$A$10:$A$41,0)),""),"")</f>
        <v/>
      </c>
      <c r="D157" s="582" t="str">
        <f>IFERROR(IF(INDEX('Coverage Indicators - Section D'!D$10:D$41,MATCH('Print View'!$A157,'Coverage Indicators - Section D'!$A$10:$A$41,0))&lt;&gt;0,INDEX('Coverage Indicators - Section D'!D$10:D$41,MATCH('Print View'!$A157,'Coverage Indicators - Section D'!$A$10:$A$41,0)),""),"")</f>
        <v/>
      </c>
      <c r="E157" s="271" t="str">
        <f>IFERROR(IF(INDEX('Coverage Indicators - Section D'!E$10:E$41,MATCH('Print View'!$A157,'Coverage Indicators - Section D'!$A$10:$A$41,0))&lt;&gt;0,INDEX('Coverage Indicators - Section D'!E$10:E$41,MATCH('Print View'!$A157,'Coverage Indicators - Section D'!$A$10:$A$41,0)),""),"")</f>
        <v/>
      </c>
      <c r="F157" s="580" t="str">
        <f>IFERROR(IF(INDEX('Coverage Indicators - Section D'!G$10:G$41,MATCH('Print View'!$A157,'Coverage Indicators - Section D'!$A$10:$A$41,0))&lt;&gt;0,INDEX('Coverage Indicators - Section D'!G$10:G$41,MATCH('Print View'!$A157,'Coverage Indicators - Section D'!$A$10:$A$41,0)),""),"")</f>
        <v/>
      </c>
      <c r="G157" s="580" t="str">
        <f>IFERROR(IF(INDEX('Coverage Indicators - Section D'!H$10:H$41,MATCH('Print View'!$A157,'Coverage Indicators - Section D'!$A$10:$A$41,0))&lt;&gt;0,INDEX('Coverage Indicators - Section D'!H$10:H$41,MATCH('Print View'!$A157,'Coverage Indicators - Section D'!$A$10:$A$41,0)),""),"")</f>
        <v/>
      </c>
      <c r="H157" s="582" t="str">
        <f>IFERROR(IF(INDEX('Coverage Indicators - Section D'!P$10:P$41,MATCH('Print View'!$A157,'Coverage Indicators - Section D'!$A$10:$A$41,0))&lt;&gt;0,INDEX('Coverage Indicators - Section D'!P$10:P$41,MATCH('Print View'!$A157,'Coverage Indicators - Section D'!$A$10:$A$41,0)),""),"")</f>
        <v/>
      </c>
      <c r="I157" s="582" t="str">
        <f>IFERROR(IF(INDEX('Coverage Indicators - Section D'!Q$10:Q$41,MATCH('Print View'!$A157,'Coverage Indicators - Section D'!$A$10:$A$41,0))&lt;&gt;0,INDEX('Coverage Indicators - Section D'!Q$10:Q$41,MATCH('Print View'!$A157,'Coverage Indicators - Section D'!$A$10:$A$41,0)),""),"")</f>
        <v/>
      </c>
      <c r="J157" s="582" t="str">
        <f>IFERROR(IF(INDEX('Coverage Indicators - Section D'!R$10:R$41,MATCH('Print View'!$A157,'Coverage Indicators - Section D'!$A$10:$A$41,0))&lt;&gt;0,INDEX('Coverage Indicators - Section D'!R$10:R$41,MATCH('Print View'!$A157,'Coverage Indicators - Section D'!$A$10:$A$41,0)),""),"")</f>
        <v/>
      </c>
      <c r="K157" s="582" t="str">
        <f>IFERROR(IF(INDEX('Coverage Indicators - Section D'!S$10:S$41,MATCH('Print View'!$A157,'Coverage Indicators - Section D'!$A$10:$A$41,0))&lt;&gt;0,INDEX('Coverage Indicators - Section D'!S$10:S$41,MATCH('Print View'!$A157,'Coverage Indicators - Section D'!$A$10:$A$41,0)),""),"")</f>
        <v/>
      </c>
      <c r="L157" s="271" t="str">
        <f>IFERROR(IF(INDEX('Coverage Indicators - Section D'!T$10:T$41,MATCH('Print View'!$A157,'Coverage Indicators - Section D'!$A$10:$A$41,0))&lt;&gt;0,INDEX('Coverage Indicators - Section D'!T$10:T$41,MATCH('Print View'!$A157,'Coverage Indicators - Section D'!$A$10:$A$41,0)),""),"")</f>
        <v>Angola</v>
      </c>
      <c r="M157" s="582" t="str">
        <f>IFERROR(IF(INDEX('Coverage Indicators - Section D'!V$10:V$41,MATCH('Print View'!$A157,'Coverage Indicators - Section D'!$A$10:$A$41,0))&lt;&gt;0,INDEX('Coverage Indicators - Section D'!V$10:V$41,MATCH('Print View'!$A157,'Coverage Indicators - Section D'!$A$10:$A$41,0)),""),"")</f>
        <v/>
      </c>
      <c r="N157" s="271" t="str">
        <f ca="1">IFERROR(IF(INDEX('Coverage Indicators - Section D'!E$45:E$226,MATCH('Print View'!$AR157,'Coverage Indicators - Section D'!$I$45:$I$226,0))&lt;&gt;0,INDEX('Coverage Indicators - Section D'!E$45:E$226,MATCH('Print View'!$AR157,'Coverage Indicators - Section D'!$I$45:$I$226,0)),""),"")</f>
        <v/>
      </c>
      <c r="O157" s="580" t="str">
        <f ca="1">IFERROR(IF(INDEX('Coverage Indicators - Section D'!G$45:G$226,MATCH('Print View'!$AR157,'Coverage Indicators - Section D'!$I$45:$I$226,0))&lt;&gt;0,INDEX('Coverage Indicators - Section D'!G$45:G$226,MATCH('Print View'!$AR157,'Coverage Indicators - Section D'!$I$45:$I$226,0)),""),"")</f>
        <v/>
      </c>
      <c r="P157" s="582" t="str">
        <f ca="1">IFERROR(IF(INDEX('Coverage Indicators - Section D'!H$45:H$226,MATCH('Print View'!$AR157,'Coverage Indicators - Section D'!$I$45:$I$226,0))&lt;&gt;0,INDEX('Coverage Indicators - Section D'!H$45:H$226,MATCH('Print View'!$AR157,'Coverage Indicators - Section D'!$I$45:$I$226,0)),""),"")</f>
        <v/>
      </c>
      <c r="Q157" s="271" t="str">
        <f ca="1">IFERROR(IF(INDEX('Coverage Indicators - Section D'!E$45:E$226,MATCH('Print View'!$AS157,'Coverage Indicators - Section D'!$I$45:$I$226,0))&lt;&gt;0,INDEX('Coverage Indicators - Section D'!E$45:E$226,MATCH('Print View'!$AS157,'Coverage Indicators - Section D'!$I$45:$I$226,0)),""),"")</f>
        <v/>
      </c>
      <c r="R157" s="580" t="str">
        <f ca="1">IFERROR(IF(INDEX('Coverage Indicators - Section D'!G$45:G$226,MATCH('Print View'!$AS157,'Coverage Indicators - Section D'!$I$45:$I$226,0))&lt;&gt;0,INDEX('Coverage Indicators - Section D'!G$45:G$226,MATCH('Print View'!$AS157,'Coverage Indicators - Section D'!$I$45:$I$226,0)),""),"")</f>
        <v/>
      </c>
      <c r="S157" s="582" t="str">
        <f ca="1">IFERROR(IF(INDEX('Coverage Indicators - Section D'!H$45:H$226,MATCH('Print View'!$AS157,'Coverage Indicators - Section D'!$I$45:$I$226,0))&lt;&gt;0,INDEX('Coverage Indicators - Section D'!H$45:H$226,MATCH('Print View'!$AS157,'Coverage Indicators - Section D'!$I$45:$I$226,0)),""),"")</f>
        <v/>
      </c>
      <c r="T157" s="271" t="str">
        <f ca="1">IFERROR(IF(INDEX('Coverage Indicators - Section D'!E$45:E$226,MATCH('Print View'!$AT157,'Coverage Indicators - Section D'!$I$45:$I$226,0))&lt;&gt;0,INDEX('Coverage Indicators - Section D'!E$45:E$226,MATCH('Print View'!$AT157,'Coverage Indicators - Section D'!$I$45:$I$226,0)),""),"")</f>
        <v/>
      </c>
      <c r="U157" s="580" t="str">
        <f ca="1">IFERROR(IF(INDEX('Coverage Indicators - Section D'!G$45:G$226,MATCH('Print View'!$AT157,'Coverage Indicators - Section D'!$I$45:$I$226,0))&lt;&gt;0,INDEX('Coverage Indicators - Section D'!G$45:G$226,MATCH('Print View'!$AT157,'Coverage Indicators - Section D'!$I$45:$I$226,0)),""),"")</f>
        <v/>
      </c>
      <c r="V157" s="582" t="str">
        <f ca="1">IFERROR(IF(INDEX('Coverage Indicators - Section D'!H$45:H$226,MATCH('Print View'!$AT157,'Coverage Indicators - Section D'!$I$45:$I$226,0))&lt;&gt;0,INDEX('Coverage Indicators - Section D'!H$45:H$226,MATCH('Print View'!$AT157,'Coverage Indicators - Section D'!$I$45:$I$226,0)),""),"")</f>
        <v/>
      </c>
      <c r="W157" s="271" t="str">
        <f ca="1">IFERROR(IF(INDEX('Coverage Indicators - Section D'!E$45:E$226,MATCH('Print View'!$AU157,'Coverage Indicators - Section D'!$I$45:$I$226,0))&lt;&gt;0,INDEX('Coverage Indicators - Section D'!E$45:E$226,MATCH('Print View'!$AU157,'Coverage Indicators - Section D'!$I$45:$I$226,0)),""),"")</f>
        <v/>
      </c>
      <c r="X157" s="580" t="str">
        <f ca="1">IFERROR(IF(INDEX('Coverage Indicators - Section D'!G$45:G$226,MATCH('Print View'!$AU157,'Coverage Indicators - Section D'!$I$45:$I$226,0))&lt;&gt;0,INDEX('Coverage Indicators - Section D'!G$45:G$226,MATCH('Print View'!$AU157,'Coverage Indicators - Section D'!$I$45:$I$226,0)),""),"")</f>
        <v/>
      </c>
      <c r="Y157" s="582" t="str">
        <f ca="1">IFERROR(IF(INDEX('Coverage Indicators - Section D'!H$45:H$226,MATCH('Print View'!$AU157,'Coverage Indicators - Section D'!$I$45:$I$226,0))&lt;&gt;0,INDEX('Coverage Indicators - Section D'!H$45:H$226,MATCH('Print View'!$AU157,'Coverage Indicators - Section D'!$I$45:$I$226,0)),""),"")</f>
        <v/>
      </c>
      <c r="Z157" s="271" t="str">
        <f ca="1">IFERROR(IF(INDEX('Coverage Indicators - Section D'!E$45:E$226,MATCH('Print View'!$AV157,'Coverage Indicators - Section D'!$I$45:$I$226,0))&lt;&gt;0,INDEX('Coverage Indicators - Section D'!E$45:E$226,MATCH('Print View'!$AV157,'Coverage Indicators - Section D'!$I$45:$I$226,0)),""),"")</f>
        <v/>
      </c>
      <c r="AA157" s="580" t="str">
        <f ca="1">IFERROR(IF(INDEX('Coverage Indicators - Section D'!G$45:G$226,MATCH('Print View'!$AV157,'Coverage Indicators - Section D'!$I$45:$I$226,0))&lt;&gt;0,INDEX('Coverage Indicators - Section D'!G$45:G$226,MATCH('Print View'!$AV157,'Coverage Indicators - Section D'!$I$45:$I$226,0)),""),"")</f>
        <v/>
      </c>
      <c r="AB157" s="582" t="str">
        <f ca="1">IFERROR(IF(INDEX('Coverage Indicators - Section D'!H$45:H$226,MATCH('Print View'!$AV157,'Coverage Indicators - Section D'!$I$45:$I$226,0))&lt;&gt;0,INDEX('Coverage Indicators - Section D'!H$45:H$226,MATCH('Print View'!$AV157,'Coverage Indicators - Section D'!$I$45:$I$226,0)),""),"")</f>
        <v/>
      </c>
      <c r="AC157" s="271" t="str">
        <f ca="1">IFERROR(IF(INDEX('Coverage Indicators - Section D'!E$45:E$226,MATCH('Print View'!$AW157,'Coverage Indicators - Section D'!$I$45:$I$226,0))&lt;&gt;0,INDEX('Coverage Indicators - Section D'!E$45:E$226,MATCH('Print View'!$AW157,'Coverage Indicators - Section D'!$I$45:$I$226,0)),""),"")</f>
        <v/>
      </c>
      <c r="AD157" s="580" t="str">
        <f ca="1">IFERROR(IF(INDEX('Coverage Indicators - Section D'!G$45:G$226,MATCH('Print View'!$AW157,'Coverage Indicators - Section D'!$I$45:$I$226,0))&lt;&gt;0,INDEX('Coverage Indicators - Section D'!G$45:G$226,MATCH('Print View'!$AW157,'Coverage Indicators - Section D'!$I$45:$I$226,0)),""),"")</f>
        <v/>
      </c>
      <c r="AE157" s="582" t="str">
        <f ca="1">IFERROR(IF(INDEX('Coverage Indicators - Section D'!H$45:H$226,MATCH('Print View'!$AW157,'Coverage Indicators - Section D'!$I$45:$I$226,0))&lt;&gt;0,INDEX('Coverage Indicators - Section D'!H$45:H$226,MATCH('Print View'!$AW157,'Coverage Indicators - Section D'!$I$45:$I$226,0)),""),"")</f>
        <v/>
      </c>
      <c r="AF157" s="271" t="str">
        <f ca="1">IFERROR(IF(INDEX('Coverage Indicators - Section D'!E$45:E$226,MATCH('Print View'!$AX157,'Coverage Indicators - Section D'!$I$45:$I$226,0))&lt;&gt;0,INDEX('Coverage Indicators - Section D'!E$45:E$226,MATCH('Print View'!$AX157,'Coverage Indicators - Section D'!$I$45:$I$226,0)),""),"")</f>
        <v/>
      </c>
      <c r="AG157" s="580" t="str">
        <f ca="1">IFERROR(IF(INDEX('Coverage Indicators - Section D'!G$45:G$226,MATCH('Print View'!$AX157,'Coverage Indicators - Section D'!$I$45:$I$226,0))&lt;&gt;0,INDEX('Coverage Indicators - Section D'!G$45:G$226,MATCH('Print View'!$AX157,'Coverage Indicators - Section D'!$I$45:$I$226,0)),""),"")</f>
        <v/>
      </c>
      <c r="AH157" s="582" t="str">
        <f ca="1">IFERROR(IF(INDEX('Coverage Indicators - Section D'!H$45:H$226,MATCH('Print View'!$AX157,'Coverage Indicators - Section D'!$I$45:$I$226,0))&lt;&gt;0,INDEX('Coverage Indicators - Section D'!H$45:H$226,MATCH('Print View'!$AX157,'Coverage Indicators - Section D'!$I$45:$I$226,0)),""),"")</f>
        <v/>
      </c>
      <c r="AI157" s="271" t="str">
        <f ca="1">IFERROR(IF(INDEX('Coverage Indicators - Section D'!E$45:E$226,MATCH('Print View'!$AY157,'Coverage Indicators - Section D'!$I$45:$I$226,0))&lt;&gt;0,INDEX('Coverage Indicators - Section D'!E$45:E$226,MATCH('Print View'!$AY157,'Coverage Indicators - Section D'!$I$45:$I$226,0)),""),"")</f>
        <v/>
      </c>
      <c r="AJ157" s="580" t="str">
        <f ca="1">IFERROR(IF(INDEX('Coverage Indicators - Section D'!G$45:G$226,MATCH('Print View'!$AY157,'Coverage Indicators - Section D'!$I$45:$I$226,0))&lt;&gt;0,INDEX('Coverage Indicators - Section D'!G$45:G$226,MATCH('Print View'!$AY157,'Coverage Indicators - Section D'!$I$45:$I$226,0)),""),"")</f>
        <v/>
      </c>
      <c r="AK157" s="582" t="str">
        <f ca="1">IFERROR(IF(INDEX('Coverage Indicators - Section D'!H$45:H$226,MATCH('Print View'!$AY157,'Coverage Indicators - Section D'!$I$45:$I$226,0))&lt;&gt;0,INDEX('Coverage Indicators - Section D'!H$45:H$226,MATCH('Print View'!$AY157,'Coverage Indicators - Section D'!$I$45:$I$226,0)),""),"")</f>
        <v/>
      </c>
      <c r="AL157" s="319"/>
      <c r="AM157" s="595" t="str">
        <f>IFERROR(IF(INDEX('Coverage Indicators - Section D'!W$10:W$41,MATCH('Print View'!$A157,'Coverage Indicators - Section D'!$A$10:$A$41,0))&lt;&gt;0,INDEX('Coverage Indicators - Section D'!W$10:W$41,MATCH('Print View'!$A157,'Coverage Indicators - Section D'!$A$10:$A$41,0)),""),"")</f>
        <v/>
      </c>
      <c r="AN157" s="306"/>
      <c r="AO157" s="683"/>
      <c r="AP157" s="684"/>
      <c r="AQ157" s="684"/>
      <c r="AR157" s="579" t="str">
        <f t="shared" ref="AR157" ca="1" si="284">CONCATENATE($A157,N$117)</f>
        <v>201-Jul-18 to 31-Dec-18</v>
      </c>
      <c r="AS157" s="578" t="str">
        <f t="shared" ref="AS157" ca="1" si="285">CONCATENATE($A157,Q$117)</f>
        <v>201-Jan-19 to 30-Jun-19</v>
      </c>
      <c r="AT157" s="578" t="str">
        <f t="shared" ref="AT157" ca="1" si="286">CONCATENATE($A157,T$117)</f>
        <v>201-Jul-19 to 31-Dec-19</v>
      </c>
      <c r="AU157" s="578" t="str">
        <f t="shared" ref="AU157" ca="1" si="287">CONCATENATE($A157,W$117)</f>
        <v>201-Jan-20 to 30-Jun-20</v>
      </c>
      <c r="AV157" s="578" t="str">
        <f t="shared" ref="AV157" ca="1" si="288">CONCATENATE($A157,Z$117)</f>
        <v>201-Jul-20 to 31-Dec-20</v>
      </c>
      <c r="AW157" s="578" t="str">
        <f t="shared" ref="AW157" ca="1" si="289">CONCATENATE($A157,AC$117)</f>
        <v>201-Jan-21 to 30-Jun-21</v>
      </c>
      <c r="AX157" s="578" t="str">
        <f t="shared" ref="AX157" si="290">CONCATENATE($A157,AF$117)</f>
        <v xml:space="preserve">20 to </v>
      </c>
      <c r="AY157" s="578" t="str">
        <f t="shared" ref="AY157" si="291">CONCATENATE($A157,AI$117)</f>
        <v xml:space="preserve">20 to </v>
      </c>
      <c r="AZ157" s="339"/>
      <c r="BA157" s="339"/>
    </row>
    <row r="158" spans="1:53" s="226" customFormat="1" ht="28.5" x14ac:dyDescent="0.25">
      <c r="A158" s="584"/>
      <c r="B158" s="582"/>
      <c r="C158" s="582"/>
      <c r="D158" s="582"/>
      <c r="E158" s="272" t="str">
        <f>IFERROR(IF(INDEX('Coverage Indicators - Section D'!F$10:F$41,MATCH('Print View'!$A157,'Coverage Indicators - Section D'!$A$10:$A$41,0))&lt;&gt;0,INDEX('Coverage Indicators - Section D'!F$10:F$41,MATCH('Print View'!$A157,'Coverage Indicators - Section D'!$A$10:$A$41,0)),""),"")</f>
        <v/>
      </c>
      <c r="F158" s="580"/>
      <c r="G158" s="580"/>
      <c r="H158" s="582"/>
      <c r="I158" s="582"/>
      <c r="J158" s="582"/>
      <c r="K158" s="582"/>
      <c r="L158" s="272" t="str">
        <f>IFERROR(IF(INDEX('Coverage Indicators - Section D'!U$10:U$41,MATCH('Print View'!$A157,'Coverage Indicators - Section D'!$A$10:$A$41,0))&lt;&gt;0,INDEX('Coverage Indicators - Section D'!U$10:U$41,MATCH('Print View'!$A157,'Coverage Indicators - Section D'!$A$10:$A$41,0)),""),"")</f>
        <v/>
      </c>
      <c r="M158" s="582"/>
      <c r="N158" s="272" t="str">
        <f ca="1">IFERROR(IF(INDEX('Coverage Indicators - Section D'!F$45:F$226,MATCH('Print View'!$AR157,'Coverage Indicators - Section D'!$I$45:$I$226,0))&lt;&gt;0,INDEX('Coverage Indicators - Section D'!F$45:F$226,MATCH('Print View'!$AR157,'Coverage Indicators - Section D'!$I$45:$I$226,0)),""),"")</f>
        <v/>
      </c>
      <c r="O158" s="580"/>
      <c r="P158" s="582"/>
      <c r="Q158" s="272" t="str">
        <f ca="1">IFERROR(IF(INDEX('Coverage Indicators - Section D'!F$45:F$226,MATCH('Print View'!$AS157,'Coverage Indicators - Section D'!$I$45:$I$226,0))&lt;&gt;0,INDEX('Coverage Indicators - Section D'!F$45:F$226,MATCH('Print View'!$AS157,'Coverage Indicators - Section D'!$I$45:$I$226,0)),""),"")</f>
        <v/>
      </c>
      <c r="R158" s="580"/>
      <c r="S158" s="582"/>
      <c r="T158" s="272" t="str">
        <f ca="1">IFERROR(IF(INDEX('Coverage Indicators - Section D'!F$45:F$226,MATCH('Print View'!$AT157,'Coverage Indicators - Section D'!$I$45:$I$226,0))&lt;&gt;0,INDEX('Coverage Indicators - Section D'!F$45:F$226,MATCH('Print View'!$AT157,'Coverage Indicators - Section D'!$I$45:$I$226,0)),""),"")</f>
        <v/>
      </c>
      <c r="U158" s="580"/>
      <c r="V158" s="582"/>
      <c r="W158" s="272" t="str">
        <f ca="1">IFERROR(IF(INDEX('Coverage Indicators - Section D'!F$45:F$226,MATCH('Print View'!$AU157,'Coverage Indicators - Section D'!$I$45:$I$226,0))&lt;&gt;0,INDEX('Coverage Indicators - Section D'!F$45:F$226,MATCH('Print View'!$AU157,'Coverage Indicators - Section D'!$I$45:$I$226,0)),""),"")</f>
        <v/>
      </c>
      <c r="X158" s="580"/>
      <c r="Y158" s="582"/>
      <c r="Z158" s="272" t="str">
        <f ca="1">IFERROR(IF(INDEX('Coverage Indicators - Section D'!F$45:F$226,MATCH('Print View'!$AV157,'Coverage Indicators - Section D'!$I$45:$I$226,0))&lt;&gt;0,INDEX('Coverage Indicators - Section D'!F$45:F$226,MATCH('Print View'!$AV157,'Coverage Indicators - Section D'!$I$45:$I$226,0)),""),"")</f>
        <v/>
      </c>
      <c r="AA158" s="580"/>
      <c r="AB158" s="582"/>
      <c r="AC158" s="272" t="str">
        <f ca="1">IFERROR(IF(INDEX('Coverage Indicators - Section D'!F$45:F$226,MATCH('Print View'!$AW157,'Coverage Indicators - Section D'!$I$45:$I$226,0))&lt;&gt;0,INDEX('Coverage Indicators - Section D'!F$45:F$226,MATCH('Print View'!$AW157,'Coverage Indicators - Section D'!$I$45:$I$226,0)),""),"")</f>
        <v/>
      </c>
      <c r="AD158" s="580"/>
      <c r="AE158" s="582"/>
      <c r="AF158" s="272" t="str">
        <f ca="1">IFERROR(IF(INDEX('Coverage Indicators - Section D'!F$45:F$226,MATCH('Print View'!$AX157,'Coverage Indicators - Section D'!$I$45:$I$226,0))&lt;&gt;0,INDEX('Coverage Indicators - Section D'!F$45:F$226,MATCH('Print View'!$AX157,'Coverage Indicators - Section D'!$I$45:$I$226,0)),""),"")</f>
        <v/>
      </c>
      <c r="AG158" s="580"/>
      <c r="AH158" s="582"/>
      <c r="AI158" s="272" t="str">
        <f ca="1">IFERROR(IF(INDEX('Coverage Indicators - Section D'!F$45:F$226,MATCH('Print View'!$AY157,'Coverage Indicators - Section D'!$I$45:$I$226,0))&lt;&gt;0,INDEX('Coverage Indicators - Section D'!F$45:F$226,MATCH('Print View'!$AY157,'Coverage Indicators - Section D'!$I$45:$I$226,0)),""),"")</f>
        <v/>
      </c>
      <c r="AJ158" s="580"/>
      <c r="AK158" s="582"/>
      <c r="AL158" s="319"/>
      <c r="AM158" s="595"/>
      <c r="AN158" s="306"/>
      <c r="AO158" s="683"/>
      <c r="AP158" s="684"/>
      <c r="AQ158" s="684"/>
      <c r="AR158" s="579"/>
      <c r="AS158" s="578"/>
      <c r="AT158" s="578"/>
      <c r="AU158" s="578"/>
      <c r="AV158" s="578"/>
      <c r="AW158" s="578"/>
      <c r="AX158" s="578"/>
      <c r="AY158" s="578"/>
      <c r="AZ158" s="339"/>
      <c r="BA158" s="339"/>
    </row>
    <row r="159" spans="1:53" s="226" customFormat="1" ht="28.5" x14ac:dyDescent="0.25">
      <c r="A159" s="594">
        <v>21</v>
      </c>
      <c r="B159" s="588" t="str">
        <f>IFERROR(IF(INDEX('Coverage Indicators - Section D'!B$10:B$41,MATCH('Print View'!$A159,'Coverage Indicators - Section D'!$A$10:$A$41,0))&lt;&gt;0,INDEX('Coverage Indicators - Section D'!B$10:B$41,MATCH('Print View'!$A159,'Coverage Indicators - Section D'!$A$10:$A$41,0)),""),"")</f>
        <v/>
      </c>
      <c r="C159" s="588" t="str">
        <f>IFERROR(IF(INDEX('Coverage Indicators - Section D'!C$10:C$41,MATCH('Print View'!$A159,'Coverage Indicators - Section D'!$A$10:$A$41,0))&lt;&gt;0,INDEX('Coverage Indicators - Section D'!C$10:C$41,MATCH('Print View'!$A159,'Coverage Indicators - Section D'!$A$10:$A$41,0)),""),"")</f>
        <v/>
      </c>
      <c r="D159" s="588" t="str">
        <f>IFERROR(IF(INDEX('Coverage Indicators - Section D'!D$10:D$41,MATCH('Print View'!$A159,'Coverage Indicators - Section D'!$A$10:$A$41,0))&lt;&gt;0,INDEX('Coverage Indicators - Section D'!D$10:D$41,MATCH('Print View'!$A159,'Coverage Indicators - Section D'!$A$10:$A$41,0)),""),"")</f>
        <v/>
      </c>
      <c r="E159" s="250" t="str">
        <f>IFERROR(IF(INDEX('Coverage Indicators - Section D'!E$10:E$41,MATCH('Print View'!$A159,'Coverage Indicators - Section D'!$A$10:$A$41,0))&lt;&gt;0,INDEX('Coverage Indicators - Section D'!E$10:E$41,MATCH('Print View'!$A159,'Coverage Indicators - Section D'!$A$10:$A$41,0)),""),"")</f>
        <v/>
      </c>
      <c r="F159" s="587" t="str">
        <f>IFERROR(IF(INDEX('Coverage Indicators - Section D'!G$10:G$41,MATCH('Print View'!$A159,'Coverage Indicators - Section D'!$A$10:$A$41,0))&lt;&gt;0,INDEX('Coverage Indicators - Section D'!G$10:G$41,MATCH('Print View'!$A159,'Coverage Indicators - Section D'!$A$10:$A$41,0)),""),"")</f>
        <v/>
      </c>
      <c r="G159" s="587" t="str">
        <f>IFERROR(IF(INDEX('Coverage Indicators - Section D'!H$10:H$41,MATCH('Print View'!$A159,'Coverage Indicators - Section D'!$A$10:$A$41,0))&lt;&gt;0,INDEX('Coverage Indicators - Section D'!H$10:H$41,MATCH('Print View'!$A159,'Coverage Indicators - Section D'!$A$10:$A$41,0)),""),"")</f>
        <v/>
      </c>
      <c r="H159" s="588" t="str">
        <f>IFERROR(IF(INDEX('Coverage Indicators - Section D'!P$10:P$41,MATCH('Print View'!$A159,'Coverage Indicators - Section D'!$A$10:$A$41,0))&lt;&gt;0,INDEX('Coverage Indicators - Section D'!P$10:P$41,MATCH('Print View'!$A159,'Coverage Indicators - Section D'!$A$10:$A$41,0)),""),"")</f>
        <v/>
      </c>
      <c r="I159" s="588" t="str">
        <f>IFERROR(IF(INDEX('Coverage Indicators - Section D'!Q$10:Q$41,MATCH('Print View'!$A159,'Coverage Indicators - Section D'!$A$10:$A$41,0))&lt;&gt;0,INDEX('Coverage Indicators - Section D'!Q$10:Q$41,MATCH('Print View'!$A159,'Coverage Indicators - Section D'!$A$10:$A$41,0)),""),"")</f>
        <v/>
      </c>
      <c r="J159" s="588" t="str">
        <f>IFERROR(IF(INDEX('Coverage Indicators - Section D'!R$10:R$41,MATCH('Print View'!$A159,'Coverage Indicators - Section D'!$A$10:$A$41,0))&lt;&gt;0,INDEX('Coverage Indicators - Section D'!R$10:R$41,MATCH('Print View'!$A159,'Coverage Indicators - Section D'!$A$10:$A$41,0)),""),"")</f>
        <v/>
      </c>
      <c r="K159" s="588" t="str">
        <f>IFERROR(IF(INDEX('Coverage Indicators - Section D'!S$10:S$41,MATCH('Print View'!$A159,'Coverage Indicators - Section D'!$A$10:$A$41,0))&lt;&gt;0,INDEX('Coverage Indicators - Section D'!S$10:S$41,MATCH('Print View'!$A159,'Coverage Indicators - Section D'!$A$10:$A$41,0)),""),"")</f>
        <v/>
      </c>
      <c r="L159" s="250" t="str">
        <f>IFERROR(IF(INDEX('Coverage Indicators - Section D'!T$10:T$41,MATCH('Print View'!$A159,'Coverage Indicators - Section D'!$A$10:$A$41,0))&lt;&gt;0,INDEX('Coverage Indicators - Section D'!T$10:T$41,MATCH('Print View'!$A159,'Coverage Indicators - Section D'!$A$10:$A$41,0)),""),"")</f>
        <v>Angola</v>
      </c>
      <c r="M159" s="588" t="str">
        <f>IFERROR(IF(INDEX('Coverage Indicators - Section D'!V$10:V$41,MATCH('Print View'!$A159,'Coverage Indicators - Section D'!$A$10:$A$41,0))&lt;&gt;0,INDEX('Coverage Indicators - Section D'!V$10:V$41,MATCH('Print View'!$A159,'Coverage Indicators - Section D'!$A$10:$A$41,0)),""),"")</f>
        <v/>
      </c>
      <c r="N159" s="250" t="str">
        <f ca="1">IFERROR(IF(INDEX('Coverage Indicators - Section D'!E$45:E$226,MATCH('Print View'!$AR159,'Coverage Indicators - Section D'!$I$45:$I$226,0))&lt;&gt;0,INDEX('Coverage Indicators - Section D'!E$45:E$226,MATCH('Print View'!$AR159,'Coverage Indicators - Section D'!$I$45:$I$226,0)),""),"")</f>
        <v/>
      </c>
      <c r="O159" s="587" t="str">
        <f ca="1">IFERROR(IF(INDEX('Coverage Indicators - Section D'!G$45:G$226,MATCH('Print View'!$AR159,'Coverage Indicators - Section D'!$I$45:$I$226,0))&lt;&gt;0,INDEX('Coverage Indicators - Section D'!G$45:G$226,MATCH('Print View'!$AR159,'Coverage Indicators - Section D'!$I$45:$I$226,0)),""),"")</f>
        <v/>
      </c>
      <c r="P159" s="588" t="str">
        <f ca="1">IFERROR(IF(INDEX('Coverage Indicators - Section D'!H$45:H$226,MATCH('Print View'!$AR159,'Coverage Indicators - Section D'!$I$45:$I$226,0))&lt;&gt;0,INDEX('Coverage Indicators - Section D'!H$45:H$226,MATCH('Print View'!$AR159,'Coverage Indicators - Section D'!$I$45:$I$226,0)),""),"")</f>
        <v/>
      </c>
      <c r="Q159" s="250" t="str">
        <f ca="1">IFERROR(IF(INDEX('Coverage Indicators - Section D'!E$45:E$226,MATCH('Print View'!$AS159,'Coverage Indicators - Section D'!$I$45:$I$226,0))&lt;&gt;0,INDEX('Coverage Indicators - Section D'!E$45:E$226,MATCH('Print View'!$AS159,'Coverage Indicators - Section D'!$I$45:$I$226,0)),""),"")</f>
        <v/>
      </c>
      <c r="R159" s="587" t="str">
        <f ca="1">IFERROR(IF(INDEX('Coverage Indicators - Section D'!G$45:G$226,MATCH('Print View'!$AS159,'Coverage Indicators - Section D'!$I$45:$I$226,0))&lt;&gt;0,INDEX('Coverage Indicators - Section D'!G$45:G$226,MATCH('Print View'!$AS159,'Coverage Indicators - Section D'!$I$45:$I$226,0)),""),"")</f>
        <v/>
      </c>
      <c r="S159" s="588" t="str">
        <f ca="1">IFERROR(IF(INDEX('Coverage Indicators - Section D'!H$45:H$226,MATCH('Print View'!$AS159,'Coverage Indicators - Section D'!$I$45:$I$226,0))&lt;&gt;0,INDEX('Coverage Indicators - Section D'!H$45:H$226,MATCH('Print View'!$AS159,'Coverage Indicators - Section D'!$I$45:$I$226,0)),""),"")</f>
        <v/>
      </c>
      <c r="T159" s="250" t="str">
        <f ca="1">IFERROR(IF(INDEX('Coverage Indicators - Section D'!E$45:E$226,MATCH('Print View'!$AT159,'Coverage Indicators - Section D'!$I$45:$I$226,0))&lt;&gt;0,INDEX('Coverage Indicators - Section D'!E$45:E$226,MATCH('Print View'!$AT159,'Coverage Indicators - Section D'!$I$45:$I$226,0)),""),"")</f>
        <v/>
      </c>
      <c r="U159" s="587" t="str">
        <f ca="1">IFERROR(IF(INDEX('Coverage Indicators - Section D'!G$45:G$226,MATCH('Print View'!$AT159,'Coverage Indicators - Section D'!$I$45:$I$226,0))&lt;&gt;0,INDEX('Coverage Indicators - Section D'!G$45:G$226,MATCH('Print View'!$AT159,'Coverage Indicators - Section D'!$I$45:$I$226,0)),""),"")</f>
        <v/>
      </c>
      <c r="V159" s="588" t="str">
        <f ca="1">IFERROR(IF(INDEX('Coverage Indicators - Section D'!H$45:H$226,MATCH('Print View'!$AT159,'Coverage Indicators - Section D'!$I$45:$I$226,0))&lt;&gt;0,INDEX('Coverage Indicators - Section D'!H$45:H$226,MATCH('Print View'!$AT159,'Coverage Indicators - Section D'!$I$45:$I$226,0)),""),"")</f>
        <v/>
      </c>
      <c r="W159" s="250" t="str">
        <f ca="1">IFERROR(IF(INDEX('Coverage Indicators - Section D'!E$45:E$226,MATCH('Print View'!$AU159,'Coverage Indicators - Section D'!$I$45:$I$226,0))&lt;&gt;0,INDEX('Coverage Indicators - Section D'!E$45:E$226,MATCH('Print View'!$AU159,'Coverage Indicators - Section D'!$I$45:$I$226,0)),""),"")</f>
        <v/>
      </c>
      <c r="X159" s="587" t="str">
        <f ca="1">IFERROR(IF(INDEX('Coverage Indicators - Section D'!G$45:G$226,MATCH('Print View'!$AU159,'Coverage Indicators - Section D'!$I$45:$I$226,0))&lt;&gt;0,INDEX('Coverage Indicators - Section D'!G$45:G$226,MATCH('Print View'!$AU159,'Coverage Indicators - Section D'!$I$45:$I$226,0)),""),"")</f>
        <v/>
      </c>
      <c r="Y159" s="588" t="str">
        <f ca="1">IFERROR(IF(INDEX('Coverage Indicators - Section D'!H$45:H$226,MATCH('Print View'!$AU159,'Coverage Indicators - Section D'!$I$45:$I$226,0))&lt;&gt;0,INDEX('Coverage Indicators - Section D'!H$45:H$226,MATCH('Print View'!$AU159,'Coverage Indicators - Section D'!$I$45:$I$226,0)),""),"")</f>
        <v/>
      </c>
      <c r="Z159" s="250" t="str">
        <f ca="1">IFERROR(IF(INDEX('Coverage Indicators - Section D'!E$45:E$226,MATCH('Print View'!$AV159,'Coverage Indicators - Section D'!$I$45:$I$226,0))&lt;&gt;0,INDEX('Coverage Indicators - Section D'!E$45:E$226,MATCH('Print View'!$AV159,'Coverage Indicators - Section D'!$I$45:$I$226,0)),""),"")</f>
        <v/>
      </c>
      <c r="AA159" s="587" t="str">
        <f ca="1">IFERROR(IF(INDEX('Coverage Indicators - Section D'!G$45:G$226,MATCH('Print View'!$AV159,'Coverage Indicators - Section D'!$I$45:$I$226,0))&lt;&gt;0,INDEX('Coverage Indicators - Section D'!G$45:G$226,MATCH('Print View'!$AV159,'Coverage Indicators - Section D'!$I$45:$I$226,0)),""),"")</f>
        <v/>
      </c>
      <c r="AB159" s="588" t="str">
        <f ca="1">IFERROR(IF(INDEX('Coverage Indicators - Section D'!H$45:H$226,MATCH('Print View'!$AV159,'Coverage Indicators - Section D'!$I$45:$I$226,0))&lt;&gt;0,INDEX('Coverage Indicators - Section D'!H$45:H$226,MATCH('Print View'!$AV159,'Coverage Indicators - Section D'!$I$45:$I$226,0)),""),"")</f>
        <v/>
      </c>
      <c r="AC159" s="250" t="str">
        <f ca="1">IFERROR(IF(INDEX('Coverage Indicators - Section D'!E$45:E$226,MATCH('Print View'!$AW159,'Coverage Indicators - Section D'!$I$45:$I$226,0))&lt;&gt;0,INDEX('Coverage Indicators - Section D'!E$45:E$226,MATCH('Print View'!$AW159,'Coverage Indicators - Section D'!$I$45:$I$226,0)),""),"")</f>
        <v/>
      </c>
      <c r="AD159" s="587" t="str">
        <f ca="1">IFERROR(IF(INDEX('Coverage Indicators - Section D'!G$45:G$226,MATCH('Print View'!$AW159,'Coverage Indicators - Section D'!$I$45:$I$226,0))&lt;&gt;0,INDEX('Coverage Indicators - Section D'!G$45:G$226,MATCH('Print View'!$AW159,'Coverage Indicators - Section D'!$I$45:$I$226,0)),""),"")</f>
        <v/>
      </c>
      <c r="AE159" s="588" t="str">
        <f ca="1">IFERROR(IF(INDEX('Coverage Indicators - Section D'!H$45:H$226,MATCH('Print View'!$AW159,'Coverage Indicators - Section D'!$I$45:$I$226,0))&lt;&gt;0,INDEX('Coverage Indicators - Section D'!H$45:H$226,MATCH('Print View'!$AW159,'Coverage Indicators - Section D'!$I$45:$I$226,0)),""),"")</f>
        <v/>
      </c>
      <c r="AF159" s="250" t="str">
        <f ca="1">IFERROR(IF(INDEX('Coverage Indicators - Section D'!E$45:E$226,MATCH('Print View'!$AX159,'Coverage Indicators - Section D'!$I$45:$I$226,0))&lt;&gt;0,INDEX('Coverage Indicators - Section D'!E$45:E$226,MATCH('Print View'!$AX159,'Coverage Indicators - Section D'!$I$45:$I$226,0)),""),"")</f>
        <v/>
      </c>
      <c r="AG159" s="587" t="str">
        <f ca="1">IFERROR(IF(INDEX('Coverage Indicators - Section D'!G$45:G$226,MATCH('Print View'!$AX159,'Coverage Indicators - Section D'!$I$45:$I$226,0))&lt;&gt;0,INDEX('Coverage Indicators - Section D'!G$45:G$226,MATCH('Print View'!$AX159,'Coverage Indicators - Section D'!$I$45:$I$226,0)),""),"")</f>
        <v/>
      </c>
      <c r="AH159" s="588" t="str">
        <f ca="1">IFERROR(IF(INDEX('Coverage Indicators - Section D'!H$45:H$226,MATCH('Print View'!$AX159,'Coverage Indicators - Section D'!$I$45:$I$226,0))&lt;&gt;0,INDEX('Coverage Indicators - Section D'!H$45:H$226,MATCH('Print View'!$AX159,'Coverage Indicators - Section D'!$I$45:$I$226,0)),""),"")</f>
        <v/>
      </c>
      <c r="AI159" s="250" t="str">
        <f ca="1">IFERROR(IF(INDEX('Coverage Indicators - Section D'!E$45:E$226,MATCH('Print View'!$AY159,'Coverage Indicators - Section D'!$I$45:$I$226,0))&lt;&gt;0,INDEX('Coverage Indicators - Section D'!E$45:E$226,MATCH('Print View'!$AY159,'Coverage Indicators - Section D'!$I$45:$I$226,0)),""),"")</f>
        <v/>
      </c>
      <c r="AJ159" s="587" t="str">
        <f ca="1">IFERROR(IF(INDEX('Coverage Indicators - Section D'!G$45:G$226,MATCH('Print View'!$AY159,'Coverage Indicators - Section D'!$I$45:$I$226,0))&lt;&gt;0,INDEX('Coverage Indicators - Section D'!G$45:G$226,MATCH('Print View'!$AY159,'Coverage Indicators - Section D'!$I$45:$I$226,0)),""),"")</f>
        <v/>
      </c>
      <c r="AK159" s="588" t="str">
        <f ca="1">IFERROR(IF(INDEX('Coverage Indicators - Section D'!H$45:H$226,MATCH('Print View'!$AY159,'Coverage Indicators - Section D'!$I$45:$I$226,0))&lt;&gt;0,INDEX('Coverage Indicators - Section D'!H$45:H$226,MATCH('Print View'!$AY159,'Coverage Indicators - Section D'!$I$45:$I$226,0)),""),"")</f>
        <v/>
      </c>
      <c r="AL159" s="319"/>
      <c r="AM159" s="586" t="str">
        <f>IFERROR(IF(INDEX('Coverage Indicators - Section D'!W$10:W$41,MATCH('Print View'!$A159,'Coverage Indicators - Section D'!$A$10:$A$41,0))&lt;&gt;0,INDEX('Coverage Indicators - Section D'!W$10:W$41,MATCH('Print View'!$A159,'Coverage Indicators - Section D'!$A$10:$A$41,0)),""),"")</f>
        <v/>
      </c>
      <c r="AN159" s="306"/>
      <c r="AO159" s="681"/>
      <c r="AP159" s="682"/>
      <c r="AQ159" s="682"/>
      <c r="AR159" s="579" t="str">
        <f t="shared" ref="AR159" ca="1" si="292">CONCATENATE($A159,N$117)</f>
        <v>211-Jul-18 to 31-Dec-18</v>
      </c>
      <c r="AS159" s="578" t="str">
        <f t="shared" ref="AS159" ca="1" si="293">CONCATENATE($A159,Q$117)</f>
        <v>211-Jan-19 to 30-Jun-19</v>
      </c>
      <c r="AT159" s="578" t="str">
        <f t="shared" ref="AT159" ca="1" si="294">CONCATENATE($A159,T$117)</f>
        <v>211-Jul-19 to 31-Dec-19</v>
      </c>
      <c r="AU159" s="578" t="str">
        <f t="shared" ref="AU159" ca="1" si="295">CONCATENATE($A159,W$117)</f>
        <v>211-Jan-20 to 30-Jun-20</v>
      </c>
      <c r="AV159" s="578" t="str">
        <f t="shared" ref="AV159" ca="1" si="296">CONCATENATE($A159,Z$117)</f>
        <v>211-Jul-20 to 31-Dec-20</v>
      </c>
      <c r="AW159" s="578" t="str">
        <f t="shared" ref="AW159" ca="1" si="297">CONCATENATE($A159,AC$117)</f>
        <v>211-Jan-21 to 30-Jun-21</v>
      </c>
      <c r="AX159" s="578" t="str">
        <f t="shared" ref="AX159" si="298">CONCATENATE($A159,AF$117)</f>
        <v xml:space="preserve">21 to </v>
      </c>
      <c r="AY159" s="578" t="str">
        <f t="shared" ref="AY159" si="299">CONCATENATE($A159,AI$117)</f>
        <v xml:space="preserve">21 to </v>
      </c>
      <c r="AZ159" s="339"/>
      <c r="BA159" s="339"/>
    </row>
    <row r="160" spans="1:53" s="226" customFormat="1" ht="28.5" x14ac:dyDescent="0.25">
      <c r="A160" s="594"/>
      <c r="B160" s="588"/>
      <c r="C160" s="588"/>
      <c r="D160" s="588"/>
      <c r="E160" s="249" t="str">
        <f>IFERROR(IF(INDEX('Coverage Indicators - Section D'!F$10:F$41,MATCH('Print View'!$A159,'Coverage Indicators - Section D'!$A$10:$A$41,0))&lt;&gt;0,INDEX('Coverage Indicators - Section D'!F$10:F$41,MATCH('Print View'!$A159,'Coverage Indicators - Section D'!$A$10:$A$41,0)),""),"")</f>
        <v/>
      </c>
      <c r="F160" s="587"/>
      <c r="G160" s="587"/>
      <c r="H160" s="588"/>
      <c r="I160" s="588"/>
      <c r="J160" s="588"/>
      <c r="K160" s="588"/>
      <c r="L160" s="249" t="str">
        <f>IFERROR(IF(INDEX('Coverage Indicators - Section D'!U$10:U$41,MATCH('Print View'!$A159,'Coverage Indicators - Section D'!$A$10:$A$41,0))&lt;&gt;0,INDEX('Coverage Indicators - Section D'!U$10:U$41,MATCH('Print View'!$A159,'Coverage Indicators - Section D'!$A$10:$A$41,0)),""),"")</f>
        <v/>
      </c>
      <c r="M160" s="588"/>
      <c r="N160" s="249" t="str">
        <f ca="1">IFERROR(IF(INDEX('Coverage Indicators - Section D'!F$45:F$226,MATCH('Print View'!$AR159,'Coverage Indicators - Section D'!$I$45:$I$226,0))&lt;&gt;0,INDEX('Coverage Indicators - Section D'!F$45:F$226,MATCH('Print View'!$AR159,'Coverage Indicators - Section D'!$I$45:$I$226,0)),""),"")</f>
        <v/>
      </c>
      <c r="O160" s="587"/>
      <c r="P160" s="588"/>
      <c r="Q160" s="249" t="str">
        <f ca="1">IFERROR(IF(INDEX('Coverage Indicators - Section D'!F$45:F$226,MATCH('Print View'!$AS159,'Coverage Indicators - Section D'!$I$45:$I$226,0))&lt;&gt;0,INDEX('Coverage Indicators - Section D'!F$45:F$226,MATCH('Print View'!$AS159,'Coverage Indicators - Section D'!$I$45:$I$226,0)),""),"")</f>
        <v/>
      </c>
      <c r="R160" s="587"/>
      <c r="S160" s="588"/>
      <c r="T160" s="249" t="str">
        <f ca="1">IFERROR(IF(INDEX('Coverage Indicators - Section D'!F$45:F$226,MATCH('Print View'!$AT159,'Coverage Indicators - Section D'!$I$45:$I$226,0))&lt;&gt;0,INDEX('Coverage Indicators - Section D'!F$45:F$226,MATCH('Print View'!$AT159,'Coverage Indicators - Section D'!$I$45:$I$226,0)),""),"")</f>
        <v/>
      </c>
      <c r="U160" s="587"/>
      <c r="V160" s="588"/>
      <c r="W160" s="249" t="str">
        <f ca="1">IFERROR(IF(INDEX('Coverage Indicators - Section D'!F$45:F$226,MATCH('Print View'!$AU159,'Coverage Indicators - Section D'!$I$45:$I$226,0))&lt;&gt;0,INDEX('Coverage Indicators - Section D'!F$45:F$226,MATCH('Print View'!$AU159,'Coverage Indicators - Section D'!$I$45:$I$226,0)),""),"")</f>
        <v/>
      </c>
      <c r="X160" s="587"/>
      <c r="Y160" s="588"/>
      <c r="Z160" s="249" t="str">
        <f ca="1">IFERROR(IF(INDEX('Coverage Indicators - Section D'!F$45:F$226,MATCH('Print View'!$AV159,'Coverage Indicators - Section D'!$I$45:$I$226,0))&lt;&gt;0,INDEX('Coverage Indicators - Section D'!F$45:F$226,MATCH('Print View'!$AV159,'Coverage Indicators - Section D'!$I$45:$I$226,0)),""),"")</f>
        <v/>
      </c>
      <c r="AA160" s="587"/>
      <c r="AB160" s="588"/>
      <c r="AC160" s="249" t="str">
        <f ca="1">IFERROR(IF(INDEX('Coverage Indicators - Section D'!F$45:F$226,MATCH('Print View'!$AW159,'Coverage Indicators - Section D'!$I$45:$I$226,0))&lt;&gt;0,INDEX('Coverage Indicators - Section D'!F$45:F$226,MATCH('Print View'!$AW159,'Coverage Indicators - Section D'!$I$45:$I$226,0)),""),"")</f>
        <v/>
      </c>
      <c r="AD160" s="587"/>
      <c r="AE160" s="588"/>
      <c r="AF160" s="249" t="str">
        <f ca="1">IFERROR(IF(INDEX('Coverage Indicators - Section D'!F$45:F$226,MATCH('Print View'!$AX159,'Coverage Indicators - Section D'!$I$45:$I$226,0))&lt;&gt;0,INDEX('Coverage Indicators - Section D'!F$45:F$226,MATCH('Print View'!$AX159,'Coverage Indicators - Section D'!$I$45:$I$226,0)),""),"")</f>
        <v/>
      </c>
      <c r="AG160" s="587"/>
      <c r="AH160" s="588"/>
      <c r="AI160" s="249" t="str">
        <f ca="1">IFERROR(IF(INDEX('Coverage Indicators - Section D'!F$45:F$226,MATCH('Print View'!$AY159,'Coverage Indicators - Section D'!$I$45:$I$226,0))&lt;&gt;0,INDEX('Coverage Indicators - Section D'!F$45:F$226,MATCH('Print View'!$AY159,'Coverage Indicators - Section D'!$I$45:$I$226,0)),""),"")</f>
        <v/>
      </c>
      <c r="AJ160" s="587"/>
      <c r="AK160" s="588"/>
      <c r="AL160" s="319"/>
      <c r="AM160" s="586"/>
      <c r="AN160" s="306"/>
      <c r="AO160" s="681"/>
      <c r="AP160" s="682"/>
      <c r="AQ160" s="682"/>
      <c r="AR160" s="579"/>
      <c r="AS160" s="578"/>
      <c r="AT160" s="578"/>
      <c r="AU160" s="578"/>
      <c r="AV160" s="578"/>
      <c r="AW160" s="578"/>
      <c r="AX160" s="578"/>
      <c r="AY160" s="578"/>
      <c r="AZ160" s="339"/>
      <c r="BA160" s="339"/>
    </row>
    <row r="161" spans="1:53" s="226" customFormat="1" ht="28.5" x14ac:dyDescent="0.25">
      <c r="A161" s="584">
        <v>22</v>
      </c>
      <c r="B161" s="582" t="str">
        <f>IFERROR(IF(INDEX('Coverage Indicators - Section D'!B$10:B$41,MATCH('Print View'!$A161,'Coverage Indicators - Section D'!$A$10:$A$41,0))&lt;&gt;0,INDEX('Coverage Indicators - Section D'!B$10:B$41,MATCH('Print View'!$A161,'Coverage Indicators - Section D'!$A$10:$A$41,0)),""),"")</f>
        <v/>
      </c>
      <c r="C161" s="582" t="str">
        <f>IFERROR(IF(INDEX('Coverage Indicators - Section D'!C$10:C$41,MATCH('Print View'!$A161,'Coverage Indicators - Section D'!$A$10:$A$41,0))&lt;&gt;0,INDEX('Coverage Indicators - Section D'!C$10:C$41,MATCH('Print View'!$A161,'Coverage Indicators - Section D'!$A$10:$A$41,0)),""),"")</f>
        <v/>
      </c>
      <c r="D161" s="582" t="str">
        <f>IFERROR(IF(INDEX('Coverage Indicators - Section D'!D$10:D$41,MATCH('Print View'!$A161,'Coverage Indicators - Section D'!$A$10:$A$41,0))&lt;&gt;0,INDEX('Coverage Indicators - Section D'!D$10:D$41,MATCH('Print View'!$A161,'Coverage Indicators - Section D'!$A$10:$A$41,0)),""),"")</f>
        <v/>
      </c>
      <c r="E161" s="271" t="str">
        <f>IFERROR(IF(INDEX('Coverage Indicators - Section D'!E$10:E$41,MATCH('Print View'!$A161,'Coverage Indicators - Section D'!$A$10:$A$41,0))&lt;&gt;0,INDEX('Coverage Indicators - Section D'!E$10:E$41,MATCH('Print View'!$A161,'Coverage Indicators - Section D'!$A$10:$A$41,0)),""),"")</f>
        <v/>
      </c>
      <c r="F161" s="580" t="str">
        <f>IFERROR(IF(INDEX('Coverage Indicators - Section D'!G$10:G$41,MATCH('Print View'!$A161,'Coverage Indicators - Section D'!$A$10:$A$41,0))&lt;&gt;0,INDEX('Coverage Indicators - Section D'!G$10:G$41,MATCH('Print View'!$A161,'Coverage Indicators - Section D'!$A$10:$A$41,0)),""),"")</f>
        <v/>
      </c>
      <c r="G161" s="580" t="str">
        <f>IFERROR(IF(INDEX('Coverage Indicators - Section D'!H$10:H$41,MATCH('Print View'!$A161,'Coverage Indicators - Section D'!$A$10:$A$41,0))&lt;&gt;0,INDEX('Coverage Indicators - Section D'!H$10:H$41,MATCH('Print View'!$A161,'Coverage Indicators - Section D'!$A$10:$A$41,0)),""),"")</f>
        <v/>
      </c>
      <c r="H161" s="582" t="str">
        <f>IFERROR(IF(INDEX('Coverage Indicators - Section D'!P$10:P$41,MATCH('Print View'!$A161,'Coverage Indicators - Section D'!$A$10:$A$41,0))&lt;&gt;0,INDEX('Coverage Indicators - Section D'!P$10:P$41,MATCH('Print View'!$A161,'Coverage Indicators - Section D'!$A$10:$A$41,0)),""),"")</f>
        <v/>
      </c>
      <c r="I161" s="582" t="str">
        <f>IFERROR(IF(INDEX('Coverage Indicators - Section D'!Q$10:Q$41,MATCH('Print View'!$A161,'Coverage Indicators - Section D'!$A$10:$A$41,0))&lt;&gt;0,INDEX('Coverage Indicators - Section D'!Q$10:Q$41,MATCH('Print View'!$A161,'Coverage Indicators - Section D'!$A$10:$A$41,0)),""),"")</f>
        <v/>
      </c>
      <c r="J161" s="582" t="str">
        <f>IFERROR(IF(INDEX('Coverage Indicators - Section D'!R$10:R$41,MATCH('Print View'!$A161,'Coverage Indicators - Section D'!$A$10:$A$41,0))&lt;&gt;0,INDEX('Coverage Indicators - Section D'!R$10:R$41,MATCH('Print View'!$A161,'Coverage Indicators - Section D'!$A$10:$A$41,0)),""),"")</f>
        <v/>
      </c>
      <c r="K161" s="582" t="str">
        <f>IFERROR(IF(INDEX('Coverage Indicators - Section D'!S$10:S$41,MATCH('Print View'!$A161,'Coverage Indicators - Section D'!$A$10:$A$41,0))&lt;&gt;0,INDEX('Coverage Indicators - Section D'!S$10:S$41,MATCH('Print View'!$A161,'Coverage Indicators - Section D'!$A$10:$A$41,0)),""),"")</f>
        <v/>
      </c>
      <c r="L161" s="271" t="str">
        <f>IFERROR(IF(INDEX('Coverage Indicators - Section D'!T$10:T$41,MATCH('Print View'!$A161,'Coverage Indicators - Section D'!$A$10:$A$41,0))&lt;&gt;0,INDEX('Coverage Indicators - Section D'!T$10:T$41,MATCH('Print View'!$A161,'Coverage Indicators - Section D'!$A$10:$A$41,0)),""),"")</f>
        <v>Angola</v>
      </c>
      <c r="M161" s="582" t="str">
        <f>IFERROR(IF(INDEX('Coverage Indicators - Section D'!V$10:V$41,MATCH('Print View'!$A161,'Coverage Indicators - Section D'!$A$10:$A$41,0))&lt;&gt;0,INDEX('Coverage Indicators - Section D'!V$10:V$41,MATCH('Print View'!$A161,'Coverage Indicators - Section D'!$A$10:$A$41,0)),""),"")</f>
        <v/>
      </c>
      <c r="N161" s="271" t="str">
        <f ca="1">IFERROR(IF(INDEX('Coverage Indicators - Section D'!E$45:E$226,MATCH('Print View'!$AR161,'Coverage Indicators - Section D'!$I$45:$I$226,0))&lt;&gt;0,INDEX('Coverage Indicators - Section D'!E$45:E$226,MATCH('Print View'!$AR161,'Coverage Indicators - Section D'!$I$45:$I$226,0)),""),"")</f>
        <v/>
      </c>
      <c r="O161" s="580" t="str">
        <f ca="1">IFERROR(IF(INDEX('Coverage Indicators - Section D'!G$45:G$226,MATCH('Print View'!$AR161,'Coverage Indicators - Section D'!$I$45:$I$226,0))&lt;&gt;0,INDEX('Coverage Indicators - Section D'!G$45:G$226,MATCH('Print View'!$AR161,'Coverage Indicators - Section D'!$I$45:$I$226,0)),""),"")</f>
        <v/>
      </c>
      <c r="P161" s="582" t="str">
        <f ca="1">IFERROR(IF(INDEX('Coverage Indicators - Section D'!H$45:H$226,MATCH('Print View'!$AR161,'Coverage Indicators - Section D'!$I$45:$I$226,0))&lt;&gt;0,INDEX('Coverage Indicators - Section D'!H$45:H$226,MATCH('Print View'!$AR161,'Coverage Indicators - Section D'!$I$45:$I$226,0)),""),"")</f>
        <v/>
      </c>
      <c r="Q161" s="271" t="str">
        <f ca="1">IFERROR(IF(INDEX('Coverage Indicators - Section D'!E$45:E$226,MATCH('Print View'!$AS161,'Coverage Indicators - Section D'!$I$45:$I$226,0))&lt;&gt;0,INDEX('Coverage Indicators - Section D'!E$45:E$226,MATCH('Print View'!$AS161,'Coverage Indicators - Section D'!$I$45:$I$226,0)),""),"")</f>
        <v/>
      </c>
      <c r="R161" s="580" t="str">
        <f ca="1">IFERROR(IF(INDEX('Coverage Indicators - Section D'!G$45:G$226,MATCH('Print View'!$AS161,'Coverage Indicators - Section D'!$I$45:$I$226,0))&lt;&gt;0,INDEX('Coverage Indicators - Section D'!G$45:G$226,MATCH('Print View'!$AS161,'Coverage Indicators - Section D'!$I$45:$I$226,0)),""),"")</f>
        <v/>
      </c>
      <c r="S161" s="582" t="str">
        <f ca="1">IFERROR(IF(INDEX('Coverage Indicators - Section D'!H$45:H$226,MATCH('Print View'!$AS161,'Coverage Indicators - Section D'!$I$45:$I$226,0))&lt;&gt;0,INDEX('Coverage Indicators - Section D'!H$45:H$226,MATCH('Print View'!$AS161,'Coverage Indicators - Section D'!$I$45:$I$226,0)),""),"")</f>
        <v/>
      </c>
      <c r="T161" s="271" t="str">
        <f ca="1">IFERROR(IF(INDEX('Coverage Indicators - Section D'!E$45:E$226,MATCH('Print View'!$AT161,'Coverage Indicators - Section D'!$I$45:$I$226,0))&lt;&gt;0,INDEX('Coverage Indicators - Section D'!E$45:E$226,MATCH('Print View'!$AT161,'Coverage Indicators - Section D'!$I$45:$I$226,0)),""),"")</f>
        <v/>
      </c>
      <c r="U161" s="580" t="str">
        <f ca="1">IFERROR(IF(INDEX('Coverage Indicators - Section D'!G$45:G$226,MATCH('Print View'!$AT161,'Coverage Indicators - Section D'!$I$45:$I$226,0))&lt;&gt;0,INDEX('Coverage Indicators - Section D'!G$45:G$226,MATCH('Print View'!$AT161,'Coverage Indicators - Section D'!$I$45:$I$226,0)),""),"")</f>
        <v/>
      </c>
      <c r="V161" s="582" t="str">
        <f ca="1">IFERROR(IF(INDEX('Coverage Indicators - Section D'!H$45:H$226,MATCH('Print View'!$AT161,'Coverage Indicators - Section D'!$I$45:$I$226,0))&lt;&gt;0,INDEX('Coverage Indicators - Section D'!H$45:H$226,MATCH('Print View'!$AT161,'Coverage Indicators - Section D'!$I$45:$I$226,0)),""),"")</f>
        <v/>
      </c>
      <c r="W161" s="271" t="str">
        <f ca="1">IFERROR(IF(INDEX('Coverage Indicators - Section D'!E$45:E$226,MATCH('Print View'!$AU161,'Coverage Indicators - Section D'!$I$45:$I$226,0))&lt;&gt;0,INDEX('Coverage Indicators - Section D'!E$45:E$226,MATCH('Print View'!$AU161,'Coverage Indicators - Section D'!$I$45:$I$226,0)),""),"")</f>
        <v/>
      </c>
      <c r="X161" s="580" t="str">
        <f ca="1">IFERROR(IF(INDEX('Coverage Indicators - Section D'!G$45:G$226,MATCH('Print View'!$AU161,'Coverage Indicators - Section D'!$I$45:$I$226,0))&lt;&gt;0,INDEX('Coverage Indicators - Section D'!G$45:G$226,MATCH('Print View'!$AU161,'Coverage Indicators - Section D'!$I$45:$I$226,0)),""),"")</f>
        <v/>
      </c>
      <c r="Y161" s="582" t="str">
        <f ca="1">IFERROR(IF(INDEX('Coverage Indicators - Section D'!H$45:H$226,MATCH('Print View'!$AU161,'Coverage Indicators - Section D'!$I$45:$I$226,0))&lt;&gt;0,INDEX('Coverage Indicators - Section D'!H$45:H$226,MATCH('Print View'!$AU161,'Coverage Indicators - Section D'!$I$45:$I$226,0)),""),"")</f>
        <v/>
      </c>
      <c r="Z161" s="271" t="str">
        <f ca="1">IFERROR(IF(INDEX('Coverage Indicators - Section D'!E$45:E$226,MATCH('Print View'!$AV161,'Coverage Indicators - Section D'!$I$45:$I$226,0))&lt;&gt;0,INDEX('Coverage Indicators - Section D'!E$45:E$226,MATCH('Print View'!$AV161,'Coverage Indicators - Section D'!$I$45:$I$226,0)),""),"")</f>
        <v/>
      </c>
      <c r="AA161" s="580" t="str">
        <f ca="1">IFERROR(IF(INDEX('Coverage Indicators - Section D'!G$45:G$226,MATCH('Print View'!$AV161,'Coverage Indicators - Section D'!$I$45:$I$226,0))&lt;&gt;0,INDEX('Coverage Indicators - Section D'!G$45:G$226,MATCH('Print View'!$AV161,'Coverage Indicators - Section D'!$I$45:$I$226,0)),""),"")</f>
        <v/>
      </c>
      <c r="AB161" s="582" t="str">
        <f ca="1">IFERROR(IF(INDEX('Coverage Indicators - Section D'!H$45:H$226,MATCH('Print View'!$AV161,'Coverage Indicators - Section D'!$I$45:$I$226,0))&lt;&gt;0,INDEX('Coverage Indicators - Section D'!H$45:H$226,MATCH('Print View'!$AV161,'Coverage Indicators - Section D'!$I$45:$I$226,0)),""),"")</f>
        <v/>
      </c>
      <c r="AC161" s="271" t="str">
        <f ca="1">IFERROR(IF(INDEX('Coverage Indicators - Section D'!E$45:E$226,MATCH('Print View'!$AW161,'Coverage Indicators - Section D'!$I$45:$I$226,0))&lt;&gt;0,INDEX('Coverage Indicators - Section D'!E$45:E$226,MATCH('Print View'!$AW161,'Coverage Indicators - Section D'!$I$45:$I$226,0)),""),"")</f>
        <v/>
      </c>
      <c r="AD161" s="580" t="str">
        <f ca="1">IFERROR(IF(INDEX('Coverage Indicators - Section D'!G$45:G$226,MATCH('Print View'!$AW161,'Coverage Indicators - Section D'!$I$45:$I$226,0))&lt;&gt;0,INDEX('Coverage Indicators - Section D'!G$45:G$226,MATCH('Print View'!$AW161,'Coverage Indicators - Section D'!$I$45:$I$226,0)),""),"")</f>
        <v/>
      </c>
      <c r="AE161" s="582" t="str">
        <f ca="1">IFERROR(IF(INDEX('Coverage Indicators - Section D'!H$45:H$226,MATCH('Print View'!$AW161,'Coverage Indicators - Section D'!$I$45:$I$226,0))&lt;&gt;0,INDEX('Coverage Indicators - Section D'!H$45:H$226,MATCH('Print View'!$AW161,'Coverage Indicators - Section D'!$I$45:$I$226,0)),""),"")</f>
        <v/>
      </c>
      <c r="AF161" s="271" t="str">
        <f ca="1">IFERROR(IF(INDEX('Coverage Indicators - Section D'!E$45:E$226,MATCH('Print View'!$AX161,'Coverage Indicators - Section D'!$I$45:$I$226,0))&lt;&gt;0,INDEX('Coverage Indicators - Section D'!E$45:E$226,MATCH('Print View'!$AX161,'Coverage Indicators - Section D'!$I$45:$I$226,0)),""),"")</f>
        <v/>
      </c>
      <c r="AG161" s="580" t="str">
        <f ca="1">IFERROR(IF(INDEX('Coverage Indicators - Section D'!G$45:G$226,MATCH('Print View'!$AX161,'Coverage Indicators - Section D'!$I$45:$I$226,0))&lt;&gt;0,INDEX('Coverage Indicators - Section D'!G$45:G$226,MATCH('Print View'!$AX161,'Coverage Indicators - Section D'!$I$45:$I$226,0)),""),"")</f>
        <v/>
      </c>
      <c r="AH161" s="582" t="str">
        <f ca="1">IFERROR(IF(INDEX('Coverage Indicators - Section D'!H$45:H$226,MATCH('Print View'!$AX161,'Coverage Indicators - Section D'!$I$45:$I$226,0))&lt;&gt;0,INDEX('Coverage Indicators - Section D'!H$45:H$226,MATCH('Print View'!$AX161,'Coverage Indicators - Section D'!$I$45:$I$226,0)),""),"")</f>
        <v/>
      </c>
      <c r="AI161" s="271" t="str">
        <f ca="1">IFERROR(IF(INDEX('Coverage Indicators - Section D'!E$45:E$226,MATCH('Print View'!$AY161,'Coverage Indicators - Section D'!$I$45:$I$226,0))&lt;&gt;0,INDEX('Coverage Indicators - Section D'!E$45:E$226,MATCH('Print View'!$AY161,'Coverage Indicators - Section D'!$I$45:$I$226,0)),""),"")</f>
        <v/>
      </c>
      <c r="AJ161" s="580" t="str">
        <f ca="1">IFERROR(IF(INDEX('Coverage Indicators - Section D'!G$45:G$226,MATCH('Print View'!$AY161,'Coverage Indicators - Section D'!$I$45:$I$226,0))&lt;&gt;0,INDEX('Coverage Indicators - Section D'!G$45:G$226,MATCH('Print View'!$AY161,'Coverage Indicators - Section D'!$I$45:$I$226,0)),""),"")</f>
        <v/>
      </c>
      <c r="AK161" s="582" t="str">
        <f ca="1">IFERROR(IF(INDEX('Coverage Indicators - Section D'!H$45:H$226,MATCH('Print View'!$AY161,'Coverage Indicators - Section D'!$I$45:$I$226,0))&lt;&gt;0,INDEX('Coverage Indicators - Section D'!H$45:H$226,MATCH('Print View'!$AY161,'Coverage Indicators - Section D'!$I$45:$I$226,0)),""),"")</f>
        <v/>
      </c>
      <c r="AL161" s="319"/>
      <c r="AM161" s="595" t="str">
        <f>IFERROR(IF(INDEX('Coverage Indicators - Section D'!W$10:W$41,MATCH('Print View'!$A161,'Coverage Indicators - Section D'!$A$10:$A$41,0))&lt;&gt;0,INDEX('Coverage Indicators - Section D'!W$10:W$41,MATCH('Print View'!$A161,'Coverage Indicators - Section D'!$A$10:$A$41,0)),""),"")</f>
        <v/>
      </c>
      <c r="AN161" s="306"/>
      <c r="AO161" s="683"/>
      <c r="AP161" s="684"/>
      <c r="AQ161" s="684"/>
      <c r="AR161" s="579" t="str">
        <f t="shared" ref="AR161" ca="1" si="300">CONCATENATE($A161,N$117)</f>
        <v>221-Jul-18 to 31-Dec-18</v>
      </c>
      <c r="AS161" s="578" t="str">
        <f t="shared" ref="AS161" ca="1" si="301">CONCATENATE($A161,Q$117)</f>
        <v>221-Jan-19 to 30-Jun-19</v>
      </c>
      <c r="AT161" s="578" t="str">
        <f t="shared" ref="AT161" ca="1" si="302">CONCATENATE($A161,T$117)</f>
        <v>221-Jul-19 to 31-Dec-19</v>
      </c>
      <c r="AU161" s="578" t="str">
        <f t="shared" ref="AU161" ca="1" si="303">CONCATENATE($A161,W$117)</f>
        <v>221-Jan-20 to 30-Jun-20</v>
      </c>
      <c r="AV161" s="578" t="str">
        <f t="shared" ref="AV161" ca="1" si="304">CONCATENATE($A161,Z$117)</f>
        <v>221-Jul-20 to 31-Dec-20</v>
      </c>
      <c r="AW161" s="578" t="str">
        <f t="shared" ref="AW161" ca="1" si="305">CONCATENATE($A161,AC$117)</f>
        <v>221-Jan-21 to 30-Jun-21</v>
      </c>
      <c r="AX161" s="578" t="str">
        <f t="shared" ref="AX161" si="306">CONCATENATE($A161,AF$117)</f>
        <v xml:space="preserve">22 to </v>
      </c>
      <c r="AY161" s="578" t="str">
        <f t="shared" ref="AY161" si="307">CONCATENATE($A161,AI$117)</f>
        <v xml:space="preserve">22 to </v>
      </c>
      <c r="AZ161" s="339"/>
      <c r="BA161" s="339"/>
    </row>
    <row r="162" spans="1:53" s="226" customFormat="1" ht="28.5" x14ac:dyDescent="0.25">
      <c r="A162" s="584"/>
      <c r="B162" s="582"/>
      <c r="C162" s="582"/>
      <c r="D162" s="582"/>
      <c r="E162" s="272" t="str">
        <f>IFERROR(IF(INDEX('Coverage Indicators - Section D'!F$10:F$41,MATCH('Print View'!$A161,'Coverage Indicators - Section D'!$A$10:$A$41,0))&lt;&gt;0,INDEX('Coverage Indicators - Section D'!F$10:F$41,MATCH('Print View'!$A161,'Coverage Indicators - Section D'!$A$10:$A$41,0)),""),"")</f>
        <v/>
      </c>
      <c r="F162" s="580"/>
      <c r="G162" s="580"/>
      <c r="H162" s="582"/>
      <c r="I162" s="582"/>
      <c r="J162" s="582"/>
      <c r="K162" s="582"/>
      <c r="L162" s="272" t="str">
        <f>IFERROR(IF(INDEX('Coverage Indicators - Section D'!U$10:U$41,MATCH('Print View'!$A161,'Coverage Indicators - Section D'!$A$10:$A$41,0))&lt;&gt;0,INDEX('Coverage Indicators - Section D'!U$10:U$41,MATCH('Print View'!$A161,'Coverage Indicators - Section D'!$A$10:$A$41,0)),""),"")</f>
        <v/>
      </c>
      <c r="M162" s="582"/>
      <c r="N162" s="272" t="str">
        <f ca="1">IFERROR(IF(INDEX('Coverage Indicators - Section D'!F$45:F$226,MATCH('Print View'!$AR161,'Coverage Indicators - Section D'!$I$45:$I$226,0))&lt;&gt;0,INDEX('Coverage Indicators - Section D'!F$45:F$226,MATCH('Print View'!$AR161,'Coverage Indicators - Section D'!$I$45:$I$226,0)),""),"")</f>
        <v/>
      </c>
      <c r="O162" s="580"/>
      <c r="P162" s="582"/>
      <c r="Q162" s="272" t="str">
        <f ca="1">IFERROR(IF(INDEX('Coverage Indicators - Section D'!F$45:F$226,MATCH('Print View'!$AS161,'Coverage Indicators - Section D'!$I$45:$I$226,0))&lt;&gt;0,INDEX('Coverage Indicators - Section D'!F$45:F$226,MATCH('Print View'!$AS161,'Coverage Indicators - Section D'!$I$45:$I$226,0)),""),"")</f>
        <v/>
      </c>
      <c r="R162" s="580"/>
      <c r="S162" s="582"/>
      <c r="T162" s="272" t="str">
        <f ca="1">IFERROR(IF(INDEX('Coverage Indicators - Section D'!F$45:F$226,MATCH('Print View'!$AT161,'Coverage Indicators - Section D'!$I$45:$I$226,0))&lt;&gt;0,INDEX('Coverage Indicators - Section D'!F$45:F$226,MATCH('Print View'!$AT161,'Coverage Indicators - Section D'!$I$45:$I$226,0)),""),"")</f>
        <v/>
      </c>
      <c r="U162" s="580"/>
      <c r="V162" s="582"/>
      <c r="W162" s="272" t="str">
        <f ca="1">IFERROR(IF(INDEX('Coverage Indicators - Section D'!F$45:F$226,MATCH('Print View'!$AU161,'Coverage Indicators - Section D'!$I$45:$I$226,0))&lt;&gt;0,INDEX('Coverage Indicators - Section D'!F$45:F$226,MATCH('Print View'!$AU161,'Coverage Indicators - Section D'!$I$45:$I$226,0)),""),"")</f>
        <v/>
      </c>
      <c r="X162" s="580"/>
      <c r="Y162" s="582"/>
      <c r="Z162" s="272" t="str">
        <f ca="1">IFERROR(IF(INDEX('Coverage Indicators - Section D'!F$45:F$226,MATCH('Print View'!$AV161,'Coverage Indicators - Section D'!$I$45:$I$226,0))&lt;&gt;0,INDEX('Coverage Indicators - Section D'!F$45:F$226,MATCH('Print View'!$AV161,'Coverage Indicators - Section D'!$I$45:$I$226,0)),""),"")</f>
        <v/>
      </c>
      <c r="AA162" s="580"/>
      <c r="AB162" s="582"/>
      <c r="AC162" s="272" t="str">
        <f ca="1">IFERROR(IF(INDEX('Coverage Indicators - Section D'!F$45:F$226,MATCH('Print View'!$AW161,'Coverage Indicators - Section D'!$I$45:$I$226,0))&lt;&gt;0,INDEX('Coverage Indicators - Section D'!F$45:F$226,MATCH('Print View'!$AW161,'Coverage Indicators - Section D'!$I$45:$I$226,0)),""),"")</f>
        <v/>
      </c>
      <c r="AD162" s="580"/>
      <c r="AE162" s="582"/>
      <c r="AF162" s="272" t="str">
        <f ca="1">IFERROR(IF(INDEX('Coverage Indicators - Section D'!F$45:F$226,MATCH('Print View'!$AX161,'Coverage Indicators - Section D'!$I$45:$I$226,0))&lt;&gt;0,INDEX('Coverage Indicators - Section D'!F$45:F$226,MATCH('Print View'!$AX161,'Coverage Indicators - Section D'!$I$45:$I$226,0)),""),"")</f>
        <v/>
      </c>
      <c r="AG162" s="580"/>
      <c r="AH162" s="582"/>
      <c r="AI162" s="272" t="str">
        <f ca="1">IFERROR(IF(INDEX('Coverage Indicators - Section D'!F$45:F$226,MATCH('Print View'!$AY161,'Coverage Indicators - Section D'!$I$45:$I$226,0))&lt;&gt;0,INDEX('Coverage Indicators - Section D'!F$45:F$226,MATCH('Print View'!$AY161,'Coverage Indicators - Section D'!$I$45:$I$226,0)),""),"")</f>
        <v/>
      </c>
      <c r="AJ162" s="580"/>
      <c r="AK162" s="582"/>
      <c r="AL162" s="319"/>
      <c r="AM162" s="595"/>
      <c r="AN162" s="306"/>
      <c r="AO162" s="683"/>
      <c r="AP162" s="684"/>
      <c r="AQ162" s="684"/>
      <c r="AR162" s="579"/>
      <c r="AS162" s="578"/>
      <c r="AT162" s="578"/>
      <c r="AU162" s="578"/>
      <c r="AV162" s="578"/>
      <c r="AW162" s="578"/>
      <c r="AX162" s="578"/>
      <c r="AY162" s="578"/>
      <c r="AZ162" s="339"/>
      <c r="BA162" s="339"/>
    </row>
    <row r="163" spans="1:53" s="226" customFormat="1" ht="28.5" x14ac:dyDescent="0.25">
      <c r="A163" s="594">
        <v>23</v>
      </c>
      <c r="B163" s="588" t="str">
        <f>IFERROR(IF(INDEX('Coverage Indicators - Section D'!B$10:B$41,MATCH('Print View'!$A163,'Coverage Indicators - Section D'!$A$10:$A$41,0))&lt;&gt;0,INDEX('Coverage Indicators - Section D'!B$10:B$41,MATCH('Print View'!$A163,'Coverage Indicators - Section D'!$A$10:$A$41,0)),""),"")</f>
        <v/>
      </c>
      <c r="C163" s="588" t="str">
        <f>IFERROR(IF(INDEX('Coverage Indicators - Section D'!C$10:C$41,MATCH('Print View'!$A163,'Coverage Indicators - Section D'!$A$10:$A$41,0))&lt;&gt;0,INDEX('Coverage Indicators - Section D'!C$10:C$41,MATCH('Print View'!$A163,'Coverage Indicators - Section D'!$A$10:$A$41,0)),""),"")</f>
        <v/>
      </c>
      <c r="D163" s="588" t="str">
        <f>IFERROR(IF(INDEX('Coverage Indicators - Section D'!D$10:D$41,MATCH('Print View'!$A163,'Coverage Indicators - Section D'!$A$10:$A$41,0))&lt;&gt;0,INDEX('Coverage Indicators - Section D'!D$10:D$41,MATCH('Print View'!$A163,'Coverage Indicators - Section D'!$A$10:$A$41,0)),""),"")</f>
        <v/>
      </c>
      <c r="E163" s="250" t="str">
        <f>IFERROR(IF(INDEX('Coverage Indicators - Section D'!E$10:E$41,MATCH('Print View'!$A163,'Coverage Indicators - Section D'!$A$10:$A$41,0))&lt;&gt;0,INDEX('Coverage Indicators - Section D'!E$10:E$41,MATCH('Print View'!$A163,'Coverage Indicators - Section D'!$A$10:$A$41,0)),""),"")</f>
        <v/>
      </c>
      <c r="F163" s="587" t="str">
        <f>IFERROR(IF(INDEX('Coverage Indicators - Section D'!G$10:G$41,MATCH('Print View'!$A163,'Coverage Indicators - Section D'!$A$10:$A$41,0))&lt;&gt;0,INDEX('Coverage Indicators - Section D'!G$10:G$41,MATCH('Print View'!$A163,'Coverage Indicators - Section D'!$A$10:$A$41,0)),""),"")</f>
        <v/>
      </c>
      <c r="G163" s="587" t="str">
        <f>IFERROR(IF(INDEX('Coverage Indicators - Section D'!H$10:H$41,MATCH('Print View'!$A163,'Coverage Indicators - Section D'!$A$10:$A$41,0))&lt;&gt;0,INDEX('Coverage Indicators - Section D'!H$10:H$41,MATCH('Print View'!$A163,'Coverage Indicators - Section D'!$A$10:$A$41,0)),""),"")</f>
        <v/>
      </c>
      <c r="H163" s="588" t="str">
        <f>IFERROR(IF(INDEX('Coverage Indicators - Section D'!P$10:P$41,MATCH('Print View'!$A163,'Coverage Indicators - Section D'!$A$10:$A$41,0))&lt;&gt;0,INDEX('Coverage Indicators - Section D'!P$10:P$41,MATCH('Print View'!$A163,'Coverage Indicators - Section D'!$A$10:$A$41,0)),""),"")</f>
        <v/>
      </c>
      <c r="I163" s="588" t="str">
        <f>IFERROR(IF(INDEX('Coverage Indicators - Section D'!Q$10:Q$41,MATCH('Print View'!$A163,'Coverage Indicators - Section D'!$A$10:$A$41,0))&lt;&gt;0,INDEX('Coverage Indicators - Section D'!Q$10:Q$41,MATCH('Print View'!$A163,'Coverage Indicators - Section D'!$A$10:$A$41,0)),""),"")</f>
        <v/>
      </c>
      <c r="J163" s="588" t="str">
        <f>IFERROR(IF(INDEX('Coverage Indicators - Section D'!R$10:R$41,MATCH('Print View'!$A163,'Coverage Indicators - Section D'!$A$10:$A$41,0))&lt;&gt;0,INDEX('Coverage Indicators - Section D'!R$10:R$41,MATCH('Print View'!$A163,'Coverage Indicators - Section D'!$A$10:$A$41,0)),""),"")</f>
        <v/>
      </c>
      <c r="K163" s="588" t="str">
        <f>IFERROR(IF(INDEX('Coverage Indicators - Section D'!S$10:S$41,MATCH('Print View'!$A163,'Coverage Indicators - Section D'!$A$10:$A$41,0))&lt;&gt;0,INDEX('Coverage Indicators - Section D'!S$10:S$41,MATCH('Print View'!$A163,'Coverage Indicators - Section D'!$A$10:$A$41,0)),""),"")</f>
        <v/>
      </c>
      <c r="L163" s="250" t="str">
        <f>IFERROR(IF(INDEX('Coverage Indicators - Section D'!T$10:T$41,MATCH('Print View'!$A163,'Coverage Indicators - Section D'!$A$10:$A$41,0))&lt;&gt;0,INDEX('Coverage Indicators - Section D'!T$10:T$41,MATCH('Print View'!$A163,'Coverage Indicators - Section D'!$A$10:$A$41,0)),""),"")</f>
        <v>Angola</v>
      </c>
      <c r="M163" s="588" t="str">
        <f>IFERROR(IF(INDEX('Coverage Indicators - Section D'!V$10:V$41,MATCH('Print View'!$A163,'Coverage Indicators - Section D'!$A$10:$A$41,0))&lt;&gt;0,INDEX('Coverage Indicators - Section D'!V$10:V$41,MATCH('Print View'!$A163,'Coverage Indicators - Section D'!$A$10:$A$41,0)),""),"")</f>
        <v/>
      </c>
      <c r="N163" s="250" t="str">
        <f ca="1">IFERROR(IF(INDEX('Coverage Indicators - Section D'!E$45:E$226,MATCH('Print View'!$AR163,'Coverage Indicators - Section D'!$I$45:$I$226,0))&lt;&gt;0,INDEX('Coverage Indicators - Section D'!E$45:E$226,MATCH('Print View'!$AR163,'Coverage Indicators - Section D'!$I$45:$I$226,0)),""),"")</f>
        <v/>
      </c>
      <c r="O163" s="587" t="str">
        <f ca="1">IFERROR(IF(INDEX('Coverage Indicators - Section D'!G$45:G$226,MATCH('Print View'!$AR163,'Coverage Indicators - Section D'!$I$45:$I$226,0))&lt;&gt;0,INDEX('Coverage Indicators - Section D'!G$45:G$226,MATCH('Print View'!$AR163,'Coverage Indicators - Section D'!$I$45:$I$226,0)),""),"")</f>
        <v/>
      </c>
      <c r="P163" s="588" t="str">
        <f ca="1">IFERROR(IF(INDEX('Coverage Indicators - Section D'!H$45:H$226,MATCH('Print View'!$AR163,'Coverage Indicators - Section D'!$I$45:$I$226,0))&lt;&gt;0,INDEX('Coverage Indicators - Section D'!H$45:H$226,MATCH('Print View'!$AR163,'Coverage Indicators - Section D'!$I$45:$I$226,0)),""),"")</f>
        <v/>
      </c>
      <c r="Q163" s="250" t="str">
        <f ca="1">IFERROR(IF(INDEX('Coverage Indicators - Section D'!E$45:E$226,MATCH('Print View'!$AS163,'Coverage Indicators - Section D'!$I$45:$I$226,0))&lt;&gt;0,INDEX('Coverage Indicators - Section D'!E$45:E$226,MATCH('Print View'!$AS163,'Coverage Indicators - Section D'!$I$45:$I$226,0)),""),"")</f>
        <v/>
      </c>
      <c r="R163" s="587" t="str">
        <f ca="1">IFERROR(IF(INDEX('Coverage Indicators - Section D'!G$45:G$226,MATCH('Print View'!$AS163,'Coverage Indicators - Section D'!$I$45:$I$226,0))&lt;&gt;0,INDEX('Coverage Indicators - Section D'!G$45:G$226,MATCH('Print View'!$AS163,'Coverage Indicators - Section D'!$I$45:$I$226,0)),""),"")</f>
        <v/>
      </c>
      <c r="S163" s="588" t="str">
        <f ca="1">IFERROR(IF(INDEX('Coverage Indicators - Section D'!H$45:H$226,MATCH('Print View'!$AS163,'Coverage Indicators - Section D'!$I$45:$I$226,0))&lt;&gt;0,INDEX('Coverage Indicators - Section D'!H$45:H$226,MATCH('Print View'!$AS163,'Coverage Indicators - Section D'!$I$45:$I$226,0)),""),"")</f>
        <v/>
      </c>
      <c r="T163" s="250" t="str">
        <f ca="1">IFERROR(IF(INDEX('Coverage Indicators - Section D'!E$45:E$226,MATCH('Print View'!$AT163,'Coverage Indicators - Section D'!$I$45:$I$226,0))&lt;&gt;0,INDEX('Coverage Indicators - Section D'!E$45:E$226,MATCH('Print View'!$AT163,'Coverage Indicators - Section D'!$I$45:$I$226,0)),""),"")</f>
        <v/>
      </c>
      <c r="U163" s="587" t="str">
        <f ca="1">IFERROR(IF(INDEX('Coverage Indicators - Section D'!G$45:G$226,MATCH('Print View'!$AT163,'Coverage Indicators - Section D'!$I$45:$I$226,0))&lt;&gt;0,INDEX('Coverage Indicators - Section D'!G$45:G$226,MATCH('Print View'!$AT163,'Coverage Indicators - Section D'!$I$45:$I$226,0)),""),"")</f>
        <v/>
      </c>
      <c r="V163" s="588" t="str">
        <f ca="1">IFERROR(IF(INDEX('Coverage Indicators - Section D'!H$45:H$226,MATCH('Print View'!$AT163,'Coverage Indicators - Section D'!$I$45:$I$226,0))&lt;&gt;0,INDEX('Coverage Indicators - Section D'!H$45:H$226,MATCH('Print View'!$AT163,'Coverage Indicators - Section D'!$I$45:$I$226,0)),""),"")</f>
        <v/>
      </c>
      <c r="W163" s="250" t="str">
        <f ca="1">IFERROR(IF(INDEX('Coverage Indicators - Section D'!E$45:E$226,MATCH('Print View'!$AU163,'Coverage Indicators - Section D'!$I$45:$I$226,0))&lt;&gt;0,INDEX('Coverage Indicators - Section D'!E$45:E$226,MATCH('Print View'!$AU163,'Coverage Indicators - Section D'!$I$45:$I$226,0)),""),"")</f>
        <v/>
      </c>
      <c r="X163" s="587" t="str">
        <f ca="1">IFERROR(IF(INDEX('Coverage Indicators - Section D'!G$45:G$226,MATCH('Print View'!$AU163,'Coverage Indicators - Section D'!$I$45:$I$226,0))&lt;&gt;0,INDEX('Coverage Indicators - Section D'!G$45:G$226,MATCH('Print View'!$AU163,'Coverage Indicators - Section D'!$I$45:$I$226,0)),""),"")</f>
        <v/>
      </c>
      <c r="Y163" s="588" t="str">
        <f ca="1">IFERROR(IF(INDEX('Coverage Indicators - Section D'!H$45:H$226,MATCH('Print View'!$AU163,'Coverage Indicators - Section D'!$I$45:$I$226,0))&lt;&gt;0,INDEX('Coverage Indicators - Section D'!H$45:H$226,MATCH('Print View'!$AU163,'Coverage Indicators - Section D'!$I$45:$I$226,0)),""),"")</f>
        <v/>
      </c>
      <c r="Z163" s="250" t="str">
        <f ca="1">IFERROR(IF(INDEX('Coverage Indicators - Section D'!E$45:E$226,MATCH('Print View'!$AV163,'Coverage Indicators - Section D'!$I$45:$I$226,0))&lt;&gt;0,INDEX('Coverage Indicators - Section D'!E$45:E$226,MATCH('Print View'!$AV163,'Coverage Indicators - Section D'!$I$45:$I$226,0)),""),"")</f>
        <v/>
      </c>
      <c r="AA163" s="587" t="str">
        <f ca="1">IFERROR(IF(INDEX('Coverage Indicators - Section D'!G$45:G$226,MATCH('Print View'!$AV163,'Coverage Indicators - Section D'!$I$45:$I$226,0))&lt;&gt;0,INDEX('Coverage Indicators - Section D'!G$45:G$226,MATCH('Print View'!$AV163,'Coverage Indicators - Section D'!$I$45:$I$226,0)),""),"")</f>
        <v/>
      </c>
      <c r="AB163" s="588" t="str">
        <f ca="1">IFERROR(IF(INDEX('Coverage Indicators - Section D'!H$45:H$226,MATCH('Print View'!$AV163,'Coverage Indicators - Section D'!$I$45:$I$226,0))&lt;&gt;0,INDEX('Coverage Indicators - Section D'!H$45:H$226,MATCH('Print View'!$AV163,'Coverage Indicators - Section D'!$I$45:$I$226,0)),""),"")</f>
        <v/>
      </c>
      <c r="AC163" s="250" t="str">
        <f ca="1">IFERROR(IF(INDEX('Coverage Indicators - Section D'!E$45:E$226,MATCH('Print View'!$AW163,'Coverage Indicators - Section D'!$I$45:$I$226,0))&lt;&gt;0,INDEX('Coverage Indicators - Section D'!E$45:E$226,MATCH('Print View'!$AW163,'Coverage Indicators - Section D'!$I$45:$I$226,0)),""),"")</f>
        <v/>
      </c>
      <c r="AD163" s="587" t="str">
        <f ca="1">IFERROR(IF(INDEX('Coverage Indicators - Section D'!G$45:G$226,MATCH('Print View'!$AW163,'Coverage Indicators - Section D'!$I$45:$I$226,0))&lt;&gt;0,INDEX('Coverage Indicators - Section D'!G$45:G$226,MATCH('Print View'!$AW163,'Coverage Indicators - Section D'!$I$45:$I$226,0)),""),"")</f>
        <v/>
      </c>
      <c r="AE163" s="588" t="str">
        <f ca="1">IFERROR(IF(INDEX('Coverage Indicators - Section D'!H$45:H$226,MATCH('Print View'!$AW163,'Coverage Indicators - Section D'!$I$45:$I$226,0))&lt;&gt;0,INDEX('Coverage Indicators - Section D'!H$45:H$226,MATCH('Print View'!$AW163,'Coverage Indicators - Section D'!$I$45:$I$226,0)),""),"")</f>
        <v/>
      </c>
      <c r="AF163" s="250" t="str">
        <f ca="1">IFERROR(IF(INDEX('Coverage Indicators - Section D'!E$45:E$226,MATCH('Print View'!$AX163,'Coverage Indicators - Section D'!$I$45:$I$226,0))&lt;&gt;0,INDEX('Coverage Indicators - Section D'!E$45:E$226,MATCH('Print View'!$AX163,'Coverage Indicators - Section D'!$I$45:$I$226,0)),""),"")</f>
        <v/>
      </c>
      <c r="AG163" s="587" t="str">
        <f ca="1">IFERROR(IF(INDEX('Coverage Indicators - Section D'!G$45:G$226,MATCH('Print View'!$AX163,'Coverage Indicators - Section D'!$I$45:$I$226,0))&lt;&gt;0,INDEX('Coverage Indicators - Section D'!G$45:G$226,MATCH('Print View'!$AX163,'Coverage Indicators - Section D'!$I$45:$I$226,0)),""),"")</f>
        <v/>
      </c>
      <c r="AH163" s="588" t="str">
        <f ca="1">IFERROR(IF(INDEX('Coverage Indicators - Section D'!H$45:H$226,MATCH('Print View'!$AX163,'Coverage Indicators - Section D'!$I$45:$I$226,0))&lt;&gt;0,INDEX('Coverage Indicators - Section D'!H$45:H$226,MATCH('Print View'!$AX163,'Coverage Indicators - Section D'!$I$45:$I$226,0)),""),"")</f>
        <v/>
      </c>
      <c r="AI163" s="250" t="str">
        <f ca="1">IFERROR(IF(INDEX('Coverage Indicators - Section D'!E$45:E$226,MATCH('Print View'!$AY163,'Coverage Indicators - Section D'!$I$45:$I$226,0))&lt;&gt;0,INDEX('Coverage Indicators - Section D'!E$45:E$226,MATCH('Print View'!$AY163,'Coverage Indicators - Section D'!$I$45:$I$226,0)),""),"")</f>
        <v/>
      </c>
      <c r="AJ163" s="587" t="str">
        <f ca="1">IFERROR(IF(INDEX('Coverage Indicators - Section D'!G$45:G$226,MATCH('Print View'!$AY163,'Coverage Indicators - Section D'!$I$45:$I$226,0))&lt;&gt;0,INDEX('Coverage Indicators - Section D'!G$45:G$226,MATCH('Print View'!$AY163,'Coverage Indicators - Section D'!$I$45:$I$226,0)),""),"")</f>
        <v/>
      </c>
      <c r="AK163" s="588" t="str">
        <f ca="1">IFERROR(IF(INDEX('Coverage Indicators - Section D'!H$45:H$226,MATCH('Print View'!$AY163,'Coverage Indicators - Section D'!$I$45:$I$226,0))&lt;&gt;0,INDEX('Coverage Indicators - Section D'!H$45:H$226,MATCH('Print View'!$AY163,'Coverage Indicators - Section D'!$I$45:$I$226,0)),""),"")</f>
        <v/>
      </c>
      <c r="AL163" s="319"/>
      <c r="AM163" s="586" t="str">
        <f>IFERROR(IF(INDEX('Coverage Indicators - Section D'!W$10:W$41,MATCH('Print View'!$A163,'Coverage Indicators - Section D'!$A$10:$A$41,0))&lt;&gt;0,INDEX('Coverage Indicators - Section D'!W$10:W$41,MATCH('Print View'!$A163,'Coverage Indicators - Section D'!$A$10:$A$41,0)),""),"")</f>
        <v/>
      </c>
      <c r="AN163" s="306"/>
      <c r="AO163" s="681"/>
      <c r="AP163" s="682"/>
      <c r="AQ163" s="682"/>
      <c r="AR163" s="579" t="str">
        <f t="shared" ref="AR163" ca="1" si="308">CONCATENATE($A163,N$117)</f>
        <v>231-Jul-18 to 31-Dec-18</v>
      </c>
      <c r="AS163" s="578" t="str">
        <f t="shared" ref="AS163" ca="1" si="309">CONCATENATE($A163,Q$117)</f>
        <v>231-Jan-19 to 30-Jun-19</v>
      </c>
      <c r="AT163" s="578" t="str">
        <f t="shared" ref="AT163" ca="1" si="310">CONCATENATE($A163,T$117)</f>
        <v>231-Jul-19 to 31-Dec-19</v>
      </c>
      <c r="AU163" s="578" t="str">
        <f t="shared" ref="AU163" ca="1" si="311">CONCATENATE($A163,W$117)</f>
        <v>231-Jan-20 to 30-Jun-20</v>
      </c>
      <c r="AV163" s="578" t="str">
        <f t="shared" ref="AV163" ca="1" si="312">CONCATENATE($A163,Z$117)</f>
        <v>231-Jul-20 to 31-Dec-20</v>
      </c>
      <c r="AW163" s="578" t="str">
        <f t="shared" ref="AW163" ca="1" si="313">CONCATENATE($A163,AC$117)</f>
        <v>231-Jan-21 to 30-Jun-21</v>
      </c>
      <c r="AX163" s="578" t="str">
        <f t="shared" ref="AX163" si="314">CONCATENATE($A163,AF$117)</f>
        <v xml:space="preserve">23 to </v>
      </c>
      <c r="AY163" s="578" t="str">
        <f t="shared" ref="AY163" si="315">CONCATENATE($A163,AI$117)</f>
        <v xml:space="preserve">23 to </v>
      </c>
      <c r="AZ163" s="339"/>
      <c r="BA163" s="339"/>
    </row>
    <row r="164" spans="1:53" s="226" customFormat="1" ht="28.5" x14ac:dyDescent="0.25">
      <c r="A164" s="594"/>
      <c r="B164" s="588"/>
      <c r="C164" s="588"/>
      <c r="D164" s="588"/>
      <c r="E164" s="249" t="str">
        <f>IFERROR(IF(INDEX('Coverage Indicators - Section D'!F$10:F$41,MATCH('Print View'!$A163,'Coverage Indicators - Section D'!$A$10:$A$41,0))&lt;&gt;0,INDEX('Coverage Indicators - Section D'!F$10:F$41,MATCH('Print View'!$A163,'Coverage Indicators - Section D'!$A$10:$A$41,0)),""),"")</f>
        <v/>
      </c>
      <c r="F164" s="587"/>
      <c r="G164" s="587"/>
      <c r="H164" s="588"/>
      <c r="I164" s="588"/>
      <c r="J164" s="588"/>
      <c r="K164" s="588"/>
      <c r="L164" s="249" t="str">
        <f>IFERROR(IF(INDEX('Coverage Indicators - Section D'!U$10:U$41,MATCH('Print View'!$A163,'Coverage Indicators - Section D'!$A$10:$A$41,0))&lt;&gt;0,INDEX('Coverage Indicators - Section D'!U$10:U$41,MATCH('Print View'!$A163,'Coverage Indicators - Section D'!$A$10:$A$41,0)),""),"")</f>
        <v/>
      </c>
      <c r="M164" s="588"/>
      <c r="N164" s="249" t="str">
        <f ca="1">IFERROR(IF(INDEX('Coverage Indicators - Section D'!F$45:F$226,MATCH('Print View'!$AR163,'Coverage Indicators - Section D'!$I$45:$I$226,0))&lt;&gt;0,INDEX('Coverage Indicators - Section D'!F$45:F$226,MATCH('Print View'!$AR163,'Coverage Indicators - Section D'!$I$45:$I$226,0)),""),"")</f>
        <v/>
      </c>
      <c r="O164" s="587"/>
      <c r="P164" s="588"/>
      <c r="Q164" s="249" t="str">
        <f ca="1">IFERROR(IF(INDEX('Coverage Indicators - Section D'!F$45:F$226,MATCH('Print View'!$AS163,'Coverage Indicators - Section D'!$I$45:$I$226,0))&lt;&gt;0,INDEX('Coverage Indicators - Section D'!F$45:F$226,MATCH('Print View'!$AS163,'Coverage Indicators - Section D'!$I$45:$I$226,0)),""),"")</f>
        <v/>
      </c>
      <c r="R164" s="587"/>
      <c r="S164" s="588"/>
      <c r="T164" s="249" t="str">
        <f ca="1">IFERROR(IF(INDEX('Coverage Indicators - Section D'!F$45:F$226,MATCH('Print View'!$AT163,'Coverage Indicators - Section D'!$I$45:$I$226,0))&lt;&gt;0,INDEX('Coverage Indicators - Section D'!F$45:F$226,MATCH('Print View'!$AT163,'Coverage Indicators - Section D'!$I$45:$I$226,0)),""),"")</f>
        <v/>
      </c>
      <c r="U164" s="587"/>
      <c r="V164" s="588"/>
      <c r="W164" s="249" t="str">
        <f ca="1">IFERROR(IF(INDEX('Coverage Indicators - Section D'!F$45:F$226,MATCH('Print View'!$AU163,'Coverage Indicators - Section D'!$I$45:$I$226,0))&lt;&gt;0,INDEX('Coverage Indicators - Section D'!F$45:F$226,MATCH('Print View'!$AU163,'Coverage Indicators - Section D'!$I$45:$I$226,0)),""),"")</f>
        <v/>
      </c>
      <c r="X164" s="587"/>
      <c r="Y164" s="588"/>
      <c r="Z164" s="249" t="str">
        <f ca="1">IFERROR(IF(INDEX('Coverage Indicators - Section D'!F$45:F$226,MATCH('Print View'!$AV163,'Coverage Indicators - Section D'!$I$45:$I$226,0))&lt;&gt;0,INDEX('Coverage Indicators - Section D'!F$45:F$226,MATCH('Print View'!$AV163,'Coverage Indicators - Section D'!$I$45:$I$226,0)),""),"")</f>
        <v/>
      </c>
      <c r="AA164" s="587"/>
      <c r="AB164" s="588"/>
      <c r="AC164" s="249" t="str">
        <f ca="1">IFERROR(IF(INDEX('Coverage Indicators - Section D'!F$45:F$226,MATCH('Print View'!$AW163,'Coverage Indicators - Section D'!$I$45:$I$226,0))&lt;&gt;0,INDEX('Coverage Indicators - Section D'!F$45:F$226,MATCH('Print View'!$AW163,'Coverage Indicators - Section D'!$I$45:$I$226,0)),""),"")</f>
        <v/>
      </c>
      <c r="AD164" s="587"/>
      <c r="AE164" s="588"/>
      <c r="AF164" s="249" t="str">
        <f ca="1">IFERROR(IF(INDEX('Coverage Indicators - Section D'!F$45:F$226,MATCH('Print View'!$AX163,'Coverage Indicators - Section D'!$I$45:$I$226,0))&lt;&gt;0,INDEX('Coverage Indicators - Section D'!F$45:F$226,MATCH('Print View'!$AX163,'Coverage Indicators - Section D'!$I$45:$I$226,0)),""),"")</f>
        <v/>
      </c>
      <c r="AG164" s="587"/>
      <c r="AH164" s="588"/>
      <c r="AI164" s="249" t="str">
        <f ca="1">IFERROR(IF(INDEX('Coverage Indicators - Section D'!F$45:F$226,MATCH('Print View'!$AY163,'Coverage Indicators - Section D'!$I$45:$I$226,0))&lt;&gt;0,INDEX('Coverage Indicators - Section D'!F$45:F$226,MATCH('Print View'!$AY163,'Coverage Indicators - Section D'!$I$45:$I$226,0)),""),"")</f>
        <v/>
      </c>
      <c r="AJ164" s="587"/>
      <c r="AK164" s="588"/>
      <c r="AL164" s="319"/>
      <c r="AM164" s="586"/>
      <c r="AN164" s="306"/>
      <c r="AO164" s="681"/>
      <c r="AP164" s="682"/>
      <c r="AQ164" s="682"/>
      <c r="AR164" s="579"/>
      <c r="AS164" s="578"/>
      <c r="AT164" s="578"/>
      <c r="AU164" s="578"/>
      <c r="AV164" s="578"/>
      <c r="AW164" s="578"/>
      <c r="AX164" s="578"/>
      <c r="AY164" s="578"/>
      <c r="AZ164" s="339"/>
      <c r="BA164" s="339"/>
    </row>
    <row r="165" spans="1:53" s="226" customFormat="1" ht="28.5" x14ac:dyDescent="0.25">
      <c r="A165" s="584">
        <v>24</v>
      </c>
      <c r="B165" s="582" t="str">
        <f>IFERROR(IF(INDEX('Coverage Indicators - Section D'!B$10:B$41,MATCH('Print View'!$A165,'Coverage Indicators - Section D'!$A$10:$A$41,0))&lt;&gt;0,INDEX('Coverage Indicators - Section D'!B$10:B$41,MATCH('Print View'!$A165,'Coverage Indicators - Section D'!$A$10:$A$41,0)),""),"")</f>
        <v/>
      </c>
      <c r="C165" s="582" t="str">
        <f>IFERROR(IF(INDEX('Coverage Indicators - Section D'!C$10:C$41,MATCH('Print View'!$A165,'Coverage Indicators - Section D'!$A$10:$A$41,0))&lt;&gt;0,INDEX('Coverage Indicators - Section D'!C$10:C$41,MATCH('Print View'!$A165,'Coverage Indicators - Section D'!$A$10:$A$41,0)),""),"")</f>
        <v/>
      </c>
      <c r="D165" s="582" t="str">
        <f>IFERROR(IF(INDEX('Coverage Indicators - Section D'!D$10:D$41,MATCH('Print View'!$A165,'Coverage Indicators - Section D'!$A$10:$A$41,0))&lt;&gt;0,INDEX('Coverage Indicators - Section D'!D$10:D$41,MATCH('Print View'!$A165,'Coverage Indicators - Section D'!$A$10:$A$41,0)),""),"")</f>
        <v/>
      </c>
      <c r="E165" s="271" t="str">
        <f>IFERROR(IF(INDEX('Coverage Indicators - Section D'!E$10:E$41,MATCH('Print View'!$A165,'Coverage Indicators - Section D'!$A$10:$A$41,0))&lt;&gt;0,INDEX('Coverage Indicators - Section D'!E$10:E$41,MATCH('Print View'!$A165,'Coverage Indicators - Section D'!$A$10:$A$41,0)),""),"")</f>
        <v/>
      </c>
      <c r="F165" s="580" t="str">
        <f>IFERROR(IF(INDEX('Coverage Indicators - Section D'!G$10:G$41,MATCH('Print View'!$A165,'Coverage Indicators - Section D'!$A$10:$A$41,0))&lt;&gt;0,INDEX('Coverage Indicators - Section D'!G$10:G$41,MATCH('Print View'!$A165,'Coverage Indicators - Section D'!$A$10:$A$41,0)),""),"")</f>
        <v/>
      </c>
      <c r="G165" s="580" t="str">
        <f>IFERROR(IF(INDEX('Coverage Indicators - Section D'!H$10:H$41,MATCH('Print View'!$A165,'Coverage Indicators - Section D'!$A$10:$A$41,0))&lt;&gt;0,INDEX('Coverage Indicators - Section D'!H$10:H$41,MATCH('Print View'!$A165,'Coverage Indicators - Section D'!$A$10:$A$41,0)),""),"")</f>
        <v/>
      </c>
      <c r="H165" s="582" t="str">
        <f>IFERROR(IF(INDEX('Coverage Indicators - Section D'!P$10:P$41,MATCH('Print View'!$A165,'Coverage Indicators - Section D'!$A$10:$A$41,0))&lt;&gt;0,INDEX('Coverage Indicators - Section D'!P$10:P$41,MATCH('Print View'!$A165,'Coverage Indicators - Section D'!$A$10:$A$41,0)),""),"")</f>
        <v/>
      </c>
      <c r="I165" s="582" t="str">
        <f>IFERROR(IF(INDEX('Coverage Indicators - Section D'!Q$10:Q$41,MATCH('Print View'!$A165,'Coverage Indicators - Section D'!$A$10:$A$41,0))&lt;&gt;0,INDEX('Coverage Indicators - Section D'!Q$10:Q$41,MATCH('Print View'!$A165,'Coverage Indicators - Section D'!$A$10:$A$41,0)),""),"")</f>
        <v/>
      </c>
      <c r="J165" s="582" t="str">
        <f>IFERROR(IF(INDEX('Coverage Indicators - Section D'!R$10:R$41,MATCH('Print View'!$A165,'Coverage Indicators - Section D'!$A$10:$A$41,0))&lt;&gt;0,INDEX('Coverage Indicators - Section D'!R$10:R$41,MATCH('Print View'!$A165,'Coverage Indicators - Section D'!$A$10:$A$41,0)),""),"")</f>
        <v/>
      </c>
      <c r="K165" s="582" t="str">
        <f>IFERROR(IF(INDEX('Coverage Indicators - Section D'!S$10:S$41,MATCH('Print View'!$A165,'Coverage Indicators - Section D'!$A$10:$A$41,0))&lt;&gt;0,INDEX('Coverage Indicators - Section D'!S$10:S$41,MATCH('Print View'!$A165,'Coverage Indicators - Section D'!$A$10:$A$41,0)),""),"")</f>
        <v/>
      </c>
      <c r="L165" s="271" t="str">
        <f>IFERROR(IF(INDEX('Coverage Indicators - Section D'!T$10:T$41,MATCH('Print View'!$A165,'Coverage Indicators - Section D'!$A$10:$A$41,0))&lt;&gt;0,INDEX('Coverage Indicators - Section D'!T$10:T$41,MATCH('Print View'!$A165,'Coverage Indicators - Section D'!$A$10:$A$41,0)),""),"")</f>
        <v>Angola</v>
      </c>
      <c r="M165" s="582" t="str">
        <f>IFERROR(IF(INDEX('Coverage Indicators - Section D'!V$10:V$41,MATCH('Print View'!$A165,'Coverage Indicators - Section D'!$A$10:$A$41,0))&lt;&gt;0,INDEX('Coverage Indicators - Section D'!V$10:V$41,MATCH('Print View'!$A165,'Coverage Indicators - Section D'!$A$10:$A$41,0)),""),"")</f>
        <v/>
      </c>
      <c r="N165" s="271" t="str">
        <f ca="1">IFERROR(IF(INDEX('Coverage Indicators - Section D'!E$45:E$226,MATCH('Print View'!$AR165,'Coverage Indicators - Section D'!$I$45:$I$226,0))&lt;&gt;0,INDEX('Coverage Indicators - Section D'!E$45:E$226,MATCH('Print View'!$AR165,'Coverage Indicators - Section D'!$I$45:$I$226,0)),""),"")</f>
        <v/>
      </c>
      <c r="O165" s="580" t="str">
        <f ca="1">IFERROR(IF(INDEX('Coverage Indicators - Section D'!G$45:G$226,MATCH('Print View'!$AR165,'Coverage Indicators - Section D'!$I$45:$I$226,0))&lt;&gt;0,INDEX('Coverage Indicators - Section D'!G$45:G$226,MATCH('Print View'!$AR165,'Coverage Indicators - Section D'!$I$45:$I$226,0)),""),"")</f>
        <v/>
      </c>
      <c r="P165" s="582" t="str">
        <f ca="1">IFERROR(IF(INDEX('Coverage Indicators - Section D'!H$45:H$226,MATCH('Print View'!$AR165,'Coverage Indicators - Section D'!$I$45:$I$226,0))&lt;&gt;0,INDEX('Coverage Indicators - Section D'!H$45:H$226,MATCH('Print View'!$AR165,'Coverage Indicators - Section D'!$I$45:$I$226,0)),""),"")</f>
        <v/>
      </c>
      <c r="Q165" s="271" t="str">
        <f ca="1">IFERROR(IF(INDEX('Coverage Indicators - Section D'!E$45:E$226,MATCH('Print View'!$AS165,'Coverage Indicators - Section D'!$I$45:$I$226,0))&lt;&gt;0,INDEX('Coverage Indicators - Section D'!E$45:E$226,MATCH('Print View'!$AS165,'Coverage Indicators - Section D'!$I$45:$I$226,0)),""),"")</f>
        <v/>
      </c>
      <c r="R165" s="580" t="str">
        <f ca="1">IFERROR(IF(INDEX('Coverage Indicators - Section D'!G$45:G$226,MATCH('Print View'!$AS165,'Coverage Indicators - Section D'!$I$45:$I$226,0))&lt;&gt;0,INDEX('Coverage Indicators - Section D'!G$45:G$226,MATCH('Print View'!$AS165,'Coverage Indicators - Section D'!$I$45:$I$226,0)),""),"")</f>
        <v/>
      </c>
      <c r="S165" s="582" t="str">
        <f ca="1">IFERROR(IF(INDEX('Coverage Indicators - Section D'!H$45:H$226,MATCH('Print View'!$AS165,'Coverage Indicators - Section D'!$I$45:$I$226,0))&lt;&gt;0,INDEX('Coverage Indicators - Section D'!H$45:H$226,MATCH('Print View'!$AS165,'Coverage Indicators - Section D'!$I$45:$I$226,0)),""),"")</f>
        <v/>
      </c>
      <c r="T165" s="271" t="str">
        <f ca="1">IFERROR(IF(INDEX('Coverage Indicators - Section D'!E$45:E$226,MATCH('Print View'!$AT165,'Coverage Indicators - Section D'!$I$45:$I$226,0))&lt;&gt;0,INDEX('Coverage Indicators - Section D'!E$45:E$226,MATCH('Print View'!$AT165,'Coverage Indicators - Section D'!$I$45:$I$226,0)),""),"")</f>
        <v/>
      </c>
      <c r="U165" s="580" t="str">
        <f ca="1">IFERROR(IF(INDEX('Coverage Indicators - Section D'!G$45:G$226,MATCH('Print View'!$AT165,'Coverage Indicators - Section D'!$I$45:$I$226,0))&lt;&gt;0,INDEX('Coverage Indicators - Section D'!G$45:G$226,MATCH('Print View'!$AT165,'Coverage Indicators - Section D'!$I$45:$I$226,0)),""),"")</f>
        <v/>
      </c>
      <c r="V165" s="582" t="str">
        <f ca="1">IFERROR(IF(INDEX('Coverage Indicators - Section D'!H$45:H$226,MATCH('Print View'!$AT165,'Coverage Indicators - Section D'!$I$45:$I$226,0))&lt;&gt;0,INDEX('Coverage Indicators - Section D'!H$45:H$226,MATCH('Print View'!$AT165,'Coverage Indicators - Section D'!$I$45:$I$226,0)),""),"")</f>
        <v/>
      </c>
      <c r="W165" s="271" t="str">
        <f ca="1">IFERROR(IF(INDEX('Coverage Indicators - Section D'!E$45:E$226,MATCH('Print View'!$AU165,'Coverage Indicators - Section D'!$I$45:$I$226,0))&lt;&gt;0,INDEX('Coverage Indicators - Section D'!E$45:E$226,MATCH('Print View'!$AU165,'Coverage Indicators - Section D'!$I$45:$I$226,0)),""),"")</f>
        <v/>
      </c>
      <c r="X165" s="580" t="str">
        <f ca="1">IFERROR(IF(INDEX('Coverage Indicators - Section D'!G$45:G$226,MATCH('Print View'!$AU165,'Coverage Indicators - Section D'!$I$45:$I$226,0))&lt;&gt;0,INDEX('Coverage Indicators - Section D'!G$45:G$226,MATCH('Print View'!$AU165,'Coverage Indicators - Section D'!$I$45:$I$226,0)),""),"")</f>
        <v/>
      </c>
      <c r="Y165" s="582" t="str">
        <f ca="1">IFERROR(IF(INDEX('Coverage Indicators - Section D'!H$45:H$226,MATCH('Print View'!$AU165,'Coverage Indicators - Section D'!$I$45:$I$226,0))&lt;&gt;0,INDEX('Coverage Indicators - Section D'!H$45:H$226,MATCH('Print View'!$AU165,'Coverage Indicators - Section D'!$I$45:$I$226,0)),""),"")</f>
        <v/>
      </c>
      <c r="Z165" s="271" t="str">
        <f ca="1">IFERROR(IF(INDEX('Coverage Indicators - Section D'!E$45:E$226,MATCH('Print View'!$AV165,'Coverage Indicators - Section D'!$I$45:$I$226,0))&lt;&gt;0,INDEX('Coverage Indicators - Section D'!E$45:E$226,MATCH('Print View'!$AV165,'Coverage Indicators - Section D'!$I$45:$I$226,0)),""),"")</f>
        <v/>
      </c>
      <c r="AA165" s="580" t="str">
        <f ca="1">IFERROR(IF(INDEX('Coverage Indicators - Section D'!G$45:G$226,MATCH('Print View'!$AV165,'Coverage Indicators - Section D'!$I$45:$I$226,0))&lt;&gt;0,INDEX('Coverage Indicators - Section D'!G$45:G$226,MATCH('Print View'!$AV165,'Coverage Indicators - Section D'!$I$45:$I$226,0)),""),"")</f>
        <v/>
      </c>
      <c r="AB165" s="582" t="str">
        <f ca="1">IFERROR(IF(INDEX('Coverage Indicators - Section D'!H$45:H$226,MATCH('Print View'!$AV165,'Coverage Indicators - Section D'!$I$45:$I$226,0))&lt;&gt;0,INDEX('Coverage Indicators - Section D'!H$45:H$226,MATCH('Print View'!$AV165,'Coverage Indicators - Section D'!$I$45:$I$226,0)),""),"")</f>
        <v/>
      </c>
      <c r="AC165" s="271" t="str">
        <f ca="1">IFERROR(IF(INDEX('Coverage Indicators - Section D'!E$45:E$226,MATCH('Print View'!$AW165,'Coverage Indicators - Section D'!$I$45:$I$226,0))&lt;&gt;0,INDEX('Coverage Indicators - Section D'!E$45:E$226,MATCH('Print View'!$AW165,'Coverage Indicators - Section D'!$I$45:$I$226,0)),""),"")</f>
        <v/>
      </c>
      <c r="AD165" s="580" t="str">
        <f ca="1">IFERROR(IF(INDEX('Coverage Indicators - Section D'!G$45:G$226,MATCH('Print View'!$AW165,'Coverage Indicators - Section D'!$I$45:$I$226,0))&lt;&gt;0,INDEX('Coverage Indicators - Section D'!G$45:G$226,MATCH('Print View'!$AW165,'Coverage Indicators - Section D'!$I$45:$I$226,0)),""),"")</f>
        <v/>
      </c>
      <c r="AE165" s="582" t="str">
        <f ca="1">IFERROR(IF(INDEX('Coverage Indicators - Section D'!H$45:H$226,MATCH('Print View'!$AW165,'Coverage Indicators - Section D'!$I$45:$I$226,0))&lt;&gt;0,INDEX('Coverage Indicators - Section D'!H$45:H$226,MATCH('Print View'!$AW165,'Coverage Indicators - Section D'!$I$45:$I$226,0)),""),"")</f>
        <v/>
      </c>
      <c r="AF165" s="271" t="str">
        <f ca="1">IFERROR(IF(INDEX('Coverage Indicators - Section D'!E$45:E$226,MATCH('Print View'!$AX165,'Coverage Indicators - Section D'!$I$45:$I$226,0))&lt;&gt;0,INDEX('Coverage Indicators - Section D'!E$45:E$226,MATCH('Print View'!$AX165,'Coverage Indicators - Section D'!$I$45:$I$226,0)),""),"")</f>
        <v/>
      </c>
      <c r="AG165" s="580" t="str">
        <f ca="1">IFERROR(IF(INDEX('Coverage Indicators - Section D'!G$45:G$226,MATCH('Print View'!$AX165,'Coverage Indicators - Section D'!$I$45:$I$226,0))&lt;&gt;0,INDEX('Coverage Indicators - Section D'!G$45:G$226,MATCH('Print View'!$AX165,'Coverage Indicators - Section D'!$I$45:$I$226,0)),""),"")</f>
        <v/>
      </c>
      <c r="AH165" s="582" t="str">
        <f ca="1">IFERROR(IF(INDEX('Coverage Indicators - Section D'!H$45:H$226,MATCH('Print View'!$AX165,'Coverage Indicators - Section D'!$I$45:$I$226,0))&lt;&gt;0,INDEX('Coverage Indicators - Section D'!H$45:H$226,MATCH('Print View'!$AX165,'Coverage Indicators - Section D'!$I$45:$I$226,0)),""),"")</f>
        <v/>
      </c>
      <c r="AI165" s="271" t="str">
        <f ca="1">IFERROR(IF(INDEX('Coverage Indicators - Section D'!E$45:E$226,MATCH('Print View'!$AY165,'Coverage Indicators - Section D'!$I$45:$I$226,0))&lt;&gt;0,INDEX('Coverage Indicators - Section D'!E$45:E$226,MATCH('Print View'!$AY165,'Coverage Indicators - Section D'!$I$45:$I$226,0)),""),"")</f>
        <v/>
      </c>
      <c r="AJ165" s="580" t="str">
        <f ca="1">IFERROR(IF(INDEX('Coverage Indicators - Section D'!G$45:G$226,MATCH('Print View'!$AY165,'Coverage Indicators - Section D'!$I$45:$I$226,0))&lt;&gt;0,INDEX('Coverage Indicators - Section D'!G$45:G$226,MATCH('Print View'!$AY165,'Coverage Indicators - Section D'!$I$45:$I$226,0)),""),"")</f>
        <v/>
      </c>
      <c r="AK165" s="582" t="str">
        <f ca="1">IFERROR(IF(INDEX('Coverage Indicators - Section D'!H$45:H$226,MATCH('Print View'!$AY165,'Coverage Indicators - Section D'!$I$45:$I$226,0))&lt;&gt;0,INDEX('Coverage Indicators - Section D'!H$45:H$226,MATCH('Print View'!$AY165,'Coverage Indicators - Section D'!$I$45:$I$226,0)),""),"")</f>
        <v/>
      </c>
      <c r="AL165" s="319"/>
      <c r="AM165" s="595" t="str">
        <f>IFERROR(IF(INDEX('Coverage Indicators - Section D'!W$10:W$41,MATCH('Print View'!$A165,'Coverage Indicators - Section D'!$A$10:$A$41,0))&lt;&gt;0,INDEX('Coverage Indicators - Section D'!W$10:W$41,MATCH('Print View'!$A165,'Coverage Indicators - Section D'!$A$10:$A$41,0)),""),"")</f>
        <v/>
      </c>
      <c r="AN165" s="306"/>
      <c r="AO165" s="683"/>
      <c r="AP165" s="684"/>
      <c r="AQ165" s="684"/>
      <c r="AR165" s="579" t="str">
        <f t="shared" ref="AR165" ca="1" si="316">CONCATENATE($A165,N$117)</f>
        <v>241-Jul-18 to 31-Dec-18</v>
      </c>
      <c r="AS165" s="578" t="str">
        <f t="shared" ref="AS165" ca="1" si="317">CONCATENATE($A165,Q$117)</f>
        <v>241-Jan-19 to 30-Jun-19</v>
      </c>
      <c r="AT165" s="578" t="str">
        <f t="shared" ref="AT165" ca="1" si="318">CONCATENATE($A165,T$117)</f>
        <v>241-Jul-19 to 31-Dec-19</v>
      </c>
      <c r="AU165" s="578" t="str">
        <f t="shared" ref="AU165" ca="1" si="319">CONCATENATE($A165,W$117)</f>
        <v>241-Jan-20 to 30-Jun-20</v>
      </c>
      <c r="AV165" s="578" t="str">
        <f t="shared" ref="AV165" ca="1" si="320">CONCATENATE($A165,Z$117)</f>
        <v>241-Jul-20 to 31-Dec-20</v>
      </c>
      <c r="AW165" s="578" t="str">
        <f t="shared" ref="AW165" ca="1" si="321">CONCATENATE($A165,AC$117)</f>
        <v>241-Jan-21 to 30-Jun-21</v>
      </c>
      <c r="AX165" s="578" t="str">
        <f t="shared" ref="AX165" si="322">CONCATENATE($A165,AF$117)</f>
        <v xml:space="preserve">24 to </v>
      </c>
      <c r="AY165" s="578" t="str">
        <f t="shared" ref="AY165" si="323">CONCATENATE($A165,AI$117)</f>
        <v xml:space="preserve">24 to </v>
      </c>
      <c r="AZ165" s="339"/>
      <c r="BA165" s="339"/>
    </row>
    <row r="166" spans="1:53" s="226" customFormat="1" ht="28.5" x14ac:dyDescent="0.25">
      <c r="A166" s="584"/>
      <c r="B166" s="582"/>
      <c r="C166" s="582"/>
      <c r="D166" s="582"/>
      <c r="E166" s="272" t="str">
        <f>IFERROR(IF(INDEX('Coverage Indicators - Section D'!F$10:F$41,MATCH('Print View'!$A165,'Coverage Indicators - Section D'!$A$10:$A$41,0))&lt;&gt;0,INDEX('Coverage Indicators - Section D'!F$10:F$41,MATCH('Print View'!$A165,'Coverage Indicators - Section D'!$A$10:$A$41,0)),""),"")</f>
        <v/>
      </c>
      <c r="F166" s="580"/>
      <c r="G166" s="580"/>
      <c r="H166" s="582"/>
      <c r="I166" s="582"/>
      <c r="J166" s="582"/>
      <c r="K166" s="582"/>
      <c r="L166" s="272" t="str">
        <f>IFERROR(IF(INDEX('Coverage Indicators - Section D'!U$10:U$41,MATCH('Print View'!$A165,'Coverage Indicators - Section D'!$A$10:$A$41,0))&lt;&gt;0,INDEX('Coverage Indicators - Section D'!U$10:U$41,MATCH('Print View'!$A165,'Coverage Indicators - Section D'!$A$10:$A$41,0)),""),"")</f>
        <v/>
      </c>
      <c r="M166" s="582"/>
      <c r="N166" s="272" t="str">
        <f ca="1">IFERROR(IF(INDEX('Coverage Indicators - Section D'!F$45:F$226,MATCH('Print View'!$AR165,'Coverage Indicators - Section D'!$I$45:$I$226,0))&lt;&gt;0,INDEX('Coverage Indicators - Section D'!F$45:F$226,MATCH('Print View'!$AR165,'Coverage Indicators - Section D'!$I$45:$I$226,0)),""),"")</f>
        <v/>
      </c>
      <c r="O166" s="580"/>
      <c r="P166" s="582"/>
      <c r="Q166" s="272" t="str">
        <f ca="1">IFERROR(IF(INDEX('Coverage Indicators - Section D'!F$45:F$226,MATCH('Print View'!$AS165,'Coverage Indicators - Section D'!$I$45:$I$226,0))&lt;&gt;0,INDEX('Coverage Indicators - Section D'!F$45:F$226,MATCH('Print View'!$AS165,'Coverage Indicators - Section D'!$I$45:$I$226,0)),""),"")</f>
        <v/>
      </c>
      <c r="R166" s="580"/>
      <c r="S166" s="582"/>
      <c r="T166" s="272" t="str">
        <f ca="1">IFERROR(IF(INDEX('Coverage Indicators - Section D'!F$45:F$226,MATCH('Print View'!$AT165,'Coverage Indicators - Section D'!$I$45:$I$226,0))&lt;&gt;0,INDEX('Coverage Indicators - Section D'!F$45:F$226,MATCH('Print View'!$AT165,'Coverage Indicators - Section D'!$I$45:$I$226,0)),""),"")</f>
        <v/>
      </c>
      <c r="U166" s="580"/>
      <c r="V166" s="582"/>
      <c r="W166" s="272" t="str">
        <f ca="1">IFERROR(IF(INDEX('Coverage Indicators - Section D'!F$45:F$226,MATCH('Print View'!$AU165,'Coverage Indicators - Section D'!$I$45:$I$226,0))&lt;&gt;0,INDEX('Coverage Indicators - Section D'!F$45:F$226,MATCH('Print View'!$AU165,'Coverage Indicators - Section D'!$I$45:$I$226,0)),""),"")</f>
        <v/>
      </c>
      <c r="X166" s="580"/>
      <c r="Y166" s="582"/>
      <c r="Z166" s="272" t="str">
        <f ca="1">IFERROR(IF(INDEX('Coverage Indicators - Section D'!F$45:F$226,MATCH('Print View'!$AV165,'Coverage Indicators - Section D'!$I$45:$I$226,0))&lt;&gt;0,INDEX('Coverage Indicators - Section D'!F$45:F$226,MATCH('Print View'!$AV165,'Coverage Indicators - Section D'!$I$45:$I$226,0)),""),"")</f>
        <v/>
      </c>
      <c r="AA166" s="580"/>
      <c r="AB166" s="582"/>
      <c r="AC166" s="272" t="str">
        <f ca="1">IFERROR(IF(INDEX('Coverage Indicators - Section D'!F$45:F$226,MATCH('Print View'!$AW165,'Coverage Indicators - Section D'!$I$45:$I$226,0))&lt;&gt;0,INDEX('Coverage Indicators - Section D'!F$45:F$226,MATCH('Print View'!$AW165,'Coverage Indicators - Section D'!$I$45:$I$226,0)),""),"")</f>
        <v/>
      </c>
      <c r="AD166" s="580"/>
      <c r="AE166" s="582"/>
      <c r="AF166" s="272" t="str">
        <f ca="1">IFERROR(IF(INDEX('Coverage Indicators - Section D'!F$45:F$226,MATCH('Print View'!$AX165,'Coverage Indicators - Section D'!$I$45:$I$226,0))&lt;&gt;0,INDEX('Coverage Indicators - Section D'!F$45:F$226,MATCH('Print View'!$AX165,'Coverage Indicators - Section D'!$I$45:$I$226,0)),""),"")</f>
        <v/>
      </c>
      <c r="AG166" s="580"/>
      <c r="AH166" s="582"/>
      <c r="AI166" s="272" t="str">
        <f ca="1">IFERROR(IF(INDEX('Coverage Indicators - Section D'!F$45:F$226,MATCH('Print View'!$AY165,'Coverage Indicators - Section D'!$I$45:$I$226,0))&lt;&gt;0,INDEX('Coverage Indicators - Section D'!F$45:F$226,MATCH('Print View'!$AY165,'Coverage Indicators - Section D'!$I$45:$I$226,0)),""),"")</f>
        <v/>
      </c>
      <c r="AJ166" s="580"/>
      <c r="AK166" s="582"/>
      <c r="AL166" s="319"/>
      <c r="AM166" s="595"/>
      <c r="AN166" s="306"/>
      <c r="AO166" s="683"/>
      <c r="AP166" s="684"/>
      <c r="AQ166" s="684"/>
      <c r="AR166" s="579"/>
      <c r="AS166" s="578"/>
      <c r="AT166" s="578"/>
      <c r="AU166" s="578"/>
      <c r="AV166" s="578"/>
      <c r="AW166" s="578"/>
      <c r="AX166" s="578"/>
      <c r="AY166" s="578"/>
      <c r="AZ166" s="339"/>
      <c r="BA166" s="339"/>
    </row>
    <row r="167" spans="1:53" s="226" customFormat="1" ht="28.5" x14ac:dyDescent="0.25">
      <c r="A167" s="594">
        <v>25</v>
      </c>
      <c r="B167" s="588" t="str">
        <f>IFERROR(IF(INDEX('Coverage Indicators - Section D'!B$10:B$41,MATCH('Print View'!$A167,'Coverage Indicators - Section D'!$A$10:$A$41,0))&lt;&gt;0,INDEX('Coverage Indicators - Section D'!B$10:B$41,MATCH('Print View'!$A167,'Coverage Indicators - Section D'!$A$10:$A$41,0)),""),"")</f>
        <v/>
      </c>
      <c r="C167" s="588" t="str">
        <f>IFERROR(IF(INDEX('Coverage Indicators - Section D'!C$10:C$41,MATCH('Print View'!$A167,'Coverage Indicators - Section D'!$A$10:$A$41,0))&lt;&gt;0,INDEX('Coverage Indicators - Section D'!C$10:C$41,MATCH('Print View'!$A167,'Coverage Indicators - Section D'!$A$10:$A$41,0)),""),"")</f>
        <v/>
      </c>
      <c r="D167" s="588" t="str">
        <f>IFERROR(IF(INDEX('Coverage Indicators - Section D'!D$10:D$41,MATCH('Print View'!$A167,'Coverage Indicators - Section D'!$A$10:$A$41,0))&lt;&gt;0,INDEX('Coverage Indicators - Section D'!D$10:D$41,MATCH('Print View'!$A167,'Coverage Indicators - Section D'!$A$10:$A$41,0)),""),"")</f>
        <v/>
      </c>
      <c r="E167" s="250" t="str">
        <f>IFERROR(IF(INDEX('Coverage Indicators - Section D'!E$10:E$41,MATCH('Print View'!$A167,'Coverage Indicators - Section D'!$A$10:$A$41,0))&lt;&gt;0,INDEX('Coverage Indicators - Section D'!E$10:E$41,MATCH('Print View'!$A167,'Coverage Indicators - Section D'!$A$10:$A$41,0)),""),"")</f>
        <v/>
      </c>
      <c r="F167" s="587" t="str">
        <f>IFERROR(IF(INDEX('Coverage Indicators - Section D'!G$10:G$41,MATCH('Print View'!$A167,'Coverage Indicators - Section D'!$A$10:$A$41,0))&lt;&gt;0,INDEX('Coverage Indicators - Section D'!G$10:G$41,MATCH('Print View'!$A167,'Coverage Indicators - Section D'!$A$10:$A$41,0)),""),"")</f>
        <v/>
      </c>
      <c r="G167" s="587" t="str">
        <f>IFERROR(IF(INDEX('Coverage Indicators - Section D'!H$10:H$41,MATCH('Print View'!$A167,'Coverage Indicators - Section D'!$A$10:$A$41,0))&lt;&gt;0,INDEX('Coverage Indicators - Section D'!H$10:H$41,MATCH('Print View'!$A167,'Coverage Indicators - Section D'!$A$10:$A$41,0)),""),"")</f>
        <v/>
      </c>
      <c r="H167" s="588" t="str">
        <f>IFERROR(IF(INDEX('Coverage Indicators - Section D'!P$10:P$41,MATCH('Print View'!$A167,'Coverage Indicators - Section D'!$A$10:$A$41,0))&lt;&gt;0,INDEX('Coverage Indicators - Section D'!P$10:P$41,MATCH('Print View'!$A167,'Coverage Indicators - Section D'!$A$10:$A$41,0)),""),"")</f>
        <v/>
      </c>
      <c r="I167" s="588" t="str">
        <f>IFERROR(IF(INDEX('Coverage Indicators - Section D'!Q$10:Q$41,MATCH('Print View'!$A167,'Coverage Indicators - Section D'!$A$10:$A$41,0))&lt;&gt;0,INDEX('Coverage Indicators - Section D'!Q$10:Q$41,MATCH('Print View'!$A167,'Coverage Indicators - Section D'!$A$10:$A$41,0)),""),"")</f>
        <v/>
      </c>
      <c r="J167" s="588" t="str">
        <f>IFERROR(IF(INDEX('Coverage Indicators - Section D'!R$10:R$41,MATCH('Print View'!$A167,'Coverage Indicators - Section D'!$A$10:$A$41,0))&lt;&gt;0,INDEX('Coverage Indicators - Section D'!R$10:R$41,MATCH('Print View'!$A167,'Coverage Indicators - Section D'!$A$10:$A$41,0)),""),"")</f>
        <v/>
      </c>
      <c r="K167" s="588" t="str">
        <f>IFERROR(IF(INDEX('Coverage Indicators - Section D'!S$10:S$41,MATCH('Print View'!$A167,'Coverage Indicators - Section D'!$A$10:$A$41,0))&lt;&gt;0,INDEX('Coverage Indicators - Section D'!S$10:S$41,MATCH('Print View'!$A167,'Coverage Indicators - Section D'!$A$10:$A$41,0)),""),"")</f>
        <v/>
      </c>
      <c r="L167" s="250" t="str">
        <f>IFERROR(IF(INDEX('Coverage Indicators - Section D'!T$10:T$41,MATCH('Print View'!$A167,'Coverage Indicators - Section D'!$A$10:$A$41,0))&lt;&gt;0,INDEX('Coverage Indicators - Section D'!T$10:T$41,MATCH('Print View'!$A167,'Coverage Indicators - Section D'!$A$10:$A$41,0)),""),"")</f>
        <v>Angola</v>
      </c>
      <c r="M167" s="588" t="str">
        <f>IFERROR(IF(INDEX('Coverage Indicators - Section D'!V$10:V$41,MATCH('Print View'!$A167,'Coverage Indicators - Section D'!$A$10:$A$41,0))&lt;&gt;0,INDEX('Coverage Indicators - Section D'!V$10:V$41,MATCH('Print View'!$A167,'Coverage Indicators - Section D'!$A$10:$A$41,0)),""),"")</f>
        <v/>
      </c>
      <c r="N167" s="250" t="str">
        <f ca="1">IFERROR(IF(INDEX('Coverage Indicators - Section D'!E$45:E$226,MATCH('Print View'!$AR167,'Coverage Indicators - Section D'!$I$45:$I$226,0))&lt;&gt;0,INDEX('Coverage Indicators - Section D'!E$45:E$226,MATCH('Print View'!$AR167,'Coverage Indicators - Section D'!$I$45:$I$226,0)),""),"")</f>
        <v/>
      </c>
      <c r="O167" s="587" t="str">
        <f ca="1">IFERROR(IF(INDEX('Coverage Indicators - Section D'!G$45:G$226,MATCH('Print View'!$AR167,'Coverage Indicators - Section D'!$I$45:$I$226,0))&lt;&gt;0,INDEX('Coverage Indicators - Section D'!G$45:G$226,MATCH('Print View'!$AR167,'Coverage Indicators - Section D'!$I$45:$I$226,0)),""),"")</f>
        <v/>
      </c>
      <c r="P167" s="588" t="str">
        <f ca="1">IFERROR(IF(INDEX('Coverage Indicators - Section D'!H$45:H$226,MATCH('Print View'!$AR167,'Coverage Indicators - Section D'!$I$45:$I$226,0))&lt;&gt;0,INDEX('Coverage Indicators - Section D'!H$45:H$226,MATCH('Print View'!$AR167,'Coverage Indicators - Section D'!$I$45:$I$226,0)),""),"")</f>
        <v/>
      </c>
      <c r="Q167" s="250" t="str">
        <f ca="1">IFERROR(IF(INDEX('Coverage Indicators - Section D'!E$45:E$226,MATCH('Print View'!$AS167,'Coverage Indicators - Section D'!$I$45:$I$226,0))&lt;&gt;0,INDEX('Coverage Indicators - Section D'!E$45:E$226,MATCH('Print View'!$AS167,'Coverage Indicators - Section D'!$I$45:$I$226,0)),""),"")</f>
        <v/>
      </c>
      <c r="R167" s="587" t="str">
        <f ca="1">IFERROR(IF(INDEX('Coverage Indicators - Section D'!G$45:G$226,MATCH('Print View'!$AS167,'Coverage Indicators - Section D'!$I$45:$I$226,0))&lt;&gt;0,INDEX('Coverage Indicators - Section D'!G$45:G$226,MATCH('Print View'!$AS167,'Coverage Indicators - Section D'!$I$45:$I$226,0)),""),"")</f>
        <v/>
      </c>
      <c r="S167" s="588" t="str">
        <f ca="1">IFERROR(IF(INDEX('Coverage Indicators - Section D'!H$45:H$226,MATCH('Print View'!$AS167,'Coverage Indicators - Section D'!$I$45:$I$226,0))&lt;&gt;0,INDEX('Coverage Indicators - Section D'!H$45:H$226,MATCH('Print View'!$AS167,'Coverage Indicators - Section D'!$I$45:$I$226,0)),""),"")</f>
        <v/>
      </c>
      <c r="T167" s="250" t="str">
        <f ca="1">IFERROR(IF(INDEX('Coverage Indicators - Section D'!E$45:E$226,MATCH('Print View'!$AT167,'Coverage Indicators - Section D'!$I$45:$I$226,0))&lt;&gt;0,INDEX('Coverage Indicators - Section D'!E$45:E$226,MATCH('Print View'!$AT167,'Coverage Indicators - Section D'!$I$45:$I$226,0)),""),"")</f>
        <v/>
      </c>
      <c r="U167" s="587" t="str">
        <f ca="1">IFERROR(IF(INDEX('Coverage Indicators - Section D'!G$45:G$226,MATCH('Print View'!$AT167,'Coverage Indicators - Section D'!$I$45:$I$226,0))&lt;&gt;0,INDEX('Coverage Indicators - Section D'!G$45:G$226,MATCH('Print View'!$AT167,'Coverage Indicators - Section D'!$I$45:$I$226,0)),""),"")</f>
        <v/>
      </c>
      <c r="V167" s="588" t="str">
        <f ca="1">IFERROR(IF(INDEX('Coverage Indicators - Section D'!H$45:H$226,MATCH('Print View'!$AT167,'Coverage Indicators - Section D'!$I$45:$I$226,0))&lt;&gt;0,INDEX('Coverage Indicators - Section D'!H$45:H$226,MATCH('Print View'!$AT167,'Coverage Indicators - Section D'!$I$45:$I$226,0)),""),"")</f>
        <v/>
      </c>
      <c r="W167" s="250" t="str">
        <f ca="1">IFERROR(IF(INDEX('Coverage Indicators - Section D'!E$45:E$226,MATCH('Print View'!$AU167,'Coverage Indicators - Section D'!$I$45:$I$226,0))&lt;&gt;0,INDEX('Coverage Indicators - Section D'!E$45:E$226,MATCH('Print View'!$AU167,'Coverage Indicators - Section D'!$I$45:$I$226,0)),""),"")</f>
        <v/>
      </c>
      <c r="X167" s="587" t="str">
        <f ca="1">IFERROR(IF(INDEX('Coverage Indicators - Section D'!G$45:G$226,MATCH('Print View'!$AU167,'Coverage Indicators - Section D'!$I$45:$I$226,0))&lt;&gt;0,INDEX('Coverage Indicators - Section D'!G$45:G$226,MATCH('Print View'!$AU167,'Coverage Indicators - Section D'!$I$45:$I$226,0)),""),"")</f>
        <v/>
      </c>
      <c r="Y167" s="588" t="str">
        <f ca="1">IFERROR(IF(INDEX('Coverage Indicators - Section D'!H$45:H$226,MATCH('Print View'!$AU167,'Coverage Indicators - Section D'!$I$45:$I$226,0))&lt;&gt;0,INDEX('Coverage Indicators - Section D'!H$45:H$226,MATCH('Print View'!$AU167,'Coverage Indicators - Section D'!$I$45:$I$226,0)),""),"")</f>
        <v/>
      </c>
      <c r="Z167" s="250" t="str">
        <f ca="1">IFERROR(IF(INDEX('Coverage Indicators - Section D'!E$45:E$226,MATCH('Print View'!$AV167,'Coverage Indicators - Section D'!$I$45:$I$226,0))&lt;&gt;0,INDEX('Coverage Indicators - Section D'!E$45:E$226,MATCH('Print View'!$AV167,'Coverage Indicators - Section D'!$I$45:$I$226,0)),""),"")</f>
        <v/>
      </c>
      <c r="AA167" s="587" t="str">
        <f ca="1">IFERROR(IF(INDEX('Coverage Indicators - Section D'!G$45:G$226,MATCH('Print View'!$AV167,'Coverage Indicators - Section D'!$I$45:$I$226,0))&lt;&gt;0,INDEX('Coverage Indicators - Section D'!G$45:G$226,MATCH('Print View'!$AV167,'Coverage Indicators - Section D'!$I$45:$I$226,0)),""),"")</f>
        <v/>
      </c>
      <c r="AB167" s="588" t="str">
        <f ca="1">IFERROR(IF(INDEX('Coverage Indicators - Section D'!H$45:H$226,MATCH('Print View'!$AV167,'Coverage Indicators - Section D'!$I$45:$I$226,0))&lt;&gt;0,INDEX('Coverage Indicators - Section D'!H$45:H$226,MATCH('Print View'!$AV167,'Coverage Indicators - Section D'!$I$45:$I$226,0)),""),"")</f>
        <v/>
      </c>
      <c r="AC167" s="250" t="str">
        <f ca="1">IFERROR(IF(INDEX('Coverage Indicators - Section D'!E$45:E$226,MATCH('Print View'!$AW167,'Coverage Indicators - Section D'!$I$45:$I$226,0))&lt;&gt;0,INDEX('Coverage Indicators - Section D'!E$45:E$226,MATCH('Print View'!$AW167,'Coverage Indicators - Section D'!$I$45:$I$226,0)),""),"")</f>
        <v/>
      </c>
      <c r="AD167" s="587" t="str">
        <f ca="1">IFERROR(IF(INDEX('Coverage Indicators - Section D'!G$45:G$226,MATCH('Print View'!$AW167,'Coverage Indicators - Section D'!$I$45:$I$226,0))&lt;&gt;0,INDEX('Coverage Indicators - Section D'!G$45:G$226,MATCH('Print View'!$AW167,'Coverage Indicators - Section D'!$I$45:$I$226,0)),""),"")</f>
        <v/>
      </c>
      <c r="AE167" s="588" t="str">
        <f ca="1">IFERROR(IF(INDEX('Coverage Indicators - Section D'!H$45:H$226,MATCH('Print View'!$AW167,'Coverage Indicators - Section D'!$I$45:$I$226,0))&lt;&gt;0,INDEX('Coverage Indicators - Section D'!H$45:H$226,MATCH('Print View'!$AW167,'Coverage Indicators - Section D'!$I$45:$I$226,0)),""),"")</f>
        <v/>
      </c>
      <c r="AF167" s="250" t="str">
        <f ca="1">IFERROR(IF(INDEX('Coverage Indicators - Section D'!E$45:E$226,MATCH('Print View'!$AX167,'Coverage Indicators - Section D'!$I$45:$I$226,0))&lt;&gt;0,INDEX('Coverage Indicators - Section D'!E$45:E$226,MATCH('Print View'!$AX167,'Coverage Indicators - Section D'!$I$45:$I$226,0)),""),"")</f>
        <v/>
      </c>
      <c r="AG167" s="587" t="str">
        <f ca="1">IFERROR(IF(INDEX('Coverage Indicators - Section D'!G$45:G$226,MATCH('Print View'!$AX167,'Coverage Indicators - Section D'!$I$45:$I$226,0))&lt;&gt;0,INDEX('Coverage Indicators - Section D'!G$45:G$226,MATCH('Print View'!$AX167,'Coverage Indicators - Section D'!$I$45:$I$226,0)),""),"")</f>
        <v/>
      </c>
      <c r="AH167" s="588" t="str">
        <f ca="1">IFERROR(IF(INDEX('Coverage Indicators - Section D'!H$45:H$226,MATCH('Print View'!$AX167,'Coverage Indicators - Section D'!$I$45:$I$226,0))&lt;&gt;0,INDEX('Coverage Indicators - Section D'!H$45:H$226,MATCH('Print View'!$AX167,'Coverage Indicators - Section D'!$I$45:$I$226,0)),""),"")</f>
        <v/>
      </c>
      <c r="AI167" s="250" t="str">
        <f ca="1">IFERROR(IF(INDEX('Coverage Indicators - Section D'!E$45:E$226,MATCH('Print View'!$AY167,'Coverage Indicators - Section D'!$I$45:$I$226,0))&lt;&gt;0,INDEX('Coverage Indicators - Section D'!E$45:E$226,MATCH('Print View'!$AY167,'Coverage Indicators - Section D'!$I$45:$I$226,0)),""),"")</f>
        <v/>
      </c>
      <c r="AJ167" s="587" t="str">
        <f ca="1">IFERROR(IF(INDEX('Coverage Indicators - Section D'!G$45:G$226,MATCH('Print View'!$AY167,'Coverage Indicators - Section D'!$I$45:$I$226,0))&lt;&gt;0,INDEX('Coverage Indicators - Section D'!G$45:G$226,MATCH('Print View'!$AY167,'Coverage Indicators - Section D'!$I$45:$I$226,0)),""),"")</f>
        <v/>
      </c>
      <c r="AK167" s="588" t="str">
        <f ca="1">IFERROR(IF(INDEX('Coverage Indicators - Section D'!H$45:H$226,MATCH('Print View'!$AY167,'Coverage Indicators - Section D'!$I$45:$I$226,0))&lt;&gt;0,INDEX('Coverage Indicators - Section D'!H$45:H$226,MATCH('Print View'!$AY167,'Coverage Indicators - Section D'!$I$45:$I$226,0)),""),"")</f>
        <v/>
      </c>
      <c r="AL167" s="319"/>
      <c r="AM167" s="586" t="str">
        <f>IFERROR(IF(INDEX('Coverage Indicators - Section D'!W$10:W$41,MATCH('Print View'!$A167,'Coverage Indicators - Section D'!$A$10:$A$41,0))&lt;&gt;0,INDEX('Coverage Indicators - Section D'!W$10:W$41,MATCH('Print View'!$A167,'Coverage Indicators - Section D'!$A$10:$A$41,0)),""),"")</f>
        <v/>
      </c>
      <c r="AN167" s="306"/>
      <c r="AO167" s="681"/>
      <c r="AP167" s="682"/>
      <c r="AQ167" s="682"/>
      <c r="AR167" s="579" t="str">
        <f t="shared" ref="AR167" ca="1" si="324">CONCATENATE($A167,N$117)</f>
        <v>251-Jul-18 to 31-Dec-18</v>
      </c>
      <c r="AS167" s="578" t="str">
        <f t="shared" ref="AS167" ca="1" si="325">CONCATENATE($A167,Q$117)</f>
        <v>251-Jan-19 to 30-Jun-19</v>
      </c>
      <c r="AT167" s="578" t="str">
        <f t="shared" ref="AT167" ca="1" si="326">CONCATENATE($A167,T$117)</f>
        <v>251-Jul-19 to 31-Dec-19</v>
      </c>
      <c r="AU167" s="578" t="str">
        <f t="shared" ref="AU167" ca="1" si="327">CONCATENATE($A167,W$117)</f>
        <v>251-Jan-20 to 30-Jun-20</v>
      </c>
      <c r="AV167" s="578" t="str">
        <f t="shared" ref="AV167" ca="1" si="328">CONCATENATE($A167,Z$117)</f>
        <v>251-Jul-20 to 31-Dec-20</v>
      </c>
      <c r="AW167" s="578" t="str">
        <f t="shared" ref="AW167" ca="1" si="329">CONCATENATE($A167,AC$117)</f>
        <v>251-Jan-21 to 30-Jun-21</v>
      </c>
      <c r="AX167" s="578" t="str">
        <f t="shared" ref="AX167" si="330">CONCATENATE($A167,AF$117)</f>
        <v xml:space="preserve">25 to </v>
      </c>
      <c r="AY167" s="578" t="str">
        <f t="shared" ref="AY167" si="331">CONCATENATE($A167,AI$117)</f>
        <v xml:space="preserve">25 to </v>
      </c>
      <c r="AZ167" s="339"/>
      <c r="BA167" s="339"/>
    </row>
    <row r="168" spans="1:53" s="226" customFormat="1" ht="28.5" x14ac:dyDescent="0.25">
      <c r="A168" s="594"/>
      <c r="B168" s="588"/>
      <c r="C168" s="588"/>
      <c r="D168" s="588"/>
      <c r="E168" s="249" t="str">
        <f>IFERROR(IF(INDEX('Coverage Indicators - Section D'!F$10:F$41,MATCH('Print View'!$A167,'Coverage Indicators - Section D'!$A$10:$A$41,0))&lt;&gt;0,INDEX('Coverage Indicators - Section D'!F$10:F$41,MATCH('Print View'!$A167,'Coverage Indicators - Section D'!$A$10:$A$41,0)),""),"")</f>
        <v/>
      </c>
      <c r="F168" s="587"/>
      <c r="G168" s="587"/>
      <c r="H168" s="588"/>
      <c r="I168" s="588"/>
      <c r="J168" s="588"/>
      <c r="K168" s="588"/>
      <c r="L168" s="249" t="str">
        <f>IFERROR(IF(INDEX('Coverage Indicators - Section D'!U$10:U$41,MATCH('Print View'!$A167,'Coverage Indicators - Section D'!$A$10:$A$41,0))&lt;&gt;0,INDEX('Coverage Indicators - Section D'!U$10:U$41,MATCH('Print View'!$A167,'Coverage Indicators - Section D'!$A$10:$A$41,0)),""),"")</f>
        <v/>
      </c>
      <c r="M168" s="588"/>
      <c r="N168" s="249" t="str">
        <f ca="1">IFERROR(IF(INDEX('Coverage Indicators - Section D'!F$45:F$226,MATCH('Print View'!$AR167,'Coverage Indicators - Section D'!$I$45:$I$226,0))&lt;&gt;0,INDEX('Coverage Indicators - Section D'!F$45:F$226,MATCH('Print View'!$AR167,'Coverage Indicators - Section D'!$I$45:$I$226,0)),""),"")</f>
        <v/>
      </c>
      <c r="O168" s="587"/>
      <c r="P168" s="588"/>
      <c r="Q168" s="249" t="str">
        <f ca="1">IFERROR(IF(INDEX('Coverage Indicators - Section D'!F$45:F$226,MATCH('Print View'!$AS167,'Coverage Indicators - Section D'!$I$45:$I$226,0))&lt;&gt;0,INDEX('Coverage Indicators - Section D'!F$45:F$226,MATCH('Print View'!$AS167,'Coverage Indicators - Section D'!$I$45:$I$226,0)),""),"")</f>
        <v/>
      </c>
      <c r="R168" s="587"/>
      <c r="S168" s="588"/>
      <c r="T168" s="249" t="str">
        <f ca="1">IFERROR(IF(INDEX('Coverage Indicators - Section D'!F$45:F$226,MATCH('Print View'!$AT167,'Coverage Indicators - Section D'!$I$45:$I$226,0))&lt;&gt;0,INDEX('Coverage Indicators - Section D'!F$45:F$226,MATCH('Print View'!$AT167,'Coverage Indicators - Section D'!$I$45:$I$226,0)),""),"")</f>
        <v/>
      </c>
      <c r="U168" s="587"/>
      <c r="V168" s="588"/>
      <c r="W168" s="249" t="str">
        <f ca="1">IFERROR(IF(INDEX('Coverage Indicators - Section D'!F$45:F$226,MATCH('Print View'!$AU167,'Coverage Indicators - Section D'!$I$45:$I$226,0))&lt;&gt;0,INDEX('Coverage Indicators - Section D'!F$45:F$226,MATCH('Print View'!$AU167,'Coverage Indicators - Section D'!$I$45:$I$226,0)),""),"")</f>
        <v/>
      </c>
      <c r="X168" s="587"/>
      <c r="Y168" s="588"/>
      <c r="Z168" s="249" t="str">
        <f ca="1">IFERROR(IF(INDEX('Coverage Indicators - Section D'!F$45:F$226,MATCH('Print View'!$AV167,'Coverage Indicators - Section D'!$I$45:$I$226,0))&lt;&gt;0,INDEX('Coverage Indicators - Section D'!F$45:F$226,MATCH('Print View'!$AV167,'Coverage Indicators - Section D'!$I$45:$I$226,0)),""),"")</f>
        <v/>
      </c>
      <c r="AA168" s="587"/>
      <c r="AB168" s="588"/>
      <c r="AC168" s="249" t="str">
        <f ca="1">IFERROR(IF(INDEX('Coverage Indicators - Section D'!F$45:F$226,MATCH('Print View'!$AW167,'Coverage Indicators - Section D'!$I$45:$I$226,0))&lt;&gt;0,INDEX('Coverage Indicators - Section D'!F$45:F$226,MATCH('Print View'!$AW167,'Coverage Indicators - Section D'!$I$45:$I$226,0)),""),"")</f>
        <v/>
      </c>
      <c r="AD168" s="587"/>
      <c r="AE168" s="588"/>
      <c r="AF168" s="249" t="str">
        <f ca="1">IFERROR(IF(INDEX('Coverage Indicators - Section D'!F$45:F$226,MATCH('Print View'!$AX167,'Coverage Indicators - Section D'!$I$45:$I$226,0))&lt;&gt;0,INDEX('Coverage Indicators - Section D'!F$45:F$226,MATCH('Print View'!$AX167,'Coverage Indicators - Section D'!$I$45:$I$226,0)),""),"")</f>
        <v/>
      </c>
      <c r="AG168" s="587"/>
      <c r="AH168" s="588"/>
      <c r="AI168" s="249" t="str">
        <f ca="1">IFERROR(IF(INDEX('Coverage Indicators - Section D'!F$45:F$226,MATCH('Print View'!$AY167,'Coverage Indicators - Section D'!$I$45:$I$226,0))&lt;&gt;0,INDEX('Coverage Indicators - Section D'!F$45:F$226,MATCH('Print View'!$AY167,'Coverage Indicators - Section D'!$I$45:$I$226,0)),""),"")</f>
        <v/>
      </c>
      <c r="AJ168" s="587"/>
      <c r="AK168" s="588"/>
      <c r="AL168" s="319"/>
      <c r="AM168" s="586"/>
      <c r="AN168" s="306"/>
      <c r="AO168" s="681"/>
      <c r="AP168" s="682"/>
      <c r="AQ168" s="682"/>
      <c r="AR168" s="579"/>
      <c r="AS168" s="578"/>
      <c r="AT168" s="578"/>
      <c r="AU168" s="578"/>
      <c r="AV168" s="578"/>
      <c r="AW168" s="578"/>
      <c r="AX168" s="578"/>
      <c r="AY168" s="578"/>
      <c r="AZ168" s="339"/>
      <c r="BA168" s="339"/>
    </row>
    <row r="169" spans="1:53" s="226" customFormat="1" ht="28.5" x14ac:dyDescent="0.25">
      <c r="A169" s="584">
        <v>26</v>
      </c>
      <c r="B169" s="582" t="str">
        <f>IFERROR(IF(INDEX('Coverage Indicators - Section D'!B$10:B$41,MATCH('Print View'!$A169,'Coverage Indicators - Section D'!$A$10:$A$41,0))&lt;&gt;0,INDEX('Coverage Indicators - Section D'!B$10:B$41,MATCH('Print View'!$A169,'Coverage Indicators - Section D'!$A$10:$A$41,0)),""),"")</f>
        <v/>
      </c>
      <c r="C169" s="582" t="str">
        <f>IFERROR(IF(INDEX('Coverage Indicators - Section D'!C$10:C$41,MATCH('Print View'!$A169,'Coverage Indicators - Section D'!$A$10:$A$41,0))&lt;&gt;0,INDEX('Coverage Indicators - Section D'!C$10:C$41,MATCH('Print View'!$A169,'Coverage Indicators - Section D'!$A$10:$A$41,0)),""),"")</f>
        <v/>
      </c>
      <c r="D169" s="582" t="str">
        <f>IFERROR(IF(INDEX('Coverage Indicators - Section D'!D$10:D$41,MATCH('Print View'!$A169,'Coverage Indicators - Section D'!$A$10:$A$41,0))&lt;&gt;0,INDEX('Coverage Indicators - Section D'!D$10:D$41,MATCH('Print View'!$A169,'Coverage Indicators - Section D'!$A$10:$A$41,0)),""),"")</f>
        <v/>
      </c>
      <c r="E169" s="271" t="str">
        <f>IFERROR(IF(INDEX('Coverage Indicators - Section D'!E$10:E$41,MATCH('Print View'!$A169,'Coverage Indicators - Section D'!$A$10:$A$41,0))&lt;&gt;0,INDEX('Coverage Indicators - Section D'!E$10:E$41,MATCH('Print View'!$A169,'Coverage Indicators - Section D'!$A$10:$A$41,0)),""),"")</f>
        <v/>
      </c>
      <c r="F169" s="580" t="str">
        <f>IFERROR(IF(INDEX('Coverage Indicators - Section D'!G$10:G$41,MATCH('Print View'!$A169,'Coverage Indicators - Section D'!$A$10:$A$41,0))&lt;&gt;0,INDEX('Coverage Indicators - Section D'!G$10:G$41,MATCH('Print View'!$A169,'Coverage Indicators - Section D'!$A$10:$A$41,0)),""),"")</f>
        <v/>
      </c>
      <c r="G169" s="580" t="str">
        <f>IFERROR(IF(INDEX('Coverage Indicators - Section D'!H$10:H$41,MATCH('Print View'!$A169,'Coverage Indicators - Section D'!$A$10:$A$41,0))&lt;&gt;0,INDEX('Coverage Indicators - Section D'!H$10:H$41,MATCH('Print View'!$A169,'Coverage Indicators - Section D'!$A$10:$A$41,0)),""),"")</f>
        <v/>
      </c>
      <c r="H169" s="582" t="str">
        <f>IFERROR(IF(INDEX('Coverage Indicators - Section D'!P$10:P$41,MATCH('Print View'!$A169,'Coverage Indicators - Section D'!$A$10:$A$41,0))&lt;&gt;0,INDEX('Coverage Indicators - Section D'!P$10:P$41,MATCH('Print View'!$A169,'Coverage Indicators - Section D'!$A$10:$A$41,0)),""),"")</f>
        <v/>
      </c>
      <c r="I169" s="582" t="str">
        <f>IFERROR(IF(INDEX('Coverage Indicators - Section D'!Q$10:Q$41,MATCH('Print View'!$A169,'Coverage Indicators - Section D'!$A$10:$A$41,0))&lt;&gt;0,INDEX('Coverage Indicators - Section D'!Q$10:Q$41,MATCH('Print View'!$A169,'Coverage Indicators - Section D'!$A$10:$A$41,0)),""),"")</f>
        <v/>
      </c>
      <c r="J169" s="582" t="str">
        <f>IFERROR(IF(INDEX('Coverage Indicators - Section D'!R$10:R$41,MATCH('Print View'!$A169,'Coverage Indicators - Section D'!$A$10:$A$41,0))&lt;&gt;0,INDEX('Coverage Indicators - Section D'!R$10:R$41,MATCH('Print View'!$A169,'Coverage Indicators - Section D'!$A$10:$A$41,0)),""),"")</f>
        <v/>
      </c>
      <c r="K169" s="582" t="str">
        <f>IFERROR(IF(INDEX('Coverage Indicators - Section D'!S$10:S$41,MATCH('Print View'!$A169,'Coverage Indicators - Section D'!$A$10:$A$41,0))&lt;&gt;0,INDEX('Coverage Indicators - Section D'!S$10:S$41,MATCH('Print View'!$A169,'Coverage Indicators - Section D'!$A$10:$A$41,0)),""),"")</f>
        <v/>
      </c>
      <c r="L169" s="271" t="str">
        <f>IFERROR(IF(INDEX('Coverage Indicators - Section D'!T$10:T$41,MATCH('Print View'!$A169,'Coverage Indicators - Section D'!$A$10:$A$41,0))&lt;&gt;0,INDEX('Coverage Indicators - Section D'!T$10:T$41,MATCH('Print View'!$A169,'Coverage Indicators - Section D'!$A$10:$A$41,0)),""),"")</f>
        <v>Angola</v>
      </c>
      <c r="M169" s="582" t="str">
        <f>IFERROR(IF(INDEX('Coverage Indicators - Section D'!V$10:V$41,MATCH('Print View'!$A169,'Coverage Indicators - Section D'!$A$10:$A$41,0))&lt;&gt;0,INDEX('Coverage Indicators - Section D'!V$10:V$41,MATCH('Print View'!$A169,'Coverage Indicators - Section D'!$A$10:$A$41,0)),""),"")</f>
        <v/>
      </c>
      <c r="N169" s="271" t="str">
        <f ca="1">IFERROR(IF(INDEX('Coverage Indicators - Section D'!E$45:E$226,MATCH('Print View'!$AR169,'Coverage Indicators - Section D'!$I$45:$I$226,0))&lt;&gt;0,INDEX('Coverage Indicators - Section D'!E$45:E$226,MATCH('Print View'!$AR169,'Coverage Indicators - Section D'!$I$45:$I$226,0)),""),"")</f>
        <v/>
      </c>
      <c r="O169" s="580" t="str">
        <f ca="1">IFERROR(IF(INDEX('Coverage Indicators - Section D'!G$45:G$226,MATCH('Print View'!$AR169,'Coverage Indicators - Section D'!$I$45:$I$226,0))&lt;&gt;0,INDEX('Coverage Indicators - Section D'!G$45:G$226,MATCH('Print View'!$AR169,'Coverage Indicators - Section D'!$I$45:$I$226,0)),""),"")</f>
        <v/>
      </c>
      <c r="P169" s="582" t="str">
        <f ca="1">IFERROR(IF(INDEX('Coverage Indicators - Section D'!H$45:H$226,MATCH('Print View'!$AR169,'Coverage Indicators - Section D'!$I$45:$I$226,0))&lt;&gt;0,INDEX('Coverage Indicators - Section D'!H$45:H$226,MATCH('Print View'!$AR169,'Coverage Indicators - Section D'!$I$45:$I$226,0)),""),"")</f>
        <v/>
      </c>
      <c r="Q169" s="271" t="str">
        <f ca="1">IFERROR(IF(INDEX('Coverage Indicators - Section D'!E$45:E$226,MATCH('Print View'!$AS169,'Coverage Indicators - Section D'!$I$45:$I$226,0))&lt;&gt;0,INDEX('Coverage Indicators - Section D'!E$45:E$226,MATCH('Print View'!$AS169,'Coverage Indicators - Section D'!$I$45:$I$226,0)),""),"")</f>
        <v/>
      </c>
      <c r="R169" s="580" t="str">
        <f ca="1">IFERROR(IF(INDEX('Coverage Indicators - Section D'!G$45:G$226,MATCH('Print View'!$AS169,'Coverage Indicators - Section D'!$I$45:$I$226,0))&lt;&gt;0,INDEX('Coverage Indicators - Section D'!G$45:G$226,MATCH('Print View'!$AS169,'Coverage Indicators - Section D'!$I$45:$I$226,0)),""),"")</f>
        <v/>
      </c>
      <c r="S169" s="582" t="str">
        <f ca="1">IFERROR(IF(INDEX('Coverage Indicators - Section D'!H$45:H$226,MATCH('Print View'!$AS169,'Coverage Indicators - Section D'!$I$45:$I$226,0))&lt;&gt;0,INDEX('Coverage Indicators - Section D'!H$45:H$226,MATCH('Print View'!$AS169,'Coverage Indicators - Section D'!$I$45:$I$226,0)),""),"")</f>
        <v/>
      </c>
      <c r="T169" s="271" t="str">
        <f ca="1">IFERROR(IF(INDEX('Coverage Indicators - Section D'!E$45:E$226,MATCH('Print View'!$AT169,'Coverage Indicators - Section D'!$I$45:$I$226,0))&lt;&gt;0,INDEX('Coverage Indicators - Section D'!E$45:E$226,MATCH('Print View'!$AT169,'Coverage Indicators - Section D'!$I$45:$I$226,0)),""),"")</f>
        <v/>
      </c>
      <c r="U169" s="580" t="str">
        <f ca="1">IFERROR(IF(INDEX('Coverage Indicators - Section D'!G$45:G$226,MATCH('Print View'!$AT169,'Coverage Indicators - Section D'!$I$45:$I$226,0))&lt;&gt;0,INDEX('Coverage Indicators - Section D'!G$45:G$226,MATCH('Print View'!$AT169,'Coverage Indicators - Section D'!$I$45:$I$226,0)),""),"")</f>
        <v/>
      </c>
      <c r="V169" s="582" t="str">
        <f ca="1">IFERROR(IF(INDEX('Coverage Indicators - Section D'!H$45:H$226,MATCH('Print View'!$AT169,'Coverage Indicators - Section D'!$I$45:$I$226,0))&lt;&gt;0,INDEX('Coverage Indicators - Section D'!H$45:H$226,MATCH('Print View'!$AT169,'Coverage Indicators - Section D'!$I$45:$I$226,0)),""),"")</f>
        <v/>
      </c>
      <c r="W169" s="271" t="str">
        <f ca="1">IFERROR(IF(INDEX('Coverage Indicators - Section D'!E$45:E$226,MATCH('Print View'!$AU169,'Coverage Indicators - Section D'!$I$45:$I$226,0))&lt;&gt;0,INDEX('Coverage Indicators - Section D'!E$45:E$226,MATCH('Print View'!$AU169,'Coverage Indicators - Section D'!$I$45:$I$226,0)),""),"")</f>
        <v/>
      </c>
      <c r="X169" s="580" t="str">
        <f ca="1">IFERROR(IF(INDEX('Coverage Indicators - Section D'!G$45:G$226,MATCH('Print View'!$AU169,'Coverage Indicators - Section D'!$I$45:$I$226,0))&lt;&gt;0,INDEX('Coverage Indicators - Section D'!G$45:G$226,MATCH('Print View'!$AU169,'Coverage Indicators - Section D'!$I$45:$I$226,0)),""),"")</f>
        <v/>
      </c>
      <c r="Y169" s="582" t="str">
        <f ca="1">IFERROR(IF(INDEX('Coverage Indicators - Section D'!H$45:H$226,MATCH('Print View'!$AU169,'Coverage Indicators - Section D'!$I$45:$I$226,0))&lt;&gt;0,INDEX('Coverage Indicators - Section D'!H$45:H$226,MATCH('Print View'!$AU169,'Coverage Indicators - Section D'!$I$45:$I$226,0)),""),"")</f>
        <v/>
      </c>
      <c r="Z169" s="271" t="str">
        <f ca="1">IFERROR(IF(INDEX('Coverage Indicators - Section D'!E$45:E$226,MATCH('Print View'!$AV169,'Coverage Indicators - Section D'!$I$45:$I$226,0))&lt;&gt;0,INDEX('Coverage Indicators - Section D'!E$45:E$226,MATCH('Print View'!$AV169,'Coverage Indicators - Section D'!$I$45:$I$226,0)),""),"")</f>
        <v/>
      </c>
      <c r="AA169" s="580" t="str">
        <f ca="1">IFERROR(IF(INDEX('Coverage Indicators - Section D'!G$45:G$226,MATCH('Print View'!$AV169,'Coverage Indicators - Section D'!$I$45:$I$226,0))&lt;&gt;0,INDEX('Coverage Indicators - Section D'!G$45:G$226,MATCH('Print View'!$AV169,'Coverage Indicators - Section D'!$I$45:$I$226,0)),""),"")</f>
        <v/>
      </c>
      <c r="AB169" s="582" t="str">
        <f ca="1">IFERROR(IF(INDEX('Coverage Indicators - Section D'!H$45:H$226,MATCH('Print View'!$AV169,'Coverage Indicators - Section D'!$I$45:$I$226,0))&lt;&gt;0,INDEX('Coverage Indicators - Section D'!H$45:H$226,MATCH('Print View'!$AV169,'Coverage Indicators - Section D'!$I$45:$I$226,0)),""),"")</f>
        <v/>
      </c>
      <c r="AC169" s="271" t="str">
        <f ca="1">IFERROR(IF(INDEX('Coverage Indicators - Section D'!E$45:E$226,MATCH('Print View'!$AW169,'Coverage Indicators - Section D'!$I$45:$I$226,0))&lt;&gt;0,INDEX('Coverage Indicators - Section D'!E$45:E$226,MATCH('Print View'!$AW169,'Coverage Indicators - Section D'!$I$45:$I$226,0)),""),"")</f>
        <v/>
      </c>
      <c r="AD169" s="580" t="str">
        <f ca="1">IFERROR(IF(INDEX('Coverage Indicators - Section D'!G$45:G$226,MATCH('Print View'!$AW169,'Coverage Indicators - Section D'!$I$45:$I$226,0))&lt;&gt;0,INDEX('Coverage Indicators - Section D'!G$45:G$226,MATCH('Print View'!$AW169,'Coverage Indicators - Section D'!$I$45:$I$226,0)),""),"")</f>
        <v/>
      </c>
      <c r="AE169" s="582" t="str">
        <f ca="1">IFERROR(IF(INDEX('Coverage Indicators - Section D'!H$45:H$226,MATCH('Print View'!$AW169,'Coverage Indicators - Section D'!$I$45:$I$226,0))&lt;&gt;0,INDEX('Coverage Indicators - Section D'!H$45:H$226,MATCH('Print View'!$AW169,'Coverage Indicators - Section D'!$I$45:$I$226,0)),""),"")</f>
        <v/>
      </c>
      <c r="AF169" s="271" t="str">
        <f ca="1">IFERROR(IF(INDEX('Coverage Indicators - Section D'!E$45:E$226,MATCH('Print View'!$AX169,'Coverage Indicators - Section D'!$I$45:$I$226,0))&lt;&gt;0,INDEX('Coverage Indicators - Section D'!E$45:E$226,MATCH('Print View'!$AX169,'Coverage Indicators - Section D'!$I$45:$I$226,0)),""),"")</f>
        <v/>
      </c>
      <c r="AG169" s="580" t="str">
        <f ca="1">IFERROR(IF(INDEX('Coverage Indicators - Section D'!G$45:G$226,MATCH('Print View'!$AX169,'Coverage Indicators - Section D'!$I$45:$I$226,0))&lt;&gt;0,INDEX('Coverage Indicators - Section D'!G$45:G$226,MATCH('Print View'!$AX169,'Coverage Indicators - Section D'!$I$45:$I$226,0)),""),"")</f>
        <v/>
      </c>
      <c r="AH169" s="582" t="str">
        <f ca="1">IFERROR(IF(INDEX('Coverage Indicators - Section D'!H$45:H$226,MATCH('Print View'!$AX169,'Coverage Indicators - Section D'!$I$45:$I$226,0))&lt;&gt;0,INDEX('Coverage Indicators - Section D'!H$45:H$226,MATCH('Print View'!$AX169,'Coverage Indicators - Section D'!$I$45:$I$226,0)),""),"")</f>
        <v/>
      </c>
      <c r="AI169" s="271" t="str">
        <f ca="1">IFERROR(IF(INDEX('Coverage Indicators - Section D'!E$45:E$226,MATCH('Print View'!$AY169,'Coverage Indicators - Section D'!$I$45:$I$226,0))&lt;&gt;0,INDEX('Coverage Indicators - Section D'!E$45:E$226,MATCH('Print View'!$AY169,'Coverage Indicators - Section D'!$I$45:$I$226,0)),""),"")</f>
        <v/>
      </c>
      <c r="AJ169" s="580" t="str">
        <f ca="1">IFERROR(IF(INDEX('Coverage Indicators - Section D'!G$45:G$226,MATCH('Print View'!$AY169,'Coverage Indicators - Section D'!$I$45:$I$226,0))&lt;&gt;0,INDEX('Coverage Indicators - Section D'!G$45:G$226,MATCH('Print View'!$AY169,'Coverage Indicators - Section D'!$I$45:$I$226,0)),""),"")</f>
        <v/>
      </c>
      <c r="AK169" s="582" t="str">
        <f ca="1">IFERROR(IF(INDEX('Coverage Indicators - Section D'!H$45:H$226,MATCH('Print View'!$AY169,'Coverage Indicators - Section D'!$I$45:$I$226,0))&lt;&gt;0,INDEX('Coverage Indicators - Section D'!H$45:H$226,MATCH('Print View'!$AY169,'Coverage Indicators - Section D'!$I$45:$I$226,0)),""),"")</f>
        <v/>
      </c>
      <c r="AL169" s="319"/>
      <c r="AM169" s="595" t="str">
        <f>IFERROR(IF(INDEX('Coverage Indicators - Section D'!W$10:W$41,MATCH('Print View'!$A169,'Coverage Indicators - Section D'!$A$10:$A$41,0))&lt;&gt;0,INDEX('Coverage Indicators - Section D'!W$10:W$41,MATCH('Print View'!$A169,'Coverage Indicators - Section D'!$A$10:$A$41,0)),""),"")</f>
        <v/>
      </c>
      <c r="AN169" s="306"/>
      <c r="AO169" s="683"/>
      <c r="AP169" s="684"/>
      <c r="AQ169" s="684"/>
      <c r="AR169" s="579" t="str">
        <f t="shared" ref="AR169" ca="1" si="332">CONCATENATE($A169,N$117)</f>
        <v>261-Jul-18 to 31-Dec-18</v>
      </c>
      <c r="AS169" s="578" t="str">
        <f t="shared" ref="AS169" ca="1" si="333">CONCATENATE($A169,Q$117)</f>
        <v>261-Jan-19 to 30-Jun-19</v>
      </c>
      <c r="AT169" s="578" t="str">
        <f t="shared" ref="AT169" ca="1" si="334">CONCATENATE($A169,T$117)</f>
        <v>261-Jul-19 to 31-Dec-19</v>
      </c>
      <c r="AU169" s="578" t="str">
        <f t="shared" ref="AU169" ca="1" si="335">CONCATENATE($A169,W$117)</f>
        <v>261-Jan-20 to 30-Jun-20</v>
      </c>
      <c r="AV169" s="578" t="str">
        <f t="shared" ref="AV169" ca="1" si="336">CONCATENATE($A169,Z$117)</f>
        <v>261-Jul-20 to 31-Dec-20</v>
      </c>
      <c r="AW169" s="578" t="str">
        <f t="shared" ref="AW169" ca="1" si="337">CONCATENATE($A169,AC$117)</f>
        <v>261-Jan-21 to 30-Jun-21</v>
      </c>
      <c r="AX169" s="578" t="str">
        <f t="shared" ref="AX169" si="338">CONCATENATE($A169,AF$117)</f>
        <v xml:space="preserve">26 to </v>
      </c>
      <c r="AY169" s="578" t="str">
        <f t="shared" ref="AY169" si="339">CONCATENATE($A169,AI$117)</f>
        <v xml:space="preserve">26 to </v>
      </c>
      <c r="AZ169" s="339"/>
      <c r="BA169" s="339"/>
    </row>
    <row r="170" spans="1:53" s="226" customFormat="1" ht="28.5" x14ac:dyDescent="0.25">
      <c r="A170" s="584"/>
      <c r="B170" s="582"/>
      <c r="C170" s="582"/>
      <c r="D170" s="582"/>
      <c r="E170" s="272" t="str">
        <f>IFERROR(IF(INDEX('Coverage Indicators - Section D'!F$10:F$41,MATCH('Print View'!$A169,'Coverage Indicators - Section D'!$A$10:$A$41,0))&lt;&gt;0,INDEX('Coverage Indicators - Section D'!F$10:F$41,MATCH('Print View'!$A169,'Coverage Indicators - Section D'!$A$10:$A$41,0)),""),"")</f>
        <v/>
      </c>
      <c r="F170" s="580"/>
      <c r="G170" s="580"/>
      <c r="H170" s="582"/>
      <c r="I170" s="582"/>
      <c r="J170" s="582"/>
      <c r="K170" s="582"/>
      <c r="L170" s="272" t="str">
        <f>IFERROR(IF(INDEX('Coverage Indicators - Section D'!U$10:U$41,MATCH('Print View'!$A169,'Coverage Indicators - Section D'!$A$10:$A$41,0))&lt;&gt;0,INDEX('Coverage Indicators - Section D'!U$10:U$41,MATCH('Print View'!$A169,'Coverage Indicators - Section D'!$A$10:$A$41,0)),""),"")</f>
        <v/>
      </c>
      <c r="M170" s="582"/>
      <c r="N170" s="272" t="str">
        <f ca="1">IFERROR(IF(INDEX('Coverage Indicators - Section D'!F$45:F$226,MATCH('Print View'!$AR169,'Coverage Indicators - Section D'!$I$45:$I$226,0))&lt;&gt;0,INDEX('Coverage Indicators - Section D'!F$45:F$226,MATCH('Print View'!$AR169,'Coverage Indicators - Section D'!$I$45:$I$226,0)),""),"")</f>
        <v/>
      </c>
      <c r="O170" s="580"/>
      <c r="P170" s="582"/>
      <c r="Q170" s="272" t="str">
        <f ca="1">IFERROR(IF(INDEX('Coverage Indicators - Section D'!F$45:F$226,MATCH('Print View'!$AS169,'Coverage Indicators - Section D'!$I$45:$I$226,0))&lt;&gt;0,INDEX('Coverage Indicators - Section D'!F$45:F$226,MATCH('Print View'!$AS169,'Coverage Indicators - Section D'!$I$45:$I$226,0)),""),"")</f>
        <v/>
      </c>
      <c r="R170" s="580"/>
      <c r="S170" s="582"/>
      <c r="T170" s="272" t="str">
        <f ca="1">IFERROR(IF(INDEX('Coverage Indicators - Section D'!F$45:F$226,MATCH('Print View'!$AT169,'Coverage Indicators - Section D'!$I$45:$I$226,0))&lt;&gt;0,INDEX('Coverage Indicators - Section D'!F$45:F$226,MATCH('Print View'!$AT169,'Coverage Indicators - Section D'!$I$45:$I$226,0)),""),"")</f>
        <v/>
      </c>
      <c r="U170" s="580"/>
      <c r="V170" s="582"/>
      <c r="W170" s="272" t="str">
        <f ca="1">IFERROR(IF(INDEX('Coverage Indicators - Section D'!F$45:F$226,MATCH('Print View'!$AU169,'Coverage Indicators - Section D'!$I$45:$I$226,0))&lt;&gt;0,INDEX('Coverage Indicators - Section D'!F$45:F$226,MATCH('Print View'!$AU169,'Coverage Indicators - Section D'!$I$45:$I$226,0)),""),"")</f>
        <v/>
      </c>
      <c r="X170" s="580"/>
      <c r="Y170" s="582"/>
      <c r="Z170" s="272" t="str">
        <f ca="1">IFERROR(IF(INDEX('Coverage Indicators - Section D'!F$45:F$226,MATCH('Print View'!$AV169,'Coverage Indicators - Section D'!$I$45:$I$226,0))&lt;&gt;0,INDEX('Coverage Indicators - Section D'!F$45:F$226,MATCH('Print View'!$AV169,'Coverage Indicators - Section D'!$I$45:$I$226,0)),""),"")</f>
        <v/>
      </c>
      <c r="AA170" s="580"/>
      <c r="AB170" s="582"/>
      <c r="AC170" s="272" t="str">
        <f ca="1">IFERROR(IF(INDEX('Coverage Indicators - Section D'!F$45:F$226,MATCH('Print View'!$AW169,'Coverage Indicators - Section D'!$I$45:$I$226,0))&lt;&gt;0,INDEX('Coverage Indicators - Section D'!F$45:F$226,MATCH('Print View'!$AW169,'Coverage Indicators - Section D'!$I$45:$I$226,0)),""),"")</f>
        <v/>
      </c>
      <c r="AD170" s="580"/>
      <c r="AE170" s="582"/>
      <c r="AF170" s="272" t="str">
        <f ca="1">IFERROR(IF(INDEX('Coverage Indicators - Section D'!F$45:F$226,MATCH('Print View'!$AX169,'Coverage Indicators - Section D'!$I$45:$I$226,0))&lt;&gt;0,INDEX('Coverage Indicators - Section D'!F$45:F$226,MATCH('Print View'!$AX169,'Coverage Indicators - Section D'!$I$45:$I$226,0)),""),"")</f>
        <v/>
      </c>
      <c r="AG170" s="580"/>
      <c r="AH170" s="582"/>
      <c r="AI170" s="272" t="str">
        <f ca="1">IFERROR(IF(INDEX('Coverage Indicators - Section D'!F$45:F$226,MATCH('Print View'!$AY169,'Coverage Indicators - Section D'!$I$45:$I$226,0))&lt;&gt;0,INDEX('Coverage Indicators - Section D'!F$45:F$226,MATCH('Print View'!$AY169,'Coverage Indicators - Section D'!$I$45:$I$226,0)),""),"")</f>
        <v/>
      </c>
      <c r="AJ170" s="580"/>
      <c r="AK170" s="582"/>
      <c r="AL170" s="319"/>
      <c r="AM170" s="595"/>
      <c r="AN170" s="306"/>
      <c r="AO170" s="683"/>
      <c r="AP170" s="684"/>
      <c r="AQ170" s="684"/>
      <c r="AR170" s="579"/>
      <c r="AS170" s="578"/>
      <c r="AT170" s="578"/>
      <c r="AU170" s="578"/>
      <c r="AV170" s="578"/>
      <c r="AW170" s="578"/>
      <c r="AX170" s="578"/>
      <c r="AY170" s="578"/>
      <c r="AZ170" s="339"/>
      <c r="BA170" s="339"/>
    </row>
    <row r="171" spans="1:53" s="226" customFormat="1" ht="28.5" x14ac:dyDescent="0.25">
      <c r="A171" s="594">
        <v>27</v>
      </c>
      <c r="B171" s="588" t="str">
        <f>IFERROR(IF(INDEX('Coverage Indicators - Section D'!B$10:B$41,MATCH('Print View'!$A171,'Coverage Indicators - Section D'!$A$10:$A$41,0))&lt;&gt;0,INDEX('Coverage Indicators - Section D'!B$10:B$41,MATCH('Print View'!$A171,'Coverage Indicators - Section D'!$A$10:$A$41,0)),""),"")</f>
        <v/>
      </c>
      <c r="C171" s="588" t="str">
        <f>IFERROR(IF(INDEX('Coverage Indicators - Section D'!C$10:C$41,MATCH('Print View'!$A171,'Coverage Indicators - Section D'!$A$10:$A$41,0))&lt;&gt;0,INDEX('Coverage Indicators - Section D'!C$10:C$41,MATCH('Print View'!$A171,'Coverage Indicators - Section D'!$A$10:$A$41,0)),""),"")</f>
        <v/>
      </c>
      <c r="D171" s="588" t="str">
        <f>IFERROR(IF(INDEX('Coverage Indicators - Section D'!D$10:D$41,MATCH('Print View'!$A171,'Coverage Indicators - Section D'!$A$10:$A$41,0))&lt;&gt;0,INDEX('Coverage Indicators - Section D'!D$10:D$41,MATCH('Print View'!$A171,'Coverage Indicators - Section D'!$A$10:$A$41,0)),""),"")</f>
        <v/>
      </c>
      <c r="E171" s="250" t="str">
        <f>IFERROR(IF(INDEX('Coverage Indicators - Section D'!E$10:E$41,MATCH('Print View'!$A171,'Coverage Indicators - Section D'!$A$10:$A$41,0))&lt;&gt;0,INDEX('Coverage Indicators - Section D'!E$10:E$41,MATCH('Print View'!$A171,'Coverage Indicators - Section D'!$A$10:$A$41,0)),""),"")</f>
        <v/>
      </c>
      <c r="F171" s="587" t="str">
        <f>IFERROR(IF(INDEX('Coverage Indicators - Section D'!G$10:G$41,MATCH('Print View'!$A171,'Coverage Indicators - Section D'!$A$10:$A$41,0))&lt;&gt;0,INDEX('Coverage Indicators - Section D'!G$10:G$41,MATCH('Print View'!$A171,'Coverage Indicators - Section D'!$A$10:$A$41,0)),""),"")</f>
        <v/>
      </c>
      <c r="G171" s="587" t="str">
        <f>IFERROR(IF(INDEX('Coverage Indicators - Section D'!H$10:H$41,MATCH('Print View'!$A171,'Coverage Indicators - Section D'!$A$10:$A$41,0))&lt;&gt;0,INDEX('Coverage Indicators - Section D'!H$10:H$41,MATCH('Print View'!$A171,'Coverage Indicators - Section D'!$A$10:$A$41,0)),""),"")</f>
        <v/>
      </c>
      <c r="H171" s="588" t="str">
        <f>IFERROR(IF(INDEX('Coverage Indicators - Section D'!P$10:P$41,MATCH('Print View'!$A171,'Coverage Indicators - Section D'!$A$10:$A$41,0))&lt;&gt;0,INDEX('Coverage Indicators - Section D'!P$10:P$41,MATCH('Print View'!$A171,'Coverage Indicators - Section D'!$A$10:$A$41,0)),""),"")</f>
        <v/>
      </c>
      <c r="I171" s="588" t="str">
        <f>IFERROR(IF(INDEX('Coverage Indicators - Section D'!Q$10:Q$41,MATCH('Print View'!$A171,'Coverage Indicators - Section D'!$A$10:$A$41,0))&lt;&gt;0,INDEX('Coverage Indicators - Section D'!Q$10:Q$41,MATCH('Print View'!$A171,'Coverage Indicators - Section D'!$A$10:$A$41,0)),""),"")</f>
        <v/>
      </c>
      <c r="J171" s="588" t="str">
        <f>IFERROR(IF(INDEX('Coverage Indicators - Section D'!R$10:R$41,MATCH('Print View'!$A171,'Coverage Indicators - Section D'!$A$10:$A$41,0))&lt;&gt;0,INDEX('Coverage Indicators - Section D'!R$10:R$41,MATCH('Print View'!$A171,'Coverage Indicators - Section D'!$A$10:$A$41,0)),""),"")</f>
        <v/>
      </c>
      <c r="K171" s="588" t="str">
        <f>IFERROR(IF(INDEX('Coverage Indicators - Section D'!S$10:S$41,MATCH('Print View'!$A171,'Coverage Indicators - Section D'!$A$10:$A$41,0))&lt;&gt;0,INDEX('Coverage Indicators - Section D'!S$10:S$41,MATCH('Print View'!$A171,'Coverage Indicators - Section D'!$A$10:$A$41,0)),""),"")</f>
        <v/>
      </c>
      <c r="L171" s="250" t="str">
        <f>IFERROR(IF(INDEX('Coverage Indicators - Section D'!T$10:T$41,MATCH('Print View'!$A171,'Coverage Indicators - Section D'!$A$10:$A$41,0))&lt;&gt;0,INDEX('Coverage Indicators - Section D'!T$10:T$41,MATCH('Print View'!$A171,'Coverage Indicators - Section D'!$A$10:$A$41,0)),""),"")</f>
        <v>Angola</v>
      </c>
      <c r="M171" s="588" t="str">
        <f>IFERROR(IF(INDEX('Coverage Indicators - Section D'!V$10:V$41,MATCH('Print View'!$A171,'Coverage Indicators - Section D'!$A$10:$A$41,0))&lt;&gt;0,INDEX('Coverage Indicators - Section D'!V$10:V$41,MATCH('Print View'!$A171,'Coverage Indicators - Section D'!$A$10:$A$41,0)),""),"")</f>
        <v/>
      </c>
      <c r="N171" s="250" t="str">
        <f ca="1">IFERROR(IF(INDEX('Coverage Indicators - Section D'!E$45:E$226,MATCH('Print View'!$AR171,'Coverage Indicators - Section D'!$I$45:$I$226,0))&lt;&gt;0,INDEX('Coverage Indicators - Section D'!E$45:E$226,MATCH('Print View'!$AR171,'Coverage Indicators - Section D'!$I$45:$I$226,0)),""),"")</f>
        <v/>
      </c>
      <c r="O171" s="587" t="str">
        <f ca="1">IFERROR(IF(INDEX('Coverage Indicators - Section D'!G$45:G$226,MATCH('Print View'!$AR171,'Coverage Indicators - Section D'!$I$45:$I$226,0))&lt;&gt;0,INDEX('Coverage Indicators - Section D'!G$45:G$226,MATCH('Print View'!$AR171,'Coverage Indicators - Section D'!$I$45:$I$226,0)),""),"")</f>
        <v/>
      </c>
      <c r="P171" s="588" t="str">
        <f ca="1">IFERROR(IF(INDEX('Coverage Indicators - Section D'!H$45:H$226,MATCH('Print View'!$AR171,'Coverage Indicators - Section D'!$I$45:$I$226,0))&lt;&gt;0,INDEX('Coverage Indicators - Section D'!H$45:H$226,MATCH('Print View'!$AR171,'Coverage Indicators - Section D'!$I$45:$I$226,0)),""),"")</f>
        <v/>
      </c>
      <c r="Q171" s="250" t="str">
        <f ca="1">IFERROR(IF(INDEX('Coverage Indicators - Section D'!E$45:E$226,MATCH('Print View'!$AS171,'Coverage Indicators - Section D'!$I$45:$I$226,0))&lt;&gt;0,INDEX('Coverage Indicators - Section D'!E$45:E$226,MATCH('Print View'!$AS171,'Coverage Indicators - Section D'!$I$45:$I$226,0)),""),"")</f>
        <v/>
      </c>
      <c r="R171" s="587" t="str">
        <f ca="1">IFERROR(IF(INDEX('Coverage Indicators - Section D'!G$45:G$226,MATCH('Print View'!$AS171,'Coverage Indicators - Section D'!$I$45:$I$226,0))&lt;&gt;0,INDEX('Coverage Indicators - Section D'!G$45:G$226,MATCH('Print View'!$AS171,'Coverage Indicators - Section D'!$I$45:$I$226,0)),""),"")</f>
        <v/>
      </c>
      <c r="S171" s="588" t="str">
        <f ca="1">IFERROR(IF(INDEX('Coverage Indicators - Section D'!H$45:H$226,MATCH('Print View'!$AS171,'Coverage Indicators - Section D'!$I$45:$I$226,0))&lt;&gt;0,INDEX('Coverage Indicators - Section D'!H$45:H$226,MATCH('Print View'!$AS171,'Coverage Indicators - Section D'!$I$45:$I$226,0)),""),"")</f>
        <v/>
      </c>
      <c r="T171" s="250" t="str">
        <f ca="1">IFERROR(IF(INDEX('Coverage Indicators - Section D'!E$45:E$226,MATCH('Print View'!$AT171,'Coverage Indicators - Section D'!$I$45:$I$226,0))&lt;&gt;0,INDEX('Coverage Indicators - Section D'!E$45:E$226,MATCH('Print View'!$AT171,'Coverage Indicators - Section D'!$I$45:$I$226,0)),""),"")</f>
        <v/>
      </c>
      <c r="U171" s="587" t="str">
        <f ca="1">IFERROR(IF(INDEX('Coverage Indicators - Section D'!G$45:G$226,MATCH('Print View'!$AT171,'Coverage Indicators - Section D'!$I$45:$I$226,0))&lt;&gt;0,INDEX('Coverage Indicators - Section D'!G$45:G$226,MATCH('Print View'!$AT171,'Coverage Indicators - Section D'!$I$45:$I$226,0)),""),"")</f>
        <v/>
      </c>
      <c r="V171" s="588" t="str">
        <f ca="1">IFERROR(IF(INDEX('Coverage Indicators - Section D'!H$45:H$226,MATCH('Print View'!$AT171,'Coverage Indicators - Section D'!$I$45:$I$226,0))&lt;&gt;0,INDEX('Coverage Indicators - Section D'!H$45:H$226,MATCH('Print View'!$AT171,'Coverage Indicators - Section D'!$I$45:$I$226,0)),""),"")</f>
        <v/>
      </c>
      <c r="W171" s="250" t="str">
        <f ca="1">IFERROR(IF(INDEX('Coverage Indicators - Section D'!E$45:E$226,MATCH('Print View'!$AU171,'Coverage Indicators - Section D'!$I$45:$I$226,0))&lt;&gt;0,INDEX('Coverage Indicators - Section D'!E$45:E$226,MATCH('Print View'!$AU171,'Coverage Indicators - Section D'!$I$45:$I$226,0)),""),"")</f>
        <v/>
      </c>
      <c r="X171" s="587" t="str">
        <f ca="1">IFERROR(IF(INDEX('Coverage Indicators - Section D'!G$45:G$226,MATCH('Print View'!$AU171,'Coverage Indicators - Section D'!$I$45:$I$226,0))&lt;&gt;0,INDEX('Coverage Indicators - Section D'!G$45:G$226,MATCH('Print View'!$AU171,'Coverage Indicators - Section D'!$I$45:$I$226,0)),""),"")</f>
        <v/>
      </c>
      <c r="Y171" s="588" t="str">
        <f ca="1">IFERROR(IF(INDEX('Coverage Indicators - Section D'!H$45:H$226,MATCH('Print View'!$AU171,'Coverage Indicators - Section D'!$I$45:$I$226,0))&lt;&gt;0,INDEX('Coverage Indicators - Section D'!H$45:H$226,MATCH('Print View'!$AU171,'Coverage Indicators - Section D'!$I$45:$I$226,0)),""),"")</f>
        <v/>
      </c>
      <c r="Z171" s="250" t="str">
        <f ca="1">IFERROR(IF(INDEX('Coverage Indicators - Section D'!E$45:E$226,MATCH('Print View'!$AV171,'Coverage Indicators - Section D'!$I$45:$I$226,0))&lt;&gt;0,INDEX('Coverage Indicators - Section D'!E$45:E$226,MATCH('Print View'!$AV171,'Coverage Indicators - Section D'!$I$45:$I$226,0)),""),"")</f>
        <v/>
      </c>
      <c r="AA171" s="587" t="str">
        <f ca="1">IFERROR(IF(INDEX('Coverage Indicators - Section D'!G$45:G$226,MATCH('Print View'!$AV171,'Coverage Indicators - Section D'!$I$45:$I$226,0))&lt;&gt;0,INDEX('Coverage Indicators - Section D'!G$45:G$226,MATCH('Print View'!$AV171,'Coverage Indicators - Section D'!$I$45:$I$226,0)),""),"")</f>
        <v/>
      </c>
      <c r="AB171" s="588" t="str">
        <f ca="1">IFERROR(IF(INDEX('Coverage Indicators - Section D'!H$45:H$226,MATCH('Print View'!$AV171,'Coverage Indicators - Section D'!$I$45:$I$226,0))&lt;&gt;0,INDEX('Coverage Indicators - Section D'!H$45:H$226,MATCH('Print View'!$AV171,'Coverage Indicators - Section D'!$I$45:$I$226,0)),""),"")</f>
        <v/>
      </c>
      <c r="AC171" s="250" t="str">
        <f ca="1">IFERROR(IF(INDEX('Coverage Indicators - Section D'!E$45:E$226,MATCH('Print View'!$AW171,'Coverage Indicators - Section D'!$I$45:$I$226,0))&lt;&gt;0,INDEX('Coverage Indicators - Section D'!E$45:E$226,MATCH('Print View'!$AW171,'Coverage Indicators - Section D'!$I$45:$I$226,0)),""),"")</f>
        <v/>
      </c>
      <c r="AD171" s="587" t="str">
        <f ca="1">IFERROR(IF(INDEX('Coverage Indicators - Section D'!G$45:G$226,MATCH('Print View'!$AW171,'Coverage Indicators - Section D'!$I$45:$I$226,0))&lt;&gt;0,INDEX('Coverage Indicators - Section D'!G$45:G$226,MATCH('Print View'!$AW171,'Coverage Indicators - Section D'!$I$45:$I$226,0)),""),"")</f>
        <v/>
      </c>
      <c r="AE171" s="588" t="str">
        <f ca="1">IFERROR(IF(INDEX('Coverage Indicators - Section D'!H$45:H$226,MATCH('Print View'!$AW171,'Coverage Indicators - Section D'!$I$45:$I$226,0))&lt;&gt;0,INDEX('Coverage Indicators - Section D'!H$45:H$226,MATCH('Print View'!$AW171,'Coverage Indicators - Section D'!$I$45:$I$226,0)),""),"")</f>
        <v/>
      </c>
      <c r="AF171" s="250" t="str">
        <f ca="1">IFERROR(IF(INDEX('Coverage Indicators - Section D'!E$45:E$226,MATCH('Print View'!$AX171,'Coverage Indicators - Section D'!$I$45:$I$226,0))&lt;&gt;0,INDEX('Coverage Indicators - Section D'!E$45:E$226,MATCH('Print View'!$AX171,'Coverage Indicators - Section D'!$I$45:$I$226,0)),""),"")</f>
        <v/>
      </c>
      <c r="AG171" s="587" t="str">
        <f ca="1">IFERROR(IF(INDEX('Coverage Indicators - Section D'!G$45:G$226,MATCH('Print View'!$AX171,'Coverage Indicators - Section D'!$I$45:$I$226,0))&lt;&gt;0,INDEX('Coverage Indicators - Section D'!G$45:G$226,MATCH('Print View'!$AX171,'Coverage Indicators - Section D'!$I$45:$I$226,0)),""),"")</f>
        <v/>
      </c>
      <c r="AH171" s="588" t="str">
        <f ca="1">IFERROR(IF(INDEX('Coverage Indicators - Section D'!H$45:H$226,MATCH('Print View'!$AX171,'Coverage Indicators - Section D'!$I$45:$I$226,0))&lt;&gt;0,INDEX('Coverage Indicators - Section D'!H$45:H$226,MATCH('Print View'!$AX171,'Coverage Indicators - Section D'!$I$45:$I$226,0)),""),"")</f>
        <v/>
      </c>
      <c r="AI171" s="250" t="str">
        <f ca="1">IFERROR(IF(INDEX('Coverage Indicators - Section D'!E$45:E$226,MATCH('Print View'!$AY171,'Coverage Indicators - Section D'!$I$45:$I$226,0))&lt;&gt;0,INDEX('Coverage Indicators - Section D'!E$45:E$226,MATCH('Print View'!$AY171,'Coverage Indicators - Section D'!$I$45:$I$226,0)),""),"")</f>
        <v/>
      </c>
      <c r="AJ171" s="587" t="str">
        <f ca="1">IFERROR(IF(INDEX('Coverage Indicators - Section D'!G$45:G$226,MATCH('Print View'!$AY171,'Coverage Indicators - Section D'!$I$45:$I$226,0))&lt;&gt;0,INDEX('Coverage Indicators - Section D'!G$45:G$226,MATCH('Print View'!$AY171,'Coverage Indicators - Section D'!$I$45:$I$226,0)),""),"")</f>
        <v/>
      </c>
      <c r="AK171" s="588" t="str">
        <f ca="1">IFERROR(IF(INDEX('Coverage Indicators - Section D'!H$45:H$226,MATCH('Print View'!$AY171,'Coverage Indicators - Section D'!$I$45:$I$226,0))&lt;&gt;0,INDEX('Coverage Indicators - Section D'!H$45:H$226,MATCH('Print View'!$AY171,'Coverage Indicators - Section D'!$I$45:$I$226,0)),""),"")</f>
        <v/>
      </c>
      <c r="AL171" s="319"/>
      <c r="AM171" s="586" t="str">
        <f>IFERROR(IF(INDEX('Coverage Indicators - Section D'!W$10:W$41,MATCH('Print View'!$A171,'Coverage Indicators - Section D'!$A$10:$A$41,0))&lt;&gt;0,INDEX('Coverage Indicators - Section D'!W$10:W$41,MATCH('Print View'!$A171,'Coverage Indicators - Section D'!$A$10:$A$41,0)),""),"")</f>
        <v/>
      </c>
      <c r="AN171" s="306"/>
      <c r="AO171" s="681"/>
      <c r="AP171" s="682"/>
      <c r="AQ171" s="682"/>
      <c r="AR171" s="579" t="str">
        <f t="shared" ref="AR171" ca="1" si="340">CONCATENATE($A171,N$117)</f>
        <v>271-Jul-18 to 31-Dec-18</v>
      </c>
      <c r="AS171" s="578" t="str">
        <f t="shared" ref="AS171" ca="1" si="341">CONCATENATE($A171,Q$117)</f>
        <v>271-Jan-19 to 30-Jun-19</v>
      </c>
      <c r="AT171" s="578" t="str">
        <f t="shared" ref="AT171" ca="1" si="342">CONCATENATE($A171,T$117)</f>
        <v>271-Jul-19 to 31-Dec-19</v>
      </c>
      <c r="AU171" s="578" t="str">
        <f t="shared" ref="AU171" ca="1" si="343">CONCATENATE($A171,W$117)</f>
        <v>271-Jan-20 to 30-Jun-20</v>
      </c>
      <c r="AV171" s="578" t="str">
        <f t="shared" ref="AV171" ca="1" si="344">CONCATENATE($A171,Z$117)</f>
        <v>271-Jul-20 to 31-Dec-20</v>
      </c>
      <c r="AW171" s="578" t="str">
        <f t="shared" ref="AW171" ca="1" si="345">CONCATENATE($A171,AC$117)</f>
        <v>271-Jan-21 to 30-Jun-21</v>
      </c>
      <c r="AX171" s="578" t="str">
        <f t="shared" ref="AX171" si="346">CONCATENATE($A171,AF$117)</f>
        <v xml:space="preserve">27 to </v>
      </c>
      <c r="AY171" s="578" t="str">
        <f t="shared" ref="AY171" si="347">CONCATENATE($A171,AI$117)</f>
        <v xml:space="preserve">27 to </v>
      </c>
      <c r="AZ171" s="339"/>
      <c r="BA171" s="339"/>
    </row>
    <row r="172" spans="1:53" s="226" customFormat="1" ht="28.5" x14ac:dyDescent="0.25">
      <c r="A172" s="594"/>
      <c r="B172" s="588"/>
      <c r="C172" s="588"/>
      <c r="D172" s="588"/>
      <c r="E172" s="249" t="str">
        <f>IFERROR(IF(INDEX('Coverage Indicators - Section D'!F$10:F$41,MATCH('Print View'!$A171,'Coverage Indicators - Section D'!$A$10:$A$41,0))&lt;&gt;0,INDEX('Coverage Indicators - Section D'!F$10:F$41,MATCH('Print View'!$A171,'Coverage Indicators - Section D'!$A$10:$A$41,0)),""),"")</f>
        <v/>
      </c>
      <c r="F172" s="587"/>
      <c r="G172" s="587"/>
      <c r="H172" s="588"/>
      <c r="I172" s="588"/>
      <c r="J172" s="588"/>
      <c r="K172" s="588"/>
      <c r="L172" s="249" t="str">
        <f>IFERROR(IF(INDEX('Coverage Indicators - Section D'!U$10:U$41,MATCH('Print View'!$A171,'Coverage Indicators - Section D'!$A$10:$A$41,0))&lt;&gt;0,INDEX('Coverage Indicators - Section D'!U$10:U$41,MATCH('Print View'!$A171,'Coverage Indicators - Section D'!$A$10:$A$41,0)),""),"")</f>
        <v/>
      </c>
      <c r="M172" s="588"/>
      <c r="N172" s="249" t="str">
        <f ca="1">IFERROR(IF(INDEX('Coverage Indicators - Section D'!F$45:F$226,MATCH('Print View'!$AR171,'Coverage Indicators - Section D'!$I$45:$I$226,0))&lt;&gt;0,INDEX('Coverage Indicators - Section D'!F$45:F$226,MATCH('Print View'!$AR171,'Coverage Indicators - Section D'!$I$45:$I$226,0)),""),"")</f>
        <v/>
      </c>
      <c r="O172" s="587"/>
      <c r="P172" s="588"/>
      <c r="Q172" s="249" t="str">
        <f ca="1">IFERROR(IF(INDEX('Coverage Indicators - Section D'!F$45:F$226,MATCH('Print View'!$AS171,'Coverage Indicators - Section D'!$I$45:$I$226,0))&lt;&gt;0,INDEX('Coverage Indicators - Section D'!F$45:F$226,MATCH('Print View'!$AS171,'Coverage Indicators - Section D'!$I$45:$I$226,0)),""),"")</f>
        <v/>
      </c>
      <c r="R172" s="587"/>
      <c r="S172" s="588"/>
      <c r="T172" s="249" t="str">
        <f ca="1">IFERROR(IF(INDEX('Coverage Indicators - Section D'!F$45:F$226,MATCH('Print View'!$AT171,'Coverage Indicators - Section D'!$I$45:$I$226,0))&lt;&gt;0,INDEX('Coverage Indicators - Section D'!F$45:F$226,MATCH('Print View'!$AT171,'Coverage Indicators - Section D'!$I$45:$I$226,0)),""),"")</f>
        <v/>
      </c>
      <c r="U172" s="587"/>
      <c r="V172" s="588"/>
      <c r="W172" s="249" t="str">
        <f ca="1">IFERROR(IF(INDEX('Coverage Indicators - Section D'!F$45:F$226,MATCH('Print View'!$AU171,'Coverage Indicators - Section D'!$I$45:$I$226,0))&lt;&gt;0,INDEX('Coverage Indicators - Section D'!F$45:F$226,MATCH('Print View'!$AU171,'Coverage Indicators - Section D'!$I$45:$I$226,0)),""),"")</f>
        <v/>
      </c>
      <c r="X172" s="587"/>
      <c r="Y172" s="588"/>
      <c r="Z172" s="249" t="str">
        <f ca="1">IFERROR(IF(INDEX('Coverage Indicators - Section D'!F$45:F$226,MATCH('Print View'!$AV171,'Coverage Indicators - Section D'!$I$45:$I$226,0))&lt;&gt;0,INDEX('Coverage Indicators - Section D'!F$45:F$226,MATCH('Print View'!$AV171,'Coverage Indicators - Section D'!$I$45:$I$226,0)),""),"")</f>
        <v/>
      </c>
      <c r="AA172" s="587"/>
      <c r="AB172" s="588"/>
      <c r="AC172" s="249" t="str">
        <f ca="1">IFERROR(IF(INDEX('Coverage Indicators - Section D'!F$45:F$226,MATCH('Print View'!$AW171,'Coverage Indicators - Section D'!$I$45:$I$226,0))&lt;&gt;0,INDEX('Coverage Indicators - Section D'!F$45:F$226,MATCH('Print View'!$AW171,'Coverage Indicators - Section D'!$I$45:$I$226,0)),""),"")</f>
        <v/>
      </c>
      <c r="AD172" s="587"/>
      <c r="AE172" s="588"/>
      <c r="AF172" s="249" t="str">
        <f ca="1">IFERROR(IF(INDEX('Coverage Indicators - Section D'!F$45:F$226,MATCH('Print View'!$AX171,'Coverage Indicators - Section D'!$I$45:$I$226,0))&lt;&gt;0,INDEX('Coverage Indicators - Section D'!F$45:F$226,MATCH('Print View'!$AX171,'Coverage Indicators - Section D'!$I$45:$I$226,0)),""),"")</f>
        <v/>
      </c>
      <c r="AG172" s="587"/>
      <c r="AH172" s="588"/>
      <c r="AI172" s="249" t="str">
        <f ca="1">IFERROR(IF(INDEX('Coverage Indicators - Section D'!F$45:F$226,MATCH('Print View'!$AY171,'Coverage Indicators - Section D'!$I$45:$I$226,0))&lt;&gt;0,INDEX('Coverage Indicators - Section D'!F$45:F$226,MATCH('Print View'!$AY171,'Coverage Indicators - Section D'!$I$45:$I$226,0)),""),"")</f>
        <v/>
      </c>
      <c r="AJ172" s="587"/>
      <c r="AK172" s="588"/>
      <c r="AL172" s="319"/>
      <c r="AM172" s="586"/>
      <c r="AN172" s="306"/>
      <c r="AO172" s="681"/>
      <c r="AP172" s="682"/>
      <c r="AQ172" s="682"/>
      <c r="AR172" s="579"/>
      <c r="AS172" s="578"/>
      <c r="AT172" s="578"/>
      <c r="AU172" s="578"/>
      <c r="AV172" s="578"/>
      <c r="AW172" s="578"/>
      <c r="AX172" s="578"/>
      <c r="AY172" s="578"/>
      <c r="AZ172" s="339"/>
      <c r="BA172" s="339"/>
    </row>
    <row r="173" spans="1:53" s="226" customFormat="1" ht="28.5" x14ac:dyDescent="0.25">
      <c r="A173" s="584">
        <v>28</v>
      </c>
      <c r="B173" s="582" t="str">
        <f>IFERROR(IF(INDEX('Coverage Indicators - Section D'!B$10:B$41,MATCH('Print View'!$A173,'Coverage Indicators - Section D'!$A$10:$A$41,0))&lt;&gt;0,INDEX('Coverage Indicators - Section D'!B$10:B$41,MATCH('Print View'!$A173,'Coverage Indicators - Section D'!$A$10:$A$41,0)),""),"")</f>
        <v/>
      </c>
      <c r="C173" s="582" t="str">
        <f>IFERROR(IF(INDEX('Coverage Indicators - Section D'!C$10:C$41,MATCH('Print View'!$A173,'Coverage Indicators - Section D'!$A$10:$A$41,0))&lt;&gt;0,INDEX('Coverage Indicators - Section D'!C$10:C$41,MATCH('Print View'!$A173,'Coverage Indicators - Section D'!$A$10:$A$41,0)),""),"")</f>
        <v/>
      </c>
      <c r="D173" s="582" t="str">
        <f>IFERROR(IF(INDEX('Coverage Indicators - Section D'!D$10:D$41,MATCH('Print View'!$A173,'Coverage Indicators - Section D'!$A$10:$A$41,0))&lt;&gt;0,INDEX('Coverage Indicators - Section D'!D$10:D$41,MATCH('Print View'!$A173,'Coverage Indicators - Section D'!$A$10:$A$41,0)),""),"")</f>
        <v/>
      </c>
      <c r="E173" s="271" t="str">
        <f>IFERROR(IF(INDEX('Coverage Indicators - Section D'!E$10:E$41,MATCH('Print View'!$A173,'Coverage Indicators - Section D'!$A$10:$A$41,0))&lt;&gt;0,INDEX('Coverage Indicators - Section D'!E$10:E$41,MATCH('Print View'!$A173,'Coverage Indicators - Section D'!$A$10:$A$41,0)),""),"")</f>
        <v/>
      </c>
      <c r="F173" s="580" t="str">
        <f>IFERROR(IF(INDEX('Coverage Indicators - Section D'!G$10:G$41,MATCH('Print View'!$A173,'Coverage Indicators - Section D'!$A$10:$A$41,0))&lt;&gt;0,INDEX('Coverage Indicators - Section D'!G$10:G$41,MATCH('Print View'!$A173,'Coverage Indicators - Section D'!$A$10:$A$41,0)),""),"")</f>
        <v/>
      </c>
      <c r="G173" s="580" t="str">
        <f>IFERROR(IF(INDEX('Coverage Indicators - Section D'!H$10:H$41,MATCH('Print View'!$A173,'Coverage Indicators - Section D'!$A$10:$A$41,0))&lt;&gt;0,INDEX('Coverage Indicators - Section D'!H$10:H$41,MATCH('Print View'!$A173,'Coverage Indicators - Section D'!$A$10:$A$41,0)),""),"")</f>
        <v/>
      </c>
      <c r="H173" s="582" t="str">
        <f>IFERROR(IF(INDEX('Coverage Indicators - Section D'!P$10:P$41,MATCH('Print View'!$A173,'Coverage Indicators - Section D'!$A$10:$A$41,0))&lt;&gt;0,INDEX('Coverage Indicators - Section D'!P$10:P$41,MATCH('Print View'!$A173,'Coverage Indicators - Section D'!$A$10:$A$41,0)),""),"")</f>
        <v/>
      </c>
      <c r="I173" s="582" t="str">
        <f>IFERROR(IF(INDEX('Coverage Indicators - Section D'!Q$10:Q$41,MATCH('Print View'!$A173,'Coverage Indicators - Section D'!$A$10:$A$41,0))&lt;&gt;0,INDEX('Coverage Indicators - Section D'!Q$10:Q$41,MATCH('Print View'!$A173,'Coverage Indicators - Section D'!$A$10:$A$41,0)),""),"")</f>
        <v/>
      </c>
      <c r="J173" s="582" t="str">
        <f>IFERROR(IF(INDEX('Coverage Indicators - Section D'!R$10:R$41,MATCH('Print View'!$A173,'Coverage Indicators - Section D'!$A$10:$A$41,0))&lt;&gt;0,INDEX('Coverage Indicators - Section D'!R$10:R$41,MATCH('Print View'!$A173,'Coverage Indicators - Section D'!$A$10:$A$41,0)),""),"")</f>
        <v/>
      </c>
      <c r="K173" s="582" t="str">
        <f>IFERROR(IF(INDEX('Coverage Indicators - Section D'!S$10:S$41,MATCH('Print View'!$A173,'Coverage Indicators - Section D'!$A$10:$A$41,0))&lt;&gt;0,INDEX('Coverage Indicators - Section D'!S$10:S$41,MATCH('Print View'!$A173,'Coverage Indicators - Section D'!$A$10:$A$41,0)),""),"")</f>
        <v/>
      </c>
      <c r="L173" s="271" t="str">
        <f>IFERROR(IF(INDEX('Coverage Indicators - Section D'!T$10:T$41,MATCH('Print View'!$A173,'Coverage Indicators - Section D'!$A$10:$A$41,0))&lt;&gt;0,INDEX('Coverage Indicators - Section D'!T$10:T$41,MATCH('Print View'!$A173,'Coverage Indicators - Section D'!$A$10:$A$41,0)),""),"")</f>
        <v>Angola</v>
      </c>
      <c r="M173" s="582" t="str">
        <f>IFERROR(IF(INDEX('Coverage Indicators - Section D'!V$10:V$41,MATCH('Print View'!$A173,'Coverage Indicators - Section D'!$A$10:$A$41,0))&lt;&gt;0,INDEX('Coverage Indicators - Section D'!V$10:V$41,MATCH('Print View'!$A173,'Coverage Indicators - Section D'!$A$10:$A$41,0)),""),"")</f>
        <v/>
      </c>
      <c r="N173" s="271" t="str">
        <f ca="1">IFERROR(IF(INDEX('Coverage Indicators - Section D'!E$45:E$226,MATCH('Print View'!$AR173,'Coverage Indicators - Section D'!$I$45:$I$226,0))&lt;&gt;0,INDEX('Coverage Indicators - Section D'!E$45:E$226,MATCH('Print View'!$AR173,'Coverage Indicators - Section D'!$I$45:$I$226,0)),""),"")</f>
        <v/>
      </c>
      <c r="O173" s="580" t="str">
        <f ca="1">IFERROR(IF(INDEX('Coverage Indicators - Section D'!G$45:G$226,MATCH('Print View'!$AR173,'Coverage Indicators - Section D'!$I$45:$I$226,0))&lt;&gt;0,INDEX('Coverage Indicators - Section D'!G$45:G$226,MATCH('Print View'!$AR173,'Coverage Indicators - Section D'!$I$45:$I$226,0)),""),"")</f>
        <v/>
      </c>
      <c r="P173" s="582" t="str">
        <f ca="1">IFERROR(IF(INDEX('Coverage Indicators - Section D'!H$45:H$226,MATCH('Print View'!$AR173,'Coverage Indicators - Section D'!$I$45:$I$226,0))&lt;&gt;0,INDEX('Coverage Indicators - Section D'!H$45:H$226,MATCH('Print View'!$AR173,'Coverage Indicators - Section D'!$I$45:$I$226,0)),""),"")</f>
        <v/>
      </c>
      <c r="Q173" s="271" t="str">
        <f ca="1">IFERROR(IF(INDEX('Coverage Indicators - Section D'!E$45:E$226,MATCH('Print View'!$AS173,'Coverage Indicators - Section D'!$I$45:$I$226,0))&lt;&gt;0,INDEX('Coverage Indicators - Section D'!E$45:E$226,MATCH('Print View'!$AS173,'Coverage Indicators - Section D'!$I$45:$I$226,0)),""),"")</f>
        <v/>
      </c>
      <c r="R173" s="580" t="str">
        <f ca="1">IFERROR(IF(INDEX('Coverage Indicators - Section D'!G$45:G$226,MATCH('Print View'!$AS173,'Coverage Indicators - Section D'!$I$45:$I$226,0))&lt;&gt;0,INDEX('Coverage Indicators - Section D'!G$45:G$226,MATCH('Print View'!$AS173,'Coverage Indicators - Section D'!$I$45:$I$226,0)),""),"")</f>
        <v/>
      </c>
      <c r="S173" s="582" t="str">
        <f ca="1">IFERROR(IF(INDEX('Coverage Indicators - Section D'!H$45:H$226,MATCH('Print View'!$AS173,'Coverage Indicators - Section D'!$I$45:$I$226,0))&lt;&gt;0,INDEX('Coverage Indicators - Section D'!H$45:H$226,MATCH('Print View'!$AS173,'Coverage Indicators - Section D'!$I$45:$I$226,0)),""),"")</f>
        <v/>
      </c>
      <c r="T173" s="271" t="str">
        <f ca="1">IFERROR(IF(INDEX('Coverage Indicators - Section D'!E$45:E$226,MATCH('Print View'!$AT173,'Coverage Indicators - Section D'!$I$45:$I$226,0))&lt;&gt;0,INDEX('Coverage Indicators - Section D'!E$45:E$226,MATCH('Print View'!$AT173,'Coverage Indicators - Section D'!$I$45:$I$226,0)),""),"")</f>
        <v/>
      </c>
      <c r="U173" s="580" t="str">
        <f ca="1">IFERROR(IF(INDEX('Coverage Indicators - Section D'!G$45:G$226,MATCH('Print View'!$AT173,'Coverage Indicators - Section D'!$I$45:$I$226,0))&lt;&gt;0,INDEX('Coverage Indicators - Section D'!G$45:G$226,MATCH('Print View'!$AT173,'Coverage Indicators - Section D'!$I$45:$I$226,0)),""),"")</f>
        <v/>
      </c>
      <c r="V173" s="582" t="str">
        <f ca="1">IFERROR(IF(INDEX('Coverage Indicators - Section D'!H$45:H$226,MATCH('Print View'!$AT173,'Coverage Indicators - Section D'!$I$45:$I$226,0))&lt;&gt;0,INDEX('Coverage Indicators - Section D'!H$45:H$226,MATCH('Print View'!$AT173,'Coverage Indicators - Section D'!$I$45:$I$226,0)),""),"")</f>
        <v/>
      </c>
      <c r="W173" s="271" t="str">
        <f ca="1">IFERROR(IF(INDEX('Coverage Indicators - Section D'!E$45:E$226,MATCH('Print View'!$AU173,'Coverage Indicators - Section D'!$I$45:$I$226,0))&lt;&gt;0,INDEX('Coverage Indicators - Section D'!E$45:E$226,MATCH('Print View'!$AU173,'Coverage Indicators - Section D'!$I$45:$I$226,0)),""),"")</f>
        <v/>
      </c>
      <c r="X173" s="580" t="str">
        <f ca="1">IFERROR(IF(INDEX('Coverage Indicators - Section D'!G$45:G$226,MATCH('Print View'!$AU173,'Coverage Indicators - Section D'!$I$45:$I$226,0))&lt;&gt;0,INDEX('Coverage Indicators - Section D'!G$45:G$226,MATCH('Print View'!$AU173,'Coverage Indicators - Section D'!$I$45:$I$226,0)),""),"")</f>
        <v/>
      </c>
      <c r="Y173" s="582" t="str">
        <f ca="1">IFERROR(IF(INDEX('Coverage Indicators - Section D'!H$45:H$226,MATCH('Print View'!$AU173,'Coverage Indicators - Section D'!$I$45:$I$226,0))&lt;&gt;0,INDEX('Coverage Indicators - Section D'!H$45:H$226,MATCH('Print View'!$AU173,'Coverage Indicators - Section D'!$I$45:$I$226,0)),""),"")</f>
        <v/>
      </c>
      <c r="Z173" s="271" t="str">
        <f ca="1">IFERROR(IF(INDEX('Coverage Indicators - Section D'!E$45:E$226,MATCH('Print View'!$AV173,'Coverage Indicators - Section D'!$I$45:$I$226,0))&lt;&gt;0,INDEX('Coverage Indicators - Section D'!E$45:E$226,MATCH('Print View'!$AV173,'Coverage Indicators - Section D'!$I$45:$I$226,0)),""),"")</f>
        <v/>
      </c>
      <c r="AA173" s="580" t="str">
        <f ca="1">IFERROR(IF(INDEX('Coverage Indicators - Section D'!G$45:G$226,MATCH('Print View'!$AV173,'Coverage Indicators - Section D'!$I$45:$I$226,0))&lt;&gt;0,INDEX('Coverage Indicators - Section D'!G$45:G$226,MATCH('Print View'!$AV173,'Coverage Indicators - Section D'!$I$45:$I$226,0)),""),"")</f>
        <v/>
      </c>
      <c r="AB173" s="582" t="str">
        <f ca="1">IFERROR(IF(INDEX('Coverage Indicators - Section D'!H$45:H$226,MATCH('Print View'!$AV173,'Coverage Indicators - Section D'!$I$45:$I$226,0))&lt;&gt;0,INDEX('Coverage Indicators - Section D'!H$45:H$226,MATCH('Print View'!$AV173,'Coverage Indicators - Section D'!$I$45:$I$226,0)),""),"")</f>
        <v/>
      </c>
      <c r="AC173" s="271" t="str">
        <f ca="1">IFERROR(IF(INDEX('Coverage Indicators - Section D'!E$45:E$226,MATCH('Print View'!$AW173,'Coverage Indicators - Section D'!$I$45:$I$226,0))&lt;&gt;0,INDEX('Coverage Indicators - Section D'!E$45:E$226,MATCH('Print View'!$AW173,'Coverage Indicators - Section D'!$I$45:$I$226,0)),""),"")</f>
        <v/>
      </c>
      <c r="AD173" s="580" t="str">
        <f ca="1">IFERROR(IF(INDEX('Coverage Indicators - Section D'!G$45:G$226,MATCH('Print View'!$AW173,'Coverage Indicators - Section D'!$I$45:$I$226,0))&lt;&gt;0,INDEX('Coverage Indicators - Section D'!G$45:G$226,MATCH('Print View'!$AW173,'Coverage Indicators - Section D'!$I$45:$I$226,0)),""),"")</f>
        <v/>
      </c>
      <c r="AE173" s="582" t="str">
        <f ca="1">IFERROR(IF(INDEX('Coverage Indicators - Section D'!H$45:H$226,MATCH('Print View'!$AW173,'Coverage Indicators - Section D'!$I$45:$I$226,0))&lt;&gt;0,INDEX('Coverage Indicators - Section D'!H$45:H$226,MATCH('Print View'!$AW173,'Coverage Indicators - Section D'!$I$45:$I$226,0)),""),"")</f>
        <v/>
      </c>
      <c r="AF173" s="271" t="str">
        <f ca="1">IFERROR(IF(INDEX('Coverage Indicators - Section D'!E$45:E$226,MATCH('Print View'!$AX173,'Coverage Indicators - Section D'!$I$45:$I$226,0))&lt;&gt;0,INDEX('Coverage Indicators - Section D'!E$45:E$226,MATCH('Print View'!$AX173,'Coverage Indicators - Section D'!$I$45:$I$226,0)),""),"")</f>
        <v/>
      </c>
      <c r="AG173" s="580" t="str">
        <f ca="1">IFERROR(IF(INDEX('Coverage Indicators - Section D'!G$45:G$226,MATCH('Print View'!$AX173,'Coverage Indicators - Section D'!$I$45:$I$226,0))&lt;&gt;0,INDEX('Coverage Indicators - Section D'!G$45:G$226,MATCH('Print View'!$AX173,'Coverage Indicators - Section D'!$I$45:$I$226,0)),""),"")</f>
        <v/>
      </c>
      <c r="AH173" s="582" t="str">
        <f ca="1">IFERROR(IF(INDEX('Coverage Indicators - Section D'!H$45:H$226,MATCH('Print View'!$AX173,'Coverage Indicators - Section D'!$I$45:$I$226,0))&lt;&gt;0,INDEX('Coverage Indicators - Section D'!H$45:H$226,MATCH('Print View'!$AX173,'Coverage Indicators - Section D'!$I$45:$I$226,0)),""),"")</f>
        <v/>
      </c>
      <c r="AI173" s="271" t="str">
        <f ca="1">IFERROR(IF(INDEX('Coverage Indicators - Section D'!E$45:E$226,MATCH('Print View'!$AY173,'Coverage Indicators - Section D'!$I$45:$I$226,0))&lt;&gt;0,INDEX('Coverage Indicators - Section D'!E$45:E$226,MATCH('Print View'!$AY173,'Coverage Indicators - Section D'!$I$45:$I$226,0)),""),"")</f>
        <v/>
      </c>
      <c r="AJ173" s="580" t="str">
        <f ca="1">IFERROR(IF(INDEX('Coverage Indicators - Section D'!G$45:G$226,MATCH('Print View'!$AY173,'Coverage Indicators - Section D'!$I$45:$I$226,0))&lt;&gt;0,INDEX('Coverage Indicators - Section D'!G$45:G$226,MATCH('Print View'!$AY173,'Coverage Indicators - Section D'!$I$45:$I$226,0)),""),"")</f>
        <v/>
      </c>
      <c r="AK173" s="582" t="str">
        <f ca="1">IFERROR(IF(INDEX('Coverage Indicators - Section D'!H$45:H$226,MATCH('Print View'!$AY173,'Coverage Indicators - Section D'!$I$45:$I$226,0))&lt;&gt;0,INDEX('Coverage Indicators - Section D'!H$45:H$226,MATCH('Print View'!$AY173,'Coverage Indicators - Section D'!$I$45:$I$226,0)),""),"")</f>
        <v/>
      </c>
      <c r="AL173" s="319"/>
      <c r="AM173" s="595" t="str">
        <f>IFERROR(IF(INDEX('Coverage Indicators - Section D'!W$10:W$41,MATCH('Print View'!$A173,'Coverage Indicators - Section D'!$A$10:$A$41,0))&lt;&gt;0,INDEX('Coverage Indicators - Section D'!W$10:W$41,MATCH('Print View'!$A173,'Coverage Indicators - Section D'!$A$10:$A$41,0)),""),"")</f>
        <v/>
      </c>
      <c r="AN173" s="306"/>
      <c r="AO173" s="683"/>
      <c r="AP173" s="684"/>
      <c r="AQ173" s="684"/>
      <c r="AR173" s="579" t="str">
        <f t="shared" ref="AR173" ca="1" si="348">CONCATENATE($A173,N$117)</f>
        <v>281-Jul-18 to 31-Dec-18</v>
      </c>
      <c r="AS173" s="578" t="str">
        <f t="shared" ref="AS173" ca="1" si="349">CONCATENATE($A173,Q$117)</f>
        <v>281-Jan-19 to 30-Jun-19</v>
      </c>
      <c r="AT173" s="578" t="str">
        <f t="shared" ref="AT173" ca="1" si="350">CONCATENATE($A173,T$117)</f>
        <v>281-Jul-19 to 31-Dec-19</v>
      </c>
      <c r="AU173" s="578" t="str">
        <f t="shared" ref="AU173" ca="1" si="351">CONCATENATE($A173,W$117)</f>
        <v>281-Jan-20 to 30-Jun-20</v>
      </c>
      <c r="AV173" s="578" t="str">
        <f t="shared" ref="AV173" ca="1" si="352">CONCATENATE($A173,Z$117)</f>
        <v>281-Jul-20 to 31-Dec-20</v>
      </c>
      <c r="AW173" s="578" t="str">
        <f t="shared" ref="AW173" ca="1" si="353">CONCATENATE($A173,AC$117)</f>
        <v>281-Jan-21 to 30-Jun-21</v>
      </c>
      <c r="AX173" s="578" t="str">
        <f t="shared" ref="AX173" si="354">CONCATENATE($A173,AF$117)</f>
        <v xml:space="preserve">28 to </v>
      </c>
      <c r="AY173" s="578" t="str">
        <f t="shared" ref="AY173" si="355">CONCATENATE($A173,AI$117)</f>
        <v xml:space="preserve">28 to </v>
      </c>
      <c r="AZ173" s="339"/>
      <c r="BA173" s="339"/>
    </row>
    <row r="174" spans="1:53" s="226" customFormat="1" ht="28.5" x14ac:dyDescent="0.25">
      <c r="A174" s="584"/>
      <c r="B174" s="582"/>
      <c r="C174" s="582"/>
      <c r="D174" s="582"/>
      <c r="E174" s="272" t="str">
        <f>IFERROR(IF(INDEX('Coverage Indicators - Section D'!F$10:F$41,MATCH('Print View'!$A173,'Coverage Indicators - Section D'!$A$10:$A$41,0))&lt;&gt;0,INDEX('Coverage Indicators - Section D'!F$10:F$41,MATCH('Print View'!$A173,'Coverage Indicators - Section D'!$A$10:$A$41,0)),""),"")</f>
        <v/>
      </c>
      <c r="F174" s="580"/>
      <c r="G174" s="580"/>
      <c r="H174" s="582"/>
      <c r="I174" s="582"/>
      <c r="J174" s="582"/>
      <c r="K174" s="582"/>
      <c r="L174" s="272" t="str">
        <f>IFERROR(IF(INDEX('Coverage Indicators - Section D'!U$10:U$41,MATCH('Print View'!$A173,'Coverage Indicators - Section D'!$A$10:$A$41,0))&lt;&gt;0,INDEX('Coverage Indicators - Section D'!U$10:U$41,MATCH('Print View'!$A173,'Coverage Indicators - Section D'!$A$10:$A$41,0)),""),"")</f>
        <v/>
      </c>
      <c r="M174" s="582"/>
      <c r="N174" s="272" t="str">
        <f ca="1">IFERROR(IF(INDEX('Coverage Indicators - Section D'!F$45:F$226,MATCH('Print View'!$AR173,'Coverage Indicators - Section D'!$I$45:$I$226,0))&lt;&gt;0,INDEX('Coverage Indicators - Section D'!F$45:F$226,MATCH('Print View'!$AR173,'Coverage Indicators - Section D'!$I$45:$I$226,0)),""),"")</f>
        <v/>
      </c>
      <c r="O174" s="580"/>
      <c r="P174" s="582"/>
      <c r="Q174" s="272" t="str">
        <f ca="1">IFERROR(IF(INDEX('Coverage Indicators - Section D'!F$45:F$226,MATCH('Print View'!$AS173,'Coverage Indicators - Section D'!$I$45:$I$226,0))&lt;&gt;0,INDEX('Coverage Indicators - Section D'!F$45:F$226,MATCH('Print View'!$AS173,'Coverage Indicators - Section D'!$I$45:$I$226,0)),""),"")</f>
        <v/>
      </c>
      <c r="R174" s="580"/>
      <c r="S174" s="582"/>
      <c r="T174" s="272" t="str">
        <f ca="1">IFERROR(IF(INDEX('Coverage Indicators - Section D'!F$45:F$226,MATCH('Print View'!$AT173,'Coverage Indicators - Section D'!$I$45:$I$226,0))&lt;&gt;0,INDEX('Coverage Indicators - Section D'!F$45:F$226,MATCH('Print View'!$AT173,'Coverage Indicators - Section D'!$I$45:$I$226,0)),""),"")</f>
        <v/>
      </c>
      <c r="U174" s="580"/>
      <c r="V174" s="582"/>
      <c r="W174" s="272" t="str">
        <f ca="1">IFERROR(IF(INDEX('Coverage Indicators - Section D'!F$45:F$226,MATCH('Print View'!$AU173,'Coverage Indicators - Section D'!$I$45:$I$226,0))&lt;&gt;0,INDEX('Coverage Indicators - Section D'!F$45:F$226,MATCH('Print View'!$AU173,'Coverage Indicators - Section D'!$I$45:$I$226,0)),""),"")</f>
        <v/>
      </c>
      <c r="X174" s="580"/>
      <c r="Y174" s="582"/>
      <c r="Z174" s="272" t="str">
        <f ca="1">IFERROR(IF(INDEX('Coverage Indicators - Section D'!F$45:F$226,MATCH('Print View'!$AV173,'Coverage Indicators - Section D'!$I$45:$I$226,0))&lt;&gt;0,INDEX('Coverage Indicators - Section D'!F$45:F$226,MATCH('Print View'!$AV173,'Coverage Indicators - Section D'!$I$45:$I$226,0)),""),"")</f>
        <v/>
      </c>
      <c r="AA174" s="580"/>
      <c r="AB174" s="582"/>
      <c r="AC174" s="272" t="str">
        <f ca="1">IFERROR(IF(INDEX('Coverage Indicators - Section D'!F$45:F$226,MATCH('Print View'!$AW173,'Coverage Indicators - Section D'!$I$45:$I$226,0))&lt;&gt;0,INDEX('Coverage Indicators - Section D'!F$45:F$226,MATCH('Print View'!$AW173,'Coverage Indicators - Section D'!$I$45:$I$226,0)),""),"")</f>
        <v/>
      </c>
      <c r="AD174" s="580"/>
      <c r="AE174" s="582"/>
      <c r="AF174" s="272" t="str">
        <f ca="1">IFERROR(IF(INDEX('Coverage Indicators - Section D'!F$45:F$226,MATCH('Print View'!$AX173,'Coverage Indicators - Section D'!$I$45:$I$226,0))&lt;&gt;0,INDEX('Coverage Indicators - Section D'!F$45:F$226,MATCH('Print View'!$AX173,'Coverage Indicators - Section D'!$I$45:$I$226,0)),""),"")</f>
        <v/>
      </c>
      <c r="AG174" s="580"/>
      <c r="AH174" s="582"/>
      <c r="AI174" s="272" t="str">
        <f ca="1">IFERROR(IF(INDEX('Coverage Indicators - Section D'!F$45:F$226,MATCH('Print View'!$AY173,'Coverage Indicators - Section D'!$I$45:$I$226,0))&lt;&gt;0,INDEX('Coverage Indicators - Section D'!F$45:F$226,MATCH('Print View'!$AY173,'Coverage Indicators - Section D'!$I$45:$I$226,0)),""),"")</f>
        <v/>
      </c>
      <c r="AJ174" s="580"/>
      <c r="AK174" s="582"/>
      <c r="AL174" s="319"/>
      <c r="AM174" s="595"/>
      <c r="AN174" s="306"/>
      <c r="AO174" s="683"/>
      <c r="AP174" s="684"/>
      <c r="AQ174" s="684"/>
      <c r="AR174" s="579"/>
      <c r="AS174" s="578"/>
      <c r="AT174" s="578"/>
      <c r="AU174" s="578"/>
      <c r="AV174" s="578"/>
      <c r="AW174" s="578"/>
      <c r="AX174" s="578"/>
      <c r="AY174" s="578"/>
      <c r="AZ174" s="339"/>
      <c r="BA174" s="339"/>
    </row>
    <row r="175" spans="1:53" s="226" customFormat="1" ht="28.5" x14ac:dyDescent="0.25">
      <c r="A175" s="594">
        <v>29</v>
      </c>
      <c r="B175" s="588" t="str">
        <f>IFERROR(IF(INDEX('Coverage Indicators - Section D'!B$10:B$41,MATCH('Print View'!$A175,'Coverage Indicators - Section D'!$A$10:$A$41,0))&lt;&gt;0,INDEX('Coverage Indicators - Section D'!B$10:B$41,MATCH('Print View'!$A175,'Coverage Indicators - Section D'!$A$10:$A$41,0)),""),"")</f>
        <v/>
      </c>
      <c r="C175" s="588" t="str">
        <f>IFERROR(IF(INDEX('Coverage Indicators - Section D'!C$10:C$41,MATCH('Print View'!$A175,'Coverage Indicators - Section D'!$A$10:$A$41,0))&lt;&gt;0,INDEX('Coverage Indicators - Section D'!C$10:C$41,MATCH('Print View'!$A175,'Coverage Indicators - Section D'!$A$10:$A$41,0)),""),"")</f>
        <v/>
      </c>
      <c r="D175" s="588" t="str">
        <f>IFERROR(IF(INDEX('Coverage Indicators - Section D'!D$10:D$41,MATCH('Print View'!$A175,'Coverage Indicators - Section D'!$A$10:$A$41,0))&lt;&gt;0,INDEX('Coverage Indicators - Section D'!D$10:D$41,MATCH('Print View'!$A175,'Coverage Indicators - Section D'!$A$10:$A$41,0)),""),"")</f>
        <v/>
      </c>
      <c r="E175" s="250" t="str">
        <f>IFERROR(IF(INDEX('Coverage Indicators - Section D'!E$10:E$41,MATCH('Print View'!$A175,'Coverage Indicators - Section D'!$A$10:$A$41,0))&lt;&gt;0,INDEX('Coverage Indicators - Section D'!E$10:E$41,MATCH('Print View'!$A175,'Coverage Indicators - Section D'!$A$10:$A$41,0)),""),"")</f>
        <v/>
      </c>
      <c r="F175" s="587" t="str">
        <f>IFERROR(IF(INDEX('Coverage Indicators - Section D'!G$10:G$41,MATCH('Print View'!$A175,'Coverage Indicators - Section D'!$A$10:$A$41,0))&lt;&gt;0,INDEX('Coverage Indicators - Section D'!G$10:G$41,MATCH('Print View'!$A175,'Coverage Indicators - Section D'!$A$10:$A$41,0)),""),"")</f>
        <v/>
      </c>
      <c r="G175" s="587" t="str">
        <f>IFERROR(IF(INDEX('Coverage Indicators - Section D'!H$10:H$41,MATCH('Print View'!$A175,'Coverage Indicators - Section D'!$A$10:$A$41,0))&lt;&gt;0,INDEX('Coverage Indicators - Section D'!H$10:H$41,MATCH('Print View'!$A175,'Coverage Indicators - Section D'!$A$10:$A$41,0)),""),"")</f>
        <v/>
      </c>
      <c r="H175" s="588" t="str">
        <f>IFERROR(IF(INDEX('Coverage Indicators - Section D'!P$10:P$41,MATCH('Print View'!$A175,'Coverage Indicators - Section D'!$A$10:$A$41,0))&lt;&gt;0,INDEX('Coverage Indicators - Section D'!P$10:P$41,MATCH('Print View'!$A175,'Coverage Indicators - Section D'!$A$10:$A$41,0)),""),"")</f>
        <v/>
      </c>
      <c r="I175" s="588" t="str">
        <f>IFERROR(IF(INDEX('Coverage Indicators - Section D'!Q$10:Q$41,MATCH('Print View'!$A175,'Coverage Indicators - Section D'!$A$10:$A$41,0))&lt;&gt;0,INDEX('Coverage Indicators - Section D'!Q$10:Q$41,MATCH('Print View'!$A175,'Coverage Indicators - Section D'!$A$10:$A$41,0)),""),"")</f>
        <v/>
      </c>
      <c r="J175" s="588" t="str">
        <f>IFERROR(IF(INDEX('Coverage Indicators - Section D'!R$10:R$41,MATCH('Print View'!$A175,'Coverage Indicators - Section D'!$A$10:$A$41,0))&lt;&gt;0,INDEX('Coverage Indicators - Section D'!R$10:R$41,MATCH('Print View'!$A175,'Coverage Indicators - Section D'!$A$10:$A$41,0)),""),"")</f>
        <v/>
      </c>
      <c r="K175" s="588" t="str">
        <f>IFERROR(IF(INDEX('Coverage Indicators - Section D'!S$10:S$41,MATCH('Print View'!$A175,'Coverage Indicators - Section D'!$A$10:$A$41,0))&lt;&gt;0,INDEX('Coverage Indicators - Section D'!S$10:S$41,MATCH('Print View'!$A175,'Coverage Indicators - Section D'!$A$10:$A$41,0)),""),"")</f>
        <v/>
      </c>
      <c r="L175" s="250" t="str">
        <f>IFERROR(IF(INDEX('Coverage Indicators - Section D'!T$10:T$41,MATCH('Print View'!$A175,'Coverage Indicators - Section D'!$A$10:$A$41,0))&lt;&gt;0,INDEX('Coverage Indicators - Section D'!T$10:T$41,MATCH('Print View'!$A175,'Coverage Indicators - Section D'!$A$10:$A$41,0)),""),"")</f>
        <v>Angola</v>
      </c>
      <c r="M175" s="588" t="str">
        <f>IFERROR(IF(INDEX('Coverage Indicators - Section D'!V$10:V$41,MATCH('Print View'!$A175,'Coverage Indicators - Section D'!$A$10:$A$41,0))&lt;&gt;0,INDEX('Coverage Indicators - Section D'!V$10:V$41,MATCH('Print View'!$A175,'Coverage Indicators - Section D'!$A$10:$A$41,0)),""),"")</f>
        <v/>
      </c>
      <c r="N175" s="250" t="str">
        <f ca="1">IFERROR(IF(INDEX('Coverage Indicators - Section D'!E$45:E$226,MATCH('Print View'!$AR175,'Coverage Indicators - Section D'!$I$45:$I$226,0))&lt;&gt;0,INDEX('Coverage Indicators - Section D'!E$45:E$226,MATCH('Print View'!$AR175,'Coverage Indicators - Section D'!$I$45:$I$226,0)),""),"")</f>
        <v/>
      </c>
      <c r="O175" s="587" t="str">
        <f ca="1">IFERROR(IF(INDEX('Coverage Indicators - Section D'!G$45:G$226,MATCH('Print View'!$AR175,'Coverage Indicators - Section D'!$I$45:$I$226,0))&lt;&gt;0,INDEX('Coverage Indicators - Section D'!G$45:G$226,MATCH('Print View'!$AR175,'Coverage Indicators - Section D'!$I$45:$I$226,0)),""),"")</f>
        <v/>
      </c>
      <c r="P175" s="588" t="str">
        <f ca="1">IFERROR(IF(INDEX('Coverage Indicators - Section D'!H$45:H$226,MATCH('Print View'!$AR175,'Coverage Indicators - Section D'!$I$45:$I$226,0))&lt;&gt;0,INDEX('Coverage Indicators - Section D'!H$45:H$226,MATCH('Print View'!$AR175,'Coverage Indicators - Section D'!$I$45:$I$226,0)),""),"")</f>
        <v/>
      </c>
      <c r="Q175" s="250" t="str">
        <f ca="1">IFERROR(IF(INDEX('Coverage Indicators - Section D'!E$45:E$226,MATCH('Print View'!$AS175,'Coverage Indicators - Section D'!$I$45:$I$226,0))&lt;&gt;0,INDEX('Coverage Indicators - Section D'!E$45:E$226,MATCH('Print View'!$AS175,'Coverage Indicators - Section D'!$I$45:$I$226,0)),""),"")</f>
        <v/>
      </c>
      <c r="R175" s="587" t="str">
        <f ca="1">IFERROR(IF(INDEX('Coverage Indicators - Section D'!G$45:G$226,MATCH('Print View'!$AS175,'Coverage Indicators - Section D'!$I$45:$I$226,0))&lt;&gt;0,INDEX('Coverage Indicators - Section D'!G$45:G$226,MATCH('Print View'!$AS175,'Coverage Indicators - Section D'!$I$45:$I$226,0)),""),"")</f>
        <v/>
      </c>
      <c r="S175" s="588" t="str">
        <f ca="1">IFERROR(IF(INDEX('Coverage Indicators - Section D'!H$45:H$226,MATCH('Print View'!$AS175,'Coverage Indicators - Section D'!$I$45:$I$226,0))&lt;&gt;0,INDEX('Coverage Indicators - Section D'!H$45:H$226,MATCH('Print View'!$AS175,'Coverage Indicators - Section D'!$I$45:$I$226,0)),""),"")</f>
        <v/>
      </c>
      <c r="T175" s="250" t="str">
        <f ca="1">IFERROR(IF(INDEX('Coverage Indicators - Section D'!E$45:E$226,MATCH('Print View'!$AT175,'Coverage Indicators - Section D'!$I$45:$I$226,0))&lt;&gt;0,INDEX('Coverage Indicators - Section D'!E$45:E$226,MATCH('Print View'!$AT175,'Coverage Indicators - Section D'!$I$45:$I$226,0)),""),"")</f>
        <v/>
      </c>
      <c r="U175" s="587" t="str">
        <f ca="1">IFERROR(IF(INDEX('Coverage Indicators - Section D'!G$45:G$226,MATCH('Print View'!$AT175,'Coverage Indicators - Section D'!$I$45:$I$226,0))&lt;&gt;0,INDEX('Coverage Indicators - Section D'!G$45:G$226,MATCH('Print View'!$AT175,'Coverage Indicators - Section D'!$I$45:$I$226,0)),""),"")</f>
        <v/>
      </c>
      <c r="V175" s="588" t="str">
        <f ca="1">IFERROR(IF(INDEX('Coverage Indicators - Section D'!H$45:H$226,MATCH('Print View'!$AT175,'Coverage Indicators - Section D'!$I$45:$I$226,0))&lt;&gt;0,INDEX('Coverage Indicators - Section D'!H$45:H$226,MATCH('Print View'!$AT175,'Coverage Indicators - Section D'!$I$45:$I$226,0)),""),"")</f>
        <v/>
      </c>
      <c r="W175" s="250" t="str">
        <f ca="1">IFERROR(IF(INDEX('Coverage Indicators - Section D'!E$45:E$226,MATCH('Print View'!$AU175,'Coverage Indicators - Section D'!$I$45:$I$226,0))&lt;&gt;0,INDEX('Coverage Indicators - Section D'!E$45:E$226,MATCH('Print View'!$AU175,'Coverage Indicators - Section D'!$I$45:$I$226,0)),""),"")</f>
        <v/>
      </c>
      <c r="X175" s="587" t="str">
        <f ca="1">IFERROR(IF(INDEX('Coverage Indicators - Section D'!G$45:G$226,MATCH('Print View'!$AU175,'Coverage Indicators - Section D'!$I$45:$I$226,0))&lt;&gt;0,INDEX('Coverage Indicators - Section D'!G$45:G$226,MATCH('Print View'!$AU175,'Coverage Indicators - Section D'!$I$45:$I$226,0)),""),"")</f>
        <v/>
      </c>
      <c r="Y175" s="588" t="str">
        <f ca="1">IFERROR(IF(INDEX('Coverage Indicators - Section D'!H$45:H$226,MATCH('Print View'!$AU175,'Coverage Indicators - Section D'!$I$45:$I$226,0))&lt;&gt;0,INDEX('Coverage Indicators - Section D'!H$45:H$226,MATCH('Print View'!$AU175,'Coverage Indicators - Section D'!$I$45:$I$226,0)),""),"")</f>
        <v/>
      </c>
      <c r="Z175" s="250" t="str">
        <f ca="1">IFERROR(IF(INDEX('Coverage Indicators - Section D'!E$45:E$226,MATCH('Print View'!$AV175,'Coverage Indicators - Section D'!$I$45:$I$226,0))&lt;&gt;0,INDEX('Coverage Indicators - Section D'!E$45:E$226,MATCH('Print View'!$AV175,'Coverage Indicators - Section D'!$I$45:$I$226,0)),""),"")</f>
        <v/>
      </c>
      <c r="AA175" s="587" t="str">
        <f ca="1">IFERROR(IF(INDEX('Coverage Indicators - Section D'!G$45:G$226,MATCH('Print View'!$AV175,'Coverage Indicators - Section D'!$I$45:$I$226,0))&lt;&gt;0,INDEX('Coverage Indicators - Section D'!G$45:G$226,MATCH('Print View'!$AV175,'Coverage Indicators - Section D'!$I$45:$I$226,0)),""),"")</f>
        <v/>
      </c>
      <c r="AB175" s="588" t="str">
        <f ca="1">IFERROR(IF(INDEX('Coverage Indicators - Section D'!H$45:H$226,MATCH('Print View'!$AV175,'Coverage Indicators - Section D'!$I$45:$I$226,0))&lt;&gt;0,INDEX('Coverage Indicators - Section D'!H$45:H$226,MATCH('Print View'!$AV175,'Coverage Indicators - Section D'!$I$45:$I$226,0)),""),"")</f>
        <v/>
      </c>
      <c r="AC175" s="250" t="str">
        <f ca="1">IFERROR(IF(INDEX('Coverage Indicators - Section D'!E$45:E$226,MATCH('Print View'!$AW175,'Coverage Indicators - Section D'!$I$45:$I$226,0))&lt;&gt;0,INDEX('Coverage Indicators - Section D'!E$45:E$226,MATCH('Print View'!$AW175,'Coverage Indicators - Section D'!$I$45:$I$226,0)),""),"")</f>
        <v/>
      </c>
      <c r="AD175" s="587" t="str">
        <f ca="1">IFERROR(IF(INDEX('Coverage Indicators - Section D'!G$45:G$226,MATCH('Print View'!$AW175,'Coverage Indicators - Section D'!$I$45:$I$226,0))&lt;&gt;0,INDEX('Coverage Indicators - Section D'!G$45:G$226,MATCH('Print View'!$AW175,'Coverage Indicators - Section D'!$I$45:$I$226,0)),""),"")</f>
        <v/>
      </c>
      <c r="AE175" s="588" t="str">
        <f ca="1">IFERROR(IF(INDEX('Coverage Indicators - Section D'!H$45:H$226,MATCH('Print View'!$AW175,'Coverage Indicators - Section D'!$I$45:$I$226,0))&lt;&gt;0,INDEX('Coverage Indicators - Section D'!H$45:H$226,MATCH('Print View'!$AW175,'Coverage Indicators - Section D'!$I$45:$I$226,0)),""),"")</f>
        <v/>
      </c>
      <c r="AF175" s="250" t="str">
        <f ca="1">IFERROR(IF(INDEX('Coverage Indicators - Section D'!E$45:E$226,MATCH('Print View'!$AX175,'Coverage Indicators - Section D'!$I$45:$I$226,0))&lt;&gt;0,INDEX('Coverage Indicators - Section D'!E$45:E$226,MATCH('Print View'!$AX175,'Coverage Indicators - Section D'!$I$45:$I$226,0)),""),"")</f>
        <v/>
      </c>
      <c r="AG175" s="587" t="str">
        <f ca="1">IFERROR(IF(INDEX('Coverage Indicators - Section D'!G$45:G$226,MATCH('Print View'!$AX175,'Coverage Indicators - Section D'!$I$45:$I$226,0))&lt;&gt;0,INDEX('Coverage Indicators - Section D'!G$45:G$226,MATCH('Print View'!$AX175,'Coverage Indicators - Section D'!$I$45:$I$226,0)),""),"")</f>
        <v/>
      </c>
      <c r="AH175" s="588" t="str">
        <f ca="1">IFERROR(IF(INDEX('Coverage Indicators - Section D'!H$45:H$226,MATCH('Print View'!$AX175,'Coverage Indicators - Section D'!$I$45:$I$226,0))&lt;&gt;0,INDEX('Coverage Indicators - Section D'!H$45:H$226,MATCH('Print View'!$AX175,'Coverage Indicators - Section D'!$I$45:$I$226,0)),""),"")</f>
        <v/>
      </c>
      <c r="AI175" s="250" t="str">
        <f ca="1">IFERROR(IF(INDEX('Coverage Indicators - Section D'!E$45:E$226,MATCH('Print View'!$AY175,'Coverage Indicators - Section D'!$I$45:$I$226,0))&lt;&gt;0,INDEX('Coverage Indicators - Section D'!E$45:E$226,MATCH('Print View'!$AY175,'Coverage Indicators - Section D'!$I$45:$I$226,0)),""),"")</f>
        <v/>
      </c>
      <c r="AJ175" s="587" t="str">
        <f ca="1">IFERROR(IF(INDEX('Coverage Indicators - Section D'!G$45:G$226,MATCH('Print View'!$AY175,'Coverage Indicators - Section D'!$I$45:$I$226,0))&lt;&gt;0,INDEX('Coverage Indicators - Section D'!G$45:G$226,MATCH('Print View'!$AY175,'Coverage Indicators - Section D'!$I$45:$I$226,0)),""),"")</f>
        <v/>
      </c>
      <c r="AK175" s="588" t="str">
        <f ca="1">IFERROR(IF(INDEX('Coverage Indicators - Section D'!H$45:H$226,MATCH('Print View'!$AY175,'Coverage Indicators - Section D'!$I$45:$I$226,0))&lt;&gt;0,INDEX('Coverage Indicators - Section D'!H$45:H$226,MATCH('Print View'!$AY175,'Coverage Indicators - Section D'!$I$45:$I$226,0)),""),"")</f>
        <v/>
      </c>
      <c r="AL175" s="319"/>
      <c r="AM175" s="586" t="str">
        <f>IFERROR(IF(INDEX('Coverage Indicators - Section D'!W$10:W$41,MATCH('Print View'!$A175,'Coverage Indicators - Section D'!$A$10:$A$41,0))&lt;&gt;0,INDEX('Coverage Indicators - Section D'!W$10:W$41,MATCH('Print View'!$A175,'Coverage Indicators - Section D'!$A$10:$A$41,0)),""),"")</f>
        <v/>
      </c>
      <c r="AN175" s="306"/>
      <c r="AO175" s="681"/>
      <c r="AP175" s="682"/>
      <c r="AQ175" s="682"/>
      <c r="AR175" s="579" t="str">
        <f t="shared" ref="AR175" ca="1" si="356">CONCATENATE($A175,N$117)</f>
        <v>291-Jul-18 to 31-Dec-18</v>
      </c>
      <c r="AS175" s="578" t="str">
        <f t="shared" ref="AS175" ca="1" si="357">CONCATENATE($A175,Q$117)</f>
        <v>291-Jan-19 to 30-Jun-19</v>
      </c>
      <c r="AT175" s="578" t="str">
        <f t="shared" ref="AT175" ca="1" si="358">CONCATENATE($A175,T$117)</f>
        <v>291-Jul-19 to 31-Dec-19</v>
      </c>
      <c r="AU175" s="578" t="str">
        <f t="shared" ref="AU175" ca="1" si="359">CONCATENATE($A175,W$117)</f>
        <v>291-Jan-20 to 30-Jun-20</v>
      </c>
      <c r="AV175" s="578" t="str">
        <f t="shared" ref="AV175" ca="1" si="360">CONCATENATE($A175,Z$117)</f>
        <v>291-Jul-20 to 31-Dec-20</v>
      </c>
      <c r="AW175" s="578" t="str">
        <f t="shared" ref="AW175" ca="1" si="361">CONCATENATE($A175,AC$117)</f>
        <v>291-Jan-21 to 30-Jun-21</v>
      </c>
      <c r="AX175" s="578" t="str">
        <f t="shared" ref="AX175" si="362">CONCATENATE($A175,AF$117)</f>
        <v xml:space="preserve">29 to </v>
      </c>
      <c r="AY175" s="578" t="str">
        <f t="shared" ref="AY175" si="363">CONCATENATE($A175,AI$117)</f>
        <v xml:space="preserve">29 to </v>
      </c>
      <c r="AZ175" s="339"/>
      <c r="BA175" s="339"/>
    </row>
    <row r="176" spans="1:53" s="226" customFormat="1" ht="28.5" x14ac:dyDescent="0.25">
      <c r="A176" s="594"/>
      <c r="B176" s="588"/>
      <c r="C176" s="588"/>
      <c r="D176" s="588"/>
      <c r="E176" s="249" t="str">
        <f>IFERROR(IF(INDEX('Coverage Indicators - Section D'!F$10:F$41,MATCH('Print View'!$A175,'Coverage Indicators - Section D'!$A$10:$A$41,0))&lt;&gt;0,INDEX('Coverage Indicators - Section D'!F$10:F$41,MATCH('Print View'!$A175,'Coverage Indicators - Section D'!$A$10:$A$41,0)),""),"")</f>
        <v/>
      </c>
      <c r="F176" s="587"/>
      <c r="G176" s="587"/>
      <c r="H176" s="588"/>
      <c r="I176" s="588"/>
      <c r="J176" s="588"/>
      <c r="K176" s="588"/>
      <c r="L176" s="249" t="str">
        <f>IFERROR(IF(INDEX('Coverage Indicators - Section D'!U$10:U$41,MATCH('Print View'!$A175,'Coverage Indicators - Section D'!$A$10:$A$41,0))&lt;&gt;0,INDEX('Coverage Indicators - Section D'!U$10:U$41,MATCH('Print View'!$A175,'Coverage Indicators - Section D'!$A$10:$A$41,0)),""),"")</f>
        <v/>
      </c>
      <c r="M176" s="588"/>
      <c r="N176" s="249" t="str">
        <f ca="1">IFERROR(IF(INDEX('Coverage Indicators - Section D'!F$45:F$226,MATCH('Print View'!$AR175,'Coverage Indicators - Section D'!$I$45:$I$226,0))&lt;&gt;0,INDEX('Coverage Indicators - Section D'!F$45:F$226,MATCH('Print View'!$AR175,'Coverage Indicators - Section D'!$I$45:$I$226,0)),""),"")</f>
        <v/>
      </c>
      <c r="O176" s="587"/>
      <c r="P176" s="588"/>
      <c r="Q176" s="249" t="str">
        <f ca="1">IFERROR(IF(INDEX('Coverage Indicators - Section D'!F$45:F$226,MATCH('Print View'!$AS175,'Coverage Indicators - Section D'!$I$45:$I$226,0))&lt;&gt;0,INDEX('Coverage Indicators - Section D'!F$45:F$226,MATCH('Print View'!$AS175,'Coverage Indicators - Section D'!$I$45:$I$226,0)),""),"")</f>
        <v/>
      </c>
      <c r="R176" s="587"/>
      <c r="S176" s="588"/>
      <c r="T176" s="249" t="str">
        <f ca="1">IFERROR(IF(INDEX('Coverage Indicators - Section D'!F$45:F$226,MATCH('Print View'!$AT175,'Coverage Indicators - Section D'!$I$45:$I$226,0))&lt;&gt;0,INDEX('Coverage Indicators - Section D'!F$45:F$226,MATCH('Print View'!$AT175,'Coverage Indicators - Section D'!$I$45:$I$226,0)),""),"")</f>
        <v/>
      </c>
      <c r="U176" s="587"/>
      <c r="V176" s="588"/>
      <c r="W176" s="249" t="str">
        <f ca="1">IFERROR(IF(INDEX('Coverage Indicators - Section D'!F$45:F$226,MATCH('Print View'!$AU175,'Coverage Indicators - Section D'!$I$45:$I$226,0))&lt;&gt;0,INDEX('Coverage Indicators - Section D'!F$45:F$226,MATCH('Print View'!$AU175,'Coverage Indicators - Section D'!$I$45:$I$226,0)),""),"")</f>
        <v/>
      </c>
      <c r="X176" s="587"/>
      <c r="Y176" s="588"/>
      <c r="Z176" s="249" t="str">
        <f ca="1">IFERROR(IF(INDEX('Coverage Indicators - Section D'!F$45:F$226,MATCH('Print View'!$AV175,'Coverage Indicators - Section D'!$I$45:$I$226,0))&lt;&gt;0,INDEX('Coverage Indicators - Section D'!F$45:F$226,MATCH('Print View'!$AV175,'Coverage Indicators - Section D'!$I$45:$I$226,0)),""),"")</f>
        <v/>
      </c>
      <c r="AA176" s="587"/>
      <c r="AB176" s="588"/>
      <c r="AC176" s="249" t="str">
        <f ca="1">IFERROR(IF(INDEX('Coverage Indicators - Section D'!F$45:F$226,MATCH('Print View'!$AW175,'Coverage Indicators - Section D'!$I$45:$I$226,0))&lt;&gt;0,INDEX('Coverage Indicators - Section D'!F$45:F$226,MATCH('Print View'!$AW175,'Coverage Indicators - Section D'!$I$45:$I$226,0)),""),"")</f>
        <v/>
      </c>
      <c r="AD176" s="587"/>
      <c r="AE176" s="588"/>
      <c r="AF176" s="249" t="str">
        <f ca="1">IFERROR(IF(INDEX('Coverage Indicators - Section D'!F$45:F$226,MATCH('Print View'!$AX175,'Coverage Indicators - Section D'!$I$45:$I$226,0))&lt;&gt;0,INDEX('Coverage Indicators - Section D'!F$45:F$226,MATCH('Print View'!$AX175,'Coverage Indicators - Section D'!$I$45:$I$226,0)),""),"")</f>
        <v/>
      </c>
      <c r="AG176" s="587"/>
      <c r="AH176" s="588"/>
      <c r="AI176" s="249" t="str">
        <f ca="1">IFERROR(IF(INDEX('Coverage Indicators - Section D'!F$45:F$226,MATCH('Print View'!$AY175,'Coverage Indicators - Section D'!$I$45:$I$226,0))&lt;&gt;0,INDEX('Coverage Indicators - Section D'!F$45:F$226,MATCH('Print View'!$AY175,'Coverage Indicators - Section D'!$I$45:$I$226,0)),""),"")</f>
        <v/>
      </c>
      <c r="AJ176" s="587"/>
      <c r="AK176" s="588"/>
      <c r="AL176" s="319"/>
      <c r="AM176" s="586"/>
      <c r="AN176" s="306"/>
      <c r="AO176" s="681"/>
      <c r="AP176" s="682"/>
      <c r="AQ176" s="682"/>
      <c r="AR176" s="579"/>
      <c r="AS176" s="578"/>
      <c r="AT176" s="578"/>
      <c r="AU176" s="578"/>
      <c r="AV176" s="578"/>
      <c r="AW176" s="578"/>
      <c r="AX176" s="578"/>
      <c r="AY176" s="578"/>
      <c r="AZ176" s="339"/>
      <c r="BA176" s="339"/>
    </row>
    <row r="177" spans="1:53" s="226" customFormat="1" ht="28.5" x14ac:dyDescent="0.25">
      <c r="A177" s="584">
        <v>30</v>
      </c>
      <c r="B177" s="582" t="str">
        <f>IFERROR(IF(INDEX('Coverage Indicators - Section D'!B$10:B$41,MATCH('Print View'!$A177,'Coverage Indicators - Section D'!$A$10:$A$41,0))&lt;&gt;0,INDEX('Coverage Indicators - Section D'!B$10:B$41,MATCH('Print View'!$A177,'Coverage Indicators - Section D'!$A$10:$A$41,0)),""),"")</f>
        <v/>
      </c>
      <c r="C177" s="582" t="str">
        <f>IFERROR(IF(INDEX('Coverage Indicators - Section D'!C$10:C$41,MATCH('Print View'!$A177,'Coverage Indicators - Section D'!$A$10:$A$41,0))&lt;&gt;0,INDEX('Coverage Indicators - Section D'!C$10:C$41,MATCH('Print View'!$A177,'Coverage Indicators - Section D'!$A$10:$A$41,0)),""),"")</f>
        <v/>
      </c>
      <c r="D177" s="582" t="str">
        <f>IFERROR(IF(INDEX('Coverage Indicators - Section D'!D$10:D$41,MATCH('Print View'!$A177,'Coverage Indicators - Section D'!$A$10:$A$41,0))&lt;&gt;0,INDEX('Coverage Indicators - Section D'!D$10:D$41,MATCH('Print View'!$A177,'Coverage Indicators - Section D'!$A$10:$A$41,0)),""),"")</f>
        <v/>
      </c>
      <c r="E177" s="271" t="str">
        <f>IFERROR(IF(INDEX('Coverage Indicators - Section D'!E$10:E$41,MATCH('Print View'!$A177,'Coverage Indicators - Section D'!$A$10:$A$41,0))&lt;&gt;0,INDEX('Coverage Indicators - Section D'!E$10:E$41,MATCH('Print View'!$A177,'Coverage Indicators - Section D'!$A$10:$A$41,0)),""),"")</f>
        <v/>
      </c>
      <c r="F177" s="580" t="str">
        <f>IFERROR(IF(INDEX('Coverage Indicators - Section D'!G$10:G$41,MATCH('Print View'!$A177,'Coverage Indicators - Section D'!$A$10:$A$41,0))&lt;&gt;0,INDEX('Coverage Indicators - Section D'!G$10:G$41,MATCH('Print View'!$A177,'Coverage Indicators - Section D'!$A$10:$A$41,0)),""),"")</f>
        <v/>
      </c>
      <c r="G177" s="580" t="str">
        <f>IFERROR(IF(INDEX('Coverage Indicators - Section D'!H$10:H$41,MATCH('Print View'!$A177,'Coverage Indicators - Section D'!$A$10:$A$41,0))&lt;&gt;0,INDEX('Coverage Indicators - Section D'!H$10:H$41,MATCH('Print View'!$A177,'Coverage Indicators - Section D'!$A$10:$A$41,0)),""),"")</f>
        <v/>
      </c>
      <c r="H177" s="582" t="str">
        <f>IFERROR(IF(INDEX('Coverage Indicators - Section D'!P$10:P$41,MATCH('Print View'!$A177,'Coverage Indicators - Section D'!$A$10:$A$41,0))&lt;&gt;0,INDEX('Coverage Indicators - Section D'!P$10:P$41,MATCH('Print View'!$A177,'Coverage Indicators - Section D'!$A$10:$A$41,0)),""),"")</f>
        <v/>
      </c>
      <c r="I177" s="582" t="str">
        <f>IFERROR(IF(INDEX('Coverage Indicators - Section D'!Q$10:Q$41,MATCH('Print View'!$A177,'Coverage Indicators - Section D'!$A$10:$A$41,0))&lt;&gt;0,INDEX('Coverage Indicators - Section D'!Q$10:Q$41,MATCH('Print View'!$A177,'Coverage Indicators - Section D'!$A$10:$A$41,0)),""),"")</f>
        <v/>
      </c>
      <c r="J177" s="582" t="str">
        <f>IFERROR(IF(INDEX('Coverage Indicators - Section D'!R$10:R$41,MATCH('Print View'!$A177,'Coverage Indicators - Section D'!$A$10:$A$41,0))&lt;&gt;0,INDEX('Coverage Indicators - Section D'!R$10:R$41,MATCH('Print View'!$A177,'Coverage Indicators - Section D'!$A$10:$A$41,0)),""),"")</f>
        <v/>
      </c>
      <c r="K177" s="582" t="str">
        <f>IFERROR(IF(INDEX('Coverage Indicators - Section D'!S$10:S$41,MATCH('Print View'!$A177,'Coverage Indicators - Section D'!$A$10:$A$41,0))&lt;&gt;0,INDEX('Coverage Indicators - Section D'!S$10:S$41,MATCH('Print View'!$A177,'Coverage Indicators - Section D'!$A$10:$A$41,0)),""),"")</f>
        <v/>
      </c>
      <c r="L177" s="271" t="str">
        <f>IFERROR(IF(INDEX('Coverage Indicators - Section D'!T$10:T$41,MATCH('Print View'!$A177,'Coverage Indicators - Section D'!$A$10:$A$41,0))&lt;&gt;0,INDEX('Coverage Indicators - Section D'!T$10:T$41,MATCH('Print View'!$A177,'Coverage Indicators - Section D'!$A$10:$A$41,0)),""),"")</f>
        <v>Angola</v>
      </c>
      <c r="M177" s="582" t="str">
        <f>IFERROR(IF(INDEX('Coverage Indicators - Section D'!V$10:V$41,MATCH('Print View'!$A177,'Coverage Indicators - Section D'!$A$10:$A$41,0))&lt;&gt;0,INDEX('Coverage Indicators - Section D'!V$10:V$41,MATCH('Print View'!$A177,'Coverage Indicators - Section D'!$A$10:$A$41,0)),""),"")</f>
        <v/>
      </c>
      <c r="N177" s="271" t="str">
        <f ca="1">IFERROR(IF(INDEX('Coverage Indicators - Section D'!E$45:E$226,MATCH('Print View'!$AR177,'Coverage Indicators - Section D'!$I$45:$I$226,0))&lt;&gt;0,INDEX('Coverage Indicators - Section D'!E$45:E$226,MATCH('Print View'!$AR177,'Coverage Indicators - Section D'!$I$45:$I$226,0)),""),"")</f>
        <v/>
      </c>
      <c r="O177" s="580" t="str">
        <f ca="1">IFERROR(IF(INDEX('Coverage Indicators - Section D'!G$45:G$226,MATCH('Print View'!$AR177,'Coverage Indicators - Section D'!$I$45:$I$226,0))&lt;&gt;0,INDEX('Coverage Indicators - Section D'!G$45:G$226,MATCH('Print View'!$AR177,'Coverage Indicators - Section D'!$I$45:$I$226,0)),""),"")</f>
        <v/>
      </c>
      <c r="P177" s="582" t="str">
        <f ca="1">IFERROR(IF(INDEX('Coverage Indicators - Section D'!H$45:H$226,MATCH('Print View'!$AR177,'Coverage Indicators - Section D'!$I$45:$I$226,0))&lt;&gt;0,INDEX('Coverage Indicators - Section D'!H$45:H$226,MATCH('Print View'!$AR177,'Coverage Indicators - Section D'!$I$45:$I$226,0)),""),"")</f>
        <v/>
      </c>
      <c r="Q177" s="271" t="str">
        <f ca="1">IFERROR(IF(INDEX('Coverage Indicators - Section D'!E$45:E$226,MATCH('Print View'!$AS177,'Coverage Indicators - Section D'!$I$45:$I$226,0))&lt;&gt;0,INDEX('Coverage Indicators - Section D'!E$45:E$226,MATCH('Print View'!$AS177,'Coverage Indicators - Section D'!$I$45:$I$226,0)),""),"")</f>
        <v/>
      </c>
      <c r="R177" s="580" t="str">
        <f ca="1">IFERROR(IF(INDEX('Coverage Indicators - Section D'!G$45:G$226,MATCH('Print View'!$AS177,'Coverage Indicators - Section D'!$I$45:$I$226,0))&lt;&gt;0,INDEX('Coverage Indicators - Section D'!G$45:G$226,MATCH('Print View'!$AS177,'Coverage Indicators - Section D'!$I$45:$I$226,0)),""),"")</f>
        <v/>
      </c>
      <c r="S177" s="582" t="str">
        <f ca="1">IFERROR(IF(INDEX('Coverage Indicators - Section D'!H$45:H$226,MATCH('Print View'!$AS177,'Coverage Indicators - Section D'!$I$45:$I$226,0))&lt;&gt;0,INDEX('Coverage Indicators - Section D'!H$45:H$226,MATCH('Print View'!$AS177,'Coverage Indicators - Section D'!$I$45:$I$226,0)),""),"")</f>
        <v/>
      </c>
      <c r="T177" s="271" t="str">
        <f ca="1">IFERROR(IF(INDEX('Coverage Indicators - Section D'!E$45:E$226,MATCH('Print View'!$AT177,'Coverage Indicators - Section D'!$I$45:$I$226,0))&lt;&gt;0,INDEX('Coverage Indicators - Section D'!E$45:E$226,MATCH('Print View'!$AT177,'Coverage Indicators - Section D'!$I$45:$I$226,0)),""),"")</f>
        <v/>
      </c>
      <c r="U177" s="580" t="str">
        <f ca="1">IFERROR(IF(INDEX('Coverage Indicators - Section D'!G$45:G$226,MATCH('Print View'!$AT177,'Coverage Indicators - Section D'!$I$45:$I$226,0))&lt;&gt;0,INDEX('Coverage Indicators - Section D'!G$45:G$226,MATCH('Print View'!$AT177,'Coverage Indicators - Section D'!$I$45:$I$226,0)),""),"")</f>
        <v/>
      </c>
      <c r="V177" s="582" t="str">
        <f ca="1">IFERROR(IF(INDEX('Coverage Indicators - Section D'!H$45:H$226,MATCH('Print View'!$AT177,'Coverage Indicators - Section D'!$I$45:$I$226,0))&lt;&gt;0,INDEX('Coverage Indicators - Section D'!H$45:H$226,MATCH('Print View'!$AT177,'Coverage Indicators - Section D'!$I$45:$I$226,0)),""),"")</f>
        <v/>
      </c>
      <c r="W177" s="271" t="str">
        <f ca="1">IFERROR(IF(INDEX('Coverage Indicators - Section D'!E$45:E$226,MATCH('Print View'!$AU177,'Coverage Indicators - Section D'!$I$45:$I$226,0))&lt;&gt;0,INDEX('Coverage Indicators - Section D'!E$45:E$226,MATCH('Print View'!$AU177,'Coverage Indicators - Section D'!$I$45:$I$226,0)),""),"")</f>
        <v/>
      </c>
      <c r="X177" s="580" t="str">
        <f ca="1">IFERROR(IF(INDEX('Coverage Indicators - Section D'!G$45:G$226,MATCH('Print View'!$AU177,'Coverage Indicators - Section D'!$I$45:$I$226,0))&lt;&gt;0,INDEX('Coverage Indicators - Section D'!G$45:G$226,MATCH('Print View'!$AU177,'Coverage Indicators - Section D'!$I$45:$I$226,0)),""),"")</f>
        <v/>
      </c>
      <c r="Y177" s="582" t="str">
        <f ca="1">IFERROR(IF(INDEX('Coverage Indicators - Section D'!H$45:H$226,MATCH('Print View'!$AU177,'Coverage Indicators - Section D'!$I$45:$I$226,0))&lt;&gt;0,INDEX('Coverage Indicators - Section D'!H$45:H$226,MATCH('Print View'!$AU177,'Coverage Indicators - Section D'!$I$45:$I$226,0)),""),"")</f>
        <v/>
      </c>
      <c r="Z177" s="271" t="str">
        <f ca="1">IFERROR(IF(INDEX('Coverage Indicators - Section D'!E$45:E$226,MATCH('Print View'!$AV177,'Coverage Indicators - Section D'!$I$45:$I$226,0))&lt;&gt;0,INDEX('Coverage Indicators - Section D'!E$45:E$226,MATCH('Print View'!$AV177,'Coverage Indicators - Section D'!$I$45:$I$226,0)),""),"")</f>
        <v/>
      </c>
      <c r="AA177" s="580" t="str">
        <f ca="1">IFERROR(IF(INDEX('Coverage Indicators - Section D'!G$45:G$226,MATCH('Print View'!$AV177,'Coverage Indicators - Section D'!$I$45:$I$226,0))&lt;&gt;0,INDEX('Coverage Indicators - Section D'!G$45:G$226,MATCH('Print View'!$AV177,'Coverage Indicators - Section D'!$I$45:$I$226,0)),""),"")</f>
        <v/>
      </c>
      <c r="AB177" s="582" t="str">
        <f ca="1">IFERROR(IF(INDEX('Coverage Indicators - Section D'!H$45:H$226,MATCH('Print View'!$AV177,'Coverage Indicators - Section D'!$I$45:$I$226,0))&lt;&gt;0,INDEX('Coverage Indicators - Section D'!H$45:H$226,MATCH('Print View'!$AV177,'Coverage Indicators - Section D'!$I$45:$I$226,0)),""),"")</f>
        <v/>
      </c>
      <c r="AC177" s="271" t="str">
        <f ca="1">IFERROR(IF(INDEX('Coverage Indicators - Section D'!E$45:E$226,MATCH('Print View'!$AW177,'Coverage Indicators - Section D'!$I$45:$I$226,0))&lt;&gt;0,INDEX('Coverage Indicators - Section D'!E$45:E$226,MATCH('Print View'!$AW177,'Coverage Indicators - Section D'!$I$45:$I$226,0)),""),"")</f>
        <v/>
      </c>
      <c r="AD177" s="580" t="str">
        <f ca="1">IFERROR(IF(INDEX('Coverage Indicators - Section D'!G$45:G$226,MATCH('Print View'!$AW177,'Coverage Indicators - Section D'!$I$45:$I$226,0))&lt;&gt;0,INDEX('Coverage Indicators - Section D'!G$45:G$226,MATCH('Print View'!$AW177,'Coverage Indicators - Section D'!$I$45:$I$226,0)),""),"")</f>
        <v/>
      </c>
      <c r="AE177" s="582" t="str">
        <f ca="1">IFERROR(IF(INDEX('Coverage Indicators - Section D'!H$45:H$226,MATCH('Print View'!$AW177,'Coverage Indicators - Section D'!$I$45:$I$226,0))&lt;&gt;0,INDEX('Coverage Indicators - Section D'!H$45:H$226,MATCH('Print View'!$AW177,'Coverage Indicators - Section D'!$I$45:$I$226,0)),""),"")</f>
        <v/>
      </c>
      <c r="AF177" s="271" t="str">
        <f ca="1">IFERROR(IF(INDEX('Coverage Indicators - Section D'!E$45:E$226,MATCH('Print View'!$AX177,'Coverage Indicators - Section D'!$I$45:$I$226,0))&lt;&gt;0,INDEX('Coverage Indicators - Section D'!E$45:E$226,MATCH('Print View'!$AX177,'Coverage Indicators - Section D'!$I$45:$I$226,0)),""),"")</f>
        <v/>
      </c>
      <c r="AG177" s="580" t="str">
        <f ca="1">IFERROR(IF(INDEX('Coverage Indicators - Section D'!G$45:G$226,MATCH('Print View'!$AX177,'Coverage Indicators - Section D'!$I$45:$I$226,0))&lt;&gt;0,INDEX('Coverage Indicators - Section D'!G$45:G$226,MATCH('Print View'!$AX177,'Coverage Indicators - Section D'!$I$45:$I$226,0)),""),"")</f>
        <v/>
      </c>
      <c r="AH177" s="582" t="str">
        <f ca="1">IFERROR(IF(INDEX('Coverage Indicators - Section D'!H$45:H$226,MATCH('Print View'!$AX177,'Coverage Indicators - Section D'!$I$45:$I$226,0))&lt;&gt;0,INDEX('Coverage Indicators - Section D'!H$45:H$226,MATCH('Print View'!$AX177,'Coverage Indicators - Section D'!$I$45:$I$226,0)),""),"")</f>
        <v/>
      </c>
      <c r="AI177" s="271" t="str">
        <f ca="1">IFERROR(IF(INDEX('Coverage Indicators - Section D'!E$45:E$226,MATCH('Print View'!$AY177,'Coverage Indicators - Section D'!$I$45:$I$226,0))&lt;&gt;0,INDEX('Coverage Indicators - Section D'!E$45:E$226,MATCH('Print View'!$AY177,'Coverage Indicators - Section D'!$I$45:$I$226,0)),""),"")</f>
        <v/>
      </c>
      <c r="AJ177" s="580" t="str">
        <f ca="1">IFERROR(IF(INDEX('Coverage Indicators - Section D'!G$45:G$226,MATCH('Print View'!$AY177,'Coverage Indicators - Section D'!$I$45:$I$226,0))&lt;&gt;0,INDEX('Coverage Indicators - Section D'!G$45:G$226,MATCH('Print View'!$AY177,'Coverage Indicators - Section D'!$I$45:$I$226,0)),""),"")</f>
        <v/>
      </c>
      <c r="AK177" s="582" t="str">
        <f ca="1">IFERROR(IF(INDEX('Coverage Indicators - Section D'!H$45:H$226,MATCH('Print View'!$AY177,'Coverage Indicators - Section D'!$I$45:$I$226,0))&lt;&gt;0,INDEX('Coverage Indicators - Section D'!H$45:H$226,MATCH('Print View'!$AY177,'Coverage Indicators - Section D'!$I$45:$I$226,0)),""),"")</f>
        <v/>
      </c>
      <c r="AL177" s="319"/>
      <c r="AM177" s="595" t="str">
        <f>IFERROR(IF(INDEX('Coverage Indicators - Section D'!W$10:W$41,MATCH('Print View'!$A177,'Coverage Indicators - Section D'!$A$10:$A$41,0))&lt;&gt;0,INDEX('Coverage Indicators - Section D'!W$10:W$41,MATCH('Print View'!$A177,'Coverage Indicators - Section D'!$A$10:$A$41,0)),""),"")</f>
        <v/>
      </c>
      <c r="AN177" s="306"/>
      <c r="AO177" s="683"/>
      <c r="AP177" s="684"/>
      <c r="AQ177" s="684"/>
      <c r="AR177" s="579" t="str">
        <f t="shared" ref="AR177" ca="1" si="364">CONCATENATE($A177,N$117)</f>
        <v>301-Jul-18 to 31-Dec-18</v>
      </c>
      <c r="AS177" s="578" t="str">
        <f t="shared" ref="AS177" ca="1" si="365">CONCATENATE($A177,Q$117)</f>
        <v>301-Jan-19 to 30-Jun-19</v>
      </c>
      <c r="AT177" s="578" t="str">
        <f t="shared" ref="AT177" ca="1" si="366">CONCATENATE($A177,T$117)</f>
        <v>301-Jul-19 to 31-Dec-19</v>
      </c>
      <c r="AU177" s="578" t="str">
        <f t="shared" ref="AU177" ca="1" si="367">CONCATENATE($A177,W$117)</f>
        <v>301-Jan-20 to 30-Jun-20</v>
      </c>
      <c r="AV177" s="578" t="str">
        <f t="shared" ref="AV177" ca="1" si="368">CONCATENATE($A177,Z$117)</f>
        <v>301-Jul-20 to 31-Dec-20</v>
      </c>
      <c r="AW177" s="578" t="str">
        <f t="shared" ref="AW177" ca="1" si="369">CONCATENATE($A177,AC$117)</f>
        <v>301-Jan-21 to 30-Jun-21</v>
      </c>
      <c r="AX177" s="578" t="str">
        <f t="shared" ref="AX177" si="370">CONCATENATE($A177,AF$117)</f>
        <v xml:space="preserve">30 to </v>
      </c>
      <c r="AY177" s="578" t="str">
        <f t="shared" ref="AY177" si="371">CONCATENATE($A177,AI$117)</f>
        <v xml:space="preserve">30 to </v>
      </c>
      <c r="AZ177" s="339"/>
      <c r="BA177" s="339"/>
    </row>
    <row r="178" spans="1:53" ht="29.25" thickBot="1" x14ac:dyDescent="0.3">
      <c r="A178" s="585"/>
      <c r="B178" s="583"/>
      <c r="C178" s="583"/>
      <c r="D178" s="583"/>
      <c r="E178" s="273" t="str">
        <f>IFERROR(IF(INDEX('Coverage Indicators - Section D'!F$10:F$41,MATCH('Print View'!$A177,'Coverage Indicators - Section D'!$A$10:$A$41,0))&lt;&gt;0,INDEX('Coverage Indicators - Section D'!F$10:F$41,MATCH('Print View'!$A177,'Coverage Indicators - Section D'!$A$10:$A$41,0)),""),"")</f>
        <v/>
      </c>
      <c r="F178" s="581"/>
      <c r="G178" s="581"/>
      <c r="H178" s="583"/>
      <c r="I178" s="583"/>
      <c r="J178" s="583"/>
      <c r="K178" s="583"/>
      <c r="L178" s="273" t="str">
        <f>IFERROR(IF(INDEX('Coverage Indicators - Section D'!U$10:U$41,MATCH('Print View'!$A177,'Coverage Indicators - Section D'!$A$10:$A$41,0))&lt;&gt;0,INDEX('Coverage Indicators - Section D'!U$10:U$41,MATCH('Print View'!$A177,'Coverage Indicators - Section D'!$A$10:$A$41,0)),""),"")</f>
        <v/>
      </c>
      <c r="M178" s="583"/>
      <c r="N178" s="273" t="str">
        <f ca="1">IFERROR(IF(INDEX('Coverage Indicators - Section D'!F$45:F$226,MATCH('Print View'!$AR177,'Coverage Indicators - Section D'!$I$45:$I$226,0))&lt;&gt;0,INDEX('Coverage Indicators - Section D'!F$45:F$226,MATCH('Print View'!$AR177,'Coverage Indicators - Section D'!$I$45:$I$226,0)),""),"")</f>
        <v/>
      </c>
      <c r="O178" s="581"/>
      <c r="P178" s="583"/>
      <c r="Q178" s="273" t="str">
        <f ca="1">IFERROR(IF(INDEX('Coverage Indicators - Section D'!F$45:F$226,MATCH('Print View'!$AS177,'Coverage Indicators - Section D'!$I$45:$I$226,0))&lt;&gt;0,INDEX('Coverage Indicators - Section D'!F$45:F$226,MATCH('Print View'!$AS177,'Coverage Indicators - Section D'!$I$45:$I$226,0)),""),"")</f>
        <v/>
      </c>
      <c r="R178" s="581"/>
      <c r="S178" s="583"/>
      <c r="T178" s="273" t="str">
        <f ca="1">IFERROR(IF(INDEX('Coverage Indicators - Section D'!F$45:F$226,MATCH('Print View'!$AT177,'Coverage Indicators - Section D'!$I$45:$I$226,0))&lt;&gt;0,INDEX('Coverage Indicators - Section D'!F$45:F$226,MATCH('Print View'!$AT177,'Coverage Indicators - Section D'!$I$45:$I$226,0)),""),"")</f>
        <v/>
      </c>
      <c r="U178" s="581"/>
      <c r="V178" s="583"/>
      <c r="W178" s="273" t="str">
        <f ca="1">IFERROR(IF(INDEX('Coverage Indicators - Section D'!F$45:F$226,MATCH('Print View'!$AU177,'Coverage Indicators - Section D'!$I$45:$I$226,0))&lt;&gt;0,INDEX('Coverage Indicators - Section D'!F$45:F$226,MATCH('Print View'!$AU177,'Coverage Indicators - Section D'!$I$45:$I$226,0)),""),"")</f>
        <v/>
      </c>
      <c r="X178" s="581"/>
      <c r="Y178" s="583"/>
      <c r="Z178" s="273" t="str">
        <f ca="1">IFERROR(IF(INDEX('Coverage Indicators - Section D'!F$45:F$226,MATCH('Print View'!$AV177,'Coverage Indicators - Section D'!$I$45:$I$226,0))&lt;&gt;0,INDEX('Coverage Indicators - Section D'!F$45:F$226,MATCH('Print View'!$AV177,'Coverage Indicators - Section D'!$I$45:$I$226,0)),""),"")</f>
        <v/>
      </c>
      <c r="AA178" s="581"/>
      <c r="AB178" s="583"/>
      <c r="AC178" s="273" t="str">
        <f ca="1">IFERROR(IF(INDEX('Coverage Indicators - Section D'!F$45:F$226,MATCH('Print View'!$AW177,'Coverage Indicators - Section D'!$I$45:$I$226,0))&lt;&gt;0,INDEX('Coverage Indicators - Section D'!F$45:F$226,MATCH('Print View'!$AW177,'Coverage Indicators - Section D'!$I$45:$I$226,0)),""),"")</f>
        <v/>
      </c>
      <c r="AD178" s="581"/>
      <c r="AE178" s="583"/>
      <c r="AF178" s="273" t="str">
        <f ca="1">IFERROR(IF(INDEX('Coverage Indicators - Section D'!F$45:F$226,MATCH('Print View'!$AX177,'Coverage Indicators - Section D'!$I$45:$I$226,0))&lt;&gt;0,INDEX('Coverage Indicators - Section D'!F$45:F$226,MATCH('Print View'!$AX177,'Coverage Indicators - Section D'!$I$45:$I$226,0)),""),"")</f>
        <v/>
      </c>
      <c r="AG178" s="581"/>
      <c r="AH178" s="583"/>
      <c r="AI178" s="273" t="str">
        <f ca="1">IFERROR(IF(INDEX('Coverage Indicators - Section D'!F$45:F$226,MATCH('Print View'!$AY177,'Coverage Indicators - Section D'!$I$45:$I$226,0))&lt;&gt;0,INDEX('Coverage Indicators - Section D'!F$45:F$226,MATCH('Print View'!$AY177,'Coverage Indicators - Section D'!$I$45:$I$226,0)),""),"")</f>
        <v/>
      </c>
      <c r="AJ178" s="581"/>
      <c r="AK178" s="583"/>
      <c r="AL178" s="320"/>
      <c r="AM178" s="596"/>
      <c r="AO178" s="685"/>
      <c r="AP178" s="686"/>
      <c r="AQ178" s="686"/>
      <c r="AR178" s="579"/>
      <c r="AS178" s="578"/>
      <c r="AT178" s="578"/>
      <c r="AU178" s="578"/>
      <c r="AV178" s="578"/>
      <c r="AW178" s="578"/>
      <c r="AX178" s="578"/>
      <c r="AY178" s="578"/>
    </row>
    <row r="179" spans="1:53" s="227" customFormat="1" ht="16.5" thickBot="1" x14ac:dyDescent="0.3">
      <c r="A179" s="228"/>
      <c r="C179" s="222"/>
      <c r="D179" s="222"/>
      <c r="E179" s="222"/>
      <c r="F179" s="222"/>
      <c r="G179" s="222"/>
      <c r="H179" s="222"/>
      <c r="I179" s="222"/>
      <c r="J179" s="222"/>
      <c r="K179" s="222"/>
      <c r="L179" s="222"/>
      <c r="M179" s="222"/>
      <c r="N179" s="222"/>
      <c r="O179" s="222"/>
      <c r="P179" s="222"/>
      <c r="Q179" s="222"/>
      <c r="R179" s="222"/>
      <c r="S179" s="222"/>
      <c r="T179" s="222"/>
      <c r="U179" s="222"/>
      <c r="V179" s="222"/>
      <c r="W179" s="222"/>
      <c r="X179" s="222"/>
      <c r="Y179" s="222"/>
      <c r="Z179" s="222"/>
      <c r="AA179" s="222"/>
      <c r="AB179" s="222"/>
      <c r="AC179" s="222"/>
      <c r="AD179" s="222"/>
      <c r="AE179" s="222"/>
      <c r="AF179" s="222"/>
      <c r="AG179" s="222"/>
      <c r="AH179" s="222"/>
      <c r="AI179" s="222"/>
      <c r="AJ179" s="222"/>
      <c r="AK179" s="222"/>
      <c r="AL179" s="222"/>
      <c r="AM179" s="222"/>
      <c r="AN179" s="222"/>
      <c r="AO179" s="222"/>
      <c r="AP179" s="222"/>
      <c r="AQ179" s="222"/>
      <c r="AR179" s="4"/>
      <c r="AS179" s="9"/>
      <c r="AT179" s="9"/>
      <c r="AU179" s="9"/>
      <c r="AV179" s="9"/>
      <c r="AW179" s="9"/>
      <c r="AX179" s="9"/>
      <c r="AY179" s="9"/>
      <c r="AZ179" s="9"/>
      <c r="BA179" s="9"/>
    </row>
    <row r="180" spans="1:53" s="227" customFormat="1" ht="45.75" customHeight="1" thickBot="1" x14ac:dyDescent="0.3">
      <c r="A180" s="589" t="s">
        <v>304</v>
      </c>
      <c r="B180" s="590"/>
      <c r="C180" s="590"/>
      <c r="D180" s="590"/>
      <c r="E180" s="590"/>
      <c r="F180" s="590"/>
      <c r="G180" s="590"/>
      <c r="H180" s="590"/>
      <c r="I180" s="591"/>
      <c r="J180" s="222"/>
      <c r="K180" s="222"/>
      <c r="L180" s="222"/>
      <c r="M180" s="222"/>
      <c r="N180" s="222"/>
      <c r="O180" s="222"/>
      <c r="P180" s="222"/>
      <c r="Q180" s="222"/>
      <c r="R180" s="222"/>
      <c r="S180" s="222"/>
      <c r="T180" s="222"/>
      <c r="U180" s="222"/>
      <c r="V180" s="222"/>
      <c r="W180" s="222"/>
      <c r="X180" s="222"/>
      <c r="Y180" s="222"/>
      <c r="Z180" s="222"/>
      <c r="AA180" s="222"/>
      <c r="AB180" s="222"/>
      <c r="AC180" s="222"/>
      <c r="AD180" s="222"/>
      <c r="AE180" s="222"/>
      <c r="AF180" s="222"/>
      <c r="AG180" s="222"/>
      <c r="AH180" s="222"/>
      <c r="AI180" s="222"/>
      <c r="AJ180" s="222"/>
      <c r="AK180" s="222"/>
      <c r="AL180" s="222"/>
      <c r="AM180" s="222"/>
      <c r="AN180" s="222"/>
      <c r="AO180" s="222"/>
      <c r="AP180" s="222"/>
      <c r="AQ180" s="222"/>
      <c r="AR180" s="4"/>
      <c r="AS180" s="9"/>
      <c r="AT180" s="9"/>
      <c r="AU180" s="9"/>
      <c r="AV180" s="9"/>
      <c r="AW180" s="9"/>
      <c r="AX180" s="9"/>
      <c r="AY180" s="9"/>
      <c r="AZ180" s="9"/>
      <c r="BA180" s="9"/>
    </row>
    <row r="181" spans="1:53" s="227" customFormat="1" ht="16.5" thickBot="1" x14ac:dyDescent="0.3">
      <c r="A181" s="228"/>
      <c r="C181" s="222"/>
      <c r="D181" s="222"/>
      <c r="E181" s="222"/>
      <c r="F181" s="222"/>
      <c r="G181" s="222"/>
      <c r="H181" s="222"/>
      <c r="I181" s="222"/>
      <c r="J181" s="222"/>
      <c r="K181" s="222"/>
      <c r="L181" s="222"/>
      <c r="M181" s="222"/>
      <c r="N181" s="222"/>
      <c r="O181" s="222"/>
      <c r="P181" s="222"/>
      <c r="Q181" s="222"/>
      <c r="R181" s="222"/>
      <c r="S181" s="222"/>
      <c r="T181" s="222"/>
      <c r="U181" s="222"/>
      <c r="V181" s="222"/>
      <c r="W181" s="222"/>
      <c r="X181" s="222"/>
      <c r="Y181" s="222"/>
      <c r="Z181" s="222"/>
      <c r="AA181" s="222"/>
      <c r="AB181" s="222"/>
      <c r="AC181" s="222"/>
      <c r="AD181" s="222"/>
      <c r="AE181" s="222"/>
      <c r="AF181" s="222"/>
      <c r="AG181" s="222"/>
      <c r="AH181" s="222"/>
      <c r="AI181" s="222"/>
      <c r="AJ181" s="222"/>
      <c r="AK181" s="222"/>
      <c r="AL181" s="222"/>
      <c r="AM181" s="222"/>
      <c r="AN181" s="222"/>
      <c r="AO181" s="222"/>
      <c r="AP181" s="222"/>
      <c r="AQ181" s="222"/>
      <c r="AR181" s="4"/>
      <c r="AS181" s="9"/>
      <c r="AT181" s="9"/>
      <c r="AU181" s="9"/>
      <c r="AV181" s="9"/>
      <c r="AW181" s="9"/>
      <c r="AX181" s="9"/>
      <c r="AY181" s="9"/>
      <c r="AZ181" s="9"/>
      <c r="BA181" s="9"/>
    </row>
    <row r="182" spans="1:53" s="227" customFormat="1" ht="34.5" thickBot="1" x14ac:dyDescent="0.5">
      <c r="A182" s="292"/>
      <c r="B182" s="293"/>
      <c r="C182" s="293"/>
      <c r="D182" s="293"/>
      <c r="E182" s="293"/>
      <c r="F182" s="293"/>
      <c r="G182" s="592" t="str">
        <f ca="1">TEXT(IFERROR(INDEX('Overview - Section A'!$A$37:$A$44,MATCH(A16,'Overview - Section A'!$B$37:$B$44,0)),""),"d-mmm-yy") &amp;" to " &amp; TEXT(IFERROR(INDEX('Overview - Section A'!$E$37:$E$44,MATCH(A16,'Overview - Section A'!$B$37:$B$44,0)),""),"d-mmm-yy")</f>
        <v>1-Jul-18 to 31-Dec-18</v>
      </c>
      <c r="H182" s="593"/>
      <c r="I182" s="593" t="str">
        <f ca="1">TEXT(IFERROR(INDEX('Overview - Section A'!$A$37:$A$44,MATCH(A17,'Overview - Section A'!$B$37:$B$44,0)),""),"d-mmm-yy") &amp;" to " &amp; TEXT(IFERROR(INDEX('Overview - Section A'!$E$37:$E$44,MATCH(A17,'Overview - Section A'!$B$37:$B$44,0)),""),"d-mmm-yy")</f>
        <v>1-Jan-19 to 30-Jun-19</v>
      </c>
      <c r="J182" s="593"/>
      <c r="K182" s="592" t="str">
        <f ca="1">TEXT(IFERROR(INDEX('Overview - Section A'!$A$37:$A$44,MATCH(A17,'Overview - Section A'!$B$37:$B$44,0)),""),"d-mmm-yy") &amp;" to " &amp; TEXT(IFERROR(INDEX('Overview - Section A'!$E$37:$E$44,MATCH(A17,'Overview - Section A'!$B$37:$B$44,0)),""),"d-mmm-yy")</f>
        <v>1-Jan-19 to 30-Jun-19</v>
      </c>
      <c r="L182" s="593"/>
      <c r="M182" s="593" t="str">
        <f ca="1">TEXT(IFERROR(INDEX('Overview - Section A'!$A$37:$A$44,MATCH(A19,'Overview - Section A'!$B$37:$B$44,0)),""),"d-mmm-yy") &amp;" to " &amp; TEXT(IFERROR(INDEX('Overview - Section A'!$E$37:$E$44,MATCH(A19,'Overview - Section A'!$B$37:$B$44,0)),""),"d-mmm-yy")</f>
        <v>1-Jan-20 to 30-Jun-20</v>
      </c>
      <c r="N182" s="593"/>
      <c r="O182" s="592" t="str">
        <f ca="1">TEXT(IFERROR(INDEX('Overview - Section A'!$A$37:$A$44,MATCH(A18,'Overview - Section A'!$B$37:$B$44,0)),""),"d-mmm-yy") &amp;" to " &amp; TEXT(IFERROR(INDEX('Overview - Section A'!$E$37:$E$44,MATCH(A18,'Overview - Section A'!$B$37:$B$44,0)),""),"d-mmm-yy")</f>
        <v>1-Jul-19 to 31-Dec-19</v>
      </c>
      <c r="P182" s="593"/>
      <c r="Q182" s="593" t="str">
        <f ca="1">TEXT(IFERROR(INDEX('Overview - Section A'!$A$37:$A$44,MATCH(A21,'Overview - Section A'!$B$37:$B$44,0)),""),"d-mmm-yy") &amp;" to " &amp; TEXT(IFERROR(INDEX('Overview - Section A'!$E$37:$E$44,MATCH(A21,'Overview - Section A'!$B$37:$B$44,0)),""),"d-mmm-yy")</f>
        <v>1-Jan-21 to 30-Jun-21</v>
      </c>
      <c r="R182" s="593"/>
      <c r="S182" s="592" t="str">
        <f ca="1">TEXT(IFERROR(INDEX('Overview - Section A'!$A$37:$A$44,MATCH(A19,'Overview - Section A'!$B$37:$B$44,0)),""),"d-mmm-yy") &amp;" to " &amp; TEXT(IFERROR(INDEX('Overview - Section A'!$E$37:$E$44,MATCH(A19,'Overview - Section A'!$B$37:$B$44,0)),""),"d-mmm-yy")</f>
        <v>1-Jan-20 to 30-Jun-20</v>
      </c>
      <c r="T182" s="593"/>
      <c r="U182" s="593"/>
      <c r="V182" s="593"/>
      <c r="W182" s="592" t="str">
        <f ca="1">TEXT(IFERROR(INDEX('Overview - Section A'!$A$37:$A$44,MATCH(A20,'Overview - Section A'!$B$37:$B$44,0)),""),"d-mmm-yy") &amp;" to " &amp; TEXT(IFERROR(INDEX('Overview - Section A'!$E$37:$E$44,MATCH(A20,'Overview - Section A'!$B$37:$B$44,0)),""),"d-mmm-yy")</f>
        <v>1-Jul-20 to 31-Dec-20</v>
      </c>
      <c r="X182" s="593"/>
      <c r="Y182" s="593"/>
      <c r="Z182" s="593"/>
      <c r="AA182" s="592" t="str">
        <f ca="1">TEXT(IFERROR(INDEX('Overview - Section A'!$A$37:$A$44,MATCH(A21,'Overview - Section A'!$B$37:$B$44,0)),""),"d-mmm-yy") &amp;" to " &amp; TEXT(IFERROR(INDEX('Overview - Section A'!$E$37:$E$44,MATCH(A21,'Overview - Section A'!$B$37:$B$44,0)),""),"d-mmm-yy")</f>
        <v>1-Jan-21 to 30-Jun-21</v>
      </c>
      <c r="AB182" s="593" t="str">
        <f>TEXT(IFERROR(INDEX('Overview - Section A'!$A$37:$A$44,MATCH(N21,'Overview - Section A'!$B$37:$B$44,0)),""),"d-mmm-yy") &amp;" to " &amp; TEXT(IFERROR(INDEX('Overview - Section A'!$E$37:$E$44,MATCH(N21,'Overview - Section A'!$B$37:$B$44,0)),""),"d-mmm-yy")</f>
        <v xml:space="preserve"> to </v>
      </c>
      <c r="AC182" s="593"/>
      <c r="AD182" s="593"/>
      <c r="AE182" s="592" t="str">
        <f>TEXT(IFERROR(INDEX('Overview - Section A'!$A$37:$A$44,MATCH(A22,'Overview - Section A'!$B$37:$B$44,0)),""),"d-mmm-yy") &amp;" to " &amp; TEXT(IFERROR(INDEX('Overview - Section A'!$E$37:$E$44,MATCH(A22,'Overview - Section A'!$B$37:$B$44,0)),""),"d-mmm-yy")</f>
        <v xml:space="preserve"> to </v>
      </c>
      <c r="AF182" s="593"/>
      <c r="AG182" s="593"/>
      <c r="AH182" s="593"/>
      <c r="AI182" s="592" t="str">
        <f>TEXT(IFERROR(INDEX('Overview - Section A'!$A$37:$A$44,MATCH(A23,'Overview - Section A'!$B$37:$B$44,0)),""),"d-mmm-yy") &amp;" to " &amp; TEXT(IFERROR(INDEX('Overview - Section A'!$E$37:$E$44,MATCH(A23,'Overview - Section A'!$B$37:$B$44,0)),""),"d-mmm-yy")</f>
        <v xml:space="preserve"> to </v>
      </c>
      <c r="AJ182" s="593"/>
      <c r="AK182" s="593"/>
      <c r="AL182" s="593"/>
      <c r="AM182" s="294"/>
      <c r="AN182" s="222"/>
      <c r="AO182" s="570" t="s">
        <v>309</v>
      </c>
      <c r="AP182" s="570"/>
      <c r="AQ182" s="570"/>
      <c r="AR182" s="4"/>
      <c r="AS182" s="9"/>
      <c r="AT182" s="9"/>
      <c r="AU182" s="9"/>
      <c r="AV182" s="9"/>
      <c r="AW182" s="9"/>
      <c r="AX182" s="9"/>
      <c r="AY182" s="9"/>
      <c r="AZ182" s="9"/>
      <c r="BA182" s="9"/>
    </row>
    <row r="183" spans="1:53" s="227" customFormat="1" ht="54" x14ac:dyDescent="0.25">
      <c r="A183" s="295" t="s">
        <v>184</v>
      </c>
      <c r="B183" s="281" t="s">
        <v>1</v>
      </c>
      <c r="C183" s="281" t="s">
        <v>88</v>
      </c>
      <c r="D183" s="281" t="s">
        <v>89</v>
      </c>
      <c r="E183" s="281" t="s">
        <v>259</v>
      </c>
      <c r="F183" s="282" t="s">
        <v>11</v>
      </c>
      <c r="G183" s="575" t="s">
        <v>142</v>
      </c>
      <c r="H183" s="575"/>
      <c r="I183" s="576" t="s">
        <v>133</v>
      </c>
      <c r="J183" s="575"/>
      <c r="K183" s="575" t="s">
        <v>142</v>
      </c>
      <c r="L183" s="575"/>
      <c r="M183" s="576" t="s">
        <v>133</v>
      </c>
      <c r="N183" s="575"/>
      <c r="O183" s="575" t="s">
        <v>142</v>
      </c>
      <c r="P183" s="575"/>
      <c r="Q183" s="576" t="s">
        <v>133</v>
      </c>
      <c r="R183" s="575"/>
      <c r="S183" s="575" t="s">
        <v>142</v>
      </c>
      <c r="T183" s="575"/>
      <c r="U183" s="576" t="s">
        <v>133</v>
      </c>
      <c r="V183" s="575"/>
      <c r="W183" s="575" t="s">
        <v>142</v>
      </c>
      <c r="X183" s="575"/>
      <c r="Y183" s="576" t="s">
        <v>133</v>
      </c>
      <c r="Z183" s="575"/>
      <c r="AA183" s="575" t="s">
        <v>142</v>
      </c>
      <c r="AB183" s="575"/>
      <c r="AC183" s="576" t="s">
        <v>133</v>
      </c>
      <c r="AD183" s="575"/>
      <c r="AE183" s="575" t="s">
        <v>142</v>
      </c>
      <c r="AF183" s="575"/>
      <c r="AG183" s="576" t="s">
        <v>133</v>
      </c>
      <c r="AH183" s="575"/>
      <c r="AI183" s="575" t="s">
        <v>142</v>
      </c>
      <c r="AJ183" s="575"/>
      <c r="AK183" s="576" t="s">
        <v>133</v>
      </c>
      <c r="AL183" s="575"/>
      <c r="AM183" s="296" t="s">
        <v>9</v>
      </c>
      <c r="AN183" s="222"/>
      <c r="AO183" s="302" t="s">
        <v>301</v>
      </c>
      <c r="AP183" s="302" t="s">
        <v>302</v>
      </c>
      <c r="AQ183" s="302" t="s">
        <v>303</v>
      </c>
      <c r="AR183" s="4"/>
      <c r="AS183" s="9"/>
      <c r="AT183" s="9"/>
      <c r="AU183" s="9"/>
      <c r="AV183" s="9"/>
      <c r="AW183" s="9"/>
      <c r="AX183" s="9"/>
      <c r="AY183" s="9"/>
      <c r="AZ183" s="9"/>
      <c r="BA183" s="9"/>
    </row>
    <row r="184" spans="1:53" s="227" customFormat="1" ht="60" customHeight="1" x14ac:dyDescent="0.25">
      <c r="A184" s="297">
        <v>1</v>
      </c>
      <c r="B184" s="343" t="str">
        <f>IFERROR(IF(INDEX('WPTM - Section F'!B$8:B$89,MATCH('Print View'!$A184,'WPTM - Section F'!$A$8:$A$89,0))&lt;&gt;0,INDEX('WPTM - Section F'!B$8:B$89,MATCH('Print View'!$A184,'WPTM - Section F'!$A$8:$A$89,0)),""),"")</f>
        <v/>
      </c>
      <c r="C184" s="343" t="str">
        <f>IFERROR(IF(INDEX('WPTM - Section F'!C$8:C$89,MATCH('Print View'!$A184,'WPTM - Section F'!$A$8:$A$89,0))&lt;&gt;0,INDEX('WPTM - Section F'!C$8:C$89,MATCH('Print View'!$A184,'WPTM - Section F'!$A$8:$A$89,0)),""),"")</f>
        <v/>
      </c>
      <c r="D184" s="343" t="str">
        <f>IFERROR(IF(INDEX('WPTM - Section F'!D$8:D$89,MATCH('Print View'!$A184,'WPTM - Section F'!$A$8:$A$89,0))&lt;&gt;0,INDEX('WPTM - Section F'!D$8:D$89,MATCH('Print View'!$A184,'WPTM - Section F'!$A$8:$A$89,0)),""),"")</f>
        <v/>
      </c>
      <c r="E184" s="343" t="str">
        <f>IFERROR(IF(INDEX('WPTM - Section F'!E$8:E$89,MATCH('Print View'!$A184,'WPTM - Section F'!$A$8:$A$89,0))&lt;&gt;0,INDEX('WPTM - Section F'!E$8:E$89,MATCH('Print View'!$A184,'WPTM - Section F'!$A$8:$A$89,0)),""),"")</f>
        <v/>
      </c>
      <c r="F184" s="343" t="str">
        <f>IFERROR(IF(INDEX('WPTM - Section F'!N$8:N$89,MATCH('Print View'!$A184,'WPTM - Section F'!$A$8:$A$89,0))&lt;&gt;0,INDEX('WPTM - Section F'!N$8:N$89,MATCH('Print View'!$A184,'WPTM - Section F'!$A$8:$A$89,0)),""),"")</f>
        <v/>
      </c>
      <c r="G184" s="577" t="str">
        <f ca="1">IFERROR(IF(INDEX('WPTM - Section F'!D$93:D$574,MATCH('Print View'!$AR184,'WPTM - Section F'!L$93:L$574,0))&lt;&gt;0,INDEX('WPTM - Section F'!D$93:D$574,MATCH('Print View'!$AR184,'WPTM - Section F'!L$93:L$574,0)),""),"")</f>
        <v/>
      </c>
      <c r="H184" s="577"/>
      <c r="I184" s="577" t="str">
        <f ca="1">IFERROR(IF(INDEX('WPTM - Section F'!E$93:E$574,MATCH('Print View'!$AR184,'WPTM - Section F'!L$93:L$574,0))&lt;&gt;0,INDEX('WPTM - Section F'!E$93:E$574,MATCH('Print View'!$AR184,'WPTM - Section F'!L$93:L$574,0)),""),"")</f>
        <v/>
      </c>
      <c r="J184" s="577"/>
      <c r="K184" s="577" t="str">
        <f ca="1">IFERROR(IF(INDEX('WPTM - Section F'!D$93:D$574,MATCH('Print View'!$AS184,'WPTM - Section F'!L$93:L$574,0))&lt;&gt;0,INDEX('WPTM - Section F'!D$93:D$574,MATCH('Print View'!$AS184,'WPTM - Section F'!L$93:L$574,0)),""),"")</f>
        <v/>
      </c>
      <c r="L184" s="577"/>
      <c r="M184" s="577" t="str">
        <f ca="1">IFERROR(IF(INDEX('WPTM - Section F'!E$93:E$574,MATCH('Print View'!$AS184,'WPTM - Section F'!L$93:L$574,0))&lt;&gt;0,INDEX('WPTM - Section F'!E$93:E$574,MATCH('Print View'!$AS184,'WPTM - Section F'!L$93:L$574,0)),""),"")</f>
        <v/>
      </c>
      <c r="N184" s="577"/>
      <c r="O184" s="577" t="str">
        <f ca="1">IFERROR(IF(INDEX('WPTM - Section F'!D$93:D$574,MATCH('Print View'!$AT184,'WPTM - Section F'!L$93:L$574,0))&lt;&gt;0,INDEX('WPTM - Section F'!D$93:D$574,MATCH('Print View'!$AT184,'WPTM - Section F'!L$93:L$574,0)),""),"")</f>
        <v/>
      </c>
      <c r="P184" s="577"/>
      <c r="Q184" s="577" t="str">
        <f ca="1">IFERROR(IF(INDEX('WPTM - Section F'!E$93:E$574,MATCH('Print View'!$AT184,'WPTM - Section F'!L$93:L$574,0))&lt;&gt;0,INDEX('WPTM - Section F'!E$93:E$574,MATCH('Print View'!$AT184,'WPTM - Section F'!L$93:L$574,0)),""),"")</f>
        <v/>
      </c>
      <c r="R184" s="577"/>
      <c r="S184" s="577" t="str">
        <f ca="1">IFERROR(IF(INDEX('WPTM - Section F'!D$93:D$574,MATCH('Print View'!$AU184,'WPTM - Section F'!L$93:L$574,0))&lt;&gt;0,INDEX('WPTM - Section F'!D$93:D$574,MATCH('Print View'!$AU184,'WPTM - Section F'!L$93:L$574,0)),""),"")</f>
        <v/>
      </c>
      <c r="T184" s="577"/>
      <c r="U184" s="577" t="str">
        <f ca="1">IFERROR(IF(INDEX('WPTM - Section F'!E$93:E$574,MATCH('Print View'!$AU184,'WPTM - Section F'!L$93:L$574,0))&lt;&gt;0,INDEX('WPTM - Section F'!E$93:E$574,MATCH('Print View'!$AU184,'WPTM - Section F'!L$93:L$574,0)),""),"")</f>
        <v/>
      </c>
      <c r="V184" s="577"/>
      <c r="W184" s="577" t="str">
        <f ca="1">IFERROR(IF(INDEX('WPTM - Section F'!D$93:D$574,MATCH('Print View'!$AV184,'WPTM - Section F'!L$93:L$574,0))&lt;&gt;0,INDEX('WPTM - Section F'!D$93:D$574,MATCH('Print View'!$AV184,'WPTM - Section F'!L$93:L$574,0)),""),"")</f>
        <v/>
      </c>
      <c r="X184" s="577"/>
      <c r="Y184" s="577" t="str">
        <f ca="1">IFERROR(IF(INDEX('WPTM - Section F'!E$93:E$574,MATCH('Print View'!$AV184,'WPTM - Section F'!L$93:L$574,0))&lt;&gt;0,INDEX('WPTM - Section F'!E$93:E$574,MATCH('Print View'!$AV184,'WPTM - Section F'!L$93:L$574,0)),""),"")</f>
        <v/>
      </c>
      <c r="Z184" s="577"/>
      <c r="AA184" s="577" t="str">
        <f ca="1">IFERROR(IF(INDEX('WPTM - Section F'!D$93:D$574,MATCH('Print View'!$AW184,'WPTM - Section F'!L$93:L$574,0))&lt;&gt;0,INDEX('WPTM - Section F'!D$93:D$574,MATCH('Print View'!$AW184,'WPTM - Section F'!L$93:L$574,0)),""),"")</f>
        <v/>
      </c>
      <c r="AB184" s="577"/>
      <c r="AC184" s="577" t="str">
        <f ca="1">IFERROR(IF(INDEX('WPTM - Section F'!E$93:E$574,MATCH('Print View'!$AW184,'WPTM - Section F'!L$93:L$574,0))&lt;&gt;0,INDEX('WPTM - Section F'!E$93:E$574,MATCH('Print View'!$AW184,'WPTM - Section F'!L$93:L$574,0)),""),"")</f>
        <v/>
      </c>
      <c r="AD184" s="577"/>
      <c r="AE184" s="577" t="str">
        <f ca="1">IFERROR(IF(INDEX('WPTM - Section F'!D$93:D$574,MATCH('Print View'!$AX184,'WPTM - Section F'!L$93:L$574,0))&lt;&gt;0,INDEX('WPTM - Section F'!D$93:D$574,MATCH('Print View'!$AX184,'WPTM - Section F'!L$93:L$574,0)),""),"")</f>
        <v/>
      </c>
      <c r="AF184" s="577"/>
      <c r="AG184" s="577" t="str">
        <f ca="1">IFERROR(IF(INDEX('WPTM - Section F'!E$93:E$574,MATCH('Print View'!$AX184,'WPTM - Section F'!L$93:L$574,0))&lt;&gt;0,INDEX('WPTM - Section F'!E$93:E$574,MATCH('Print View'!$AX184,'WPTM - Section F'!L$93:L$574,0)),""),"")</f>
        <v/>
      </c>
      <c r="AH184" s="577"/>
      <c r="AI184" s="577" t="str">
        <f ca="1">IFERROR(IF(INDEX('WPTM - Section F'!D$93:D$574,MATCH('Print View'!$AY184,'WPTM - Section F'!L$93:L$574,0))&lt;&gt;0,INDEX('WPTM - Section F'!D$93:D$574,MATCH('Print View'!$AY184,'WPTM - Section F'!L$93:L$574,0)),""),"")</f>
        <v/>
      </c>
      <c r="AJ184" s="577"/>
      <c r="AK184" s="577" t="str">
        <f ca="1">IFERROR(IF(INDEX('WPTM - Section F'!E$93:E$574,MATCH('Print View'!$AY184,'WPTM - Section F'!L$93:L$574,0))&lt;&gt;0,INDEX('WPTM - Section F'!E$93:E$574,MATCH('Print View'!$AY184,'WPTM - Section F'!L$93:L$574,0)),""),"")</f>
        <v/>
      </c>
      <c r="AL184" s="577"/>
      <c r="AM184" s="314" t="str">
        <f>IFERROR(IF(INDEX('WPTM - Section F'!O$8:O$89,MATCH('Print View'!$A184,'WPTM - Section F'!D$8:D$89,0))&lt;&gt;0,INDEX('WPTM - Section F'!O$8:O$89,MATCH('Print View'!$A184,'WPTM - Section F'!D$8:D$89,0)),""),"")</f>
        <v/>
      </c>
      <c r="AN184" s="222"/>
      <c r="AO184" s="308"/>
      <c r="AP184" s="309"/>
      <c r="AQ184" s="309"/>
      <c r="AR184" s="247" t="str">
        <f ca="1">CONCATENATE($A184,G182)</f>
        <v>11-Jul-18 to 31-Dec-18</v>
      </c>
      <c r="AS184" s="3" t="str">
        <f ca="1">CONCATENATE($A184,K$182)</f>
        <v>11-Jan-19 to 30-Jun-19</v>
      </c>
      <c r="AT184" s="3" t="str">
        <f ca="1">CONCATENATE($A184,O$182)</f>
        <v>11-Jul-19 to 31-Dec-19</v>
      </c>
      <c r="AU184" s="3" t="str">
        <f ca="1">CONCATENATE($A184,S$182)</f>
        <v>11-Jan-20 to 30-Jun-20</v>
      </c>
      <c r="AV184" s="3" t="str">
        <f ca="1">CONCATENATE($A184,W$182)</f>
        <v>11-Jul-20 to 31-Dec-20</v>
      </c>
      <c r="AW184" s="3" t="str">
        <f ca="1">CONCATENATE($A184,AA$182)</f>
        <v>11-Jan-21 to 30-Jun-21</v>
      </c>
      <c r="AX184" s="9" t="str">
        <f>CONCATENATE($A184,AE$182)</f>
        <v xml:space="preserve">1 to </v>
      </c>
      <c r="AY184" s="9" t="str">
        <f>CONCATENATE($A184,AI$182)</f>
        <v xml:space="preserve">1 to </v>
      </c>
      <c r="AZ184" s="9"/>
      <c r="BA184" s="9"/>
    </row>
    <row r="185" spans="1:53" s="227" customFormat="1" ht="60" customHeight="1" x14ac:dyDescent="0.25">
      <c r="A185" s="298">
        <v>2</v>
      </c>
      <c r="B185" s="283" t="str">
        <f>IFERROR(IF(INDEX('WPTM - Section F'!B$8:B$89,MATCH('Print View'!$A185,'WPTM - Section F'!$A$8:$A$89,0))&lt;&gt;0,INDEX('WPTM - Section F'!B$8:B$89,MATCH('Print View'!$A185,'WPTM - Section F'!$A$8:$A$89,0)),""),"")</f>
        <v/>
      </c>
      <c r="C185" s="283" t="str">
        <f>IFERROR(IF(INDEX('WPTM - Section F'!C$8:C$89,MATCH('Print View'!$A185,'WPTM - Section F'!$A$8:$A$89,0))&lt;&gt;0,INDEX('WPTM - Section F'!C$8:C$89,MATCH('Print View'!$A185,'WPTM - Section F'!$A$8:$A$89,0)),""),"")</f>
        <v/>
      </c>
      <c r="D185" s="283" t="str">
        <f>IFERROR(IF(INDEX('WPTM - Section F'!D$8:D$89,MATCH('Print View'!$A185,'WPTM - Section F'!$A$8:$A$89,0))&lt;&gt;0,INDEX('WPTM - Section F'!D$8:D$89,MATCH('Print View'!$A185,'WPTM - Section F'!$A$8:$A$89,0)),""),"")</f>
        <v/>
      </c>
      <c r="E185" s="283" t="str">
        <f>IFERROR(IF(INDEX('WPTM - Section F'!E$8:E$89,MATCH('Print View'!$A185,'WPTM - Section F'!$A$8:$A$89,0))&lt;&gt;0,INDEX('WPTM - Section F'!E$8:E$89,MATCH('Print View'!$A185,'WPTM - Section F'!$A$8:$A$89,0)),""),"")</f>
        <v/>
      </c>
      <c r="F185" s="283" t="str">
        <f>IFERROR(IF(INDEX('WPTM - Section F'!N$8:N$89,MATCH('Print View'!$A185,'WPTM - Section F'!$A$8:$A$89,0))&lt;&gt;0,INDEX('WPTM - Section F'!N$8:N$89,MATCH('Print View'!$A185,'WPTM - Section F'!$A$8:$A$89,0)),""),"")</f>
        <v/>
      </c>
      <c r="G185" s="571" t="str">
        <f ca="1">IFERROR(IF(INDEX('WPTM - Section F'!D$93:D$574,MATCH('Print View'!$AR185,'WPTM - Section F'!L$93:L$574,0))&lt;&gt;0,INDEX('WPTM - Section F'!D$93:D$574,MATCH('Print View'!$AR185,'WPTM - Section F'!L$93:L$574,0)),""),"")</f>
        <v/>
      </c>
      <c r="H185" s="572"/>
      <c r="I185" s="571" t="str">
        <f ca="1">IFERROR(IF(INDEX('WPTM - Section F'!E$93:E$574,MATCH('Print View'!$AR185,'WPTM - Section F'!L$93:L$574,0))&lt;&gt;0,INDEX('WPTM - Section F'!E$93:E$574,MATCH('Print View'!$AR185,'WPTM - Section F'!L$93:L$574,0)),""),"")</f>
        <v/>
      </c>
      <c r="J185" s="572"/>
      <c r="K185" s="571" t="str">
        <f ca="1">IFERROR(IF(INDEX('WPTM - Section F'!D$93:D$574,MATCH('Print View'!$AS185,'WPTM - Section F'!L$93:L$574,0))&lt;&gt;0,INDEX('WPTM - Section F'!D$93:D$574,MATCH('Print View'!$AS185,'WPTM - Section F'!L$93:L$574,0)),""),"")</f>
        <v/>
      </c>
      <c r="L185" s="572"/>
      <c r="M185" s="571" t="str">
        <f ca="1">IFERROR(IF(INDEX('WPTM - Section F'!E$93:E$574,MATCH('Print View'!$AS185,'WPTM - Section F'!L$93:L$574,0))&lt;&gt;0,INDEX('WPTM - Section F'!E$93:E$574,MATCH('Print View'!$AS185,'WPTM - Section F'!L$93:L$574,0)),""),"")</f>
        <v/>
      </c>
      <c r="N185" s="572"/>
      <c r="O185" s="571" t="str">
        <f ca="1">IFERROR(IF(INDEX('WPTM - Section F'!D$93:D$574,MATCH('Print View'!$AT185,'WPTM - Section F'!L$93:L$574,0))&lt;&gt;0,INDEX('WPTM - Section F'!D$93:D$574,MATCH('Print View'!$AT185,'WPTM - Section F'!L$93:L$574,0)),""),"")</f>
        <v/>
      </c>
      <c r="P185" s="572"/>
      <c r="Q185" s="571" t="str">
        <f ca="1">IFERROR(IF(INDEX('WPTM - Section F'!E$93:E$574,MATCH('Print View'!$AT185,'WPTM - Section F'!L$93:L$574,0))&lt;&gt;0,INDEX('WPTM - Section F'!E$93:E$574,MATCH('Print View'!$AT185,'WPTM - Section F'!L$93:L$574,0)),""),"")</f>
        <v/>
      </c>
      <c r="R185" s="572"/>
      <c r="S185" s="571" t="str">
        <f ca="1">IFERROR(IF(INDEX('WPTM - Section F'!D$93:D$574,MATCH('Print View'!$AU185,'WPTM - Section F'!L$93:L$574,0))&lt;&gt;0,INDEX('WPTM - Section F'!D$93:D$574,MATCH('Print View'!$AU185,'WPTM - Section F'!L$93:L$574,0)),""),"")</f>
        <v/>
      </c>
      <c r="T185" s="572"/>
      <c r="U185" s="571" t="str">
        <f ca="1">IFERROR(IF(INDEX('WPTM - Section F'!E$93:E$574,MATCH('Print View'!$AU185,'WPTM - Section F'!L$93:L$574,0))&lt;&gt;0,INDEX('WPTM - Section F'!E$93:E$574,MATCH('Print View'!$AU185,'WPTM - Section F'!L$93:L$574,0)),""),"")</f>
        <v/>
      </c>
      <c r="V185" s="572"/>
      <c r="W185" s="571" t="str">
        <f ca="1">IFERROR(IF(INDEX('WPTM - Section F'!D$93:D$574,MATCH('Print View'!$AV185,'WPTM - Section F'!L$93:L$574,0))&lt;&gt;0,INDEX('WPTM - Section F'!D$93:D$574,MATCH('Print View'!$AV185,'WPTM - Section F'!L$93:L$574,0)),""),"")</f>
        <v/>
      </c>
      <c r="X185" s="572"/>
      <c r="Y185" s="571" t="str">
        <f ca="1">IFERROR(IF(INDEX('WPTM - Section F'!E$93:E$574,MATCH('Print View'!$AV185,'WPTM - Section F'!L$93:L$574,0))&lt;&gt;0,INDEX('WPTM - Section F'!E$93:E$574,MATCH('Print View'!$AV185,'WPTM - Section F'!L$93:L$574,0)),""),"")</f>
        <v/>
      </c>
      <c r="Z185" s="572"/>
      <c r="AA185" s="571" t="str">
        <f ca="1">IFERROR(IF(INDEX('WPTM - Section F'!D$93:D$574,MATCH('Print View'!$AW185,'WPTM - Section F'!L$93:L$574,0))&lt;&gt;0,INDEX('WPTM - Section F'!D$93:D$574,MATCH('Print View'!$AW185,'WPTM - Section F'!L$93:L$574,0)),""),"")</f>
        <v/>
      </c>
      <c r="AB185" s="572"/>
      <c r="AC185" s="571" t="str">
        <f ca="1">IFERROR(IF(INDEX('WPTM - Section F'!E$93:E$574,MATCH('Print View'!$AW185,'WPTM - Section F'!L$93:L$574,0))&lt;&gt;0,INDEX('WPTM - Section F'!E$93:E$574,MATCH('Print View'!$AW185,'WPTM - Section F'!L$93:L$574,0)),""),"")</f>
        <v/>
      </c>
      <c r="AD185" s="572"/>
      <c r="AE185" s="571" t="str">
        <f ca="1">IFERROR(IF(INDEX('WPTM - Section F'!D$93:D$574,MATCH('Print View'!$AX185,'WPTM - Section F'!L$93:L$574,0))&lt;&gt;0,INDEX('WPTM - Section F'!D$93:D$574,MATCH('Print View'!$AX185,'WPTM - Section F'!L$93:L$574,0)),""),"")</f>
        <v/>
      </c>
      <c r="AF185" s="572"/>
      <c r="AG185" s="571" t="str">
        <f ca="1">IFERROR(IF(INDEX('WPTM - Section F'!E$93:E$574,MATCH('Print View'!$AX185,'WPTM - Section F'!L$93:L$574,0))&lt;&gt;0,INDEX('WPTM - Section F'!E$93:E$574,MATCH('Print View'!$AX185,'WPTM - Section F'!L$93:L$574,0)),""),"")</f>
        <v/>
      </c>
      <c r="AH185" s="572"/>
      <c r="AI185" s="571" t="str">
        <f ca="1">IFERROR(IF(INDEX('WPTM - Section F'!D$93:D$574,MATCH('Print View'!$AY185,'WPTM - Section F'!L$93:L$574,0))&lt;&gt;0,INDEX('WPTM - Section F'!D$93:D$574,MATCH('Print View'!$AY185,'WPTM - Section F'!L$93:L$574,0)),""),"")</f>
        <v/>
      </c>
      <c r="AJ185" s="572"/>
      <c r="AK185" s="571" t="str">
        <f ca="1">IFERROR(IF(INDEX('WPTM - Section F'!E$93:E$574,MATCH('Print View'!$AY185,'WPTM - Section F'!L$93:L$574,0))&lt;&gt;0,INDEX('WPTM - Section F'!E$93:E$574,MATCH('Print View'!$AY185,'WPTM - Section F'!L$93:L$574,0)),""),"")</f>
        <v/>
      </c>
      <c r="AL185" s="572"/>
      <c r="AM185" s="299" t="str">
        <f>IFERROR(IF(INDEX('WPTM - Section F'!O$8:O$89,MATCH('Print View'!$A185,'WPTM - Section F'!D$8:D$89,0))&lt;&gt;0,INDEX('WPTM - Section F'!O$8:O$89,MATCH('Print View'!$A185,'WPTM - Section F'!D$8:D$89,0)),""),"")</f>
        <v/>
      </c>
      <c r="AN185" s="222"/>
      <c r="AO185" s="303"/>
      <c r="AP185" s="301"/>
      <c r="AQ185" s="301"/>
      <c r="AR185" s="247" t="str">
        <f t="shared" ref="AR185:AR248" si="372">CONCATENATE($A185,G183)</f>
        <v>2Milestone / Target Description</v>
      </c>
      <c r="AS185" s="3" t="str">
        <f t="shared" ref="AS185:AS248" ca="1" si="373">CONCATENATE($A185,K$182)</f>
        <v>21-Jan-19 to 30-Jun-19</v>
      </c>
      <c r="AT185" s="3" t="str">
        <f t="shared" ref="AT185:AT248" ca="1" si="374">CONCATENATE($A185,O$182)</f>
        <v>21-Jul-19 to 31-Dec-19</v>
      </c>
      <c r="AU185" s="3" t="str">
        <f t="shared" ref="AU185:AU248" ca="1" si="375">CONCATENATE($A185,S$182)</f>
        <v>21-Jan-20 to 30-Jun-20</v>
      </c>
      <c r="AV185" s="3" t="str">
        <f t="shared" ref="AV185:AV248" ca="1" si="376">CONCATENATE($A185,W$182)</f>
        <v>21-Jul-20 to 31-Dec-20</v>
      </c>
      <c r="AW185" s="3" t="str">
        <f t="shared" ref="AW185:AW248" ca="1" si="377">CONCATENATE($A185,AA$182)</f>
        <v>21-Jan-21 to 30-Jun-21</v>
      </c>
      <c r="AX185" s="9" t="str">
        <f t="shared" ref="AX185:AX248" si="378">CONCATENATE($A185,AE$182)</f>
        <v xml:space="preserve">2 to </v>
      </c>
      <c r="AY185" s="9" t="str">
        <f t="shared" ref="AY185:AY248" si="379">CONCATENATE($A185,AI$182)</f>
        <v xml:space="preserve">2 to </v>
      </c>
      <c r="AZ185" s="9"/>
      <c r="BA185" s="9"/>
    </row>
    <row r="186" spans="1:53" s="227" customFormat="1" ht="60" customHeight="1" x14ac:dyDescent="0.25">
      <c r="A186" s="297">
        <v>3</v>
      </c>
      <c r="B186" s="315" t="str">
        <f>IFERROR(IF(INDEX('WPTM - Section F'!B$8:B$89,MATCH('Print View'!$A186,'WPTM - Section F'!$A$8:$A$89,0))&lt;&gt;0,INDEX('WPTM - Section F'!B$8:B$89,MATCH('Print View'!$A186,'WPTM - Section F'!$A$8:$A$89,0)),""),"")</f>
        <v/>
      </c>
      <c r="C186" s="315" t="str">
        <f>IFERROR(IF(INDEX('WPTM - Section F'!C$8:C$89,MATCH('Print View'!$A186,'WPTM - Section F'!$A$8:$A$89,0))&lt;&gt;0,INDEX('WPTM - Section F'!C$8:C$89,MATCH('Print View'!$A186,'WPTM - Section F'!$A$8:$A$89,0)),""),"")</f>
        <v/>
      </c>
      <c r="D186" s="315" t="str">
        <f>IFERROR(IF(INDEX('WPTM - Section F'!D$8:D$89,MATCH('Print View'!$A186,'WPTM - Section F'!$A$8:$A$89,0))&lt;&gt;0,INDEX('WPTM - Section F'!D$8:D$89,MATCH('Print View'!$A186,'WPTM - Section F'!$A$8:$A$89,0)),""),"")</f>
        <v/>
      </c>
      <c r="E186" s="315" t="str">
        <f>IFERROR(IF(INDEX('WPTM - Section F'!E$8:E$89,MATCH('Print View'!$A186,'WPTM - Section F'!$A$8:$A$89,0))&lt;&gt;0,INDEX('WPTM - Section F'!E$8:E$89,MATCH('Print View'!$A186,'WPTM - Section F'!$A$8:$A$89,0)),""),"")</f>
        <v/>
      </c>
      <c r="F186" s="315" t="str">
        <f>IFERROR(IF(INDEX('WPTM - Section F'!N$8:N$89,MATCH('Print View'!$A186,'WPTM - Section F'!$A$8:$A$89,0))&lt;&gt;0,INDEX('WPTM - Section F'!N$8:N$89,MATCH('Print View'!$A186,'WPTM - Section F'!$A$8:$A$89,0)),""),"")</f>
        <v/>
      </c>
      <c r="G186" s="571" t="str">
        <f ca="1">IFERROR(IF(INDEX('WPTM - Section F'!D$93:D$574,MATCH('Print View'!$AR186,'WPTM - Section F'!L$93:L$574,0))&lt;&gt;0,INDEX('WPTM - Section F'!D$93:D$574,MATCH('Print View'!$AR186,'WPTM - Section F'!L$93:L$574,0)),""),"")</f>
        <v/>
      </c>
      <c r="H186" s="572"/>
      <c r="I186" s="571" t="str">
        <f ca="1">IFERROR(IF(INDEX('WPTM - Section F'!E$93:E$574,MATCH('Print View'!$AR186,'WPTM - Section F'!L$93:L$574,0))&lt;&gt;0,INDEX('WPTM - Section F'!E$93:E$574,MATCH('Print View'!$AR186,'WPTM - Section F'!L$93:L$574,0)),""),"")</f>
        <v/>
      </c>
      <c r="J186" s="572"/>
      <c r="K186" s="571" t="str">
        <f ca="1">IFERROR(IF(INDEX('WPTM - Section F'!D$93:D$574,MATCH('Print View'!$AS186,'WPTM - Section F'!L$93:L$574,0))&lt;&gt;0,INDEX('WPTM - Section F'!D$93:D$574,MATCH('Print View'!$AS186,'WPTM - Section F'!L$93:L$574,0)),""),"")</f>
        <v/>
      </c>
      <c r="L186" s="572"/>
      <c r="M186" s="571" t="str">
        <f ca="1">IFERROR(IF(INDEX('WPTM - Section F'!E$93:E$574,MATCH('Print View'!$AS186,'WPTM - Section F'!L$93:L$574,0))&lt;&gt;0,INDEX('WPTM - Section F'!E$93:E$574,MATCH('Print View'!$AS186,'WPTM - Section F'!L$93:L$574,0)),""),"")</f>
        <v/>
      </c>
      <c r="N186" s="572"/>
      <c r="O186" s="571" t="str">
        <f ca="1">IFERROR(IF(INDEX('WPTM - Section F'!D$93:D$574,MATCH('Print View'!$AT186,'WPTM - Section F'!L$93:L$574,0))&lt;&gt;0,INDEX('WPTM - Section F'!D$93:D$574,MATCH('Print View'!$AT186,'WPTM - Section F'!L$93:L$574,0)),""),"")</f>
        <v/>
      </c>
      <c r="P186" s="572"/>
      <c r="Q186" s="571" t="str">
        <f ca="1">IFERROR(IF(INDEX('WPTM - Section F'!E$93:E$574,MATCH('Print View'!$AT186,'WPTM - Section F'!L$93:L$574,0))&lt;&gt;0,INDEX('WPTM - Section F'!E$93:E$574,MATCH('Print View'!$AT186,'WPTM - Section F'!L$93:L$574,0)),""),"")</f>
        <v/>
      </c>
      <c r="R186" s="572"/>
      <c r="S186" s="571" t="str">
        <f ca="1">IFERROR(IF(INDEX('WPTM - Section F'!D$93:D$574,MATCH('Print View'!$AU186,'WPTM - Section F'!L$93:L$574,0))&lt;&gt;0,INDEX('WPTM - Section F'!D$93:D$574,MATCH('Print View'!$AU186,'WPTM - Section F'!L$93:L$574,0)),""),"")</f>
        <v/>
      </c>
      <c r="T186" s="572"/>
      <c r="U186" s="571" t="str">
        <f ca="1">IFERROR(IF(INDEX('WPTM - Section F'!E$93:E$574,MATCH('Print View'!$AU186,'WPTM - Section F'!L$93:L$574,0))&lt;&gt;0,INDEX('WPTM - Section F'!E$93:E$574,MATCH('Print View'!$AU186,'WPTM - Section F'!L$93:L$574,0)),""),"")</f>
        <v/>
      </c>
      <c r="V186" s="572"/>
      <c r="W186" s="571" t="str">
        <f ca="1">IFERROR(IF(INDEX('WPTM - Section F'!D$93:D$574,MATCH('Print View'!$AV186,'WPTM - Section F'!L$93:L$574,0))&lt;&gt;0,INDEX('WPTM - Section F'!D$93:D$574,MATCH('Print View'!$AV186,'WPTM - Section F'!L$93:L$574,0)),""),"")</f>
        <v/>
      </c>
      <c r="X186" s="572"/>
      <c r="Y186" s="571" t="str">
        <f ca="1">IFERROR(IF(INDEX('WPTM - Section F'!E$93:E$574,MATCH('Print View'!$AV186,'WPTM - Section F'!L$93:L$574,0))&lt;&gt;0,INDEX('WPTM - Section F'!E$93:E$574,MATCH('Print View'!$AV186,'WPTM - Section F'!L$93:L$574,0)),""),"")</f>
        <v/>
      </c>
      <c r="Z186" s="572"/>
      <c r="AA186" s="571" t="str">
        <f ca="1">IFERROR(IF(INDEX('WPTM - Section F'!D$93:D$574,MATCH('Print View'!$AW186,'WPTM - Section F'!L$93:L$574,0))&lt;&gt;0,INDEX('WPTM - Section F'!D$93:D$574,MATCH('Print View'!$AW186,'WPTM - Section F'!L$93:L$574,0)),""),"")</f>
        <v/>
      </c>
      <c r="AB186" s="572"/>
      <c r="AC186" s="571" t="str">
        <f ca="1">IFERROR(IF(INDEX('WPTM - Section F'!E$93:E$574,MATCH('Print View'!$AW186,'WPTM - Section F'!L$93:L$574,0))&lt;&gt;0,INDEX('WPTM - Section F'!E$93:E$574,MATCH('Print View'!$AW186,'WPTM - Section F'!L$93:L$574,0)),""),"")</f>
        <v/>
      </c>
      <c r="AD186" s="572"/>
      <c r="AE186" s="571" t="str">
        <f ca="1">IFERROR(IF(INDEX('WPTM - Section F'!D$93:D$574,MATCH('Print View'!$AX186,'WPTM - Section F'!L$93:L$574,0))&lt;&gt;0,INDEX('WPTM - Section F'!D$93:D$574,MATCH('Print View'!$AX186,'WPTM - Section F'!L$93:L$574,0)),""),"")</f>
        <v/>
      </c>
      <c r="AF186" s="572"/>
      <c r="AG186" s="571" t="str">
        <f ca="1">IFERROR(IF(INDEX('WPTM - Section F'!E$93:E$574,MATCH('Print View'!$AX186,'WPTM - Section F'!L$93:L$574,0))&lt;&gt;0,INDEX('WPTM - Section F'!E$93:E$574,MATCH('Print View'!$AX186,'WPTM - Section F'!L$93:L$574,0)),""),"")</f>
        <v/>
      </c>
      <c r="AH186" s="572"/>
      <c r="AI186" s="571" t="str">
        <f ca="1">IFERROR(IF(INDEX('WPTM - Section F'!D$93:D$574,MATCH('Print View'!$AY186,'WPTM - Section F'!L$93:L$574,0))&lt;&gt;0,INDEX('WPTM - Section F'!D$93:D$574,MATCH('Print View'!$AY186,'WPTM - Section F'!L$93:L$574,0)),""),"")</f>
        <v/>
      </c>
      <c r="AJ186" s="572"/>
      <c r="AK186" s="571" t="str">
        <f ca="1">IFERROR(IF(INDEX('WPTM - Section F'!E$93:E$574,MATCH('Print View'!$AY186,'WPTM - Section F'!L$93:L$574,0))&lt;&gt;0,INDEX('WPTM - Section F'!E$93:E$574,MATCH('Print View'!$AY186,'WPTM - Section F'!L$93:L$574,0)),""),"")</f>
        <v/>
      </c>
      <c r="AL186" s="572"/>
      <c r="AM186" s="316" t="str">
        <f>IFERROR(IF(INDEX('WPTM - Section F'!O$8:O$89,MATCH('Print View'!$A186,'WPTM - Section F'!D$8:D$89,0))&lt;&gt;0,INDEX('WPTM - Section F'!O$8:O$89,MATCH('Print View'!$A186,'WPTM - Section F'!D$8:D$89,0)),""),"")</f>
        <v/>
      </c>
      <c r="AN186" s="222"/>
      <c r="AO186" s="310"/>
      <c r="AP186" s="311"/>
      <c r="AQ186" s="311"/>
      <c r="AR186" s="247" t="str">
        <f t="shared" ca="1" si="372"/>
        <v>3</v>
      </c>
      <c r="AS186" s="3" t="str">
        <f t="shared" ca="1" si="373"/>
        <v>31-Jan-19 to 30-Jun-19</v>
      </c>
      <c r="AT186" s="3" t="str">
        <f t="shared" ca="1" si="374"/>
        <v>31-Jul-19 to 31-Dec-19</v>
      </c>
      <c r="AU186" s="3" t="str">
        <f t="shared" ca="1" si="375"/>
        <v>31-Jan-20 to 30-Jun-20</v>
      </c>
      <c r="AV186" s="3" t="str">
        <f t="shared" ca="1" si="376"/>
        <v>31-Jul-20 to 31-Dec-20</v>
      </c>
      <c r="AW186" s="3" t="str">
        <f t="shared" ca="1" si="377"/>
        <v>31-Jan-21 to 30-Jun-21</v>
      </c>
      <c r="AX186" s="9" t="str">
        <f t="shared" si="378"/>
        <v xml:space="preserve">3 to </v>
      </c>
      <c r="AY186" s="9" t="str">
        <f t="shared" si="379"/>
        <v xml:space="preserve">3 to </v>
      </c>
      <c r="AZ186" s="9"/>
      <c r="BA186" s="9"/>
    </row>
    <row r="187" spans="1:53" s="227" customFormat="1" ht="60" customHeight="1" x14ac:dyDescent="0.25">
      <c r="A187" s="297">
        <v>4</v>
      </c>
      <c r="B187" s="315" t="str">
        <f>IFERROR(IF(INDEX('WPTM - Section F'!B$8:B$89,MATCH('Print View'!$A187,'WPTM - Section F'!$A$8:$A$89,0))&lt;&gt;0,INDEX('WPTM - Section F'!B$8:B$89,MATCH('Print View'!$A187,'WPTM - Section F'!$A$8:$A$89,0)),""),"")</f>
        <v/>
      </c>
      <c r="C187" s="315" t="str">
        <f>IFERROR(IF(INDEX('WPTM - Section F'!C$8:C$89,MATCH('Print View'!$A187,'WPTM - Section F'!$A$8:$A$89,0))&lt;&gt;0,INDEX('WPTM - Section F'!C$8:C$89,MATCH('Print View'!$A187,'WPTM - Section F'!$A$8:$A$89,0)),""),"")</f>
        <v/>
      </c>
      <c r="D187" s="315" t="str">
        <f>IFERROR(IF(INDEX('WPTM - Section F'!D$8:D$89,MATCH('Print View'!$A187,'WPTM - Section F'!$A$8:$A$89,0))&lt;&gt;0,INDEX('WPTM - Section F'!D$8:D$89,MATCH('Print View'!$A187,'WPTM - Section F'!$A$8:$A$89,0)),""),"")</f>
        <v/>
      </c>
      <c r="E187" s="315" t="str">
        <f>IFERROR(IF(INDEX('WPTM - Section F'!E$8:E$89,MATCH('Print View'!$A187,'WPTM - Section F'!$A$8:$A$89,0))&lt;&gt;0,INDEX('WPTM - Section F'!E$8:E$89,MATCH('Print View'!$A187,'WPTM - Section F'!$A$8:$A$89,0)),""),"")</f>
        <v/>
      </c>
      <c r="F187" s="315" t="str">
        <f>IFERROR(IF(INDEX('WPTM - Section F'!N$8:N$89,MATCH('Print View'!$A187,'WPTM - Section F'!$A$8:$A$89,0))&lt;&gt;0,INDEX('WPTM - Section F'!N$8:N$89,MATCH('Print View'!$A187,'WPTM - Section F'!$A$8:$A$89,0)),""),"")</f>
        <v/>
      </c>
      <c r="G187" s="571" t="str">
        <f ca="1">IFERROR(IF(INDEX('WPTM - Section F'!D$93:D$574,MATCH('Print View'!$AR187,'WPTM - Section F'!L$93:L$574,0))&lt;&gt;0,INDEX('WPTM - Section F'!D$93:D$574,MATCH('Print View'!$AR187,'WPTM - Section F'!L$93:L$574,0)),""),"")</f>
        <v/>
      </c>
      <c r="H187" s="572"/>
      <c r="I187" s="571" t="str">
        <f ca="1">IFERROR(IF(INDEX('WPTM - Section F'!E$93:E$574,MATCH('Print View'!$AR187,'WPTM - Section F'!L$93:L$574,0))&lt;&gt;0,INDEX('WPTM - Section F'!E$93:E$574,MATCH('Print View'!$AR187,'WPTM - Section F'!L$93:L$574,0)),""),"")</f>
        <v/>
      </c>
      <c r="J187" s="572"/>
      <c r="K187" s="571" t="str">
        <f ca="1">IFERROR(IF(INDEX('WPTM - Section F'!D$93:D$574,MATCH('Print View'!$AS187,'WPTM - Section F'!L$93:L$574,0))&lt;&gt;0,INDEX('WPTM - Section F'!D$93:D$574,MATCH('Print View'!$AS187,'WPTM - Section F'!L$93:L$574,0)),""),"")</f>
        <v/>
      </c>
      <c r="L187" s="572"/>
      <c r="M187" s="571" t="str">
        <f ca="1">IFERROR(IF(INDEX('WPTM - Section F'!E$93:E$574,MATCH('Print View'!$AS187,'WPTM - Section F'!L$93:L$574,0))&lt;&gt;0,INDEX('WPTM - Section F'!E$93:E$574,MATCH('Print View'!$AS187,'WPTM - Section F'!L$93:L$574,0)),""),"")</f>
        <v/>
      </c>
      <c r="N187" s="572"/>
      <c r="O187" s="571" t="str">
        <f ca="1">IFERROR(IF(INDEX('WPTM - Section F'!D$93:D$574,MATCH('Print View'!$AT187,'WPTM - Section F'!L$93:L$574,0))&lt;&gt;0,INDEX('WPTM - Section F'!D$93:D$574,MATCH('Print View'!$AT187,'WPTM - Section F'!L$93:L$574,0)),""),"")</f>
        <v/>
      </c>
      <c r="P187" s="572"/>
      <c r="Q187" s="571" t="str">
        <f ca="1">IFERROR(IF(INDEX('WPTM - Section F'!E$93:E$574,MATCH('Print View'!$AT187,'WPTM - Section F'!L$93:L$574,0))&lt;&gt;0,INDEX('WPTM - Section F'!E$93:E$574,MATCH('Print View'!$AT187,'WPTM - Section F'!L$93:L$574,0)),""),"")</f>
        <v/>
      </c>
      <c r="R187" s="572"/>
      <c r="S187" s="571" t="str">
        <f ca="1">IFERROR(IF(INDEX('WPTM - Section F'!D$93:D$574,MATCH('Print View'!$AU187,'WPTM - Section F'!L$93:L$574,0))&lt;&gt;0,INDEX('WPTM - Section F'!D$93:D$574,MATCH('Print View'!$AU187,'WPTM - Section F'!L$93:L$574,0)),""),"")</f>
        <v/>
      </c>
      <c r="T187" s="572"/>
      <c r="U187" s="571" t="str">
        <f ca="1">IFERROR(IF(INDEX('WPTM - Section F'!E$93:E$574,MATCH('Print View'!$AU187,'WPTM - Section F'!L$93:L$574,0))&lt;&gt;0,INDEX('WPTM - Section F'!E$93:E$574,MATCH('Print View'!$AU187,'WPTM - Section F'!L$93:L$574,0)),""),"")</f>
        <v/>
      </c>
      <c r="V187" s="572"/>
      <c r="W187" s="571" t="str">
        <f ca="1">IFERROR(IF(INDEX('WPTM - Section F'!D$93:D$574,MATCH('Print View'!$AV187,'WPTM - Section F'!L$93:L$574,0))&lt;&gt;0,INDEX('WPTM - Section F'!D$93:D$574,MATCH('Print View'!$AV187,'WPTM - Section F'!L$93:L$574,0)),""),"")</f>
        <v/>
      </c>
      <c r="X187" s="572"/>
      <c r="Y187" s="571" t="str">
        <f ca="1">IFERROR(IF(INDEX('WPTM - Section F'!E$93:E$574,MATCH('Print View'!$AV187,'WPTM - Section F'!L$93:L$574,0))&lt;&gt;0,INDEX('WPTM - Section F'!E$93:E$574,MATCH('Print View'!$AV187,'WPTM - Section F'!L$93:L$574,0)),""),"")</f>
        <v/>
      </c>
      <c r="Z187" s="572"/>
      <c r="AA187" s="571" t="str">
        <f ca="1">IFERROR(IF(INDEX('WPTM - Section F'!D$93:D$574,MATCH('Print View'!$AW187,'WPTM - Section F'!L$93:L$574,0))&lt;&gt;0,INDEX('WPTM - Section F'!D$93:D$574,MATCH('Print View'!$AW187,'WPTM - Section F'!L$93:L$574,0)),""),"")</f>
        <v/>
      </c>
      <c r="AB187" s="572"/>
      <c r="AC187" s="571" t="str">
        <f ca="1">IFERROR(IF(INDEX('WPTM - Section F'!E$93:E$574,MATCH('Print View'!$AW187,'WPTM - Section F'!L$93:L$574,0))&lt;&gt;0,INDEX('WPTM - Section F'!E$93:E$574,MATCH('Print View'!$AW187,'WPTM - Section F'!L$93:L$574,0)),""),"")</f>
        <v/>
      </c>
      <c r="AD187" s="572"/>
      <c r="AE187" s="571" t="str">
        <f ca="1">IFERROR(IF(INDEX('WPTM - Section F'!D$93:D$574,MATCH('Print View'!$AX187,'WPTM - Section F'!L$93:L$574,0))&lt;&gt;0,INDEX('WPTM - Section F'!D$93:D$574,MATCH('Print View'!$AX187,'WPTM - Section F'!L$93:L$574,0)),""),"")</f>
        <v/>
      </c>
      <c r="AF187" s="572"/>
      <c r="AG187" s="571" t="str">
        <f ca="1">IFERROR(IF(INDEX('WPTM - Section F'!E$93:E$574,MATCH('Print View'!$AX187,'WPTM - Section F'!L$93:L$574,0))&lt;&gt;0,INDEX('WPTM - Section F'!E$93:E$574,MATCH('Print View'!$AX187,'WPTM - Section F'!L$93:L$574,0)),""),"")</f>
        <v/>
      </c>
      <c r="AH187" s="572"/>
      <c r="AI187" s="571" t="str">
        <f ca="1">IFERROR(IF(INDEX('WPTM - Section F'!D$93:D$574,MATCH('Print View'!$AY187,'WPTM - Section F'!L$93:L$574,0))&lt;&gt;0,INDEX('WPTM - Section F'!D$93:D$574,MATCH('Print View'!$AY187,'WPTM - Section F'!L$93:L$574,0)),""),"")</f>
        <v/>
      </c>
      <c r="AJ187" s="572"/>
      <c r="AK187" s="571" t="str">
        <f ca="1">IFERROR(IF(INDEX('WPTM - Section F'!E$93:E$574,MATCH('Print View'!$AY187,'WPTM - Section F'!L$93:L$574,0))&lt;&gt;0,INDEX('WPTM - Section F'!E$93:E$574,MATCH('Print View'!$AY187,'WPTM - Section F'!L$93:L$574,0)),""),"")</f>
        <v/>
      </c>
      <c r="AL187" s="572"/>
      <c r="AM187" s="316" t="str">
        <f>IFERROR(IF(INDEX('WPTM - Section F'!O$8:O$89,MATCH('Print View'!$A187,'WPTM - Section F'!D$8:D$89,0))&lt;&gt;0,INDEX('WPTM - Section F'!O$8:O$89,MATCH('Print View'!$A187,'WPTM - Section F'!D$8:D$89,0)),""),"")</f>
        <v/>
      </c>
      <c r="AN187" s="222"/>
      <c r="AO187" s="310"/>
      <c r="AP187" s="311"/>
      <c r="AQ187" s="311"/>
      <c r="AR187" s="247" t="str">
        <f t="shared" ca="1" si="372"/>
        <v>4</v>
      </c>
      <c r="AS187" s="3" t="str">
        <f t="shared" ca="1" si="373"/>
        <v>41-Jan-19 to 30-Jun-19</v>
      </c>
      <c r="AT187" s="3" t="str">
        <f t="shared" ca="1" si="374"/>
        <v>41-Jul-19 to 31-Dec-19</v>
      </c>
      <c r="AU187" s="3" t="str">
        <f t="shared" ca="1" si="375"/>
        <v>41-Jan-20 to 30-Jun-20</v>
      </c>
      <c r="AV187" s="3" t="str">
        <f t="shared" ca="1" si="376"/>
        <v>41-Jul-20 to 31-Dec-20</v>
      </c>
      <c r="AW187" s="3" t="str">
        <f t="shared" ca="1" si="377"/>
        <v>41-Jan-21 to 30-Jun-21</v>
      </c>
      <c r="AX187" s="9" t="str">
        <f t="shared" si="378"/>
        <v xml:space="preserve">4 to </v>
      </c>
      <c r="AY187" s="9" t="str">
        <f t="shared" si="379"/>
        <v xml:space="preserve">4 to </v>
      </c>
      <c r="AZ187" s="9"/>
      <c r="BA187" s="9"/>
    </row>
    <row r="188" spans="1:53" s="227" customFormat="1" ht="60" customHeight="1" x14ac:dyDescent="0.25">
      <c r="A188" s="297">
        <v>5</v>
      </c>
      <c r="B188" s="315" t="str">
        <f>IFERROR(IF(INDEX('WPTM - Section F'!B$8:B$89,MATCH('Print View'!$A188,'WPTM - Section F'!$A$8:$A$89,0))&lt;&gt;0,INDEX('WPTM - Section F'!B$8:B$89,MATCH('Print View'!$A188,'WPTM - Section F'!$A$8:$A$89,0)),""),"")</f>
        <v/>
      </c>
      <c r="C188" s="315" t="str">
        <f>IFERROR(IF(INDEX('WPTM - Section F'!C$8:C$89,MATCH('Print View'!$A188,'WPTM - Section F'!$A$8:$A$89,0))&lt;&gt;0,INDEX('WPTM - Section F'!C$8:C$89,MATCH('Print View'!$A188,'WPTM - Section F'!$A$8:$A$89,0)),""),"")</f>
        <v/>
      </c>
      <c r="D188" s="315" t="str">
        <f>IFERROR(IF(INDEX('WPTM - Section F'!D$8:D$89,MATCH('Print View'!$A188,'WPTM - Section F'!$A$8:$A$89,0))&lt;&gt;0,INDEX('WPTM - Section F'!D$8:D$89,MATCH('Print View'!$A188,'WPTM - Section F'!$A$8:$A$89,0)),""),"")</f>
        <v/>
      </c>
      <c r="E188" s="315" t="str">
        <f>IFERROR(IF(INDEX('WPTM - Section F'!E$8:E$89,MATCH('Print View'!$A188,'WPTM - Section F'!$A$8:$A$89,0))&lt;&gt;0,INDEX('WPTM - Section F'!E$8:E$89,MATCH('Print View'!$A188,'WPTM - Section F'!$A$8:$A$89,0)),""),"")</f>
        <v/>
      </c>
      <c r="F188" s="315" t="str">
        <f>IFERROR(IF(INDEX('WPTM - Section F'!N$8:N$89,MATCH('Print View'!$A188,'WPTM - Section F'!$A$8:$A$89,0))&lt;&gt;0,INDEX('WPTM - Section F'!N$8:N$89,MATCH('Print View'!$A188,'WPTM - Section F'!$A$8:$A$89,0)),""),"")</f>
        <v/>
      </c>
      <c r="G188" s="571" t="str">
        <f ca="1">IFERROR(IF(INDEX('WPTM - Section F'!D$93:D$574,MATCH('Print View'!$AR188,'WPTM - Section F'!L$93:L$574,0))&lt;&gt;0,INDEX('WPTM - Section F'!D$93:D$574,MATCH('Print View'!$AR188,'WPTM - Section F'!L$93:L$574,0)),""),"")</f>
        <v/>
      </c>
      <c r="H188" s="572"/>
      <c r="I188" s="571" t="str">
        <f ca="1">IFERROR(IF(INDEX('WPTM - Section F'!E$93:E$574,MATCH('Print View'!$AR188,'WPTM - Section F'!L$93:L$574,0))&lt;&gt;0,INDEX('WPTM - Section F'!E$93:E$574,MATCH('Print View'!$AR188,'WPTM - Section F'!L$93:L$574,0)),""),"")</f>
        <v/>
      </c>
      <c r="J188" s="572"/>
      <c r="K188" s="571" t="str">
        <f ca="1">IFERROR(IF(INDEX('WPTM - Section F'!D$93:D$574,MATCH('Print View'!$AS188,'WPTM - Section F'!L$93:L$574,0))&lt;&gt;0,INDEX('WPTM - Section F'!D$93:D$574,MATCH('Print View'!$AS188,'WPTM - Section F'!L$93:L$574,0)),""),"")</f>
        <v/>
      </c>
      <c r="L188" s="572"/>
      <c r="M188" s="571" t="str">
        <f ca="1">IFERROR(IF(INDEX('WPTM - Section F'!E$93:E$574,MATCH('Print View'!$AS188,'WPTM - Section F'!L$93:L$574,0))&lt;&gt;0,INDEX('WPTM - Section F'!E$93:E$574,MATCH('Print View'!$AS188,'WPTM - Section F'!L$93:L$574,0)),""),"")</f>
        <v/>
      </c>
      <c r="N188" s="572"/>
      <c r="O188" s="571" t="str">
        <f ca="1">IFERROR(IF(INDEX('WPTM - Section F'!D$93:D$574,MATCH('Print View'!$AT188,'WPTM - Section F'!L$93:L$574,0))&lt;&gt;0,INDEX('WPTM - Section F'!D$93:D$574,MATCH('Print View'!$AT188,'WPTM - Section F'!L$93:L$574,0)),""),"")</f>
        <v/>
      </c>
      <c r="P188" s="572"/>
      <c r="Q188" s="571" t="str">
        <f ca="1">IFERROR(IF(INDEX('WPTM - Section F'!E$93:E$574,MATCH('Print View'!$AT188,'WPTM - Section F'!L$93:L$574,0))&lt;&gt;0,INDEX('WPTM - Section F'!E$93:E$574,MATCH('Print View'!$AT188,'WPTM - Section F'!L$93:L$574,0)),""),"")</f>
        <v/>
      </c>
      <c r="R188" s="572"/>
      <c r="S188" s="571" t="str">
        <f ca="1">IFERROR(IF(INDEX('WPTM - Section F'!D$93:D$574,MATCH('Print View'!$AU188,'WPTM - Section F'!L$93:L$574,0))&lt;&gt;0,INDEX('WPTM - Section F'!D$93:D$574,MATCH('Print View'!$AU188,'WPTM - Section F'!L$93:L$574,0)),""),"")</f>
        <v/>
      </c>
      <c r="T188" s="572"/>
      <c r="U188" s="571" t="str">
        <f ca="1">IFERROR(IF(INDEX('WPTM - Section F'!E$93:E$574,MATCH('Print View'!$AU188,'WPTM - Section F'!L$93:L$574,0))&lt;&gt;0,INDEX('WPTM - Section F'!E$93:E$574,MATCH('Print View'!$AU188,'WPTM - Section F'!L$93:L$574,0)),""),"")</f>
        <v/>
      </c>
      <c r="V188" s="572"/>
      <c r="W188" s="571" t="str">
        <f ca="1">IFERROR(IF(INDEX('WPTM - Section F'!D$93:D$574,MATCH('Print View'!$AV188,'WPTM - Section F'!L$93:L$574,0))&lt;&gt;0,INDEX('WPTM - Section F'!D$93:D$574,MATCH('Print View'!$AV188,'WPTM - Section F'!L$93:L$574,0)),""),"")</f>
        <v/>
      </c>
      <c r="X188" s="572"/>
      <c r="Y188" s="571" t="str">
        <f ca="1">IFERROR(IF(INDEX('WPTM - Section F'!E$93:E$574,MATCH('Print View'!$AV188,'WPTM - Section F'!L$93:L$574,0))&lt;&gt;0,INDEX('WPTM - Section F'!E$93:E$574,MATCH('Print View'!$AV188,'WPTM - Section F'!L$93:L$574,0)),""),"")</f>
        <v/>
      </c>
      <c r="Z188" s="572"/>
      <c r="AA188" s="571" t="str">
        <f ca="1">IFERROR(IF(INDEX('WPTM - Section F'!D$93:D$574,MATCH('Print View'!$AW188,'WPTM - Section F'!L$93:L$574,0))&lt;&gt;0,INDEX('WPTM - Section F'!D$93:D$574,MATCH('Print View'!$AW188,'WPTM - Section F'!L$93:L$574,0)),""),"")</f>
        <v/>
      </c>
      <c r="AB188" s="572"/>
      <c r="AC188" s="571" t="str">
        <f ca="1">IFERROR(IF(INDEX('WPTM - Section F'!E$93:E$574,MATCH('Print View'!$AW188,'WPTM - Section F'!L$93:L$574,0))&lt;&gt;0,INDEX('WPTM - Section F'!E$93:E$574,MATCH('Print View'!$AW188,'WPTM - Section F'!L$93:L$574,0)),""),"")</f>
        <v/>
      </c>
      <c r="AD188" s="572"/>
      <c r="AE188" s="571" t="str">
        <f ca="1">IFERROR(IF(INDEX('WPTM - Section F'!D$93:D$574,MATCH('Print View'!$AX188,'WPTM - Section F'!L$93:L$574,0))&lt;&gt;0,INDEX('WPTM - Section F'!D$93:D$574,MATCH('Print View'!$AX188,'WPTM - Section F'!L$93:L$574,0)),""),"")</f>
        <v/>
      </c>
      <c r="AF188" s="572"/>
      <c r="AG188" s="571" t="str">
        <f ca="1">IFERROR(IF(INDEX('WPTM - Section F'!E$93:E$574,MATCH('Print View'!$AX188,'WPTM - Section F'!L$93:L$574,0))&lt;&gt;0,INDEX('WPTM - Section F'!E$93:E$574,MATCH('Print View'!$AX188,'WPTM - Section F'!L$93:L$574,0)),""),"")</f>
        <v/>
      </c>
      <c r="AH188" s="572"/>
      <c r="AI188" s="571" t="str">
        <f ca="1">IFERROR(IF(INDEX('WPTM - Section F'!D$93:D$574,MATCH('Print View'!$AY188,'WPTM - Section F'!L$93:L$574,0))&lt;&gt;0,INDEX('WPTM - Section F'!D$93:D$574,MATCH('Print View'!$AY188,'WPTM - Section F'!L$93:L$574,0)),""),"")</f>
        <v/>
      </c>
      <c r="AJ188" s="572"/>
      <c r="AK188" s="571" t="str">
        <f ca="1">IFERROR(IF(INDEX('WPTM - Section F'!E$93:E$574,MATCH('Print View'!$AY188,'WPTM - Section F'!L$93:L$574,0))&lt;&gt;0,INDEX('WPTM - Section F'!E$93:E$574,MATCH('Print View'!$AY188,'WPTM - Section F'!L$93:L$574,0)),""),"")</f>
        <v/>
      </c>
      <c r="AL188" s="572"/>
      <c r="AM188" s="316" t="str">
        <f>IFERROR(IF(INDEX('WPTM - Section F'!O$8:O$89,MATCH('Print View'!$A188,'WPTM - Section F'!D$8:D$89,0))&lt;&gt;0,INDEX('WPTM - Section F'!O$8:O$89,MATCH('Print View'!$A188,'WPTM - Section F'!D$8:D$89,0)),""),"")</f>
        <v/>
      </c>
      <c r="AN188" s="222"/>
      <c r="AO188" s="310"/>
      <c r="AP188" s="311"/>
      <c r="AQ188" s="311"/>
      <c r="AR188" s="247" t="str">
        <f t="shared" ca="1" si="372"/>
        <v>5</v>
      </c>
      <c r="AS188" s="3" t="str">
        <f t="shared" ca="1" si="373"/>
        <v>51-Jan-19 to 30-Jun-19</v>
      </c>
      <c r="AT188" s="3" t="str">
        <f t="shared" ca="1" si="374"/>
        <v>51-Jul-19 to 31-Dec-19</v>
      </c>
      <c r="AU188" s="3" t="str">
        <f t="shared" ca="1" si="375"/>
        <v>51-Jan-20 to 30-Jun-20</v>
      </c>
      <c r="AV188" s="3" t="str">
        <f t="shared" ca="1" si="376"/>
        <v>51-Jul-20 to 31-Dec-20</v>
      </c>
      <c r="AW188" s="3" t="str">
        <f t="shared" ca="1" si="377"/>
        <v>51-Jan-21 to 30-Jun-21</v>
      </c>
      <c r="AX188" s="9" t="str">
        <f t="shared" si="378"/>
        <v xml:space="preserve">5 to </v>
      </c>
      <c r="AY188" s="9" t="str">
        <f t="shared" si="379"/>
        <v xml:space="preserve">5 to </v>
      </c>
      <c r="AZ188" s="9"/>
      <c r="BA188" s="9"/>
    </row>
    <row r="189" spans="1:53" s="227" customFormat="1" ht="60" customHeight="1" x14ac:dyDescent="0.25">
      <c r="A189" s="297">
        <v>6</v>
      </c>
      <c r="B189" s="315" t="str">
        <f>IFERROR(IF(INDEX('WPTM - Section F'!B$8:B$89,MATCH('Print View'!$A189,'WPTM - Section F'!$A$8:$A$89,0))&lt;&gt;0,INDEX('WPTM - Section F'!B$8:B$89,MATCH('Print View'!$A189,'WPTM - Section F'!$A$8:$A$89,0)),""),"")</f>
        <v/>
      </c>
      <c r="C189" s="315" t="str">
        <f>IFERROR(IF(INDEX('WPTM - Section F'!C$8:C$89,MATCH('Print View'!$A189,'WPTM - Section F'!$A$8:$A$89,0))&lt;&gt;0,INDEX('WPTM - Section F'!C$8:C$89,MATCH('Print View'!$A189,'WPTM - Section F'!$A$8:$A$89,0)),""),"")</f>
        <v/>
      </c>
      <c r="D189" s="315" t="str">
        <f>IFERROR(IF(INDEX('WPTM - Section F'!D$8:D$89,MATCH('Print View'!$A189,'WPTM - Section F'!$A$8:$A$89,0))&lt;&gt;0,INDEX('WPTM - Section F'!D$8:D$89,MATCH('Print View'!$A189,'WPTM - Section F'!$A$8:$A$89,0)),""),"")</f>
        <v/>
      </c>
      <c r="E189" s="315" t="str">
        <f>IFERROR(IF(INDEX('WPTM - Section F'!E$8:E$89,MATCH('Print View'!$A189,'WPTM - Section F'!$A$8:$A$89,0))&lt;&gt;0,INDEX('WPTM - Section F'!E$8:E$89,MATCH('Print View'!$A189,'WPTM - Section F'!$A$8:$A$89,0)),""),"")</f>
        <v/>
      </c>
      <c r="F189" s="315" t="str">
        <f>IFERROR(IF(INDEX('WPTM - Section F'!N$8:N$89,MATCH('Print View'!$A189,'WPTM - Section F'!$A$8:$A$89,0))&lt;&gt;0,INDEX('WPTM - Section F'!N$8:N$89,MATCH('Print View'!$A189,'WPTM - Section F'!$A$8:$A$89,0)),""),"")</f>
        <v/>
      </c>
      <c r="G189" s="571" t="str">
        <f ca="1">IFERROR(IF(INDEX('WPTM - Section F'!D$93:D$574,MATCH('Print View'!$AR189,'WPTM - Section F'!L$93:L$574,0))&lt;&gt;0,INDEX('WPTM - Section F'!D$93:D$574,MATCH('Print View'!$AR189,'WPTM - Section F'!L$93:L$574,0)),""),"")</f>
        <v/>
      </c>
      <c r="H189" s="572"/>
      <c r="I189" s="571" t="str">
        <f ca="1">IFERROR(IF(INDEX('WPTM - Section F'!E$93:E$574,MATCH('Print View'!$AR189,'WPTM - Section F'!L$93:L$574,0))&lt;&gt;0,INDEX('WPTM - Section F'!E$93:E$574,MATCH('Print View'!$AR189,'WPTM - Section F'!L$93:L$574,0)),""),"")</f>
        <v/>
      </c>
      <c r="J189" s="572"/>
      <c r="K189" s="571" t="str">
        <f ca="1">IFERROR(IF(INDEX('WPTM - Section F'!D$93:D$574,MATCH('Print View'!$AS189,'WPTM - Section F'!L$93:L$574,0))&lt;&gt;0,INDEX('WPTM - Section F'!D$93:D$574,MATCH('Print View'!$AS189,'WPTM - Section F'!L$93:L$574,0)),""),"")</f>
        <v/>
      </c>
      <c r="L189" s="572"/>
      <c r="M189" s="571" t="str">
        <f ca="1">IFERROR(IF(INDEX('WPTM - Section F'!E$93:E$574,MATCH('Print View'!$AS189,'WPTM - Section F'!L$93:L$574,0))&lt;&gt;0,INDEX('WPTM - Section F'!E$93:E$574,MATCH('Print View'!$AS189,'WPTM - Section F'!L$93:L$574,0)),""),"")</f>
        <v/>
      </c>
      <c r="N189" s="572"/>
      <c r="O189" s="571" t="str">
        <f ca="1">IFERROR(IF(INDEX('WPTM - Section F'!D$93:D$574,MATCH('Print View'!$AT189,'WPTM - Section F'!L$93:L$574,0))&lt;&gt;0,INDEX('WPTM - Section F'!D$93:D$574,MATCH('Print View'!$AT189,'WPTM - Section F'!L$93:L$574,0)),""),"")</f>
        <v/>
      </c>
      <c r="P189" s="572"/>
      <c r="Q189" s="571" t="str">
        <f ca="1">IFERROR(IF(INDEX('WPTM - Section F'!E$93:E$574,MATCH('Print View'!$AT189,'WPTM - Section F'!L$93:L$574,0))&lt;&gt;0,INDEX('WPTM - Section F'!E$93:E$574,MATCH('Print View'!$AT189,'WPTM - Section F'!L$93:L$574,0)),""),"")</f>
        <v/>
      </c>
      <c r="R189" s="572"/>
      <c r="S189" s="571" t="str">
        <f ca="1">IFERROR(IF(INDEX('WPTM - Section F'!D$93:D$574,MATCH('Print View'!$AU189,'WPTM - Section F'!L$93:L$574,0))&lt;&gt;0,INDEX('WPTM - Section F'!D$93:D$574,MATCH('Print View'!$AU189,'WPTM - Section F'!L$93:L$574,0)),""),"")</f>
        <v/>
      </c>
      <c r="T189" s="572"/>
      <c r="U189" s="571" t="str">
        <f ca="1">IFERROR(IF(INDEX('WPTM - Section F'!E$93:E$574,MATCH('Print View'!$AU189,'WPTM - Section F'!L$93:L$574,0))&lt;&gt;0,INDEX('WPTM - Section F'!E$93:E$574,MATCH('Print View'!$AU189,'WPTM - Section F'!L$93:L$574,0)),""),"")</f>
        <v/>
      </c>
      <c r="V189" s="572"/>
      <c r="W189" s="571" t="str">
        <f ca="1">IFERROR(IF(INDEX('WPTM - Section F'!D$93:D$574,MATCH('Print View'!$AV189,'WPTM - Section F'!L$93:L$574,0))&lt;&gt;0,INDEX('WPTM - Section F'!D$93:D$574,MATCH('Print View'!$AV189,'WPTM - Section F'!L$93:L$574,0)),""),"")</f>
        <v/>
      </c>
      <c r="X189" s="572"/>
      <c r="Y189" s="571" t="str">
        <f ca="1">IFERROR(IF(INDEX('WPTM - Section F'!E$93:E$574,MATCH('Print View'!$AV189,'WPTM - Section F'!L$93:L$574,0))&lt;&gt;0,INDEX('WPTM - Section F'!E$93:E$574,MATCH('Print View'!$AV189,'WPTM - Section F'!L$93:L$574,0)),""),"")</f>
        <v/>
      </c>
      <c r="Z189" s="572"/>
      <c r="AA189" s="571" t="str">
        <f ca="1">IFERROR(IF(INDEX('WPTM - Section F'!D$93:D$574,MATCH('Print View'!$AW189,'WPTM - Section F'!L$93:L$574,0))&lt;&gt;0,INDEX('WPTM - Section F'!D$93:D$574,MATCH('Print View'!$AW189,'WPTM - Section F'!L$93:L$574,0)),""),"")</f>
        <v/>
      </c>
      <c r="AB189" s="572"/>
      <c r="AC189" s="571" t="str">
        <f ca="1">IFERROR(IF(INDEX('WPTM - Section F'!E$93:E$574,MATCH('Print View'!$AW189,'WPTM - Section F'!L$93:L$574,0))&lt;&gt;0,INDEX('WPTM - Section F'!E$93:E$574,MATCH('Print View'!$AW189,'WPTM - Section F'!L$93:L$574,0)),""),"")</f>
        <v/>
      </c>
      <c r="AD189" s="572"/>
      <c r="AE189" s="571" t="str">
        <f ca="1">IFERROR(IF(INDEX('WPTM - Section F'!D$93:D$574,MATCH('Print View'!$AX189,'WPTM - Section F'!L$93:L$574,0))&lt;&gt;0,INDEX('WPTM - Section F'!D$93:D$574,MATCH('Print View'!$AX189,'WPTM - Section F'!L$93:L$574,0)),""),"")</f>
        <v/>
      </c>
      <c r="AF189" s="572"/>
      <c r="AG189" s="571" t="str">
        <f ca="1">IFERROR(IF(INDEX('WPTM - Section F'!E$93:E$574,MATCH('Print View'!$AX189,'WPTM - Section F'!L$93:L$574,0))&lt;&gt;0,INDEX('WPTM - Section F'!E$93:E$574,MATCH('Print View'!$AX189,'WPTM - Section F'!L$93:L$574,0)),""),"")</f>
        <v/>
      </c>
      <c r="AH189" s="572"/>
      <c r="AI189" s="571" t="str">
        <f ca="1">IFERROR(IF(INDEX('WPTM - Section F'!D$93:D$574,MATCH('Print View'!$AY189,'WPTM - Section F'!L$93:L$574,0))&lt;&gt;0,INDEX('WPTM - Section F'!D$93:D$574,MATCH('Print View'!$AY189,'WPTM - Section F'!L$93:L$574,0)),""),"")</f>
        <v/>
      </c>
      <c r="AJ189" s="572"/>
      <c r="AK189" s="571" t="str">
        <f ca="1">IFERROR(IF(INDEX('WPTM - Section F'!E$93:E$574,MATCH('Print View'!$AY189,'WPTM - Section F'!L$93:L$574,0))&lt;&gt;0,INDEX('WPTM - Section F'!E$93:E$574,MATCH('Print View'!$AY189,'WPTM - Section F'!L$93:L$574,0)),""),"")</f>
        <v/>
      </c>
      <c r="AL189" s="572"/>
      <c r="AM189" s="316" t="str">
        <f>IFERROR(IF(INDEX('WPTM - Section F'!O$8:O$89,MATCH('Print View'!$A189,'WPTM - Section F'!D$8:D$89,0))&lt;&gt;0,INDEX('WPTM - Section F'!O$8:O$89,MATCH('Print View'!$A189,'WPTM - Section F'!D$8:D$89,0)),""),"")</f>
        <v/>
      </c>
      <c r="AN189" s="222"/>
      <c r="AO189" s="310"/>
      <c r="AP189" s="311"/>
      <c r="AQ189" s="311"/>
      <c r="AR189" s="247" t="str">
        <f t="shared" ca="1" si="372"/>
        <v>6</v>
      </c>
      <c r="AS189" s="3" t="str">
        <f t="shared" ca="1" si="373"/>
        <v>61-Jan-19 to 30-Jun-19</v>
      </c>
      <c r="AT189" s="3" t="str">
        <f t="shared" ca="1" si="374"/>
        <v>61-Jul-19 to 31-Dec-19</v>
      </c>
      <c r="AU189" s="3" t="str">
        <f t="shared" ca="1" si="375"/>
        <v>61-Jan-20 to 30-Jun-20</v>
      </c>
      <c r="AV189" s="3" t="str">
        <f t="shared" ca="1" si="376"/>
        <v>61-Jul-20 to 31-Dec-20</v>
      </c>
      <c r="AW189" s="3" t="str">
        <f t="shared" ca="1" si="377"/>
        <v>61-Jan-21 to 30-Jun-21</v>
      </c>
      <c r="AX189" s="9" t="str">
        <f t="shared" si="378"/>
        <v xml:space="preserve">6 to </v>
      </c>
      <c r="AY189" s="9" t="str">
        <f t="shared" si="379"/>
        <v xml:space="preserve">6 to </v>
      </c>
      <c r="AZ189" s="9"/>
      <c r="BA189" s="9"/>
    </row>
    <row r="190" spans="1:53" s="227" customFormat="1" ht="60" customHeight="1" x14ac:dyDescent="0.25">
      <c r="A190" s="297">
        <v>7</v>
      </c>
      <c r="B190" s="315" t="str">
        <f>IFERROR(IF(INDEX('WPTM - Section F'!B$8:B$89,MATCH('Print View'!$A190,'WPTM - Section F'!$A$8:$A$89,0))&lt;&gt;0,INDEX('WPTM - Section F'!B$8:B$89,MATCH('Print View'!$A190,'WPTM - Section F'!$A$8:$A$89,0)),""),"")</f>
        <v/>
      </c>
      <c r="C190" s="315" t="str">
        <f>IFERROR(IF(INDEX('WPTM - Section F'!C$8:C$89,MATCH('Print View'!$A190,'WPTM - Section F'!$A$8:$A$89,0))&lt;&gt;0,INDEX('WPTM - Section F'!C$8:C$89,MATCH('Print View'!$A190,'WPTM - Section F'!$A$8:$A$89,0)),""),"")</f>
        <v/>
      </c>
      <c r="D190" s="315" t="str">
        <f>IFERROR(IF(INDEX('WPTM - Section F'!D$8:D$89,MATCH('Print View'!$A190,'WPTM - Section F'!$A$8:$A$89,0))&lt;&gt;0,INDEX('WPTM - Section F'!D$8:D$89,MATCH('Print View'!$A190,'WPTM - Section F'!$A$8:$A$89,0)),""),"")</f>
        <v/>
      </c>
      <c r="E190" s="315" t="str">
        <f>IFERROR(IF(INDEX('WPTM - Section F'!E$8:E$89,MATCH('Print View'!$A190,'WPTM - Section F'!$A$8:$A$89,0))&lt;&gt;0,INDEX('WPTM - Section F'!E$8:E$89,MATCH('Print View'!$A190,'WPTM - Section F'!$A$8:$A$89,0)),""),"")</f>
        <v/>
      </c>
      <c r="F190" s="315" t="str">
        <f>IFERROR(IF(INDEX('WPTM - Section F'!N$8:N$89,MATCH('Print View'!$A190,'WPTM - Section F'!$A$8:$A$89,0))&lt;&gt;0,INDEX('WPTM - Section F'!N$8:N$89,MATCH('Print View'!$A190,'WPTM - Section F'!$A$8:$A$89,0)),""),"")</f>
        <v/>
      </c>
      <c r="G190" s="571" t="str">
        <f ca="1">IFERROR(IF(INDEX('WPTM - Section F'!D$93:D$574,MATCH('Print View'!$AR190,'WPTM - Section F'!L$93:L$574,0))&lt;&gt;0,INDEX('WPTM - Section F'!D$93:D$574,MATCH('Print View'!$AR190,'WPTM - Section F'!L$93:L$574,0)),""),"")</f>
        <v/>
      </c>
      <c r="H190" s="572"/>
      <c r="I190" s="571" t="str">
        <f ca="1">IFERROR(IF(INDEX('WPTM - Section F'!E$93:E$574,MATCH('Print View'!$AR190,'WPTM - Section F'!L$93:L$574,0))&lt;&gt;0,INDEX('WPTM - Section F'!E$93:E$574,MATCH('Print View'!$AR190,'WPTM - Section F'!L$93:L$574,0)),""),"")</f>
        <v/>
      </c>
      <c r="J190" s="572"/>
      <c r="K190" s="571" t="str">
        <f ca="1">IFERROR(IF(INDEX('WPTM - Section F'!D$93:D$574,MATCH('Print View'!$AS190,'WPTM - Section F'!L$93:L$574,0))&lt;&gt;0,INDEX('WPTM - Section F'!D$93:D$574,MATCH('Print View'!$AS190,'WPTM - Section F'!L$93:L$574,0)),""),"")</f>
        <v/>
      </c>
      <c r="L190" s="572"/>
      <c r="M190" s="571" t="str">
        <f ca="1">IFERROR(IF(INDEX('WPTM - Section F'!E$93:E$574,MATCH('Print View'!$AS190,'WPTM - Section F'!L$93:L$574,0))&lt;&gt;0,INDEX('WPTM - Section F'!E$93:E$574,MATCH('Print View'!$AS190,'WPTM - Section F'!L$93:L$574,0)),""),"")</f>
        <v/>
      </c>
      <c r="N190" s="572"/>
      <c r="O190" s="571" t="str">
        <f ca="1">IFERROR(IF(INDEX('WPTM - Section F'!D$93:D$574,MATCH('Print View'!$AT190,'WPTM - Section F'!L$93:L$574,0))&lt;&gt;0,INDEX('WPTM - Section F'!D$93:D$574,MATCH('Print View'!$AT190,'WPTM - Section F'!L$93:L$574,0)),""),"")</f>
        <v/>
      </c>
      <c r="P190" s="572"/>
      <c r="Q190" s="571" t="str">
        <f ca="1">IFERROR(IF(INDEX('WPTM - Section F'!E$93:E$574,MATCH('Print View'!$AT190,'WPTM - Section F'!L$93:L$574,0))&lt;&gt;0,INDEX('WPTM - Section F'!E$93:E$574,MATCH('Print View'!$AT190,'WPTM - Section F'!L$93:L$574,0)),""),"")</f>
        <v/>
      </c>
      <c r="R190" s="572"/>
      <c r="S190" s="571" t="str">
        <f ca="1">IFERROR(IF(INDEX('WPTM - Section F'!D$93:D$574,MATCH('Print View'!$AU190,'WPTM - Section F'!L$93:L$574,0))&lt;&gt;0,INDEX('WPTM - Section F'!D$93:D$574,MATCH('Print View'!$AU190,'WPTM - Section F'!L$93:L$574,0)),""),"")</f>
        <v/>
      </c>
      <c r="T190" s="572"/>
      <c r="U190" s="571" t="str">
        <f ca="1">IFERROR(IF(INDEX('WPTM - Section F'!E$93:E$574,MATCH('Print View'!$AU190,'WPTM - Section F'!L$93:L$574,0))&lt;&gt;0,INDEX('WPTM - Section F'!E$93:E$574,MATCH('Print View'!$AU190,'WPTM - Section F'!L$93:L$574,0)),""),"")</f>
        <v/>
      </c>
      <c r="V190" s="572"/>
      <c r="W190" s="571" t="str">
        <f ca="1">IFERROR(IF(INDEX('WPTM - Section F'!D$93:D$574,MATCH('Print View'!$AV190,'WPTM - Section F'!L$93:L$574,0))&lt;&gt;0,INDEX('WPTM - Section F'!D$93:D$574,MATCH('Print View'!$AV190,'WPTM - Section F'!L$93:L$574,0)),""),"")</f>
        <v/>
      </c>
      <c r="X190" s="572"/>
      <c r="Y190" s="571" t="str">
        <f ca="1">IFERROR(IF(INDEX('WPTM - Section F'!E$93:E$574,MATCH('Print View'!$AV190,'WPTM - Section F'!L$93:L$574,0))&lt;&gt;0,INDEX('WPTM - Section F'!E$93:E$574,MATCH('Print View'!$AV190,'WPTM - Section F'!L$93:L$574,0)),""),"")</f>
        <v/>
      </c>
      <c r="Z190" s="572"/>
      <c r="AA190" s="571" t="str">
        <f ca="1">IFERROR(IF(INDEX('WPTM - Section F'!D$93:D$574,MATCH('Print View'!$AW190,'WPTM - Section F'!L$93:L$574,0))&lt;&gt;0,INDEX('WPTM - Section F'!D$93:D$574,MATCH('Print View'!$AW190,'WPTM - Section F'!L$93:L$574,0)),""),"")</f>
        <v/>
      </c>
      <c r="AB190" s="572"/>
      <c r="AC190" s="571" t="str">
        <f ca="1">IFERROR(IF(INDEX('WPTM - Section F'!E$93:E$574,MATCH('Print View'!$AW190,'WPTM - Section F'!L$93:L$574,0))&lt;&gt;0,INDEX('WPTM - Section F'!E$93:E$574,MATCH('Print View'!$AW190,'WPTM - Section F'!L$93:L$574,0)),""),"")</f>
        <v/>
      </c>
      <c r="AD190" s="572"/>
      <c r="AE190" s="571" t="str">
        <f ca="1">IFERROR(IF(INDEX('WPTM - Section F'!D$93:D$574,MATCH('Print View'!$AX190,'WPTM - Section F'!L$93:L$574,0))&lt;&gt;0,INDEX('WPTM - Section F'!D$93:D$574,MATCH('Print View'!$AX190,'WPTM - Section F'!L$93:L$574,0)),""),"")</f>
        <v/>
      </c>
      <c r="AF190" s="572"/>
      <c r="AG190" s="571" t="str">
        <f ca="1">IFERROR(IF(INDEX('WPTM - Section F'!E$93:E$574,MATCH('Print View'!$AX190,'WPTM - Section F'!L$93:L$574,0))&lt;&gt;0,INDEX('WPTM - Section F'!E$93:E$574,MATCH('Print View'!$AX190,'WPTM - Section F'!L$93:L$574,0)),""),"")</f>
        <v/>
      </c>
      <c r="AH190" s="572"/>
      <c r="AI190" s="571" t="str">
        <f ca="1">IFERROR(IF(INDEX('WPTM - Section F'!D$93:D$574,MATCH('Print View'!$AY190,'WPTM - Section F'!L$93:L$574,0))&lt;&gt;0,INDEX('WPTM - Section F'!D$93:D$574,MATCH('Print View'!$AY190,'WPTM - Section F'!L$93:L$574,0)),""),"")</f>
        <v/>
      </c>
      <c r="AJ190" s="572"/>
      <c r="AK190" s="571" t="str">
        <f ca="1">IFERROR(IF(INDEX('WPTM - Section F'!E$93:E$574,MATCH('Print View'!$AY190,'WPTM - Section F'!L$93:L$574,0))&lt;&gt;0,INDEX('WPTM - Section F'!E$93:E$574,MATCH('Print View'!$AY190,'WPTM - Section F'!L$93:L$574,0)),""),"")</f>
        <v/>
      </c>
      <c r="AL190" s="572"/>
      <c r="AM190" s="316" t="str">
        <f>IFERROR(IF(INDEX('WPTM - Section F'!O$8:O$89,MATCH('Print View'!$A190,'WPTM - Section F'!D$8:D$89,0))&lt;&gt;0,INDEX('WPTM - Section F'!O$8:O$89,MATCH('Print View'!$A190,'WPTM - Section F'!D$8:D$89,0)),""),"")</f>
        <v/>
      </c>
      <c r="AN190" s="222"/>
      <c r="AO190" s="310"/>
      <c r="AP190" s="311"/>
      <c r="AQ190" s="311"/>
      <c r="AR190" s="247" t="str">
        <f t="shared" ca="1" si="372"/>
        <v>7</v>
      </c>
      <c r="AS190" s="3" t="str">
        <f t="shared" ca="1" si="373"/>
        <v>71-Jan-19 to 30-Jun-19</v>
      </c>
      <c r="AT190" s="3" t="str">
        <f t="shared" ca="1" si="374"/>
        <v>71-Jul-19 to 31-Dec-19</v>
      </c>
      <c r="AU190" s="3" t="str">
        <f t="shared" ca="1" si="375"/>
        <v>71-Jan-20 to 30-Jun-20</v>
      </c>
      <c r="AV190" s="3" t="str">
        <f t="shared" ca="1" si="376"/>
        <v>71-Jul-20 to 31-Dec-20</v>
      </c>
      <c r="AW190" s="3" t="str">
        <f t="shared" ca="1" si="377"/>
        <v>71-Jan-21 to 30-Jun-21</v>
      </c>
      <c r="AX190" s="9" t="str">
        <f t="shared" si="378"/>
        <v xml:space="preserve">7 to </v>
      </c>
      <c r="AY190" s="9" t="str">
        <f t="shared" si="379"/>
        <v xml:space="preserve">7 to </v>
      </c>
      <c r="AZ190" s="9"/>
      <c r="BA190" s="9"/>
    </row>
    <row r="191" spans="1:53" s="227" customFormat="1" ht="60" customHeight="1" x14ac:dyDescent="0.25">
      <c r="A191" s="297">
        <v>8</v>
      </c>
      <c r="B191" s="315" t="str">
        <f>IFERROR(IF(INDEX('WPTM - Section F'!B$8:B$89,MATCH('Print View'!$A191,'WPTM - Section F'!$A$8:$A$89,0))&lt;&gt;0,INDEX('WPTM - Section F'!B$8:B$89,MATCH('Print View'!$A191,'WPTM - Section F'!$A$8:$A$89,0)),""),"")</f>
        <v/>
      </c>
      <c r="C191" s="315" t="str">
        <f>IFERROR(IF(INDEX('WPTM - Section F'!C$8:C$89,MATCH('Print View'!$A191,'WPTM - Section F'!$A$8:$A$89,0))&lt;&gt;0,INDEX('WPTM - Section F'!C$8:C$89,MATCH('Print View'!$A191,'WPTM - Section F'!$A$8:$A$89,0)),""),"")</f>
        <v/>
      </c>
      <c r="D191" s="315" t="str">
        <f>IFERROR(IF(INDEX('WPTM - Section F'!D$8:D$89,MATCH('Print View'!$A191,'WPTM - Section F'!$A$8:$A$89,0))&lt;&gt;0,INDEX('WPTM - Section F'!D$8:D$89,MATCH('Print View'!$A191,'WPTM - Section F'!$A$8:$A$89,0)),""),"")</f>
        <v/>
      </c>
      <c r="E191" s="315" t="str">
        <f>IFERROR(IF(INDEX('WPTM - Section F'!E$8:E$89,MATCH('Print View'!$A191,'WPTM - Section F'!$A$8:$A$89,0))&lt;&gt;0,INDEX('WPTM - Section F'!E$8:E$89,MATCH('Print View'!$A191,'WPTM - Section F'!$A$8:$A$89,0)),""),"")</f>
        <v/>
      </c>
      <c r="F191" s="315" t="str">
        <f>IFERROR(IF(INDEX('WPTM - Section F'!N$8:N$89,MATCH('Print View'!$A191,'WPTM - Section F'!$A$8:$A$89,0))&lt;&gt;0,INDEX('WPTM - Section F'!N$8:N$89,MATCH('Print View'!$A191,'WPTM - Section F'!$A$8:$A$89,0)),""),"")</f>
        <v/>
      </c>
      <c r="G191" s="571" t="str">
        <f ca="1">IFERROR(IF(INDEX('WPTM - Section F'!D$93:D$574,MATCH('Print View'!$AR191,'WPTM - Section F'!L$93:L$574,0))&lt;&gt;0,INDEX('WPTM - Section F'!D$93:D$574,MATCH('Print View'!$AR191,'WPTM - Section F'!L$93:L$574,0)),""),"")</f>
        <v/>
      </c>
      <c r="H191" s="572"/>
      <c r="I191" s="571" t="str">
        <f ca="1">IFERROR(IF(INDEX('WPTM - Section F'!E$93:E$574,MATCH('Print View'!$AR191,'WPTM - Section F'!L$93:L$574,0))&lt;&gt;0,INDEX('WPTM - Section F'!E$93:E$574,MATCH('Print View'!$AR191,'WPTM - Section F'!L$93:L$574,0)),""),"")</f>
        <v/>
      </c>
      <c r="J191" s="572"/>
      <c r="K191" s="571" t="str">
        <f ca="1">IFERROR(IF(INDEX('WPTM - Section F'!D$93:D$574,MATCH('Print View'!$AS191,'WPTM - Section F'!L$93:L$574,0))&lt;&gt;0,INDEX('WPTM - Section F'!D$93:D$574,MATCH('Print View'!$AS191,'WPTM - Section F'!L$93:L$574,0)),""),"")</f>
        <v/>
      </c>
      <c r="L191" s="572"/>
      <c r="M191" s="571" t="str">
        <f ca="1">IFERROR(IF(INDEX('WPTM - Section F'!E$93:E$574,MATCH('Print View'!$AS191,'WPTM - Section F'!L$93:L$574,0))&lt;&gt;0,INDEX('WPTM - Section F'!E$93:E$574,MATCH('Print View'!$AS191,'WPTM - Section F'!L$93:L$574,0)),""),"")</f>
        <v/>
      </c>
      <c r="N191" s="572"/>
      <c r="O191" s="571" t="str">
        <f ca="1">IFERROR(IF(INDEX('WPTM - Section F'!D$93:D$574,MATCH('Print View'!$AT191,'WPTM - Section F'!L$93:L$574,0))&lt;&gt;0,INDEX('WPTM - Section F'!D$93:D$574,MATCH('Print View'!$AT191,'WPTM - Section F'!L$93:L$574,0)),""),"")</f>
        <v/>
      </c>
      <c r="P191" s="572"/>
      <c r="Q191" s="571" t="str">
        <f ca="1">IFERROR(IF(INDEX('WPTM - Section F'!E$93:E$574,MATCH('Print View'!$AT191,'WPTM - Section F'!L$93:L$574,0))&lt;&gt;0,INDEX('WPTM - Section F'!E$93:E$574,MATCH('Print View'!$AT191,'WPTM - Section F'!L$93:L$574,0)),""),"")</f>
        <v/>
      </c>
      <c r="R191" s="572"/>
      <c r="S191" s="571" t="str">
        <f ca="1">IFERROR(IF(INDEX('WPTM - Section F'!D$93:D$574,MATCH('Print View'!$AU191,'WPTM - Section F'!L$93:L$574,0))&lt;&gt;0,INDEX('WPTM - Section F'!D$93:D$574,MATCH('Print View'!$AU191,'WPTM - Section F'!L$93:L$574,0)),""),"")</f>
        <v/>
      </c>
      <c r="T191" s="572"/>
      <c r="U191" s="571" t="str">
        <f ca="1">IFERROR(IF(INDEX('WPTM - Section F'!E$93:E$574,MATCH('Print View'!$AU191,'WPTM - Section F'!L$93:L$574,0))&lt;&gt;0,INDEX('WPTM - Section F'!E$93:E$574,MATCH('Print View'!$AU191,'WPTM - Section F'!L$93:L$574,0)),""),"")</f>
        <v/>
      </c>
      <c r="V191" s="572"/>
      <c r="W191" s="571" t="str">
        <f ca="1">IFERROR(IF(INDEX('WPTM - Section F'!D$93:D$574,MATCH('Print View'!$AV191,'WPTM - Section F'!L$93:L$574,0))&lt;&gt;0,INDEX('WPTM - Section F'!D$93:D$574,MATCH('Print View'!$AV191,'WPTM - Section F'!L$93:L$574,0)),""),"")</f>
        <v/>
      </c>
      <c r="X191" s="572"/>
      <c r="Y191" s="571" t="str">
        <f ca="1">IFERROR(IF(INDEX('WPTM - Section F'!E$93:E$574,MATCH('Print View'!$AV191,'WPTM - Section F'!L$93:L$574,0))&lt;&gt;0,INDEX('WPTM - Section F'!E$93:E$574,MATCH('Print View'!$AV191,'WPTM - Section F'!L$93:L$574,0)),""),"")</f>
        <v/>
      </c>
      <c r="Z191" s="572"/>
      <c r="AA191" s="571" t="str">
        <f ca="1">IFERROR(IF(INDEX('WPTM - Section F'!D$93:D$574,MATCH('Print View'!$AW191,'WPTM - Section F'!L$93:L$574,0))&lt;&gt;0,INDEX('WPTM - Section F'!D$93:D$574,MATCH('Print View'!$AW191,'WPTM - Section F'!L$93:L$574,0)),""),"")</f>
        <v/>
      </c>
      <c r="AB191" s="572"/>
      <c r="AC191" s="571" t="str">
        <f ca="1">IFERROR(IF(INDEX('WPTM - Section F'!E$93:E$574,MATCH('Print View'!$AW191,'WPTM - Section F'!L$93:L$574,0))&lt;&gt;0,INDEX('WPTM - Section F'!E$93:E$574,MATCH('Print View'!$AW191,'WPTM - Section F'!L$93:L$574,0)),""),"")</f>
        <v/>
      </c>
      <c r="AD191" s="572"/>
      <c r="AE191" s="571" t="str">
        <f ca="1">IFERROR(IF(INDEX('WPTM - Section F'!D$93:D$574,MATCH('Print View'!$AX191,'WPTM - Section F'!L$93:L$574,0))&lt;&gt;0,INDEX('WPTM - Section F'!D$93:D$574,MATCH('Print View'!$AX191,'WPTM - Section F'!L$93:L$574,0)),""),"")</f>
        <v/>
      </c>
      <c r="AF191" s="572"/>
      <c r="AG191" s="571" t="str">
        <f ca="1">IFERROR(IF(INDEX('WPTM - Section F'!E$93:E$574,MATCH('Print View'!$AX191,'WPTM - Section F'!L$93:L$574,0))&lt;&gt;0,INDEX('WPTM - Section F'!E$93:E$574,MATCH('Print View'!$AX191,'WPTM - Section F'!L$93:L$574,0)),""),"")</f>
        <v/>
      </c>
      <c r="AH191" s="572"/>
      <c r="AI191" s="571" t="str">
        <f ca="1">IFERROR(IF(INDEX('WPTM - Section F'!D$93:D$574,MATCH('Print View'!$AY191,'WPTM - Section F'!L$93:L$574,0))&lt;&gt;0,INDEX('WPTM - Section F'!D$93:D$574,MATCH('Print View'!$AY191,'WPTM - Section F'!L$93:L$574,0)),""),"")</f>
        <v/>
      </c>
      <c r="AJ191" s="572"/>
      <c r="AK191" s="571" t="str">
        <f ca="1">IFERROR(IF(INDEX('WPTM - Section F'!E$93:E$574,MATCH('Print View'!$AY191,'WPTM - Section F'!L$93:L$574,0))&lt;&gt;0,INDEX('WPTM - Section F'!E$93:E$574,MATCH('Print View'!$AY191,'WPTM - Section F'!L$93:L$574,0)),""),"")</f>
        <v/>
      </c>
      <c r="AL191" s="572"/>
      <c r="AM191" s="316" t="str">
        <f>IFERROR(IF(INDEX('WPTM - Section F'!O$8:O$89,MATCH('Print View'!$A191,'WPTM - Section F'!D$8:D$89,0))&lt;&gt;0,INDEX('WPTM - Section F'!O$8:O$89,MATCH('Print View'!$A191,'WPTM - Section F'!D$8:D$89,0)),""),"")</f>
        <v/>
      </c>
      <c r="AN191" s="222"/>
      <c r="AO191" s="310"/>
      <c r="AP191" s="311"/>
      <c r="AQ191" s="311"/>
      <c r="AR191" s="247" t="str">
        <f t="shared" ca="1" si="372"/>
        <v>8</v>
      </c>
      <c r="AS191" s="3" t="str">
        <f t="shared" ca="1" si="373"/>
        <v>81-Jan-19 to 30-Jun-19</v>
      </c>
      <c r="AT191" s="3" t="str">
        <f t="shared" ca="1" si="374"/>
        <v>81-Jul-19 to 31-Dec-19</v>
      </c>
      <c r="AU191" s="3" t="str">
        <f t="shared" ca="1" si="375"/>
        <v>81-Jan-20 to 30-Jun-20</v>
      </c>
      <c r="AV191" s="3" t="str">
        <f t="shared" ca="1" si="376"/>
        <v>81-Jul-20 to 31-Dec-20</v>
      </c>
      <c r="AW191" s="3" t="str">
        <f t="shared" ca="1" si="377"/>
        <v>81-Jan-21 to 30-Jun-21</v>
      </c>
      <c r="AX191" s="9" t="str">
        <f t="shared" si="378"/>
        <v xml:space="preserve">8 to </v>
      </c>
      <c r="AY191" s="9" t="str">
        <f t="shared" si="379"/>
        <v xml:space="preserve">8 to </v>
      </c>
      <c r="AZ191" s="9"/>
      <c r="BA191" s="9"/>
    </row>
    <row r="192" spans="1:53" s="227" customFormat="1" ht="60" customHeight="1" x14ac:dyDescent="0.25">
      <c r="A192" s="297">
        <v>9</v>
      </c>
      <c r="B192" s="315" t="str">
        <f>IFERROR(IF(INDEX('WPTM - Section F'!B$8:B$89,MATCH('Print View'!$A192,'WPTM - Section F'!$A$8:$A$89,0))&lt;&gt;0,INDEX('WPTM - Section F'!B$8:B$89,MATCH('Print View'!$A192,'WPTM - Section F'!$A$8:$A$89,0)),""),"")</f>
        <v/>
      </c>
      <c r="C192" s="315" t="str">
        <f>IFERROR(IF(INDEX('WPTM - Section F'!C$8:C$89,MATCH('Print View'!$A192,'WPTM - Section F'!$A$8:$A$89,0))&lt;&gt;0,INDEX('WPTM - Section F'!C$8:C$89,MATCH('Print View'!$A192,'WPTM - Section F'!$A$8:$A$89,0)),""),"")</f>
        <v/>
      </c>
      <c r="D192" s="315" t="str">
        <f>IFERROR(IF(INDEX('WPTM - Section F'!D$8:D$89,MATCH('Print View'!$A192,'WPTM - Section F'!$A$8:$A$89,0))&lt;&gt;0,INDEX('WPTM - Section F'!D$8:D$89,MATCH('Print View'!$A192,'WPTM - Section F'!$A$8:$A$89,0)),""),"")</f>
        <v/>
      </c>
      <c r="E192" s="315" t="str">
        <f>IFERROR(IF(INDEX('WPTM - Section F'!E$8:E$89,MATCH('Print View'!$A192,'WPTM - Section F'!$A$8:$A$89,0))&lt;&gt;0,INDEX('WPTM - Section F'!E$8:E$89,MATCH('Print View'!$A192,'WPTM - Section F'!$A$8:$A$89,0)),""),"")</f>
        <v/>
      </c>
      <c r="F192" s="315" t="str">
        <f>IFERROR(IF(INDEX('WPTM - Section F'!N$8:N$89,MATCH('Print View'!$A192,'WPTM - Section F'!$A$8:$A$89,0))&lt;&gt;0,INDEX('WPTM - Section F'!N$8:N$89,MATCH('Print View'!$A192,'WPTM - Section F'!$A$8:$A$89,0)),""),"")</f>
        <v/>
      </c>
      <c r="G192" s="571" t="str">
        <f ca="1">IFERROR(IF(INDEX('WPTM - Section F'!D$93:D$574,MATCH('Print View'!$AR192,'WPTM - Section F'!L$93:L$574,0))&lt;&gt;0,INDEX('WPTM - Section F'!D$93:D$574,MATCH('Print View'!$AR192,'WPTM - Section F'!L$93:L$574,0)),""),"")</f>
        <v/>
      </c>
      <c r="H192" s="572"/>
      <c r="I192" s="571" t="str">
        <f ca="1">IFERROR(IF(INDEX('WPTM - Section F'!E$93:E$574,MATCH('Print View'!$AR192,'WPTM - Section F'!L$93:L$574,0))&lt;&gt;0,INDEX('WPTM - Section F'!E$93:E$574,MATCH('Print View'!$AR192,'WPTM - Section F'!L$93:L$574,0)),""),"")</f>
        <v/>
      </c>
      <c r="J192" s="572"/>
      <c r="K192" s="571" t="str">
        <f ca="1">IFERROR(IF(INDEX('WPTM - Section F'!D$93:D$574,MATCH('Print View'!$AS192,'WPTM - Section F'!L$93:L$574,0))&lt;&gt;0,INDEX('WPTM - Section F'!D$93:D$574,MATCH('Print View'!$AS192,'WPTM - Section F'!L$93:L$574,0)),""),"")</f>
        <v/>
      </c>
      <c r="L192" s="572"/>
      <c r="M192" s="571" t="str">
        <f ca="1">IFERROR(IF(INDEX('WPTM - Section F'!E$93:E$574,MATCH('Print View'!$AS192,'WPTM - Section F'!L$93:L$574,0))&lt;&gt;0,INDEX('WPTM - Section F'!E$93:E$574,MATCH('Print View'!$AS192,'WPTM - Section F'!L$93:L$574,0)),""),"")</f>
        <v/>
      </c>
      <c r="N192" s="572"/>
      <c r="O192" s="571" t="str">
        <f ca="1">IFERROR(IF(INDEX('WPTM - Section F'!D$93:D$574,MATCH('Print View'!$AT192,'WPTM - Section F'!L$93:L$574,0))&lt;&gt;0,INDEX('WPTM - Section F'!D$93:D$574,MATCH('Print View'!$AT192,'WPTM - Section F'!L$93:L$574,0)),""),"")</f>
        <v/>
      </c>
      <c r="P192" s="572"/>
      <c r="Q192" s="571" t="str">
        <f ca="1">IFERROR(IF(INDEX('WPTM - Section F'!E$93:E$574,MATCH('Print View'!$AT192,'WPTM - Section F'!L$93:L$574,0))&lt;&gt;0,INDEX('WPTM - Section F'!E$93:E$574,MATCH('Print View'!$AT192,'WPTM - Section F'!L$93:L$574,0)),""),"")</f>
        <v/>
      </c>
      <c r="R192" s="572"/>
      <c r="S192" s="571" t="str">
        <f ca="1">IFERROR(IF(INDEX('WPTM - Section F'!D$93:D$574,MATCH('Print View'!$AU192,'WPTM - Section F'!L$93:L$574,0))&lt;&gt;0,INDEX('WPTM - Section F'!D$93:D$574,MATCH('Print View'!$AU192,'WPTM - Section F'!L$93:L$574,0)),""),"")</f>
        <v/>
      </c>
      <c r="T192" s="572"/>
      <c r="U192" s="571" t="str">
        <f ca="1">IFERROR(IF(INDEX('WPTM - Section F'!E$93:E$574,MATCH('Print View'!$AU192,'WPTM - Section F'!L$93:L$574,0))&lt;&gt;0,INDEX('WPTM - Section F'!E$93:E$574,MATCH('Print View'!$AU192,'WPTM - Section F'!L$93:L$574,0)),""),"")</f>
        <v/>
      </c>
      <c r="V192" s="572"/>
      <c r="W192" s="571" t="str">
        <f ca="1">IFERROR(IF(INDEX('WPTM - Section F'!D$93:D$574,MATCH('Print View'!$AV192,'WPTM - Section F'!L$93:L$574,0))&lt;&gt;0,INDEX('WPTM - Section F'!D$93:D$574,MATCH('Print View'!$AV192,'WPTM - Section F'!L$93:L$574,0)),""),"")</f>
        <v/>
      </c>
      <c r="X192" s="572"/>
      <c r="Y192" s="571" t="str">
        <f ca="1">IFERROR(IF(INDEX('WPTM - Section F'!E$93:E$574,MATCH('Print View'!$AV192,'WPTM - Section F'!L$93:L$574,0))&lt;&gt;0,INDEX('WPTM - Section F'!E$93:E$574,MATCH('Print View'!$AV192,'WPTM - Section F'!L$93:L$574,0)),""),"")</f>
        <v/>
      </c>
      <c r="Z192" s="572"/>
      <c r="AA192" s="571" t="str">
        <f ca="1">IFERROR(IF(INDEX('WPTM - Section F'!D$93:D$574,MATCH('Print View'!$AW192,'WPTM - Section F'!L$93:L$574,0))&lt;&gt;0,INDEX('WPTM - Section F'!D$93:D$574,MATCH('Print View'!$AW192,'WPTM - Section F'!L$93:L$574,0)),""),"")</f>
        <v/>
      </c>
      <c r="AB192" s="572"/>
      <c r="AC192" s="571" t="str">
        <f ca="1">IFERROR(IF(INDEX('WPTM - Section F'!E$93:E$574,MATCH('Print View'!$AW192,'WPTM - Section F'!L$93:L$574,0))&lt;&gt;0,INDEX('WPTM - Section F'!E$93:E$574,MATCH('Print View'!$AW192,'WPTM - Section F'!L$93:L$574,0)),""),"")</f>
        <v/>
      </c>
      <c r="AD192" s="572"/>
      <c r="AE192" s="571" t="str">
        <f ca="1">IFERROR(IF(INDEX('WPTM - Section F'!D$93:D$574,MATCH('Print View'!$AX192,'WPTM - Section F'!L$93:L$574,0))&lt;&gt;0,INDEX('WPTM - Section F'!D$93:D$574,MATCH('Print View'!$AX192,'WPTM - Section F'!L$93:L$574,0)),""),"")</f>
        <v/>
      </c>
      <c r="AF192" s="572"/>
      <c r="AG192" s="571" t="str">
        <f ca="1">IFERROR(IF(INDEX('WPTM - Section F'!E$93:E$574,MATCH('Print View'!$AX192,'WPTM - Section F'!L$93:L$574,0))&lt;&gt;0,INDEX('WPTM - Section F'!E$93:E$574,MATCH('Print View'!$AX192,'WPTM - Section F'!L$93:L$574,0)),""),"")</f>
        <v/>
      </c>
      <c r="AH192" s="572"/>
      <c r="AI192" s="571" t="str">
        <f ca="1">IFERROR(IF(INDEX('WPTM - Section F'!D$93:D$574,MATCH('Print View'!$AY192,'WPTM - Section F'!L$93:L$574,0))&lt;&gt;0,INDEX('WPTM - Section F'!D$93:D$574,MATCH('Print View'!$AY192,'WPTM - Section F'!L$93:L$574,0)),""),"")</f>
        <v/>
      </c>
      <c r="AJ192" s="572"/>
      <c r="AK192" s="571" t="str">
        <f ca="1">IFERROR(IF(INDEX('WPTM - Section F'!E$93:E$574,MATCH('Print View'!$AY192,'WPTM - Section F'!L$93:L$574,0))&lt;&gt;0,INDEX('WPTM - Section F'!E$93:E$574,MATCH('Print View'!$AY192,'WPTM - Section F'!L$93:L$574,0)),""),"")</f>
        <v/>
      </c>
      <c r="AL192" s="572"/>
      <c r="AM192" s="316" t="str">
        <f>IFERROR(IF(INDEX('WPTM - Section F'!O$8:O$89,MATCH('Print View'!$A192,'WPTM - Section F'!D$8:D$89,0))&lt;&gt;0,INDEX('WPTM - Section F'!O$8:O$89,MATCH('Print View'!$A192,'WPTM - Section F'!D$8:D$89,0)),""),"")</f>
        <v/>
      </c>
      <c r="AN192" s="222"/>
      <c r="AO192" s="310"/>
      <c r="AP192" s="311"/>
      <c r="AQ192" s="311"/>
      <c r="AR192" s="247" t="str">
        <f t="shared" ca="1" si="372"/>
        <v>9</v>
      </c>
      <c r="AS192" s="3" t="str">
        <f t="shared" ca="1" si="373"/>
        <v>91-Jan-19 to 30-Jun-19</v>
      </c>
      <c r="AT192" s="3" t="str">
        <f t="shared" ca="1" si="374"/>
        <v>91-Jul-19 to 31-Dec-19</v>
      </c>
      <c r="AU192" s="3" t="str">
        <f t="shared" ca="1" si="375"/>
        <v>91-Jan-20 to 30-Jun-20</v>
      </c>
      <c r="AV192" s="3" t="str">
        <f t="shared" ca="1" si="376"/>
        <v>91-Jul-20 to 31-Dec-20</v>
      </c>
      <c r="AW192" s="3" t="str">
        <f t="shared" ca="1" si="377"/>
        <v>91-Jan-21 to 30-Jun-21</v>
      </c>
      <c r="AX192" s="9" t="str">
        <f t="shared" si="378"/>
        <v xml:space="preserve">9 to </v>
      </c>
      <c r="AY192" s="9" t="str">
        <f t="shared" si="379"/>
        <v xml:space="preserve">9 to </v>
      </c>
      <c r="AZ192" s="9"/>
      <c r="BA192" s="9"/>
    </row>
    <row r="193" spans="1:53" s="227" customFormat="1" ht="60" customHeight="1" x14ac:dyDescent="0.25">
      <c r="A193" s="297">
        <v>10</v>
      </c>
      <c r="B193" s="315" t="str">
        <f>IFERROR(IF(INDEX('WPTM - Section F'!B$8:B$89,MATCH('Print View'!$A193,'WPTM - Section F'!$A$8:$A$89,0))&lt;&gt;0,INDEX('WPTM - Section F'!B$8:B$89,MATCH('Print View'!$A193,'WPTM - Section F'!$A$8:$A$89,0)),""),"")</f>
        <v/>
      </c>
      <c r="C193" s="315" t="str">
        <f>IFERROR(IF(INDEX('WPTM - Section F'!C$8:C$89,MATCH('Print View'!$A193,'WPTM - Section F'!$A$8:$A$89,0))&lt;&gt;0,INDEX('WPTM - Section F'!C$8:C$89,MATCH('Print View'!$A193,'WPTM - Section F'!$A$8:$A$89,0)),""),"")</f>
        <v/>
      </c>
      <c r="D193" s="315" t="str">
        <f>IFERROR(IF(INDEX('WPTM - Section F'!D$8:D$89,MATCH('Print View'!$A193,'WPTM - Section F'!$A$8:$A$89,0))&lt;&gt;0,INDEX('WPTM - Section F'!D$8:D$89,MATCH('Print View'!$A193,'WPTM - Section F'!$A$8:$A$89,0)),""),"")</f>
        <v/>
      </c>
      <c r="E193" s="315" t="str">
        <f>IFERROR(IF(INDEX('WPTM - Section F'!E$8:E$89,MATCH('Print View'!$A193,'WPTM - Section F'!$A$8:$A$89,0))&lt;&gt;0,INDEX('WPTM - Section F'!E$8:E$89,MATCH('Print View'!$A193,'WPTM - Section F'!$A$8:$A$89,0)),""),"")</f>
        <v/>
      </c>
      <c r="F193" s="315" t="str">
        <f>IFERROR(IF(INDEX('WPTM - Section F'!N$8:N$89,MATCH('Print View'!$A193,'WPTM - Section F'!$A$8:$A$89,0))&lt;&gt;0,INDEX('WPTM - Section F'!N$8:N$89,MATCH('Print View'!$A193,'WPTM - Section F'!$A$8:$A$89,0)),""),"")</f>
        <v/>
      </c>
      <c r="G193" s="571" t="str">
        <f ca="1">IFERROR(IF(INDEX('WPTM - Section F'!D$93:D$574,MATCH('Print View'!$AR193,'WPTM - Section F'!L$93:L$574,0))&lt;&gt;0,INDEX('WPTM - Section F'!D$93:D$574,MATCH('Print View'!$AR193,'WPTM - Section F'!L$93:L$574,0)),""),"")</f>
        <v/>
      </c>
      <c r="H193" s="572"/>
      <c r="I193" s="571" t="str">
        <f ca="1">IFERROR(IF(INDEX('WPTM - Section F'!E$93:E$574,MATCH('Print View'!$AR193,'WPTM - Section F'!L$93:L$574,0))&lt;&gt;0,INDEX('WPTM - Section F'!E$93:E$574,MATCH('Print View'!$AR193,'WPTM - Section F'!L$93:L$574,0)),""),"")</f>
        <v/>
      </c>
      <c r="J193" s="572"/>
      <c r="K193" s="571" t="str">
        <f ca="1">IFERROR(IF(INDEX('WPTM - Section F'!D$93:D$574,MATCH('Print View'!$AS193,'WPTM - Section F'!L$93:L$574,0))&lt;&gt;0,INDEX('WPTM - Section F'!D$93:D$574,MATCH('Print View'!$AS193,'WPTM - Section F'!L$93:L$574,0)),""),"")</f>
        <v/>
      </c>
      <c r="L193" s="572"/>
      <c r="M193" s="571" t="str">
        <f ca="1">IFERROR(IF(INDEX('WPTM - Section F'!E$93:E$574,MATCH('Print View'!$AS193,'WPTM - Section F'!L$93:L$574,0))&lt;&gt;0,INDEX('WPTM - Section F'!E$93:E$574,MATCH('Print View'!$AS193,'WPTM - Section F'!L$93:L$574,0)),""),"")</f>
        <v/>
      </c>
      <c r="N193" s="572"/>
      <c r="O193" s="571" t="str">
        <f ca="1">IFERROR(IF(INDEX('WPTM - Section F'!D$93:D$574,MATCH('Print View'!$AT193,'WPTM - Section F'!L$93:L$574,0))&lt;&gt;0,INDEX('WPTM - Section F'!D$93:D$574,MATCH('Print View'!$AT193,'WPTM - Section F'!L$93:L$574,0)),""),"")</f>
        <v/>
      </c>
      <c r="P193" s="572"/>
      <c r="Q193" s="571" t="str">
        <f ca="1">IFERROR(IF(INDEX('WPTM - Section F'!E$93:E$574,MATCH('Print View'!$AT193,'WPTM - Section F'!L$93:L$574,0))&lt;&gt;0,INDEX('WPTM - Section F'!E$93:E$574,MATCH('Print View'!$AT193,'WPTM - Section F'!L$93:L$574,0)),""),"")</f>
        <v/>
      </c>
      <c r="R193" s="572"/>
      <c r="S193" s="571" t="str">
        <f ca="1">IFERROR(IF(INDEX('WPTM - Section F'!D$93:D$574,MATCH('Print View'!$AU193,'WPTM - Section F'!L$93:L$574,0))&lt;&gt;0,INDEX('WPTM - Section F'!D$93:D$574,MATCH('Print View'!$AU193,'WPTM - Section F'!L$93:L$574,0)),""),"")</f>
        <v/>
      </c>
      <c r="T193" s="572"/>
      <c r="U193" s="571" t="str">
        <f ca="1">IFERROR(IF(INDEX('WPTM - Section F'!E$93:E$574,MATCH('Print View'!$AU193,'WPTM - Section F'!L$93:L$574,0))&lt;&gt;0,INDEX('WPTM - Section F'!E$93:E$574,MATCH('Print View'!$AU193,'WPTM - Section F'!L$93:L$574,0)),""),"")</f>
        <v/>
      </c>
      <c r="V193" s="572"/>
      <c r="W193" s="571" t="str">
        <f ca="1">IFERROR(IF(INDEX('WPTM - Section F'!D$93:D$574,MATCH('Print View'!$AV193,'WPTM - Section F'!L$93:L$574,0))&lt;&gt;0,INDEX('WPTM - Section F'!D$93:D$574,MATCH('Print View'!$AV193,'WPTM - Section F'!L$93:L$574,0)),""),"")</f>
        <v/>
      </c>
      <c r="X193" s="572"/>
      <c r="Y193" s="571" t="str">
        <f ca="1">IFERROR(IF(INDEX('WPTM - Section F'!E$93:E$574,MATCH('Print View'!$AV193,'WPTM - Section F'!L$93:L$574,0))&lt;&gt;0,INDEX('WPTM - Section F'!E$93:E$574,MATCH('Print View'!$AV193,'WPTM - Section F'!L$93:L$574,0)),""),"")</f>
        <v/>
      </c>
      <c r="Z193" s="572"/>
      <c r="AA193" s="571" t="str">
        <f ca="1">IFERROR(IF(INDEX('WPTM - Section F'!D$93:D$574,MATCH('Print View'!$AW193,'WPTM - Section F'!L$93:L$574,0))&lt;&gt;0,INDEX('WPTM - Section F'!D$93:D$574,MATCH('Print View'!$AW193,'WPTM - Section F'!L$93:L$574,0)),""),"")</f>
        <v/>
      </c>
      <c r="AB193" s="572"/>
      <c r="AC193" s="571" t="str">
        <f ca="1">IFERROR(IF(INDEX('WPTM - Section F'!E$93:E$574,MATCH('Print View'!$AW193,'WPTM - Section F'!L$93:L$574,0))&lt;&gt;0,INDEX('WPTM - Section F'!E$93:E$574,MATCH('Print View'!$AW193,'WPTM - Section F'!L$93:L$574,0)),""),"")</f>
        <v/>
      </c>
      <c r="AD193" s="572"/>
      <c r="AE193" s="571" t="str">
        <f ca="1">IFERROR(IF(INDEX('WPTM - Section F'!D$93:D$574,MATCH('Print View'!$AX193,'WPTM - Section F'!L$93:L$574,0))&lt;&gt;0,INDEX('WPTM - Section F'!D$93:D$574,MATCH('Print View'!$AX193,'WPTM - Section F'!L$93:L$574,0)),""),"")</f>
        <v/>
      </c>
      <c r="AF193" s="572"/>
      <c r="AG193" s="571" t="str">
        <f ca="1">IFERROR(IF(INDEX('WPTM - Section F'!E$93:E$574,MATCH('Print View'!$AX193,'WPTM - Section F'!L$93:L$574,0))&lt;&gt;0,INDEX('WPTM - Section F'!E$93:E$574,MATCH('Print View'!$AX193,'WPTM - Section F'!L$93:L$574,0)),""),"")</f>
        <v/>
      </c>
      <c r="AH193" s="572"/>
      <c r="AI193" s="571" t="str">
        <f ca="1">IFERROR(IF(INDEX('WPTM - Section F'!D$93:D$574,MATCH('Print View'!$AY193,'WPTM - Section F'!L$93:L$574,0))&lt;&gt;0,INDEX('WPTM - Section F'!D$93:D$574,MATCH('Print View'!$AY193,'WPTM - Section F'!L$93:L$574,0)),""),"")</f>
        <v/>
      </c>
      <c r="AJ193" s="572"/>
      <c r="AK193" s="571" t="str">
        <f ca="1">IFERROR(IF(INDEX('WPTM - Section F'!E$93:E$574,MATCH('Print View'!$AY193,'WPTM - Section F'!L$93:L$574,0))&lt;&gt;0,INDEX('WPTM - Section F'!E$93:E$574,MATCH('Print View'!$AY193,'WPTM - Section F'!L$93:L$574,0)),""),"")</f>
        <v/>
      </c>
      <c r="AL193" s="572"/>
      <c r="AM193" s="316" t="str">
        <f>IFERROR(IF(INDEX('WPTM - Section F'!O$8:O$89,MATCH('Print View'!$A193,'WPTM - Section F'!D$8:D$89,0))&lt;&gt;0,INDEX('WPTM - Section F'!O$8:O$89,MATCH('Print View'!$A193,'WPTM - Section F'!D$8:D$89,0)),""),"")</f>
        <v/>
      </c>
      <c r="AN193" s="222"/>
      <c r="AO193" s="310"/>
      <c r="AP193" s="311"/>
      <c r="AQ193" s="311"/>
      <c r="AR193" s="247" t="str">
        <f t="shared" ca="1" si="372"/>
        <v>10</v>
      </c>
      <c r="AS193" s="3" t="str">
        <f t="shared" ca="1" si="373"/>
        <v>101-Jan-19 to 30-Jun-19</v>
      </c>
      <c r="AT193" s="3" t="str">
        <f t="shared" ca="1" si="374"/>
        <v>101-Jul-19 to 31-Dec-19</v>
      </c>
      <c r="AU193" s="3" t="str">
        <f t="shared" ca="1" si="375"/>
        <v>101-Jan-20 to 30-Jun-20</v>
      </c>
      <c r="AV193" s="3" t="str">
        <f t="shared" ca="1" si="376"/>
        <v>101-Jul-20 to 31-Dec-20</v>
      </c>
      <c r="AW193" s="3" t="str">
        <f t="shared" ca="1" si="377"/>
        <v>101-Jan-21 to 30-Jun-21</v>
      </c>
      <c r="AX193" s="9" t="str">
        <f t="shared" si="378"/>
        <v xml:space="preserve">10 to </v>
      </c>
      <c r="AY193" s="9" t="str">
        <f t="shared" si="379"/>
        <v xml:space="preserve">10 to </v>
      </c>
      <c r="AZ193" s="9"/>
      <c r="BA193" s="9"/>
    </row>
    <row r="194" spans="1:53" s="227" customFormat="1" ht="60" customHeight="1" x14ac:dyDescent="0.25">
      <c r="A194" s="297">
        <v>11</v>
      </c>
      <c r="B194" s="315" t="str">
        <f>IFERROR(IF(INDEX('WPTM - Section F'!B$8:B$89,MATCH('Print View'!$A194,'WPTM - Section F'!$A$8:$A$89,0))&lt;&gt;0,INDEX('WPTM - Section F'!B$8:B$89,MATCH('Print View'!$A194,'WPTM - Section F'!$A$8:$A$89,0)),""),"")</f>
        <v/>
      </c>
      <c r="C194" s="315" t="str">
        <f>IFERROR(IF(INDEX('WPTM - Section F'!C$8:C$89,MATCH('Print View'!$A194,'WPTM - Section F'!$A$8:$A$89,0))&lt;&gt;0,INDEX('WPTM - Section F'!C$8:C$89,MATCH('Print View'!$A194,'WPTM - Section F'!$A$8:$A$89,0)),""),"")</f>
        <v/>
      </c>
      <c r="D194" s="315" t="str">
        <f>IFERROR(IF(INDEX('WPTM - Section F'!D$8:D$89,MATCH('Print View'!$A194,'WPTM - Section F'!$A$8:$A$89,0))&lt;&gt;0,INDEX('WPTM - Section F'!D$8:D$89,MATCH('Print View'!$A194,'WPTM - Section F'!$A$8:$A$89,0)),""),"")</f>
        <v/>
      </c>
      <c r="E194" s="315" t="str">
        <f>IFERROR(IF(INDEX('WPTM - Section F'!E$8:E$89,MATCH('Print View'!$A194,'WPTM - Section F'!$A$8:$A$89,0))&lt;&gt;0,INDEX('WPTM - Section F'!E$8:E$89,MATCH('Print View'!$A194,'WPTM - Section F'!$A$8:$A$89,0)),""),"")</f>
        <v/>
      </c>
      <c r="F194" s="315" t="str">
        <f>IFERROR(IF(INDEX('WPTM - Section F'!N$8:N$89,MATCH('Print View'!$A194,'WPTM - Section F'!$A$8:$A$89,0))&lt;&gt;0,INDEX('WPTM - Section F'!N$8:N$89,MATCH('Print View'!$A194,'WPTM - Section F'!$A$8:$A$89,0)),""),"")</f>
        <v/>
      </c>
      <c r="G194" s="571" t="str">
        <f ca="1">IFERROR(IF(INDEX('WPTM - Section F'!D$93:D$574,MATCH('Print View'!$AR194,'WPTM - Section F'!L$93:L$574,0))&lt;&gt;0,INDEX('WPTM - Section F'!D$93:D$574,MATCH('Print View'!$AR194,'WPTM - Section F'!L$93:L$574,0)),""),"")</f>
        <v/>
      </c>
      <c r="H194" s="572"/>
      <c r="I194" s="571" t="str">
        <f ca="1">IFERROR(IF(INDEX('WPTM - Section F'!E$93:E$574,MATCH('Print View'!$AR194,'WPTM - Section F'!L$93:L$574,0))&lt;&gt;0,INDEX('WPTM - Section F'!E$93:E$574,MATCH('Print View'!$AR194,'WPTM - Section F'!L$93:L$574,0)),""),"")</f>
        <v/>
      </c>
      <c r="J194" s="572"/>
      <c r="K194" s="571" t="str">
        <f ca="1">IFERROR(IF(INDEX('WPTM - Section F'!D$93:D$574,MATCH('Print View'!$AS194,'WPTM - Section F'!L$93:L$574,0))&lt;&gt;0,INDEX('WPTM - Section F'!D$93:D$574,MATCH('Print View'!$AS194,'WPTM - Section F'!L$93:L$574,0)),""),"")</f>
        <v/>
      </c>
      <c r="L194" s="572"/>
      <c r="M194" s="571" t="str">
        <f ca="1">IFERROR(IF(INDEX('WPTM - Section F'!E$93:E$574,MATCH('Print View'!$AS194,'WPTM - Section F'!L$93:L$574,0))&lt;&gt;0,INDEX('WPTM - Section F'!E$93:E$574,MATCH('Print View'!$AS194,'WPTM - Section F'!L$93:L$574,0)),""),"")</f>
        <v/>
      </c>
      <c r="N194" s="572"/>
      <c r="O194" s="571" t="str">
        <f ca="1">IFERROR(IF(INDEX('WPTM - Section F'!D$93:D$574,MATCH('Print View'!$AT194,'WPTM - Section F'!L$93:L$574,0))&lt;&gt;0,INDEX('WPTM - Section F'!D$93:D$574,MATCH('Print View'!$AT194,'WPTM - Section F'!L$93:L$574,0)),""),"")</f>
        <v/>
      </c>
      <c r="P194" s="572"/>
      <c r="Q194" s="571" t="str">
        <f ca="1">IFERROR(IF(INDEX('WPTM - Section F'!E$93:E$574,MATCH('Print View'!$AT194,'WPTM - Section F'!L$93:L$574,0))&lt;&gt;0,INDEX('WPTM - Section F'!E$93:E$574,MATCH('Print View'!$AT194,'WPTM - Section F'!L$93:L$574,0)),""),"")</f>
        <v/>
      </c>
      <c r="R194" s="572"/>
      <c r="S194" s="571" t="str">
        <f ca="1">IFERROR(IF(INDEX('WPTM - Section F'!D$93:D$574,MATCH('Print View'!$AU194,'WPTM - Section F'!L$93:L$574,0))&lt;&gt;0,INDEX('WPTM - Section F'!D$93:D$574,MATCH('Print View'!$AU194,'WPTM - Section F'!L$93:L$574,0)),""),"")</f>
        <v/>
      </c>
      <c r="T194" s="572"/>
      <c r="U194" s="571" t="str">
        <f ca="1">IFERROR(IF(INDEX('WPTM - Section F'!E$93:E$574,MATCH('Print View'!$AU194,'WPTM - Section F'!L$93:L$574,0))&lt;&gt;0,INDEX('WPTM - Section F'!E$93:E$574,MATCH('Print View'!$AU194,'WPTM - Section F'!L$93:L$574,0)),""),"")</f>
        <v/>
      </c>
      <c r="V194" s="572"/>
      <c r="W194" s="571" t="str">
        <f ca="1">IFERROR(IF(INDEX('WPTM - Section F'!D$93:D$574,MATCH('Print View'!$AV194,'WPTM - Section F'!L$93:L$574,0))&lt;&gt;0,INDEX('WPTM - Section F'!D$93:D$574,MATCH('Print View'!$AV194,'WPTM - Section F'!L$93:L$574,0)),""),"")</f>
        <v/>
      </c>
      <c r="X194" s="572"/>
      <c r="Y194" s="571" t="str">
        <f ca="1">IFERROR(IF(INDEX('WPTM - Section F'!E$93:E$574,MATCH('Print View'!$AV194,'WPTM - Section F'!L$93:L$574,0))&lt;&gt;0,INDEX('WPTM - Section F'!E$93:E$574,MATCH('Print View'!$AV194,'WPTM - Section F'!L$93:L$574,0)),""),"")</f>
        <v/>
      </c>
      <c r="Z194" s="572"/>
      <c r="AA194" s="571" t="str">
        <f ca="1">IFERROR(IF(INDEX('WPTM - Section F'!D$93:D$574,MATCH('Print View'!$AW194,'WPTM - Section F'!L$93:L$574,0))&lt;&gt;0,INDEX('WPTM - Section F'!D$93:D$574,MATCH('Print View'!$AW194,'WPTM - Section F'!L$93:L$574,0)),""),"")</f>
        <v/>
      </c>
      <c r="AB194" s="572"/>
      <c r="AC194" s="571" t="str">
        <f ca="1">IFERROR(IF(INDEX('WPTM - Section F'!E$93:E$574,MATCH('Print View'!$AW194,'WPTM - Section F'!L$93:L$574,0))&lt;&gt;0,INDEX('WPTM - Section F'!E$93:E$574,MATCH('Print View'!$AW194,'WPTM - Section F'!L$93:L$574,0)),""),"")</f>
        <v/>
      </c>
      <c r="AD194" s="572"/>
      <c r="AE194" s="571" t="str">
        <f ca="1">IFERROR(IF(INDEX('WPTM - Section F'!D$93:D$574,MATCH('Print View'!$AX194,'WPTM - Section F'!L$93:L$574,0))&lt;&gt;0,INDEX('WPTM - Section F'!D$93:D$574,MATCH('Print View'!$AX194,'WPTM - Section F'!L$93:L$574,0)),""),"")</f>
        <v/>
      </c>
      <c r="AF194" s="572"/>
      <c r="AG194" s="571" t="str">
        <f ca="1">IFERROR(IF(INDEX('WPTM - Section F'!E$93:E$574,MATCH('Print View'!$AX194,'WPTM - Section F'!L$93:L$574,0))&lt;&gt;0,INDEX('WPTM - Section F'!E$93:E$574,MATCH('Print View'!$AX194,'WPTM - Section F'!L$93:L$574,0)),""),"")</f>
        <v/>
      </c>
      <c r="AH194" s="572"/>
      <c r="AI194" s="571" t="str">
        <f ca="1">IFERROR(IF(INDEX('WPTM - Section F'!D$93:D$574,MATCH('Print View'!$AY194,'WPTM - Section F'!L$93:L$574,0))&lt;&gt;0,INDEX('WPTM - Section F'!D$93:D$574,MATCH('Print View'!$AY194,'WPTM - Section F'!L$93:L$574,0)),""),"")</f>
        <v/>
      </c>
      <c r="AJ194" s="572"/>
      <c r="AK194" s="571" t="str">
        <f ca="1">IFERROR(IF(INDEX('WPTM - Section F'!E$93:E$574,MATCH('Print View'!$AY194,'WPTM - Section F'!L$93:L$574,0))&lt;&gt;0,INDEX('WPTM - Section F'!E$93:E$574,MATCH('Print View'!$AY194,'WPTM - Section F'!L$93:L$574,0)),""),"")</f>
        <v/>
      </c>
      <c r="AL194" s="572"/>
      <c r="AM194" s="316" t="str">
        <f>IFERROR(IF(INDEX('WPTM - Section F'!O$8:O$89,MATCH('Print View'!$A194,'WPTM - Section F'!D$8:D$89,0))&lt;&gt;0,INDEX('WPTM - Section F'!O$8:O$89,MATCH('Print View'!$A194,'WPTM - Section F'!D$8:D$89,0)),""),"")</f>
        <v/>
      </c>
      <c r="AN194" s="222"/>
      <c r="AO194" s="310"/>
      <c r="AP194" s="311"/>
      <c r="AQ194" s="311"/>
      <c r="AR194" s="247" t="str">
        <f t="shared" ca="1" si="372"/>
        <v>11</v>
      </c>
      <c r="AS194" s="3" t="str">
        <f t="shared" ca="1" si="373"/>
        <v>111-Jan-19 to 30-Jun-19</v>
      </c>
      <c r="AT194" s="3" t="str">
        <f t="shared" ca="1" si="374"/>
        <v>111-Jul-19 to 31-Dec-19</v>
      </c>
      <c r="AU194" s="3" t="str">
        <f t="shared" ca="1" si="375"/>
        <v>111-Jan-20 to 30-Jun-20</v>
      </c>
      <c r="AV194" s="3" t="str">
        <f t="shared" ca="1" si="376"/>
        <v>111-Jul-20 to 31-Dec-20</v>
      </c>
      <c r="AW194" s="3" t="str">
        <f t="shared" ca="1" si="377"/>
        <v>111-Jan-21 to 30-Jun-21</v>
      </c>
      <c r="AX194" s="9" t="str">
        <f t="shared" si="378"/>
        <v xml:space="preserve">11 to </v>
      </c>
      <c r="AY194" s="9" t="str">
        <f t="shared" si="379"/>
        <v xml:space="preserve">11 to </v>
      </c>
      <c r="AZ194" s="9"/>
      <c r="BA194" s="9"/>
    </row>
    <row r="195" spans="1:53" s="227" customFormat="1" ht="60" customHeight="1" x14ac:dyDescent="0.25">
      <c r="A195" s="297">
        <v>12</v>
      </c>
      <c r="B195" s="315" t="str">
        <f>IFERROR(IF(INDEX('WPTM - Section F'!B$8:B$89,MATCH('Print View'!$A195,'WPTM - Section F'!$A$8:$A$89,0))&lt;&gt;0,INDEX('WPTM - Section F'!B$8:B$89,MATCH('Print View'!$A195,'WPTM - Section F'!$A$8:$A$89,0)),""),"")</f>
        <v/>
      </c>
      <c r="C195" s="315" t="str">
        <f>IFERROR(IF(INDEX('WPTM - Section F'!C$8:C$89,MATCH('Print View'!$A195,'WPTM - Section F'!$A$8:$A$89,0))&lt;&gt;0,INDEX('WPTM - Section F'!C$8:C$89,MATCH('Print View'!$A195,'WPTM - Section F'!$A$8:$A$89,0)),""),"")</f>
        <v/>
      </c>
      <c r="D195" s="315" t="str">
        <f>IFERROR(IF(INDEX('WPTM - Section F'!D$8:D$89,MATCH('Print View'!$A195,'WPTM - Section F'!$A$8:$A$89,0))&lt;&gt;0,INDEX('WPTM - Section F'!D$8:D$89,MATCH('Print View'!$A195,'WPTM - Section F'!$A$8:$A$89,0)),""),"")</f>
        <v/>
      </c>
      <c r="E195" s="315" t="str">
        <f>IFERROR(IF(INDEX('WPTM - Section F'!E$8:E$89,MATCH('Print View'!$A195,'WPTM - Section F'!$A$8:$A$89,0))&lt;&gt;0,INDEX('WPTM - Section F'!E$8:E$89,MATCH('Print View'!$A195,'WPTM - Section F'!$A$8:$A$89,0)),""),"")</f>
        <v/>
      </c>
      <c r="F195" s="315" t="str">
        <f>IFERROR(IF(INDEX('WPTM - Section F'!N$8:N$89,MATCH('Print View'!$A195,'WPTM - Section F'!$A$8:$A$89,0))&lt;&gt;0,INDEX('WPTM - Section F'!N$8:N$89,MATCH('Print View'!$A195,'WPTM - Section F'!$A$8:$A$89,0)),""),"")</f>
        <v/>
      </c>
      <c r="G195" s="571" t="str">
        <f ca="1">IFERROR(IF(INDEX('WPTM - Section F'!D$93:D$574,MATCH('Print View'!$AR195,'WPTM - Section F'!L$93:L$574,0))&lt;&gt;0,INDEX('WPTM - Section F'!D$93:D$574,MATCH('Print View'!$AR195,'WPTM - Section F'!L$93:L$574,0)),""),"")</f>
        <v/>
      </c>
      <c r="H195" s="572"/>
      <c r="I195" s="571" t="str">
        <f ca="1">IFERROR(IF(INDEX('WPTM - Section F'!E$93:E$574,MATCH('Print View'!$AR195,'WPTM - Section F'!L$93:L$574,0))&lt;&gt;0,INDEX('WPTM - Section F'!E$93:E$574,MATCH('Print View'!$AR195,'WPTM - Section F'!L$93:L$574,0)),""),"")</f>
        <v/>
      </c>
      <c r="J195" s="572"/>
      <c r="K195" s="571" t="str">
        <f ca="1">IFERROR(IF(INDEX('WPTM - Section F'!D$93:D$574,MATCH('Print View'!$AS195,'WPTM - Section F'!L$93:L$574,0))&lt;&gt;0,INDEX('WPTM - Section F'!D$93:D$574,MATCH('Print View'!$AS195,'WPTM - Section F'!L$93:L$574,0)),""),"")</f>
        <v/>
      </c>
      <c r="L195" s="572"/>
      <c r="M195" s="571" t="str">
        <f ca="1">IFERROR(IF(INDEX('WPTM - Section F'!E$93:E$574,MATCH('Print View'!$AS195,'WPTM - Section F'!L$93:L$574,0))&lt;&gt;0,INDEX('WPTM - Section F'!E$93:E$574,MATCH('Print View'!$AS195,'WPTM - Section F'!L$93:L$574,0)),""),"")</f>
        <v/>
      </c>
      <c r="N195" s="572"/>
      <c r="O195" s="571" t="str">
        <f ca="1">IFERROR(IF(INDEX('WPTM - Section F'!D$93:D$574,MATCH('Print View'!$AT195,'WPTM - Section F'!L$93:L$574,0))&lt;&gt;0,INDEX('WPTM - Section F'!D$93:D$574,MATCH('Print View'!$AT195,'WPTM - Section F'!L$93:L$574,0)),""),"")</f>
        <v/>
      </c>
      <c r="P195" s="572"/>
      <c r="Q195" s="571" t="str">
        <f ca="1">IFERROR(IF(INDEX('WPTM - Section F'!E$93:E$574,MATCH('Print View'!$AT195,'WPTM - Section F'!L$93:L$574,0))&lt;&gt;0,INDEX('WPTM - Section F'!E$93:E$574,MATCH('Print View'!$AT195,'WPTM - Section F'!L$93:L$574,0)),""),"")</f>
        <v/>
      </c>
      <c r="R195" s="572"/>
      <c r="S195" s="571" t="str">
        <f ca="1">IFERROR(IF(INDEX('WPTM - Section F'!D$93:D$574,MATCH('Print View'!$AU195,'WPTM - Section F'!L$93:L$574,0))&lt;&gt;0,INDEX('WPTM - Section F'!D$93:D$574,MATCH('Print View'!$AU195,'WPTM - Section F'!L$93:L$574,0)),""),"")</f>
        <v/>
      </c>
      <c r="T195" s="572"/>
      <c r="U195" s="571" t="str">
        <f ca="1">IFERROR(IF(INDEX('WPTM - Section F'!E$93:E$574,MATCH('Print View'!$AU195,'WPTM - Section F'!L$93:L$574,0))&lt;&gt;0,INDEX('WPTM - Section F'!E$93:E$574,MATCH('Print View'!$AU195,'WPTM - Section F'!L$93:L$574,0)),""),"")</f>
        <v/>
      </c>
      <c r="V195" s="572"/>
      <c r="W195" s="571" t="str">
        <f ca="1">IFERROR(IF(INDEX('WPTM - Section F'!D$93:D$574,MATCH('Print View'!$AV195,'WPTM - Section F'!L$93:L$574,0))&lt;&gt;0,INDEX('WPTM - Section F'!D$93:D$574,MATCH('Print View'!$AV195,'WPTM - Section F'!L$93:L$574,0)),""),"")</f>
        <v/>
      </c>
      <c r="X195" s="572"/>
      <c r="Y195" s="571" t="str">
        <f ca="1">IFERROR(IF(INDEX('WPTM - Section F'!E$93:E$574,MATCH('Print View'!$AV195,'WPTM - Section F'!L$93:L$574,0))&lt;&gt;0,INDEX('WPTM - Section F'!E$93:E$574,MATCH('Print View'!$AV195,'WPTM - Section F'!L$93:L$574,0)),""),"")</f>
        <v/>
      </c>
      <c r="Z195" s="572"/>
      <c r="AA195" s="571" t="str">
        <f ca="1">IFERROR(IF(INDEX('WPTM - Section F'!D$93:D$574,MATCH('Print View'!$AW195,'WPTM - Section F'!L$93:L$574,0))&lt;&gt;0,INDEX('WPTM - Section F'!D$93:D$574,MATCH('Print View'!$AW195,'WPTM - Section F'!L$93:L$574,0)),""),"")</f>
        <v/>
      </c>
      <c r="AB195" s="572"/>
      <c r="AC195" s="571" t="str">
        <f ca="1">IFERROR(IF(INDEX('WPTM - Section F'!E$93:E$574,MATCH('Print View'!$AW195,'WPTM - Section F'!L$93:L$574,0))&lt;&gt;0,INDEX('WPTM - Section F'!E$93:E$574,MATCH('Print View'!$AW195,'WPTM - Section F'!L$93:L$574,0)),""),"")</f>
        <v/>
      </c>
      <c r="AD195" s="572"/>
      <c r="AE195" s="571" t="str">
        <f ca="1">IFERROR(IF(INDEX('WPTM - Section F'!D$93:D$574,MATCH('Print View'!$AX195,'WPTM - Section F'!L$93:L$574,0))&lt;&gt;0,INDEX('WPTM - Section F'!D$93:D$574,MATCH('Print View'!$AX195,'WPTM - Section F'!L$93:L$574,0)),""),"")</f>
        <v/>
      </c>
      <c r="AF195" s="572"/>
      <c r="AG195" s="571" t="str">
        <f ca="1">IFERROR(IF(INDEX('WPTM - Section F'!E$93:E$574,MATCH('Print View'!$AX195,'WPTM - Section F'!L$93:L$574,0))&lt;&gt;0,INDEX('WPTM - Section F'!E$93:E$574,MATCH('Print View'!$AX195,'WPTM - Section F'!L$93:L$574,0)),""),"")</f>
        <v/>
      </c>
      <c r="AH195" s="572"/>
      <c r="AI195" s="571" t="str">
        <f ca="1">IFERROR(IF(INDEX('WPTM - Section F'!D$93:D$574,MATCH('Print View'!$AY195,'WPTM - Section F'!L$93:L$574,0))&lt;&gt;0,INDEX('WPTM - Section F'!D$93:D$574,MATCH('Print View'!$AY195,'WPTM - Section F'!L$93:L$574,0)),""),"")</f>
        <v/>
      </c>
      <c r="AJ195" s="572"/>
      <c r="AK195" s="571" t="str">
        <f ca="1">IFERROR(IF(INDEX('WPTM - Section F'!E$93:E$574,MATCH('Print View'!$AY195,'WPTM - Section F'!L$93:L$574,0))&lt;&gt;0,INDEX('WPTM - Section F'!E$93:E$574,MATCH('Print View'!$AY195,'WPTM - Section F'!L$93:L$574,0)),""),"")</f>
        <v/>
      </c>
      <c r="AL195" s="572"/>
      <c r="AM195" s="316" t="str">
        <f>IFERROR(IF(INDEX('WPTM - Section F'!O$8:O$89,MATCH('Print View'!$A195,'WPTM - Section F'!D$8:D$89,0))&lt;&gt;0,INDEX('WPTM - Section F'!O$8:O$89,MATCH('Print View'!$A195,'WPTM - Section F'!D$8:D$89,0)),""),"")</f>
        <v/>
      </c>
      <c r="AN195" s="222"/>
      <c r="AO195" s="310"/>
      <c r="AP195" s="311"/>
      <c r="AQ195" s="311"/>
      <c r="AR195" s="247" t="str">
        <f t="shared" ca="1" si="372"/>
        <v>12</v>
      </c>
      <c r="AS195" s="3" t="str">
        <f t="shared" ca="1" si="373"/>
        <v>121-Jan-19 to 30-Jun-19</v>
      </c>
      <c r="AT195" s="3" t="str">
        <f t="shared" ca="1" si="374"/>
        <v>121-Jul-19 to 31-Dec-19</v>
      </c>
      <c r="AU195" s="3" t="str">
        <f t="shared" ca="1" si="375"/>
        <v>121-Jan-20 to 30-Jun-20</v>
      </c>
      <c r="AV195" s="3" t="str">
        <f t="shared" ca="1" si="376"/>
        <v>121-Jul-20 to 31-Dec-20</v>
      </c>
      <c r="AW195" s="3" t="str">
        <f t="shared" ca="1" si="377"/>
        <v>121-Jan-21 to 30-Jun-21</v>
      </c>
      <c r="AX195" s="9" t="str">
        <f t="shared" si="378"/>
        <v xml:space="preserve">12 to </v>
      </c>
      <c r="AY195" s="9" t="str">
        <f t="shared" si="379"/>
        <v xml:space="preserve">12 to </v>
      </c>
      <c r="AZ195" s="9"/>
      <c r="BA195" s="9"/>
    </row>
    <row r="196" spans="1:53" s="227" customFormat="1" ht="60" customHeight="1" x14ac:dyDescent="0.25">
      <c r="A196" s="297">
        <v>13</v>
      </c>
      <c r="B196" s="315" t="str">
        <f>IFERROR(IF(INDEX('WPTM - Section F'!B$8:B$89,MATCH('Print View'!$A196,'WPTM - Section F'!$A$8:$A$89,0))&lt;&gt;0,INDEX('WPTM - Section F'!B$8:B$89,MATCH('Print View'!$A196,'WPTM - Section F'!$A$8:$A$89,0)),""),"")</f>
        <v/>
      </c>
      <c r="C196" s="315" t="str">
        <f>IFERROR(IF(INDEX('WPTM - Section F'!C$8:C$89,MATCH('Print View'!$A196,'WPTM - Section F'!$A$8:$A$89,0))&lt;&gt;0,INDEX('WPTM - Section F'!C$8:C$89,MATCH('Print View'!$A196,'WPTM - Section F'!$A$8:$A$89,0)),""),"")</f>
        <v/>
      </c>
      <c r="D196" s="315" t="str">
        <f>IFERROR(IF(INDEX('WPTM - Section F'!D$8:D$89,MATCH('Print View'!$A196,'WPTM - Section F'!$A$8:$A$89,0))&lt;&gt;0,INDEX('WPTM - Section F'!D$8:D$89,MATCH('Print View'!$A196,'WPTM - Section F'!$A$8:$A$89,0)),""),"")</f>
        <v/>
      </c>
      <c r="E196" s="315" t="str">
        <f>IFERROR(IF(INDEX('WPTM - Section F'!E$8:E$89,MATCH('Print View'!$A196,'WPTM - Section F'!$A$8:$A$89,0))&lt;&gt;0,INDEX('WPTM - Section F'!E$8:E$89,MATCH('Print View'!$A196,'WPTM - Section F'!$A$8:$A$89,0)),""),"")</f>
        <v/>
      </c>
      <c r="F196" s="315" t="str">
        <f>IFERROR(IF(INDEX('WPTM - Section F'!N$8:N$89,MATCH('Print View'!$A196,'WPTM - Section F'!$A$8:$A$89,0))&lt;&gt;0,INDEX('WPTM - Section F'!N$8:N$89,MATCH('Print View'!$A196,'WPTM - Section F'!$A$8:$A$89,0)),""),"")</f>
        <v/>
      </c>
      <c r="G196" s="571" t="str">
        <f ca="1">IFERROR(IF(INDEX('WPTM - Section F'!D$93:D$574,MATCH('Print View'!$AR196,'WPTM - Section F'!L$93:L$574,0))&lt;&gt;0,INDEX('WPTM - Section F'!D$93:D$574,MATCH('Print View'!$AR196,'WPTM - Section F'!L$93:L$574,0)),""),"")</f>
        <v/>
      </c>
      <c r="H196" s="572"/>
      <c r="I196" s="571" t="str">
        <f ca="1">IFERROR(IF(INDEX('WPTM - Section F'!E$93:E$574,MATCH('Print View'!$AR196,'WPTM - Section F'!L$93:L$574,0))&lt;&gt;0,INDEX('WPTM - Section F'!E$93:E$574,MATCH('Print View'!$AR196,'WPTM - Section F'!L$93:L$574,0)),""),"")</f>
        <v/>
      </c>
      <c r="J196" s="572"/>
      <c r="K196" s="571" t="str">
        <f ca="1">IFERROR(IF(INDEX('WPTM - Section F'!D$93:D$574,MATCH('Print View'!$AS196,'WPTM - Section F'!L$93:L$574,0))&lt;&gt;0,INDEX('WPTM - Section F'!D$93:D$574,MATCH('Print View'!$AS196,'WPTM - Section F'!L$93:L$574,0)),""),"")</f>
        <v/>
      </c>
      <c r="L196" s="572"/>
      <c r="M196" s="571" t="str">
        <f ca="1">IFERROR(IF(INDEX('WPTM - Section F'!E$93:E$574,MATCH('Print View'!$AS196,'WPTM - Section F'!L$93:L$574,0))&lt;&gt;0,INDEX('WPTM - Section F'!E$93:E$574,MATCH('Print View'!$AS196,'WPTM - Section F'!L$93:L$574,0)),""),"")</f>
        <v/>
      </c>
      <c r="N196" s="572"/>
      <c r="O196" s="571" t="str">
        <f ca="1">IFERROR(IF(INDEX('WPTM - Section F'!D$93:D$574,MATCH('Print View'!$AT196,'WPTM - Section F'!L$93:L$574,0))&lt;&gt;0,INDEX('WPTM - Section F'!D$93:D$574,MATCH('Print View'!$AT196,'WPTM - Section F'!L$93:L$574,0)),""),"")</f>
        <v/>
      </c>
      <c r="P196" s="572"/>
      <c r="Q196" s="571" t="str">
        <f ca="1">IFERROR(IF(INDEX('WPTM - Section F'!E$93:E$574,MATCH('Print View'!$AT196,'WPTM - Section F'!L$93:L$574,0))&lt;&gt;0,INDEX('WPTM - Section F'!E$93:E$574,MATCH('Print View'!$AT196,'WPTM - Section F'!L$93:L$574,0)),""),"")</f>
        <v/>
      </c>
      <c r="R196" s="572"/>
      <c r="S196" s="571" t="str">
        <f ca="1">IFERROR(IF(INDEX('WPTM - Section F'!D$93:D$574,MATCH('Print View'!$AU196,'WPTM - Section F'!L$93:L$574,0))&lt;&gt;0,INDEX('WPTM - Section F'!D$93:D$574,MATCH('Print View'!$AU196,'WPTM - Section F'!L$93:L$574,0)),""),"")</f>
        <v/>
      </c>
      <c r="T196" s="572"/>
      <c r="U196" s="571" t="str">
        <f ca="1">IFERROR(IF(INDEX('WPTM - Section F'!E$93:E$574,MATCH('Print View'!$AU196,'WPTM - Section F'!L$93:L$574,0))&lt;&gt;0,INDEX('WPTM - Section F'!E$93:E$574,MATCH('Print View'!$AU196,'WPTM - Section F'!L$93:L$574,0)),""),"")</f>
        <v/>
      </c>
      <c r="V196" s="572"/>
      <c r="W196" s="571" t="str">
        <f ca="1">IFERROR(IF(INDEX('WPTM - Section F'!D$93:D$574,MATCH('Print View'!$AV196,'WPTM - Section F'!L$93:L$574,0))&lt;&gt;0,INDEX('WPTM - Section F'!D$93:D$574,MATCH('Print View'!$AV196,'WPTM - Section F'!L$93:L$574,0)),""),"")</f>
        <v/>
      </c>
      <c r="X196" s="572"/>
      <c r="Y196" s="571" t="str">
        <f ca="1">IFERROR(IF(INDEX('WPTM - Section F'!E$93:E$574,MATCH('Print View'!$AV196,'WPTM - Section F'!L$93:L$574,0))&lt;&gt;0,INDEX('WPTM - Section F'!E$93:E$574,MATCH('Print View'!$AV196,'WPTM - Section F'!L$93:L$574,0)),""),"")</f>
        <v/>
      </c>
      <c r="Z196" s="572"/>
      <c r="AA196" s="571" t="str">
        <f ca="1">IFERROR(IF(INDEX('WPTM - Section F'!D$93:D$574,MATCH('Print View'!$AW196,'WPTM - Section F'!L$93:L$574,0))&lt;&gt;0,INDEX('WPTM - Section F'!D$93:D$574,MATCH('Print View'!$AW196,'WPTM - Section F'!L$93:L$574,0)),""),"")</f>
        <v/>
      </c>
      <c r="AB196" s="572"/>
      <c r="AC196" s="571" t="str">
        <f ca="1">IFERROR(IF(INDEX('WPTM - Section F'!E$93:E$574,MATCH('Print View'!$AW196,'WPTM - Section F'!L$93:L$574,0))&lt;&gt;0,INDEX('WPTM - Section F'!E$93:E$574,MATCH('Print View'!$AW196,'WPTM - Section F'!L$93:L$574,0)),""),"")</f>
        <v/>
      </c>
      <c r="AD196" s="572"/>
      <c r="AE196" s="571" t="str">
        <f ca="1">IFERROR(IF(INDEX('WPTM - Section F'!D$93:D$574,MATCH('Print View'!$AX196,'WPTM - Section F'!L$93:L$574,0))&lt;&gt;0,INDEX('WPTM - Section F'!D$93:D$574,MATCH('Print View'!$AX196,'WPTM - Section F'!L$93:L$574,0)),""),"")</f>
        <v/>
      </c>
      <c r="AF196" s="572"/>
      <c r="AG196" s="571" t="str">
        <f ca="1">IFERROR(IF(INDEX('WPTM - Section F'!E$93:E$574,MATCH('Print View'!$AX196,'WPTM - Section F'!L$93:L$574,0))&lt;&gt;0,INDEX('WPTM - Section F'!E$93:E$574,MATCH('Print View'!$AX196,'WPTM - Section F'!L$93:L$574,0)),""),"")</f>
        <v/>
      </c>
      <c r="AH196" s="572"/>
      <c r="AI196" s="571" t="str">
        <f ca="1">IFERROR(IF(INDEX('WPTM - Section F'!D$93:D$574,MATCH('Print View'!$AY196,'WPTM - Section F'!L$93:L$574,0))&lt;&gt;0,INDEX('WPTM - Section F'!D$93:D$574,MATCH('Print View'!$AY196,'WPTM - Section F'!L$93:L$574,0)),""),"")</f>
        <v/>
      </c>
      <c r="AJ196" s="572"/>
      <c r="AK196" s="571" t="str">
        <f ca="1">IFERROR(IF(INDEX('WPTM - Section F'!E$93:E$574,MATCH('Print View'!$AY196,'WPTM - Section F'!L$93:L$574,0))&lt;&gt;0,INDEX('WPTM - Section F'!E$93:E$574,MATCH('Print View'!$AY196,'WPTM - Section F'!L$93:L$574,0)),""),"")</f>
        <v/>
      </c>
      <c r="AL196" s="572"/>
      <c r="AM196" s="316" t="str">
        <f>IFERROR(IF(INDEX('WPTM - Section F'!O$8:O$89,MATCH('Print View'!$A196,'WPTM - Section F'!D$8:D$89,0))&lt;&gt;0,INDEX('WPTM - Section F'!O$8:O$89,MATCH('Print View'!$A196,'WPTM - Section F'!D$8:D$89,0)),""),"")</f>
        <v/>
      </c>
      <c r="AN196" s="222"/>
      <c r="AO196" s="310"/>
      <c r="AP196" s="311"/>
      <c r="AQ196" s="311"/>
      <c r="AR196" s="247" t="str">
        <f t="shared" ca="1" si="372"/>
        <v>13</v>
      </c>
      <c r="AS196" s="3" t="str">
        <f t="shared" ca="1" si="373"/>
        <v>131-Jan-19 to 30-Jun-19</v>
      </c>
      <c r="AT196" s="3" t="str">
        <f t="shared" ca="1" si="374"/>
        <v>131-Jul-19 to 31-Dec-19</v>
      </c>
      <c r="AU196" s="3" t="str">
        <f t="shared" ca="1" si="375"/>
        <v>131-Jan-20 to 30-Jun-20</v>
      </c>
      <c r="AV196" s="3" t="str">
        <f t="shared" ca="1" si="376"/>
        <v>131-Jul-20 to 31-Dec-20</v>
      </c>
      <c r="AW196" s="3" t="str">
        <f t="shared" ca="1" si="377"/>
        <v>131-Jan-21 to 30-Jun-21</v>
      </c>
      <c r="AX196" s="9" t="str">
        <f t="shared" si="378"/>
        <v xml:space="preserve">13 to </v>
      </c>
      <c r="AY196" s="9" t="str">
        <f t="shared" si="379"/>
        <v xml:space="preserve">13 to </v>
      </c>
      <c r="AZ196" s="9"/>
      <c r="BA196" s="9"/>
    </row>
    <row r="197" spans="1:53" s="227" customFormat="1" ht="60" customHeight="1" x14ac:dyDescent="0.25">
      <c r="A197" s="297">
        <v>14</v>
      </c>
      <c r="B197" s="315" t="str">
        <f>IFERROR(IF(INDEX('WPTM - Section F'!B$8:B$89,MATCH('Print View'!$A197,'WPTM - Section F'!$A$8:$A$89,0))&lt;&gt;0,INDEX('WPTM - Section F'!B$8:B$89,MATCH('Print View'!$A197,'WPTM - Section F'!$A$8:$A$89,0)),""),"")</f>
        <v/>
      </c>
      <c r="C197" s="315" t="str">
        <f>IFERROR(IF(INDEX('WPTM - Section F'!C$8:C$89,MATCH('Print View'!$A197,'WPTM - Section F'!$A$8:$A$89,0))&lt;&gt;0,INDEX('WPTM - Section F'!C$8:C$89,MATCH('Print View'!$A197,'WPTM - Section F'!$A$8:$A$89,0)),""),"")</f>
        <v/>
      </c>
      <c r="D197" s="315" t="str">
        <f>IFERROR(IF(INDEX('WPTM - Section F'!D$8:D$89,MATCH('Print View'!$A197,'WPTM - Section F'!$A$8:$A$89,0))&lt;&gt;0,INDEX('WPTM - Section F'!D$8:D$89,MATCH('Print View'!$A197,'WPTM - Section F'!$A$8:$A$89,0)),""),"")</f>
        <v/>
      </c>
      <c r="E197" s="315" t="str">
        <f>IFERROR(IF(INDEX('WPTM - Section F'!E$8:E$89,MATCH('Print View'!$A197,'WPTM - Section F'!$A$8:$A$89,0))&lt;&gt;0,INDEX('WPTM - Section F'!E$8:E$89,MATCH('Print View'!$A197,'WPTM - Section F'!$A$8:$A$89,0)),""),"")</f>
        <v/>
      </c>
      <c r="F197" s="315" t="str">
        <f>IFERROR(IF(INDEX('WPTM - Section F'!N$8:N$89,MATCH('Print View'!$A197,'WPTM - Section F'!$A$8:$A$89,0))&lt;&gt;0,INDEX('WPTM - Section F'!N$8:N$89,MATCH('Print View'!$A197,'WPTM - Section F'!$A$8:$A$89,0)),""),"")</f>
        <v/>
      </c>
      <c r="G197" s="571" t="str">
        <f ca="1">IFERROR(IF(INDEX('WPTM - Section F'!D$93:D$574,MATCH('Print View'!$AR197,'WPTM - Section F'!L$93:L$574,0))&lt;&gt;0,INDEX('WPTM - Section F'!D$93:D$574,MATCH('Print View'!$AR197,'WPTM - Section F'!L$93:L$574,0)),""),"")</f>
        <v/>
      </c>
      <c r="H197" s="572"/>
      <c r="I197" s="571" t="str">
        <f ca="1">IFERROR(IF(INDEX('WPTM - Section F'!E$93:E$574,MATCH('Print View'!$AR197,'WPTM - Section F'!L$93:L$574,0))&lt;&gt;0,INDEX('WPTM - Section F'!E$93:E$574,MATCH('Print View'!$AR197,'WPTM - Section F'!L$93:L$574,0)),""),"")</f>
        <v/>
      </c>
      <c r="J197" s="572"/>
      <c r="K197" s="571" t="str">
        <f ca="1">IFERROR(IF(INDEX('WPTM - Section F'!D$93:D$574,MATCH('Print View'!$AS197,'WPTM - Section F'!L$93:L$574,0))&lt;&gt;0,INDEX('WPTM - Section F'!D$93:D$574,MATCH('Print View'!$AS197,'WPTM - Section F'!L$93:L$574,0)),""),"")</f>
        <v/>
      </c>
      <c r="L197" s="572"/>
      <c r="M197" s="571" t="str">
        <f ca="1">IFERROR(IF(INDEX('WPTM - Section F'!E$93:E$574,MATCH('Print View'!$AS197,'WPTM - Section F'!L$93:L$574,0))&lt;&gt;0,INDEX('WPTM - Section F'!E$93:E$574,MATCH('Print View'!$AS197,'WPTM - Section F'!L$93:L$574,0)),""),"")</f>
        <v/>
      </c>
      <c r="N197" s="572"/>
      <c r="O197" s="571" t="str">
        <f ca="1">IFERROR(IF(INDEX('WPTM - Section F'!D$93:D$574,MATCH('Print View'!$AT197,'WPTM - Section F'!L$93:L$574,0))&lt;&gt;0,INDEX('WPTM - Section F'!D$93:D$574,MATCH('Print View'!$AT197,'WPTM - Section F'!L$93:L$574,0)),""),"")</f>
        <v/>
      </c>
      <c r="P197" s="572"/>
      <c r="Q197" s="571" t="str">
        <f ca="1">IFERROR(IF(INDEX('WPTM - Section F'!E$93:E$574,MATCH('Print View'!$AT197,'WPTM - Section F'!L$93:L$574,0))&lt;&gt;0,INDEX('WPTM - Section F'!E$93:E$574,MATCH('Print View'!$AT197,'WPTM - Section F'!L$93:L$574,0)),""),"")</f>
        <v/>
      </c>
      <c r="R197" s="572"/>
      <c r="S197" s="571" t="str">
        <f ca="1">IFERROR(IF(INDEX('WPTM - Section F'!D$93:D$574,MATCH('Print View'!$AU197,'WPTM - Section F'!L$93:L$574,0))&lt;&gt;0,INDEX('WPTM - Section F'!D$93:D$574,MATCH('Print View'!$AU197,'WPTM - Section F'!L$93:L$574,0)),""),"")</f>
        <v/>
      </c>
      <c r="T197" s="572"/>
      <c r="U197" s="571" t="str">
        <f ca="1">IFERROR(IF(INDEX('WPTM - Section F'!E$93:E$574,MATCH('Print View'!$AU197,'WPTM - Section F'!L$93:L$574,0))&lt;&gt;0,INDEX('WPTM - Section F'!E$93:E$574,MATCH('Print View'!$AU197,'WPTM - Section F'!L$93:L$574,0)),""),"")</f>
        <v/>
      </c>
      <c r="V197" s="572"/>
      <c r="W197" s="571" t="str">
        <f ca="1">IFERROR(IF(INDEX('WPTM - Section F'!D$93:D$574,MATCH('Print View'!$AV197,'WPTM - Section F'!L$93:L$574,0))&lt;&gt;0,INDEX('WPTM - Section F'!D$93:D$574,MATCH('Print View'!$AV197,'WPTM - Section F'!L$93:L$574,0)),""),"")</f>
        <v/>
      </c>
      <c r="X197" s="572"/>
      <c r="Y197" s="571" t="str">
        <f ca="1">IFERROR(IF(INDEX('WPTM - Section F'!E$93:E$574,MATCH('Print View'!$AV197,'WPTM - Section F'!L$93:L$574,0))&lt;&gt;0,INDEX('WPTM - Section F'!E$93:E$574,MATCH('Print View'!$AV197,'WPTM - Section F'!L$93:L$574,0)),""),"")</f>
        <v/>
      </c>
      <c r="Z197" s="572"/>
      <c r="AA197" s="571" t="str">
        <f ca="1">IFERROR(IF(INDEX('WPTM - Section F'!D$93:D$574,MATCH('Print View'!$AW197,'WPTM - Section F'!L$93:L$574,0))&lt;&gt;0,INDEX('WPTM - Section F'!D$93:D$574,MATCH('Print View'!$AW197,'WPTM - Section F'!L$93:L$574,0)),""),"")</f>
        <v/>
      </c>
      <c r="AB197" s="572"/>
      <c r="AC197" s="571" t="str">
        <f ca="1">IFERROR(IF(INDEX('WPTM - Section F'!E$93:E$574,MATCH('Print View'!$AW197,'WPTM - Section F'!L$93:L$574,0))&lt;&gt;0,INDEX('WPTM - Section F'!E$93:E$574,MATCH('Print View'!$AW197,'WPTM - Section F'!L$93:L$574,0)),""),"")</f>
        <v/>
      </c>
      <c r="AD197" s="572"/>
      <c r="AE197" s="571" t="str">
        <f ca="1">IFERROR(IF(INDEX('WPTM - Section F'!D$93:D$574,MATCH('Print View'!$AX197,'WPTM - Section F'!L$93:L$574,0))&lt;&gt;0,INDEX('WPTM - Section F'!D$93:D$574,MATCH('Print View'!$AX197,'WPTM - Section F'!L$93:L$574,0)),""),"")</f>
        <v/>
      </c>
      <c r="AF197" s="572"/>
      <c r="AG197" s="571" t="str">
        <f ca="1">IFERROR(IF(INDEX('WPTM - Section F'!E$93:E$574,MATCH('Print View'!$AX197,'WPTM - Section F'!L$93:L$574,0))&lt;&gt;0,INDEX('WPTM - Section F'!E$93:E$574,MATCH('Print View'!$AX197,'WPTM - Section F'!L$93:L$574,0)),""),"")</f>
        <v/>
      </c>
      <c r="AH197" s="572"/>
      <c r="AI197" s="571" t="str">
        <f ca="1">IFERROR(IF(INDEX('WPTM - Section F'!D$93:D$574,MATCH('Print View'!$AY197,'WPTM - Section F'!L$93:L$574,0))&lt;&gt;0,INDEX('WPTM - Section F'!D$93:D$574,MATCH('Print View'!$AY197,'WPTM - Section F'!L$93:L$574,0)),""),"")</f>
        <v/>
      </c>
      <c r="AJ197" s="572"/>
      <c r="AK197" s="571" t="str">
        <f ca="1">IFERROR(IF(INDEX('WPTM - Section F'!E$93:E$574,MATCH('Print View'!$AY197,'WPTM - Section F'!L$93:L$574,0))&lt;&gt;0,INDEX('WPTM - Section F'!E$93:E$574,MATCH('Print View'!$AY197,'WPTM - Section F'!L$93:L$574,0)),""),"")</f>
        <v/>
      </c>
      <c r="AL197" s="572"/>
      <c r="AM197" s="316" t="str">
        <f>IFERROR(IF(INDEX('WPTM - Section F'!O$8:O$89,MATCH('Print View'!$A197,'WPTM - Section F'!D$8:D$89,0))&lt;&gt;0,INDEX('WPTM - Section F'!O$8:O$89,MATCH('Print View'!$A197,'WPTM - Section F'!D$8:D$89,0)),""),"")</f>
        <v/>
      </c>
      <c r="AN197" s="222"/>
      <c r="AO197" s="310"/>
      <c r="AP197" s="311"/>
      <c r="AQ197" s="311"/>
      <c r="AR197" s="247" t="str">
        <f t="shared" ca="1" si="372"/>
        <v>14</v>
      </c>
      <c r="AS197" s="3" t="str">
        <f t="shared" ca="1" si="373"/>
        <v>141-Jan-19 to 30-Jun-19</v>
      </c>
      <c r="AT197" s="3" t="str">
        <f t="shared" ca="1" si="374"/>
        <v>141-Jul-19 to 31-Dec-19</v>
      </c>
      <c r="AU197" s="3" t="str">
        <f t="shared" ca="1" si="375"/>
        <v>141-Jan-20 to 30-Jun-20</v>
      </c>
      <c r="AV197" s="3" t="str">
        <f t="shared" ca="1" si="376"/>
        <v>141-Jul-20 to 31-Dec-20</v>
      </c>
      <c r="AW197" s="3" t="str">
        <f t="shared" ca="1" si="377"/>
        <v>141-Jan-21 to 30-Jun-21</v>
      </c>
      <c r="AX197" s="9" t="str">
        <f t="shared" si="378"/>
        <v xml:space="preserve">14 to </v>
      </c>
      <c r="AY197" s="9" t="str">
        <f t="shared" si="379"/>
        <v xml:space="preserve">14 to </v>
      </c>
      <c r="AZ197" s="9"/>
      <c r="BA197" s="9"/>
    </row>
    <row r="198" spans="1:53" s="227" customFormat="1" ht="60" customHeight="1" x14ac:dyDescent="0.25">
      <c r="A198" s="297">
        <v>15</v>
      </c>
      <c r="B198" s="315" t="str">
        <f>IFERROR(IF(INDEX('WPTM - Section F'!B$8:B$89,MATCH('Print View'!$A198,'WPTM - Section F'!$A$8:$A$89,0))&lt;&gt;0,INDEX('WPTM - Section F'!B$8:B$89,MATCH('Print View'!$A198,'WPTM - Section F'!$A$8:$A$89,0)),""),"")</f>
        <v/>
      </c>
      <c r="C198" s="315" t="str">
        <f>IFERROR(IF(INDEX('WPTM - Section F'!C$8:C$89,MATCH('Print View'!$A198,'WPTM - Section F'!$A$8:$A$89,0))&lt;&gt;0,INDEX('WPTM - Section F'!C$8:C$89,MATCH('Print View'!$A198,'WPTM - Section F'!$A$8:$A$89,0)),""),"")</f>
        <v/>
      </c>
      <c r="D198" s="315" t="str">
        <f>IFERROR(IF(INDEX('WPTM - Section F'!D$8:D$89,MATCH('Print View'!$A198,'WPTM - Section F'!$A$8:$A$89,0))&lt;&gt;0,INDEX('WPTM - Section F'!D$8:D$89,MATCH('Print View'!$A198,'WPTM - Section F'!$A$8:$A$89,0)),""),"")</f>
        <v/>
      </c>
      <c r="E198" s="315" t="str">
        <f>IFERROR(IF(INDEX('WPTM - Section F'!E$8:E$89,MATCH('Print View'!$A198,'WPTM - Section F'!$A$8:$A$89,0))&lt;&gt;0,INDEX('WPTM - Section F'!E$8:E$89,MATCH('Print View'!$A198,'WPTM - Section F'!$A$8:$A$89,0)),""),"")</f>
        <v/>
      </c>
      <c r="F198" s="315" t="str">
        <f>IFERROR(IF(INDEX('WPTM - Section F'!N$8:N$89,MATCH('Print View'!$A198,'WPTM - Section F'!$A$8:$A$89,0))&lt;&gt;0,INDEX('WPTM - Section F'!N$8:N$89,MATCH('Print View'!$A198,'WPTM - Section F'!$A$8:$A$89,0)),""),"")</f>
        <v/>
      </c>
      <c r="G198" s="571" t="str">
        <f ca="1">IFERROR(IF(INDEX('WPTM - Section F'!D$93:D$574,MATCH('Print View'!$AR198,'WPTM - Section F'!L$93:L$574,0))&lt;&gt;0,INDEX('WPTM - Section F'!D$93:D$574,MATCH('Print View'!$AR198,'WPTM - Section F'!L$93:L$574,0)),""),"")</f>
        <v/>
      </c>
      <c r="H198" s="572"/>
      <c r="I198" s="571" t="str">
        <f ca="1">IFERROR(IF(INDEX('WPTM - Section F'!E$93:E$574,MATCH('Print View'!$AR198,'WPTM - Section F'!L$93:L$574,0))&lt;&gt;0,INDEX('WPTM - Section F'!E$93:E$574,MATCH('Print View'!$AR198,'WPTM - Section F'!L$93:L$574,0)),""),"")</f>
        <v/>
      </c>
      <c r="J198" s="572"/>
      <c r="K198" s="571" t="str">
        <f ca="1">IFERROR(IF(INDEX('WPTM - Section F'!D$93:D$574,MATCH('Print View'!$AS198,'WPTM - Section F'!L$93:L$574,0))&lt;&gt;0,INDEX('WPTM - Section F'!D$93:D$574,MATCH('Print View'!$AS198,'WPTM - Section F'!L$93:L$574,0)),""),"")</f>
        <v/>
      </c>
      <c r="L198" s="572"/>
      <c r="M198" s="571" t="str">
        <f ca="1">IFERROR(IF(INDEX('WPTM - Section F'!E$93:E$574,MATCH('Print View'!$AS198,'WPTM - Section F'!L$93:L$574,0))&lt;&gt;0,INDEX('WPTM - Section F'!E$93:E$574,MATCH('Print View'!$AS198,'WPTM - Section F'!L$93:L$574,0)),""),"")</f>
        <v/>
      </c>
      <c r="N198" s="572"/>
      <c r="O198" s="571" t="str">
        <f ca="1">IFERROR(IF(INDEX('WPTM - Section F'!D$93:D$574,MATCH('Print View'!$AT198,'WPTM - Section F'!L$93:L$574,0))&lt;&gt;0,INDEX('WPTM - Section F'!D$93:D$574,MATCH('Print View'!$AT198,'WPTM - Section F'!L$93:L$574,0)),""),"")</f>
        <v/>
      </c>
      <c r="P198" s="572"/>
      <c r="Q198" s="571" t="str">
        <f ca="1">IFERROR(IF(INDEX('WPTM - Section F'!E$93:E$574,MATCH('Print View'!$AT198,'WPTM - Section F'!L$93:L$574,0))&lt;&gt;0,INDEX('WPTM - Section F'!E$93:E$574,MATCH('Print View'!$AT198,'WPTM - Section F'!L$93:L$574,0)),""),"")</f>
        <v/>
      </c>
      <c r="R198" s="572"/>
      <c r="S198" s="571" t="str">
        <f ca="1">IFERROR(IF(INDEX('WPTM - Section F'!D$93:D$574,MATCH('Print View'!$AU198,'WPTM - Section F'!L$93:L$574,0))&lt;&gt;0,INDEX('WPTM - Section F'!D$93:D$574,MATCH('Print View'!$AU198,'WPTM - Section F'!L$93:L$574,0)),""),"")</f>
        <v/>
      </c>
      <c r="T198" s="572"/>
      <c r="U198" s="571" t="str">
        <f ca="1">IFERROR(IF(INDEX('WPTM - Section F'!E$93:E$574,MATCH('Print View'!$AU198,'WPTM - Section F'!L$93:L$574,0))&lt;&gt;0,INDEX('WPTM - Section F'!E$93:E$574,MATCH('Print View'!$AU198,'WPTM - Section F'!L$93:L$574,0)),""),"")</f>
        <v/>
      </c>
      <c r="V198" s="572"/>
      <c r="W198" s="571" t="str">
        <f ca="1">IFERROR(IF(INDEX('WPTM - Section F'!D$93:D$574,MATCH('Print View'!$AV198,'WPTM - Section F'!L$93:L$574,0))&lt;&gt;0,INDEX('WPTM - Section F'!D$93:D$574,MATCH('Print View'!$AV198,'WPTM - Section F'!L$93:L$574,0)),""),"")</f>
        <v/>
      </c>
      <c r="X198" s="572"/>
      <c r="Y198" s="571" t="str">
        <f ca="1">IFERROR(IF(INDEX('WPTM - Section F'!E$93:E$574,MATCH('Print View'!$AV198,'WPTM - Section F'!L$93:L$574,0))&lt;&gt;0,INDEX('WPTM - Section F'!E$93:E$574,MATCH('Print View'!$AV198,'WPTM - Section F'!L$93:L$574,0)),""),"")</f>
        <v/>
      </c>
      <c r="Z198" s="572"/>
      <c r="AA198" s="571" t="str">
        <f ca="1">IFERROR(IF(INDEX('WPTM - Section F'!D$93:D$574,MATCH('Print View'!$AW198,'WPTM - Section F'!L$93:L$574,0))&lt;&gt;0,INDEX('WPTM - Section F'!D$93:D$574,MATCH('Print View'!$AW198,'WPTM - Section F'!L$93:L$574,0)),""),"")</f>
        <v/>
      </c>
      <c r="AB198" s="572"/>
      <c r="AC198" s="571" t="str">
        <f ca="1">IFERROR(IF(INDEX('WPTM - Section F'!E$93:E$574,MATCH('Print View'!$AW198,'WPTM - Section F'!L$93:L$574,0))&lt;&gt;0,INDEX('WPTM - Section F'!E$93:E$574,MATCH('Print View'!$AW198,'WPTM - Section F'!L$93:L$574,0)),""),"")</f>
        <v/>
      </c>
      <c r="AD198" s="572"/>
      <c r="AE198" s="571" t="str">
        <f ca="1">IFERROR(IF(INDEX('WPTM - Section F'!D$93:D$574,MATCH('Print View'!$AX198,'WPTM - Section F'!L$93:L$574,0))&lt;&gt;0,INDEX('WPTM - Section F'!D$93:D$574,MATCH('Print View'!$AX198,'WPTM - Section F'!L$93:L$574,0)),""),"")</f>
        <v/>
      </c>
      <c r="AF198" s="572"/>
      <c r="AG198" s="571" t="str">
        <f ca="1">IFERROR(IF(INDEX('WPTM - Section F'!E$93:E$574,MATCH('Print View'!$AX198,'WPTM - Section F'!L$93:L$574,0))&lt;&gt;0,INDEX('WPTM - Section F'!E$93:E$574,MATCH('Print View'!$AX198,'WPTM - Section F'!L$93:L$574,0)),""),"")</f>
        <v/>
      </c>
      <c r="AH198" s="572"/>
      <c r="AI198" s="571" t="str">
        <f ca="1">IFERROR(IF(INDEX('WPTM - Section F'!D$93:D$574,MATCH('Print View'!$AY198,'WPTM - Section F'!L$93:L$574,0))&lt;&gt;0,INDEX('WPTM - Section F'!D$93:D$574,MATCH('Print View'!$AY198,'WPTM - Section F'!L$93:L$574,0)),""),"")</f>
        <v/>
      </c>
      <c r="AJ198" s="572"/>
      <c r="AK198" s="571" t="str">
        <f ca="1">IFERROR(IF(INDEX('WPTM - Section F'!E$93:E$574,MATCH('Print View'!$AY198,'WPTM - Section F'!L$93:L$574,0))&lt;&gt;0,INDEX('WPTM - Section F'!E$93:E$574,MATCH('Print View'!$AY198,'WPTM - Section F'!L$93:L$574,0)),""),"")</f>
        <v/>
      </c>
      <c r="AL198" s="572"/>
      <c r="AM198" s="316" t="str">
        <f>IFERROR(IF(INDEX('WPTM - Section F'!O$8:O$89,MATCH('Print View'!$A198,'WPTM - Section F'!D$8:D$89,0))&lt;&gt;0,INDEX('WPTM - Section F'!O$8:O$89,MATCH('Print View'!$A198,'WPTM - Section F'!D$8:D$89,0)),""),"")</f>
        <v/>
      </c>
      <c r="AN198" s="222"/>
      <c r="AO198" s="310"/>
      <c r="AP198" s="311"/>
      <c r="AQ198" s="311"/>
      <c r="AR198" s="247" t="str">
        <f t="shared" ca="1" si="372"/>
        <v>15</v>
      </c>
      <c r="AS198" s="3" t="str">
        <f t="shared" ca="1" si="373"/>
        <v>151-Jan-19 to 30-Jun-19</v>
      </c>
      <c r="AT198" s="3" t="str">
        <f t="shared" ca="1" si="374"/>
        <v>151-Jul-19 to 31-Dec-19</v>
      </c>
      <c r="AU198" s="3" t="str">
        <f t="shared" ca="1" si="375"/>
        <v>151-Jan-20 to 30-Jun-20</v>
      </c>
      <c r="AV198" s="3" t="str">
        <f t="shared" ca="1" si="376"/>
        <v>151-Jul-20 to 31-Dec-20</v>
      </c>
      <c r="AW198" s="3" t="str">
        <f t="shared" ca="1" si="377"/>
        <v>151-Jan-21 to 30-Jun-21</v>
      </c>
      <c r="AX198" s="9" t="str">
        <f t="shared" si="378"/>
        <v xml:space="preserve">15 to </v>
      </c>
      <c r="AY198" s="9" t="str">
        <f t="shared" si="379"/>
        <v xml:space="preserve">15 to </v>
      </c>
      <c r="AZ198" s="9"/>
      <c r="BA198" s="9"/>
    </row>
    <row r="199" spans="1:53" s="227" customFormat="1" ht="60" customHeight="1" x14ac:dyDescent="0.25">
      <c r="A199" s="297">
        <v>16</v>
      </c>
      <c r="B199" s="315" t="str">
        <f>IFERROR(IF(INDEX('WPTM - Section F'!B$8:B$89,MATCH('Print View'!$A199,'WPTM - Section F'!$A$8:$A$89,0))&lt;&gt;0,INDEX('WPTM - Section F'!B$8:B$89,MATCH('Print View'!$A199,'WPTM - Section F'!$A$8:$A$89,0)),""),"")</f>
        <v/>
      </c>
      <c r="C199" s="315" t="str">
        <f>IFERROR(IF(INDEX('WPTM - Section F'!C$8:C$89,MATCH('Print View'!$A199,'WPTM - Section F'!$A$8:$A$89,0))&lt;&gt;0,INDEX('WPTM - Section F'!C$8:C$89,MATCH('Print View'!$A199,'WPTM - Section F'!$A$8:$A$89,0)),""),"")</f>
        <v/>
      </c>
      <c r="D199" s="315" t="str">
        <f>IFERROR(IF(INDEX('WPTM - Section F'!D$8:D$89,MATCH('Print View'!$A199,'WPTM - Section F'!$A$8:$A$89,0))&lt;&gt;0,INDEX('WPTM - Section F'!D$8:D$89,MATCH('Print View'!$A199,'WPTM - Section F'!$A$8:$A$89,0)),""),"")</f>
        <v/>
      </c>
      <c r="E199" s="315" t="str">
        <f>IFERROR(IF(INDEX('WPTM - Section F'!E$8:E$89,MATCH('Print View'!$A199,'WPTM - Section F'!$A$8:$A$89,0))&lt;&gt;0,INDEX('WPTM - Section F'!E$8:E$89,MATCH('Print View'!$A199,'WPTM - Section F'!$A$8:$A$89,0)),""),"")</f>
        <v/>
      </c>
      <c r="F199" s="315" t="str">
        <f>IFERROR(IF(INDEX('WPTM - Section F'!N$8:N$89,MATCH('Print View'!$A199,'WPTM - Section F'!$A$8:$A$89,0))&lt;&gt;0,INDEX('WPTM - Section F'!N$8:N$89,MATCH('Print View'!$A199,'WPTM - Section F'!$A$8:$A$89,0)),""),"")</f>
        <v/>
      </c>
      <c r="G199" s="571" t="str">
        <f ca="1">IFERROR(IF(INDEX('WPTM - Section F'!D$93:D$574,MATCH('Print View'!$AR199,'WPTM - Section F'!L$93:L$574,0))&lt;&gt;0,INDEX('WPTM - Section F'!D$93:D$574,MATCH('Print View'!$AR199,'WPTM - Section F'!L$93:L$574,0)),""),"")</f>
        <v/>
      </c>
      <c r="H199" s="572"/>
      <c r="I199" s="571" t="str">
        <f ca="1">IFERROR(IF(INDEX('WPTM - Section F'!E$93:E$574,MATCH('Print View'!$AR199,'WPTM - Section F'!L$93:L$574,0))&lt;&gt;0,INDEX('WPTM - Section F'!E$93:E$574,MATCH('Print View'!$AR199,'WPTM - Section F'!L$93:L$574,0)),""),"")</f>
        <v/>
      </c>
      <c r="J199" s="572"/>
      <c r="K199" s="571" t="str">
        <f ca="1">IFERROR(IF(INDEX('WPTM - Section F'!D$93:D$574,MATCH('Print View'!$AS199,'WPTM - Section F'!L$93:L$574,0))&lt;&gt;0,INDEX('WPTM - Section F'!D$93:D$574,MATCH('Print View'!$AS199,'WPTM - Section F'!L$93:L$574,0)),""),"")</f>
        <v/>
      </c>
      <c r="L199" s="572"/>
      <c r="M199" s="571" t="str">
        <f ca="1">IFERROR(IF(INDEX('WPTM - Section F'!E$93:E$574,MATCH('Print View'!$AS199,'WPTM - Section F'!L$93:L$574,0))&lt;&gt;0,INDEX('WPTM - Section F'!E$93:E$574,MATCH('Print View'!$AS199,'WPTM - Section F'!L$93:L$574,0)),""),"")</f>
        <v/>
      </c>
      <c r="N199" s="572"/>
      <c r="O199" s="571" t="str">
        <f ca="1">IFERROR(IF(INDEX('WPTM - Section F'!D$93:D$574,MATCH('Print View'!$AT199,'WPTM - Section F'!L$93:L$574,0))&lt;&gt;0,INDEX('WPTM - Section F'!D$93:D$574,MATCH('Print View'!$AT199,'WPTM - Section F'!L$93:L$574,0)),""),"")</f>
        <v/>
      </c>
      <c r="P199" s="572"/>
      <c r="Q199" s="571" t="str">
        <f ca="1">IFERROR(IF(INDEX('WPTM - Section F'!E$93:E$574,MATCH('Print View'!$AT199,'WPTM - Section F'!L$93:L$574,0))&lt;&gt;0,INDEX('WPTM - Section F'!E$93:E$574,MATCH('Print View'!$AT199,'WPTM - Section F'!L$93:L$574,0)),""),"")</f>
        <v/>
      </c>
      <c r="R199" s="572"/>
      <c r="S199" s="571" t="str">
        <f ca="1">IFERROR(IF(INDEX('WPTM - Section F'!D$93:D$574,MATCH('Print View'!$AU199,'WPTM - Section F'!L$93:L$574,0))&lt;&gt;0,INDEX('WPTM - Section F'!D$93:D$574,MATCH('Print View'!$AU199,'WPTM - Section F'!L$93:L$574,0)),""),"")</f>
        <v/>
      </c>
      <c r="T199" s="572"/>
      <c r="U199" s="571" t="str">
        <f ca="1">IFERROR(IF(INDEX('WPTM - Section F'!E$93:E$574,MATCH('Print View'!$AU199,'WPTM - Section F'!L$93:L$574,0))&lt;&gt;0,INDEX('WPTM - Section F'!E$93:E$574,MATCH('Print View'!$AU199,'WPTM - Section F'!L$93:L$574,0)),""),"")</f>
        <v/>
      </c>
      <c r="V199" s="572"/>
      <c r="W199" s="571" t="str">
        <f ca="1">IFERROR(IF(INDEX('WPTM - Section F'!D$93:D$574,MATCH('Print View'!$AV199,'WPTM - Section F'!L$93:L$574,0))&lt;&gt;0,INDEX('WPTM - Section F'!D$93:D$574,MATCH('Print View'!$AV199,'WPTM - Section F'!L$93:L$574,0)),""),"")</f>
        <v/>
      </c>
      <c r="X199" s="572"/>
      <c r="Y199" s="571" t="str">
        <f ca="1">IFERROR(IF(INDEX('WPTM - Section F'!E$93:E$574,MATCH('Print View'!$AV199,'WPTM - Section F'!L$93:L$574,0))&lt;&gt;0,INDEX('WPTM - Section F'!E$93:E$574,MATCH('Print View'!$AV199,'WPTM - Section F'!L$93:L$574,0)),""),"")</f>
        <v/>
      </c>
      <c r="Z199" s="572"/>
      <c r="AA199" s="571" t="str">
        <f ca="1">IFERROR(IF(INDEX('WPTM - Section F'!D$93:D$574,MATCH('Print View'!$AW199,'WPTM - Section F'!L$93:L$574,0))&lt;&gt;0,INDEX('WPTM - Section F'!D$93:D$574,MATCH('Print View'!$AW199,'WPTM - Section F'!L$93:L$574,0)),""),"")</f>
        <v/>
      </c>
      <c r="AB199" s="572"/>
      <c r="AC199" s="571" t="str">
        <f ca="1">IFERROR(IF(INDEX('WPTM - Section F'!E$93:E$574,MATCH('Print View'!$AW199,'WPTM - Section F'!L$93:L$574,0))&lt;&gt;0,INDEX('WPTM - Section F'!E$93:E$574,MATCH('Print View'!$AW199,'WPTM - Section F'!L$93:L$574,0)),""),"")</f>
        <v/>
      </c>
      <c r="AD199" s="572"/>
      <c r="AE199" s="571" t="str">
        <f ca="1">IFERROR(IF(INDEX('WPTM - Section F'!D$93:D$574,MATCH('Print View'!$AX199,'WPTM - Section F'!L$93:L$574,0))&lt;&gt;0,INDEX('WPTM - Section F'!D$93:D$574,MATCH('Print View'!$AX199,'WPTM - Section F'!L$93:L$574,0)),""),"")</f>
        <v/>
      </c>
      <c r="AF199" s="572"/>
      <c r="AG199" s="571" t="str">
        <f ca="1">IFERROR(IF(INDEX('WPTM - Section F'!E$93:E$574,MATCH('Print View'!$AX199,'WPTM - Section F'!L$93:L$574,0))&lt;&gt;0,INDEX('WPTM - Section F'!E$93:E$574,MATCH('Print View'!$AX199,'WPTM - Section F'!L$93:L$574,0)),""),"")</f>
        <v/>
      </c>
      <c r="AH199" s="572"/>
      <c r="AI199" s="571" t="str">
        <f ca="1">IFERROR(IF(INDEX('WPTM - Section F'!D$93:D$574,MATCH('Print View'!$AY199,'WPTM - Section F'!L$93:L$574,0))&lt;&gt;0,INDEX('WPTM - Section F'!D$93:D$574,MATCH('Print View'!$AY199,'WPTM - Section F'!L$93:L$574,0)),""),"")</f>
        <v/>
      </c>
      <c r="AJ199" s="572"/>
      <c r="AK199" s="571" t="str">
        <f ca="1">IFERROR(IF(INDEX('WPTM - Section F'!E$93:E$574,MATCH('Print View'!$AY199,'WPTM - Section F'!L$93:L$574,0))&lt;&gt;0,INDEX('WPTM - Section F'!E$93:E$574,MATCH('Print View'!$AY199,'WPTM - Section F'!L$93:L$574,0)),""),"")</f>
        <v/>
      </c>
      <c r="AL199" s="572"/>
      <c r="AM199" s="316" t="str">
        <f>IFERROR(IF(INDEX('WPTM - Section F'!O$8:O$89,MATCH('Print View'!$A199,'WPTM - Section F'!D$8:D$89,0))&lt;&gt;0,INDEX('WPTM - Section F'!O$8:O$89,MATCH('Print View'!$A199,'WPTM - Section F'!D$8:D$89,0)),""),"")</f>
        <v/>
      </c>
      <c r="AN199" s="222"/>
      <c r="AO199" s="310"/>
      <c r="AP199" s="311"/>
      <c r="AQ199" s="311"/>
      <c r="AR199" s="247" t="str">
        <f t="shared" ca="1" si="372"/>
        <v>16</v>
      </c>
      <c r="AS199" s="3" t="str">
        <f t="shared" ca="1" si="373"/>
        <v>161-Jan-19 to 30-Jun-19</v>
      </c>
      <c r="AT199" s="3" t="str">
        <f t="shared" ca="1" si="374"/>
        <v>161-Jul-19 to 31-Dec-19</v>
      </c>
      <c r="AU199" s="3" t="str">
        <f t="shared" ca="1" si="375"/>
        <v>161-Jan-20 to 30-Jun-20</v>
      </c>
      <c r="AV199" s="3" t="str">
        <f t="shared" ca="1" si="376"/>
        <v>161-Jul-20 to 31-Dec-20</v>
      </c>
      <c r="AW199" s="3" t="str">
        <f t="shared" ca="1" si="377"/>
        <v>161-Jan-21 to 30-Jun-21</v>
      </c>
      <c r="AX199" s="9" t="str">
        <f t="shared" si="378"/>
        <v xml:space="preserve">16 to </v>
      </c>
      <c r="AY199" s="9" t="str">
        <f t="shared" si="379"/>
        <v xml:space="preserve">16 to </v>
      </c>
      <c r="AZ199" s="9"/>
      <c r="BA199" s="9"/>
    </row>
    <row r="200" spans="1:53" s="227" customFormat="1" ht="60" customHeight="1" x14ac:dyDescent="0.25">
      <c r="A200" s="297">
        <v>17</v>
      </c>
      <c r="B200" s="315" t="str">
        <f>IFERROR(IF(INDEX('WPTM - Section F'!B$8:B$89,MATCH('Print View'!$A200,'WPTM - Section F'!$A$8:$A$89,0))&lt;&gt;0,INDEX('WPTM - Section F'!B$8:B$89,MATCH('Print View'!$A200,'WPTM - Section F'!$A$8:$A$89,0)),""),"")</f>
        <v/>
      </c>
      <c r="C200" s="315" t="str">
        <f>IFERROR(IF(INDEX('WPTM - Section F'!C$8:C$89,MATCH('Print View'!$A200,'WPTM - Section F'!$A$8:$A$89,0))&lt;&gt;0,INDEX('WPTM - Section F'!C$8:C$89,MATCH('Print View'!$A200,'WPTM - Section F'!$A$8:$A$89,0)),""),"")</f>
        <v/>
      </c>
      <c r="D200" s="315" t="str">
        <f>IFERROR(IF(INDEX('WPTM - Section F'!D$8:D$89,MATCH('Print View'!$A200,'WPTM - Section F'!$A$8:$A$89,0))&lt;&gt;0,INDEX('WPTM - Section F'!D$8:D$89,MATCH('Print View'!$A200,'WPTM - Section F'!$A$8:$A$89,0)),""),"")</f>
        <v/>
      </c>
      <c r="E200" s="315" t="str">
        <f>IFERROR(IF(INDEX('WPTM - Section F'!E$8:E$89,MATCH('Print View'!$A200,'WPTM - Section F'!$A$8:$A$89,0))&lt;&gt;0,INDEX('WPTM - Section F'!E$8:E$89,MATCH('Print View'!$A200,'WPTM - Section F'!$A$8:$A$89,0)),""),"")</f>
        <v/>
      </c>
      <c r="F200" s="315" t="str">
        <f>IFERROR(IF(INDEX('WPTM - Section F'!N$8:N$89,MATCH('Print View'!$A200,'WPTM - Section F'!$A$8:$A$89,0))&lt;&gt;0,INDEX('WPTM - Section F'!N$8:N$89,MATCH('Print View'!$A200,'WPTM - Section F'!$A$8:$A$89,0)),""),"")</f>
        <v/>
      </c>
      <c r="G200" s="571" t="str">
        <f ca="1">IFERROR(IF(INDEX('WPTM - Section F'!D$93:D$574,MATCH('Print View'!$AR200,'WPTM - Section F'!L$93:L$574,0))&lt;&gt;0,INDEX('WPTM - Section F'!D$93:D$574,MATCH('Print View'!$AR200,'WPTM - Section F'!L$93:L$574,0)),""),"")</f>
        <v/>
      </c>
      <c r="H200" s="572"/>
      <c r="I200" s="571" t="str">
        <f ca="1">IFERROR(IF(INDEX('WPTM - Section F'!E$93:E$574,MATCH('Print View'!$AR200,'WPTM - Section F'!L$93:L$574,0))&lt;&gt;0,INDEX('WPTM - Section F'!E$93:E$574,MATCH('Print View'!$AR200,'WPTM - Section F'!L$93:L$574,0)),""),"")</f>
        <v/>
      </c>
      <c r="J200" s="572"/>
      <c r="K200" s="571" t="str">
        <f ca="1">IFERROR(IF(INDEX('WPTM - Section F'!D$93:D$574,MATCH('Print View'!$AS200,'WPTM - Section F'!L$93:L$574,0))&lt;&gt;0,INDEX('WPTM - Section F'!D$93:D$574,MATCH('Print View'!$AS200,'WPTM - Section F'!L$93:L$574,0)),""),"")</f>
        <v/>
      </c>
      <c r="L200" s="572"/>
      <c r="M200" s="571" t="str">
        <f ca="1">IFERROR(IF(INDEX('WPTM - Section F'!E$93:E$574,MATCH('Print View'!$AS200,'WPTM - Section F'!L$93:L$574,0))&lt;&gt;0,INDEX('WPTM - Section F'!E$93:E$574,MATCH('Print View'!$AS200,'WPTM - Section F'!L$93:L$574,0)),""),"")</f>
        <v/>
      </c>
      <c r="N200" s="572"/>
      <c r="O200" s="571" t="str">
        <f ca="1">IFERROR(IF(INDEX('WPTM - Section F'!D$93:D$574,MATCH('Print View'!$AT200,'WPTM - Section F'!L$93:L$574,0))&lt;&gt;0,INDEX('WPTM - Section F'!D$93:D$574,MATCH('Print View'!$AT200,'WPTM - Section F'!L$93:L$574,0)),""),"")</f>
        <v/>
      </c>
      <c r="P200" s="572"/>
      <c r="Q200" s="571" t="str">
        <f ca="1">IFERROR(IF(INDEX('WPTM - Section F'!E$93:E$574,MATCH('Print View'!$AT200,'WPTM - Section F'!L$93:L$574,0))&lt;&gt;0,INDEX('WPTM - Section F'!E$93:E$574,MATCH('Print View'!$AT200,'WPTM - Section F'!L$93:L$574,0)),""),"")</f>
        <v/>
      </c>
      <c r="R200" s="572"/>
      <c r="S200" s="571" t="str">
        <f ca="1">IFERROR(IF(INDEX('WPTM - Section F'!D$93:D$574,MATCH('Print View'!$AU200,'WPTM - Section F'!L$93:L$574,0))&lt;&gt;0,INDEX('WPTM - Section F'!D$93:D$574,MATCH('Print View'!$AU200,'WPTM - Section F'!L$93:L$574,0)),""),"")</f>
        <v/>
      </c>
      <c r="T200" s="572"/>
      <c r="U200" s="571" t="str">
        <f ca="1">IFERROR(IF(INDEX('WPTM - Section F'!E$93:E$574,MATCH('Print View'!$AU200,'WPTM - Section F'!L$93:L$574,0))&lt;&gt;0,INDEX('WPTM - Section F'!E$93:E$574,MATCH('Print View'!$AU200,'WPTM - Section F'!L$93:L$574,0)),""),"")</f>
        <v/>
      </c>
      <c r="V200" s="572"/>
      <c r="W200" s="571" t="str">
        <f ca="1">IFERROR(IF(INDEX('WPTM - Section F'!D$93:D$574,MATCH('Print View'!$AV200,'WPTM - Section F'!L$93:L$574,0))&lt;&gt;0,INDEX('WPTM - Section F'!D$93:D$574,MATCH('Print View'!$AV200,'WPTM - Section F'!L$93:L$574,0)),""),"")</f>
        <v/>
      </c>
      <c r="X200" s="572"/>
      <c r="Y200" s="571" t="str">
        <f ca="1">IFERROR(IF(INDEX('WPTM - Section F'!E$93:E$574,MATCH('Print View'!$AV200,'WPTM - Section F'!L$93:L$574,0))&lt;&gt;0,INDEX('WPTM - Section F'!E$93:E$574,MATCH('Print View'!$AV200,'WPTM - Section F'!L$93:L$574,0)),""),"")</f>
        <v/>
      </c>
      <c r="Z200" s="572"/>
      <c r="AA200" s="571" t="str">
        <f ca="1">IFERROR(IF(INDEX('WPTM - Section F'!D$93:D$574,MATCH('Print View'!$AW200,'WPTM - Section F'!L$93:L$574,0))&lt;&gt;0,INDEX('WPTM - Section F'!D$93:D$574,MATCH('Print View'!$AW200,'WPTM - Section F'!L$93:L$574,0)),""),"")</f>
        <v/>
      </c>
      <c r="AB200" s="572"/>
      <c r="AC200" s="571" t="str">
        <f ca="1">IFERROR(IF(INDEX('WPTM - Section F'!E$93:E$574,MATCH('Print View'!$AW200,'WPTM - Section F'!L$93:L$574,0))&lt;&gt;0,INDEX('WPTM - Section F'!E$93:E$574,MATCH('Print View'!$AW200,'WPTM - Section F'!L$93:L$574,0)),""),"")</f>
        <v/>
      </c>
      <c r="AD200" s="572"/>
      <c r="AE200" s="571" t="str">
        <f ca="1">IFERROR(IF(INDEX('WPTM - Section F'!D$93:D$574,MATCH('Print View'!$AX200,'WPTM - Section F'!L$93:L$574,0))&lt;&gt;0,INDEX('WPTM - Section F'!D$93:D$574,MATCH('Print View'!$AX200,'WPTM - Section F'!L$93:L$574,0)),""),"")</f>
        <v/>
      </c>
      <c r="AF200" s="572"/>
      <c r="AG200" s="571" t="str">
        <f ca="1">IFERROR(IF(INDEX('WPTM - Section F'!E$93:E$574,MATCH('Print View'!$AX200,'WPTM - Section F'!L$93:L$574,0))&lt;&gt;0,INDEX('WPTM - Section F'!E$93:E$574,MATCH('Print View'!$AX200,'WPTM - Section F'!L$93:L$574,0)),""),"")</f>
        <v/>
      </c>
      <c r="AH200" s="572"/>
      <c r="AI200" s="571" t="str">
        <f ca="1">IFERROR(IF(INDEX('WPTM - Section F'!D$93:D$574,MATCH('Print View'!$AY200,'WPTM - Section F'!L$93:L$574,0))&lt;&gt;0,INDEX('WPTM - Section F'!D$93:D$574,MATCH('Print View'!$AY200,'WPTM - Section F'!L$93:L$574,0)),""),"")</f>
        <v/>
      </c>
      <c r="AJ200" s="572"/>
      <c r="AK200" s="571" t="str">
        <f ca="1">IFERROR(IF(INDEX('WPTM - Section F'!E$93:E$574,MATCH('Print View'!$AY200,'WPTM - Section F'!L$93:L$574,0))&lt;&gt;0,INDEX('WPTM - Section F'!E$93:E$574,MATCH('Print View'!$AY200,'WPTM - Section F'!L$93:L$574,0)),""),"")</f>
        <v/>
      </c>
      <c r="AL200" s="572"/>
      <c r="AM200" s="316" t="str">
        <f>IFERROR(IF(INDEX('WPTM - Section F'!O$8:O$89,MATCH('Print View'!$A200,'WPTM - Section F'!D$8:D$89,0))&lt;&gt;0,INDEX('WPTM - Section F'!O$8:O$89,MATCH('Print View'!$A200,'WPTM - Section F'!D$8:D$89,0)),""),"")</f>
        <v/>
      </c>
      <c r="AN200" s="222"/>
      <c r="AO200" s="310"/>
      <c r="AP200" s="311"/>
      <c r="AQ200" s="311"/>
      <c r="AR200" s="247" t="str">
        <f t="shared" ca="1" si="372"/>
        <v>17</v>
      </c>
      <c r="AS200" s="3" t="str">
        <f t="shared" ca="1" si="373"/>
        <v>171-Jan-19 to 30-Jun-19</v>
      </c>
      <c r="AT200" s="3" t="str">
        <f t="shared" ca="1" si="374"/>
        <v>171-Jul-19 to 31-Dec-19</v>
      </c>
      <c r="AU200" s="3" t="str">
        <f t="shared" ca="1" si="375"/>
        <v>171-Jan-20 to 30-Jun-20</v>
      </c>
      <c r="AV200" s="3" t="str">
        <f t="shared" ca="1" si="376"/>
        <v>171-Jul-20 to 31-Dec-20</v>
      </c>
      <c r="AW200" s="3" t="str">
        <f t="shared" ca="1" si="377"/>
        <v>171-Jan-21 to 30-Jun-21</v>
      </c>
      <c r="AX200" s="9" t="str">
        <f t="shared" si="378"/>
        <v xml:space="preserve">17 to </v>
      </c>
      <c r="AY200" s="9" t="str">
        <f t="shared" si="379"/>
        <v xml:space="preserve">17 to </v>
      </c>
      <c r="AZ200" s="9"/>
      <c r="BA200" s="9"/>
    </row>
    <row r="201" spans="1:53" s="227" customFormat="1" ht="60" customHeight="1" x14ac:dyDescent="0.25">
      <c r="A201" s="297">
        <v>18</v>
      </c>
      <c r="B201" s="315" t="str">
        <f>IFERROR(IF(INDEX('WPTM - Section F'!B$8:B$89,MATCH('Print View'!$A201,'WPTM - Section F'!$A$8:$A$89,0))&lt;&gt;0,INDEX('WPTM - Section F'!B$8:B$89,MATCH('Print View'!$A201,'WPTM - Section F'!$A$8:$A$89,0)),""),"")</f>
        <v/>
      </c>
      <c r="C201" s="315" t="str">
        <f>IFERROR(IF(INDEX('WPTM - Section F'!C$8:C$89,MATCH('Print View'!$A201,'WPTM - Section F'!$A$8:$A$89,0))&lt;&gt;0,INDEX('WPTM - Section F'!C$8:C$89,MATCH('Print View'!$A201,'WPTM - Section F'!$A$8:$A$89,0)),""),"")</f>
        <v/>
      </c>
      <c r="D201" s="315" t="str">
        <f>IFERROR(IF(INDEX('WPTM - Section F'!D$8:D$89,MATCH('Print View'!$A201,'WPTM - Section F'!$A$8:$A$89,0))&lt;&gt;0,INDEX('WPTM - Section F'!D$8:D$89,MATCH('Print View'!$A201,'WPTM - Section F'!$A$8:$A$89,0)),""),"")</f>
        <v/>
      </c>
      <c r="E201" s="315" t="str">
        <f>IFERROR(IF(INDEX('WPTM - Section F'!E$8:E$89,MATCH('Print View'!$A201,'WPTM - Section F'!$A$8:$A$89,0))&lt;&gt;0,INDEX('WPTM - Section F'!E$8:E$89,MATCH('Print View'!$A201,'WPTM - Section F'!$A$8:$A$89,0)),""),"")</f>
        <v/>
      </c>
      <c r="F201" s="315" t="str">
        <f>IFERROR(IF(INDEX('WPTM - Section F'!N$8:N$89,MATCH('Print View'!$A201,'WPTM - Section F'!$A$8:$A$89,0))&lt;&gt;0,INDEX('WPTM - Section F'!N$8:N$89,MATCH('Print View'!$A201,'WPTM - Section F'!$A$8:$A$89,0)),""),"")</f>
        <v/>
      </c>
      <c r="G201" s="571" t="str">
        <f ca="1">IFERROR(IF(INDEX('WPTM - Section F'!D$93:D$574,MATCH('Print View'!$AR201,'WPTM - Section F'!L$93:L$574,0))&lt;&gt;0,INDEX('WPTM - Section F'!D$93:D$574,MATCH('Print View'!$AR201,'WPTM - Section F'!L$93:L$574,0)),""),"")</f>
        <v/>
      </c>
      <c r="H201" s="572"/>
      <c r="I201" s="571" t="str">
        <f ca="1">IFERROR(IF(INDEX('WPTM - Section F'!E$93:E$574,MATCH('Print View'!$AR201,'WPTM - Section F'!L$93:L$574,0))&lt;&gt;0,INDEX('WPTM - Section F'!E$93:E$574,MATCH('Print View'!$AR201,'WPTM - Section F'!L$93:L$574,0)),""),"")</f>
        <v/>
      </c>
      <c r="J201" s="572"/>
      <c r="K201" s="571" t="str">
        <f ca="1">IFERROR(IF(INDEX('WPTM - Section F'!D$93:D$574,MATCH('Print View'!$AS201,'WPTM - Section F'!L$93:L$574,0))&lt;&gt;0,INDEX('WPTM - Section F'!D$93:D$574,MATCH('Print View'!$AS201,'WPTM - Section F'!L$93:L$574,0)),""),"")</f>
        <v/>
      </c>
      <c r="L201" s="572"/>
      <c r="M201" s="571" t="str">
        <f ca="1">IFERROR(IF(INDEX('WPTM - Section F'!E$93:E$574,MATCH('Print View'!$AS201,'WPTM - Section F'!L$93:L$574,0))&lt;&gt;0,INDEX('WPTM - Section F'!E$93:E$574,MATCH('Print View'!$AS201,'WPTM - Section F'!L$93:L$574,0)),""),"")</f>
        <v/>
      </c>
      <c r="N201" s="572"/>
      <c r="O201" s="571" t="str">
        <f ca="1">IFERROR(IF(INDEX('WPTM - Section F'!D$93:D$574,MATCH('Print View'!$AT201,'WPTM - Section F'!L$93:L$574,0))&lt;&gt;0,INDEX('WPTM - Section F'!D$93:D$574,MATCH('Print View'!$AT201,'WPTM - Section F'!L$93:L$574,0)),""),"")</f>
        <v/>
      </c>
      <c r="P201" s="572"/>
      <c r="Q201" s="571" t="str">
        <f ca="1">IFERROR(IF(INDEX('WPTM - Section F'!E$93:E$574,MATCH('Print View'!$AT201,'WPTM - Section F'!L$93:L$574,0))&lt;&gt;0,INDEX('WPTM - Section F'!E$93:E$574,MATCH('Print View'!$AT201,'WPTM - Section F'!L$93:L$574,0)),""),"")</f>
        <v/>
      </c>
      <c r="R201" s="572"/>
      <c r="S201" s="571" t="str">
        <f ca="1">IFERROR(IF(INDEX('WPTM - Section F'!D$93:D$574,MATCH('Print View'!$AU201,'WPTM - Section F'!L$93:L$574,0))&lt;&gt;0,INDEX('WPTM - Section F'!D$93:D$574,MATCH('Print View'!$AU201,'WPTM - Section F'!L$93:L$574,0)),""),"")</f>
        <v/>
      </c>
      <c r="T201" s="572"/>
      <c r="U201" s="571" t="str">
        <f ca="1">IFERROR(IF(INDEX('WPTM - Section F'!E$93:E$574,MATCH('Print View'!$AU201,'WPTM - Section F'!L$93:L$574,0))&lt;&gt;0,INDEX('WPTM - Section F'!E$93:E$574,MATCH('Print View'!$AU201,'WPTM - Section F'!L$93:L$574,0)),""),"")</f>
        <v/>
      </c>
      <c r="V201" s="572"/>
      <c r="W201" s="571" t="str">
        <f ca="1">IFERROR(IF(INDEX('WPTM - Section F'!D$93:D$574,MATCH('Print View'!$AV201,'WPTM - Section F'!L$93:L$574,0))&lt;&gt;0,INDEX('WPTM - Section F'!D$93:D$574,MATCH('Print View'!$AV201,'WPTM - Section F'!L$93:L$574,0)),""),"")</f>
        <v/>
      </c>
      <c r="X201" s="572"/>
      <c r="Y201" s="571" t="str">
        <f ca="1">IFERROR(IF(INDEX('WPTM - Section F'!E$93:E$574,MATCH('Print View'!$AV201,'WPTM - Section F'!L$93:L$574,0))&lt;&gt;0,INDEX('WPTM - Section F'!E$93:E$574,MATCH('Print View'!$AV201,'WPTM - Section F'!L$93:L$574,0)),""),"")</f>
        <v/>
      </c>
      <c r="Z201" s="572"/>
      <c r="AA201" s="571" t="str">
        <f ca="1">IFERROR(IF(INDEX('WPTM - Section F'!D$93:D$574,MATCH('Print View'!$AW201,'WPTM - Section F'!L$93:L$574,0))&lt;&gt;0,INDEX('WPTM - Section F'!D$93:D$574,MATCH('Print View'!$AW201,'WPTM - Section F'!L$93:L$574,0)),""),"")</f>
        <v/>
      </c>
      <c r="AB201" s="572"/>
      <c r="AC201" s="571" t="str">
        <f ca="1">IFERROR(IF(INDEX('WPTM - Section F'!E$93:E$574,MATCH('Print View'!$AW201,'WPTM - Section F'!L$93:L$574,0))&lt;&gt;0,INDEX('WPTM - Section F'!E$93:E$574,MATCH('Print View'!$AW201,'WPTM - Section F'!L$93:L$574,0)),""),"")</f>
        <v/>
      </c>
      <c r="AD201" s="572"/>
      <c r="AE201" s="571" t="str">
        <f ca="1">IFERROR(IF(INDEX('WPTM - Section F'!D$93:D$574,MATCH('Print View'!$AX201,'WPTM - Section F'!L$93:L$574,0))&lt;&gt;0,INDEX('WPTM - Section F'!D$93:D$574,MATCH('Print View'!$AX201,'WPTM - Section F'!L$93:L$574,0)),""),"")</f>
        <v/>
      </c>
      <c r="AF201" s="572"/>
      <c r="AG201" s="571" t="str">
        <f ca="1">IFERROR(IF(INDEX('WPTM - Section F'!E$93:E$574,MATCH('Print View'!$AX201,'WPTM - Section F'!L$93:L$574,0))&lt;&gt;0,INDEX('WPTM - Section F'!E$93:E$574,MATCH('Print View'!$AX201,'WPTM - Section F'!L$93:L$574,0)),""),"")</f>
        <v/>
      </c>
      <c r="AH201" s="572"/>
      <c r="AI201" s="571" t="str">
        <f ca="1">IFERROR(IF(INDEX('WPTM - Section F'!D$93:D$574,MATCH('Print View'!$AY201,'WPTM - Section F'!L$93:L$574,0))&lt;&gt;0,INDEX('WPTM - Section F'!D$93:D$574,MATCH('Print View'!$AY201,'WPTM - Section F'!L$93:L$574,0)),""),"")</f>
        <v/>
      </c>
      <c r="AJ201" s="572"/>
      <c r="AK201" s="571" t="str">
        <f ca="1">IFERROR(IF(INDEX('WPTM - Section F'!E$93:E$574,MATCH('Print View'!$AY201,'WPTM - Section F'!L$93:L$574,0))&lt;&gt;0,INDEX('WPTM - Section F'!E$93:E$574,MATCH('Print View'!$AY201,'WPTM - Section F'!L$93:L$574,0)),""),"")</f>
        <v/>
      </c>
      <c r="AL201" s="572"/>
      <c r="AM201" s="316" t="str">
        <f>IFERROR(IF(INDEX('WPTM - Section F'!O$8:O$89,MATCH('Print View'!$A201,'WPTM - Section F'!D$8:D$89,0))&lt;&gt;0,INDEX('WPTM - Section F'!O$8:O$89,MATCH('Print View'!$A201,'WPTM - Section F'!D$8:D$89,0)),""),"")</f>
        <v/>
      </c>
      <c r="AN201" s="222"/>
      <c r="AO201" s="310"/>
      <c r="AP201" s="311"/>
      <c r="AQ201" s="311"/>
      <c r="AR201" s="247" t="str">
        <f t="shared" ca="1" si="372"/>
        <v>18</v>
      </c>
      <c r="AS201" s="3" t="str">
        <f t="shared" ca="1" si="373"/>
        <v>181-Jan-19 to 30-Jun-19</v>
      </c>
      <c r="AT201" s="3" t="str">
        <f t="shared" ca="1" si="374"/>
        <v>181-Jul-19 to 31-Dec-19</v>
      </c>
      <c r="AU201" s="3" t="str">
        <f t="shared" ca="1" si="375"/>
        <v>181-Jan-20 to 30-Jun-20</v>
      </c>
      <c r="AV201" s="3" t="str">
        <f t="shared" ca="1" si="376"/>
        <v>181-Jul-20 to 31-Dec-20</v>
      </c>
      <c r="AW201" s="3" t="str">
        <f t="shared" ca="1" si="377"/>
        <v>181-Jan-21 to 30-Jun-21</v>
      </c>
      <c r="AX201" s="9" t="str">
        <f t="shared" si="378"/>
        <v xml:space="preserve">18 to </v>
      </c>
      <c r="AY201" s="9" t="str">
        <f t="shared" si="379"/>
        <v xml:space="preserve">18 to </v>
      </c>
      <c r="AZ201" s="9"/>
      <c r="BA201" s="9"/>
    </row>
    <row r="202" spans="1:53" s="227" customFormat="1" ht="60" customHeight="1" x14ac:dyDescent="0.25">
      <c r="A202" s="297">
        <v>19</v>
      </c>
      <c r="B202" s="315" t="str">
        <f>IFERROR(IF(INDEX('WPTM - Section F'!B$8:B$89,MATCH('Print View'!$A202,'WPTM - Section F'!$A$8:$A$89,0))&lt;&gt;0,INDEX('WPTM - Section F'!B$8:B$89,MATCH('Print View'!$A202,'WPTM - Section F'!$A$8:$A$89,0)),""),"")</f>
        <v/>
      </c>
      <c r="C202" s="315" t="str">
        <f>IFERROR(IF(INDEX('WPTM - Section F'!C$8:C$89,MATCH('Print View'!$A202,'WPTM - Section F'!$A$8:$A$89,0))&lt;&gt;0,INDEX('WPTM - Section F'!C$8:C$89,MATCH('Print View'!$A202,'WPTM - Section F'!$A$8:$A$89,0)),""),"")</f>
        <v/>
      </c>
      <c r="D202" s="315" t="str">
        <f>IFERROR(IF(INDEX('WPTM - Section F'!D$8:D$89,MATCH('Print View'!$A202,'WPTM - Section F'!$A$8:$A$89,0))&lt;&gt;0,INDEX('WPTM - Section F'!D$8:D$89,MATCH('Print View'!$A202,'WPTM - Section F'!$A$8:$A$89,0)),""),"")</f>
        <v/>
      </c>
      <c r="E202" s="315" t="str">
        <f>IFERROR(IF(INDEX('WPTM - Section F'!E$8:E$89,MATCH('Print View'!$A202,'WPTM - Section F'!$A$8:$A$89,0))&lt;&gt;0,INDEX('WPTM - Section F'!E$8:E$89,MATCH('Print View'!$A202,'WPTM - Section F'!$A$8:$A$89,0)),""),"")</f>
        <v/>
      </c>
      <c r="F202" s="315" t="str">
        <f>IFERROR(IF(INDEX('WPTM - Section F'!N$8:N$89,MATCH('Print View'!$A202,'WPTM - Section F'!$A$8:$A$89,0))&lt;&gt;0,INDEX('WPTM - Section F'!N$8:N$89,MATCH('Print View'!$A202,'WPTM - Section F'!$A$8:$A$89,0)),""),"")</f>
        <v/>
      </c>
      <c r="G202" s="571" t="str">
        <f ca="1">IFERROR(IF(INDEX('WPTM - Section F'!D$93:D$574,MATCH('Print View'!$AR202,'WPTM - Section F'!L$93:L$574,0))&lt;&gt;0,INDEX('WPTM - Section F'!D$93:D$574,MATCH('Print View'!$AR202,'WPTM - Section F'!L$93:L$574,0)),""),"")</f>
        <v/>
      </c>
      <c r="H202" s="572"/>
      <c r="I202" s="571" t="str">
        <f ca="1">IFERROR(IF(INDEX('WPTM - Section F'!E$93:E$574,MATCH('Print View'!$AR202,'WPTM - Section F'!L$93:L$574,0))&lt;&gt;0,INDEX('WPTM - Section F'!E$93:E$574,MATCH('Print View'!$AR202,'WPTM - Section F'!L$93:L$574,0)),""),"")</f>
        <v/>
      </c>
      <c r="J202" s="572"/>
      <c r="K202" s="571" t="str">
        <f ca="1">IFERROR(IF(INDEX('WPTM - Section F'!D$93:D$574,MATCH('Print View'!$AS202,'WPTM - Section F'!L$93:L$574,0))&lt;&gt;0,INDEX('WPTM - Section F'!D$93:D$574,MATCH('Print View'!$AS202,'WPTM - Section F'!L$93:L$574,0)),""),"")</f>
        <v/>
      </c>
      <c r="L202" s="572"/>
      <c r="M202" s="571" t="str">
        <f ca="1">IFERROR(IF(INDEX('WPTM - Section F'!E$93:E$574,MATCH('Print View'!$AS202,'WPTM - Section F'!L$93:L$574,0))&lt;&gt;0,INDEX('WPTM - Section F'!E$93:E$574,MATCH('Print View'!$AS202,'WPTM - Section F'!L$93:L$574,0)),""),"")</f>
        <v/>
      </c>
      <c r="N202" s="572"/>
      <c r="O202" s="571" t="str">
        <f ca="1">IFERROR(IF(INDEX('WPTM - Section F'!D$93:D$574,MATCH('Print View'!$AT202,'WPTM - Section F'!L$93:L$574,0))&lt;&gt;0,INDEX('WPTM - Section F'!D$93:D$574,MATCH('Print View'!$AT202,'WPTM - Section F'!L$93:L$574,0)),""),"")</f>
        <v/>
      </c>
      <c r="P202" s="572"/>
      <c r="Q202" s="571" t="str">
        <f ca="1">IFERROR(IF(INDEX('WPTM - Section F'!E$93:E$574,MATCH('Print View'!$AT202,'WPTM - Section F'!L$93:L$574,0))&lt;&gt;0,INDEX('WPTM - Section F'!E$93:E$574,MATCH('Print View'!$AT202,'WPTM - Section F'!L$93:L$574,0)),""),"")</f>
        <v/>
      </c>
      <c r="R202" s="572"/>
      <c r="S202" s="571" t="str">
        <f ca="1">IFERROR(IF(INDEX('WPTM - Section F'!D$93:D$574,MATCH('Print View'!$AU202,'WPTM - Section F'!L$93:L$574,0))&lt;&gt;0,INDEX('WPTM - Section F'!D$93:D$574,MATCH('Print View'!$AU202,'WPTM - Section F'!L$93:L$574,0)),""),"")</f>
        <v/>
      </c>
      <c r="T202" s="572"/>
      <c r="U202" s="571" t="str">
        <f ca="1">IFERROR(IF(INDEX('WPTM - Section F'!E$93:E$574,MATCH('Print View'!$AU202,'WPTM - Section F'!L$93:L$574,0))&lt;&gt;0,INDEX('WPTM - Section F'!E$93:E$574,MATCH('Print View'!$AU202,'WPTM - Section F'!L$93:L$574,0)),""),"")</f>
        <v/>
      </c>
      <c r="V202" s="572"/>
      <c r="W202" s="571" t="str">
        <f ca="1">IFERROR(IF(INDEX('WPTM - Section F'!D$93:D$574,MATCH('Print View'!$AV202,'WPTM - Section F'!L$93:L$574,0))&lt;&gt;0,INDEX('WPTM - Section F'!D$93:D$574,MATCH('Print View'!$AV202,'WPTM - Section F'!L$93:L$574,0)),""),"")</f>
        <v/>
      </c>
      <c r="X202" s="572"/>
      <c r="Y202" s="571" t="str">
        <f ca="1">IFERROR(IF(INDEX('WPTM - Section F'!E$93:E$574,MATCH('Print View'!$AV202,'WPTM - Section F'!L$93:L$574,0))&lt;&gt;0,INDEX('WPTM - Section F'!E$93:E$574,MATCH('Print View'!$AV202,'WPTM - Section F'!L$93:L$574,0)),""),"")</f>
        <v/>
      </c>
      <c r="Z202" s="572"/>
      <c r="AA202" s="571" t="str">
        <f ca="1">IFERROR(IF(INDEX('WPTM - Section F'!D$93:D$574,MATCH('Print View'!$AW202,'WPTM - Section F'!L$93:L$574,0))&lt;&gt;0,INDEX('WPTM - Section F'!D$93:D$574,MATCH('Print View'!$AW202,'WPTM - Section F'!L$93:L$574,0)),""),"")</f>
        <v/>
      </c>
      <c r="AB202" s="572"/>
      <c r="AC202" s="571" t="str">
        <f ca="1">IFERROR(IF(INDEX('WPTM - Section F'!E$93:E$574,MATCH('Print View'!$AW202,'WPTM - Section F'!L$93:L$574,0))&lt;&gt;0,INDEX('WPTM - Section F'!E$93:E$574,MATCH('Print View'!$AW202,'WPTM - Section F'!L$93:L$574,0)),""),"")</f>
        <v/>
      </c>
      <c r="AD202" s="572"/>
      <c r="AE202" s="571" t="str">
        <f ca="1">IFERROR(IF(INDEX('WPTM - Section F'!D$93:D$574,MATCH('Print View'!$AX202,'WPTM - Section F'!L$93:L$574,0))&lt;&gt;0,INDEX('WPTM - Section F'!D$93:D$574,MATCH('Print View'!$AX202,'WPTM - Section F'!L$93:L$574,0)),""),"")</f>
        <v/>
      </c>
      <c r="AF202" s="572"/>
      <c r="AG202" s="571" t="str">
        <f ca="1">IFERROR(IF(INDEX('WPTM - Section F'!E$93:E$574,MATCH('Print View'!$AX202,'WPTM - Section F'!L$93:L$574,0))&lt;&gt;0,INDEX('WPTM - Section F'!E$93:E$574,MATCH('Print View'!$AX202,'WPTM - Section F'!L$93:L$574,0)),""),"")</f>
        <v/>
      </c>
      <c r="AH202" s="572"/>
      <c r="AI202" s="571" t="str">
        <f ca="1">IFERROR(IF(INDEX('WPTM - Section F'!D$93:D$574,MATCH('Print View'!$AY202,'WPTM - Section F'!L$93:L$574,0))&lt;&gt;0,INDEX('WPTM - Section F'!D$93:D$574,MATCH('Print View'!$AY202,'WPTM - Section F'!L$93:L$574,0)),""),"")</f>
        <v/>
      </c>
      <c r="AJ202" s="572"/>
      <c r="AK202" s="571" t="str">
        <f ca="1">IFERROR(IF(INDEX('WPTM - Section F'!E$93:E$574,MATCH('Print View'!$AY202,'WPTM - Section F'!L$93:L$574,0))&lt;&gt;0,INDEX('WPTM - Section F'!E$93:E$574,MATCH('Print View'!$AY202,'WPTM - Section F'!L$93:L$574,0)),""),"")</f>
        <v/>
      </c>
      <c r="AL202" s="572"/>
      <c r="AM202" s="316" t="str">
        <f>IFERROR(IF(INDEX('WPTM - Section F'!O$8:O$89,MATCH('Print View'!$A202,'WPTM - Section F'!D$8:D$89,0))&lt;&gt;0,INDEX('WPTM - Section F'!O$8:O$89,MATCH('Print View'!$A202,'WPTM - Section F'!D$8:D$89,0)),""),"")</f>
        <v/>
      </c>
      <c r="AN202" s="222"/>
      <c r="AO202" s="310"/>
      <c r="AP202" s="311"/>
      <c r="AQ202" s="311"/>
      <c r="AR202" s="247" t="str">
        <f t="shared" ca="1" si="372"/>
        <v>19</v>
      </c>
      <c r="AS202" s="3" t="str">
        <f t="shared" ca="1" si="373"/>
        <v>191-Jan-19 to 30-Jun-19</v>
      </c>
      <c r="AT202" s="3" t="str">
        <f t="shared" ca="1" si="374"/>
        <v>191-Jul-19 to 31-Dec-19</v>
      </c>
      <c r="AU202" s="3" t="str">
        <f t="shared" ca="1" si="375"/>
        <v>191-Jan-20 to 30-Jun-20</v>
      </c>
      <c r="AV202" s="3" t="str">
        <f t="shared" ca="1" si="376"/>
        <v>191-Jul-20 to 31-Dec-20</v>
      </c>
      <c r="AW202" s="3" t="str">
        <f t="shared" ca="1" si="377"/>
        <v>191-Jan-21 to 30-Jun-21</v>
      </c>
      <c r="AX202" s="9" t="str">
        <f t="shared" si="378"/>
        <v xml:space="preserve">19 to </v>
      </c>
      <c r="AY202" s="9" t="str">
        <f t="shared" si="379"/>
        <v xml:space="preserve">19 to </v>
      </c>
      <c r="AZ202" s="9"/>
      <c r="BA202" s="9"/>
    </row>
    <row r="203" spans="1:53" s="227" customFormat="1" ht="60" customHeight="1" x14ac:dyDescent="0.25">
      <c r="A203" s="297">
        <v>20</v>
      </c>
      <c r="B203" s="315" t="str">
        <f>IFERROR(IF(INDEX('WPTM - Section F'!B$8:B$89,MATCH('Print View'!$A203,'WPTM - Section F'!$A$8:$A$89,0))&lt;&gt;0,INDEX('WPTM - Section F'!B$8:B$89,MATCH('Print View'!$A203,'WPTM - Section F'!$A$8:$A$89,0)),""),"")</f>
        <v/>
      </c>
      <c r="C203" s="315" t="str">
        <f>IFERROR(IF(INDEX('WPTM - Section F'!C$8:C$89,MATCH('Print View'!$A203,'WPTM - Section F'!$A$8:$A$89,0))&lt;&gt;0,INDEX('WPTM - Section F'!C$8:C$89,MATCH('Print View'!$A203,'WPTM - Section F'!$A$8:$A$89,0)),""),"")</f>
        <v/>
      </c>
      <c r="D203" s="315" t="str">
        <f>IFERROR(IF(INDEX('WPTM - Section F'!D$8:D$89,MATCH('Print View'!$A203,'WPTM - Section F'!$A$8:$A$89,0))&lt;&gt;0,INDEX('WPTM - Section F'!D$8:D$89,MATCH('Print View'!$A203,'WPTM - Section F'!$A$8:$A$89,0)),""),"")</f>
        <v/>
      </c>
      <c r="E203" s="315" t="str">
        <f>IFERROR(IF(INDEX('WPTM - Section F'!E$8:E$89,MATCH('Print View'!$A203,'WPTM - Section F'!$A$8:$A$89,0))&lt;&gt;0,INDEX('WPTM - Section F'!E$8:E$89,MATCH('Print View'!$A203,'WPTM - Section F'!$A$8:$A$89,0)),""),"")</f>
        <v/>
      </c>
      <c r="F203" s="315" t="str">
        <f>IFERROR(IF(INDEX('WPTM - Section F'!N$8:N$89,MATCH('Print View'!$A203,'WPTM - Section F'!$A$8:$A$89,0))&lt;&gt;0,INDEX('WPTM - Section F'!N$8:N$89,MATCH('Print View'!$A203,'WPTM - Section F'!$A$8:$A$89,0)),""),"")</f>
        <v/>
      </c>
      <c r="G203" s="571" t="str">
        <f ca="1">IFERROR(IF(INDEX('WPTM - Section F'!D$93:D$574,MATCH('Print View'!$AR203,'WPTM - Section F'!L$93:L$574,0))&lt;&gt;0,INDEX('WPTM - Section F'!D$93:D$574,MATCH('Print View'!$AR203,'WPTM - Section F'!L$93:L$574,0)),""),"")</f>
        <v/>
      </c>
      <c r="H203" s="572"/>
      <c r="I203" s="571" t="str">
        <f ca="1">IFERROR(IF(INDEX('WPTM - Section F'!E$93:E$574,MATCH('Print View'!$AR203,'WPTM - Section F'!L$93:L$574,0))&lt;&gt;0,INDEX('WPTM - Section F'!E$93:E$574,MATCH('Print View'!$AR203,'WPTM - Section F'!L$93:L$574,0)),""),"")</f>
        <v/>
      </c>
      <c r="J203" s="572"/>
      <c r="K203" s="571" t="str">
        <f ca="1">IFERROR(IF(INDEX('WPTM - Section F'!D$93:D$574,MATCH('Print View'!$AS203,'WPTM - Section F'!L$93:L$574,0))&lt;&gt;0,INDEX('WPTM - Section F'!D$93:D$574,MATCH('Print View'!$AS203,'WPTM - Section F'!L$93:L$574,0)),""),"")</f>
        <v/>
      </c>
      <c r="L203" s="572"/>
      <c r="M203" s="571" t="str">
        <f ca="1">IFERROR(IF(INDEX('WPTM - Section F'!E$93:E$574,MATCH('Print View'!$AS203,'WPTM - Section F'!L$93:L$574,0))&lt;&gt;0,INDEX('WPTM - Section F'!E$93:E$574,MATCH('Print View'!$AS203,'WPTM - Section F'!L$93:L$574,0)),""),"")</f>
        <v/>
      </c>
      <c r="N203" s="572"/>
      <c r="O203" s="571" t="str">
        <f ca="1">IFERROR(IF(INDEX('WPTM - Section F'!D$93:D$574,MATCH('Print View'!$AT203,'WPTM - Section F'!L$93:L$574,0))&lt;&gt;0,INDEX('WPTM - Section F'!D$93:D$574,MATCH('Print View'!$AT203,'WPTM - Section F'!L$93:L$574,0)),""),"")</f>
        <v/>
      </c>
      <c r="P203" s="572"/>
      <c r="Q203" s="571" t="str">
        <f ca="1">IFERROR(IF(INDEX('WPTM - Section F'!E$93:E$574,MATCH('Print View'!$AT203,'WPTM - Section F'!L$93:L$574,0))&lt;&gt;0,INDEX('WPTM - Section F'!E$93:E$574,MATCH('Print View'!$AT203,'WPTM - Section F'!L$93:L$574,0)),""),"")</f>
        <v/>
      </c>
      <c r="R203" s="572"/>
      <c r="S203" s="571" t="str">
        <f ca="1">IFERROR(IF(INDEX('WPTM - Section F'!D$93:D$574,MATCH('Print View'!$AU203,'WPTM - Section F'!L$93:L$574,0))&lt;&gt;0,INDEX('WPTM - Section F'!D$93:D$574,MATCH('Print View'!$AU203,'WPTM - Section F'!L$93:L$574,0)),""),"")</f>
        <v/>
      </c>
      <c r="T203" s="572"/>
      <c r="U203" s="571" t="str">
        <f ca="1">IFERROR(IF(INDEX('WPTM - Section F'!E$93:E$574,MATCH('Print View'!$AU203,'WPTM - Section F'!L$93:L$574,0))&lt;&gt;0,INDEX('WPTM - Section F'!E$93:E$574,MATCH('Print View'!$AU203,'WPTM - Section F'!L$93:L$574,0)),""),"")</f>
        <v/>
      </c>
      <c r="V203" s="572"/>
      <c r="W203" s="571" t="str">
        <f ca="1">IFERROR(IF(INDEX('WPTM - Section F'!D$93:D$574,MATCH('Print View'!$AV203,'WPTM - Section F'!L$93:L$574,0))&lt;&gt;0,INDEX('WPTM - Section F'!D$93:D$574,MATCH('Print View'!$AV203,'WPTM - Section F'!L$93:L$574,0)),""),"")</f>
        <v/>
      </c>
      <c r="X203" s="572"/>
      <c r="Y203" s="571" t="str">
        <f ca="1">IFERROR(IF(INDEX('WPTM - Section F'!E$93:E$574,MATCH('Print View'!$AV203,'WPTM - Section F'!L$93:L$574,0))&lt;&gt;0,INDEX('WPTM - Section F'!E$93:E$574,MATCH('Print View'!$AV203,'WPTM - Section F'!L$93:L$574,0)),""),"")</f>
        <v/>
      </c>
      <c r="Z203" s="572"/>
      <c r="AA203" s="571" t="str">
        <f ca="1">IFERROR(IF(INDEX('WPTM - Section F'!D$93:D$574,MATCH('Print View'!$AW203,'WPTM - Section F'!L$93:L$574,0))&lt;&gt;0,INDEX('WPTM - Section F'!D$93:D$574,MATCH('Print View'!$AW203,'WPTM - Section F'!L$93:L$574,0)),""),"")</f>
        <v/>
      </c>
      <c r="AB203" s="572"/>
      <c r="AC203" s="571" t="str">
        <f ca="1">IFERROR(IF(INDEX('WPTM - Section F'!E$93:E$574,MATCH('Print View'!$AW203,'WPTM - Section F'!L$93:L$574,0))&lt;&gt;0,INDEX('WPTM - Section F'!E$93:E$574,MATCH('Print View'!$AW203,'WPTM - Section F'!L$93:L$574,0)),""),"")</f>
        <v/>
      </c>
      <c r="AD203" s="572"/>
      <c r="AE203" s="571" t="str">
        <f ca="1">IFERROR(IF(INDEX('WPTM - Section F'!D$93:D$574,MATCH('Print View'!$AX203,'WPTM - Section F'!L$93:L$574,0))&lt;&gt;0,INDEX('WPTM - Section F'!D$93:D$574,MATCH('Print View'!$AX203,'WPTM - Section F'!L$93:L$574,0)),""),"")</f>
        <v/>
      </c>
      <c r="AF203" s="572"/>
      <c r="AG203" s="571" t="str">
        <f ca="1">IFERROR(IF(INDEX('WPTM - Section F'!E$93:E$574,MATCH('Print View'!$AX203,'WPTM - Section F'!L$93:L$574,0))&lt;&gt;0,INDEX('WPTM - Section F'!E$93:E$574,MATCH('Print View'!$AX203,'WPTM - Section F'!L$93:L$574,0)),""),"")</f>
        <v/>
      </c>
      <c r="AH203" s="572"/>
      <c r="AI203" s="571" t="str">
        <f ca="1">IFERROR(IF(INDEX('WPTM - Section F'!D$93:D$574,MATCH('Print View'!$AY203,'WPTM - Section F'!L$93:L$574,0))&lt;&gt;0,INDEX('WPTM - Section F'!D$93:D$574,MATCH('Print View'!$AY203,'WPTM - Section F'!L$93:L$574,0)),""),"")</f>
        <v/>
      </c>
      <c r="AJ203" s="572"/>
      <c r="AK203" s="571" t="str">
        <f ca="1">IFERROR(IF(INDEX('WPTM - Section F'!E$93:E$574,MATCH('Print View'!$AY203,'WPTM - Section F'!L$93:L$574,0))&lt;&gt;0,INDEX('WPTM - Section F'!E$93:E$574,MATCH('Print View'!$AY203,'WPTM - Section F'!L$93:L$574,0)),""),"")</f>
        <v/>
      </c>
      <c r="AL203" s="572"/>
      <c r="AM203" s="316" t="str">
        <f>IFERROR(IF(INDEX('WPTM - Section F'!O$8:O$89,MATCH('Print View'!$A203,'WPTM - Section F'!D$8:D$89,0))&lt;&gt;0,INDEX('WPTM - Section F'!O$8:O$89,MATCH('Print View'!$A203,'WPTM - Section F'!D$8:D$89,0)),""),"")</f>
        <v/>
      </c>
      <c r="AN203" s="222"/>
      <c r="AO203" s="310"/>
      <c r="AP203" s="311"/>
      <c r="AQ203" s="311"/>
      <c r="AR203" s="247" t="str">
        <f t="shared" ca="1" si="372"/>
        <v>20</v>
      </c>
      <c r="AS203" s="3" t="str">
        <f t="shared" ca="1" si="373"/>
        <v>201-Jan-19 to 30-Jun-19</v>
      </c>
      <c r="AT203" s="3" t="str">
        <f t="shared" ca="1" si="374"/>
        <v>201-Jul-19 to 31-Dec-19</v>
      </c>
      <c r="AU203" s="3" t="str">
        <f t="shared" ca="1" si="375"/>
        <v>201-Jan-20 to 30-Jun-20</v>
      </c>
      <c r="AV203" s="3" t="str">
        <f t="shared" ca="1" si="376"/>
        <v>201-Jul-20 to 31-Dec-20</v>
      </c>
      <c r="AW203" s="3" t="str">
        <f t="shared" ca="1" si="377"/>
        <v>201-Jan-21 to 30-Jun-21</v>
      </c>
      <c r="AX203" s="9" t="str">
        <f t="shared" si="378"/>
        <v xml:space="preserve">20 to </v>
      </c>
      <c r="AY203" s="9" t="str">
        <f t="shared" si="379"/>
        <v xml:space="preserve">20 to </v>
      </c>
      <c r="AZ203" s="9"/>
      <c r="BA203" s="9"/>
    </row>
    <row r="204" spans="1:53" s="227" customFormat="1" ht="60" customHeight="1" x14ac:dyDescent="0.25">
      <c r="A204" s="297">
        <v>21</v>
      </c>
      <c r="B204" s="315" t="str">
        <f>IFERROR(IF(INDEX('WPTM - Section F'!B$8:B$89,MATCH('Print View'!$A204,'WPTM - Section F'!$A$8:$A$89,0))&lt;&gt;0,INDEX('WPTM - Section F'!B$8:B$89,MATCH('Print View'!$A204,'WPTM - Section F'!$A$8:$A$89,0)),""),"")</f>
        <v/>
      </c>
      <c r="C204" s="315" t="str">
        <f>IFERROR(IF(INDEX('WPTM - Section F'!C$8:C$89,MATCH('Print View'!$A204,'WPTM - Section F'!$A$8:$A$89,0))&lt;&gt;0,INDEX('WPTM - Section F'!C$8:C$89,MATCH('Print View'!$A204,'WPTM - Section F'!$A$8:$A$89,0)),""),"")</f>
        <v/>
      </c>
      <c r="D204" s="315" t="str">
        <f>IFERROR(IF(INDEX('WPTM - Section F'!D$8:D$89,MATCH('Print View'!$A204,'WPTM - Section F'!$A$8:$A$89,0))&lt;&gt;0,INDEX('WPTM - Section F'!D$8:D$89,MATCH('Print View'!$A204,'WPTM - Section F'!$A$8:$A$89,0)),""),"")</f>
        <v/>
      </c>
      <c r="E204" s="315" t="str">
        <f>IFERROR(IF(INDEX('WPTM - Section F'!E$8:E$89,MATCH('Print View'!$A204,'WPTM - Section F'!$A$8:$A$89,0))&lt;&gt;0,INDEX('WPTM - Section F'!E$8:E$89,MATCH('Print View'!$A204,'WPTM - Section F'!$A$8:$A$89,0)),""),"")</f>
        <v/>
      </c>
      <c r="F204" s="315" t="str">
        <f>IFERROR(IF(INDEX('WPTM - Section F'!N$8:N$89,MATCH('Print View'!$A204,'WPTM - Section F'!$A$8:$A$89,0))&lt;&gt;0,INDEX('WPTM - Section F'!N$8:N$89,MATCH('Print View'!$A204,'WPTM - Section F'!$A$8:$A$89,0)),""),"")</f>
        <v/>
      </c>
      <c r="G204" s="571" t="str">
        <f ca="1">IFERROR(IF(INDEX('WPTM - Section F'!D$93:D$574,MATCH('Print View'!$AR204,'WPTM - Section F'!L$93:L$574,0))&lt;&gt;0,INDEX('WPTM - Section F'!D$93:D$574,MATCH('Print View'!$AR204,'WPTM - Section F'!L$93:L$574,0)),""),"")</f>
        <v/>
      </c>
      <c r="H204" s="572"/>
      <c r="I204" s="571" t="str">
        <f ca="1">IFERROR(IF(INDEX('WPTM - Section F'!E$93:E$574,MATCH('Print View'!$AR204,'WPTM - Section F'!L$93:L$574,0))&lt;&gt;0,INDEX('WPTM - Section F'!E$93:E$574,MATCH('Print View'!$AR204,'WPTM - Section F'!L$93:L$574,0)),""),"")</f>
        <v/>
      </c>
      <c r="J204" s="572"/>
      <c r="K204" s="571" t="str">
        <f ca="1">IFERROR(IF(INDEX('WPTM - Section F'!D$93:D$574,MATCH('Print View'!$AS204,'WPTM - Section F'!L$93:L$574,0))&lt;&gt;0,INDEX('WPTM - Section F'!D$93:D$574,MATCH('Print View'!$AS204,'WPTM - Section F'!L$93:L$574,0)),""),"")</f>
        <v/>
      </c>
      <c r="L204" s="572"/>
      <c r="M204" s="571" t="str">
        <f ca="1">IFERROR(IF(INDEX('WPTM - Section F'!E$93:E$574,MATCH('Print View'!$AS204,'WPTM - Section F'!L$93:L$574,0))&lt;&gt;0,INDEX('WPTM - Section F'!E$93:E$574,MATCH('Print View'!$AS204,'WPTM - Section F'!L$93:L$574,0)),""),"")</f>
        <v/>
      </c>
      <c r="N204" s="572"/>
      <c r="O204" s="571" t="str">
        <f ca="1">IFERROR(IF(INDEX('WPTM - Section F'!D$93:D$574,MATCH('Print View'!$AT204,'WPTM - Section F'!L$93:L$574,0))&lt;&gt;0,INDEX('WPTM - Section F'!D$93:D$574,MATCH('Print View'!$AT204,'WPTM - Section F'!L$93:L$574,0)),""),"")</f>
        <v/>
      </c>
      <c r="P204" s="572"/>
      <c r="Q204" s="571" t="str">
        <f ca="1">IFERROR(IF(INDEX('WPTM - Section F'!E$93:E$574,MATCH('Print View'!$AT204,'WPTM - Section F'!L$93:L$574,0))&lt;&gt;0,INDEX('WPTM - Section F'!E$93:E$574,MATCH('Print View'!$AT204,'WPTM - Section F'!L$93:L$574,0)),""),"")</f>
        <v/>
      </c>
      <c r="R204" s="572"/>
      <c r="S204" s="571" t="str">
        <f ca="1">IFERROR(IF(INDEX('WPTM - Section F'!D$93:D$574,MATCH('Print View'!$AU204,'WPTM - Section F'!L$93:L$574,0))&lt;&gt;0,INDEX('WPTM - Section F'!D$93:D$574,MATCH('Print View'!$AU204,'WPTM - Section F'!L$93:L$574,0)),""),"")</f>
        <v/>
      </c>
      <c r="T204" s="572"/>
      <c r="U204" s="571" t="str">
        <f ca="1">IFERROR(IF(INDEX('WPTM - Section F'!E$93:E$574,MATCH('Print View'!$AU204,'WPTM - Section F'!L$93:L$574,0))&lt;&gt;0,INDEX('WPTM - Section F'!E$93:E$574,MATCH('Print View'!$AU204,'WPTM - Section F'!L$93:L$574,0)),""),"")</f>
        <v/>
      </c>
      <c r="V204" s="572"/>
      <c r="W204" s="571" t="str">
        <f ca="1">IFERROR(IF(INDEX('WPTM - Section F'!D$93:D$574,MATCH('Print View'!$AV204,'WPTM - Section F'!L$93:L$574,0))&lt;&gt;0,INDEX('WPTM - Section F'!D$93:D$574,MATCH('Print View'!$AV204,'WPTM - Section F'!L$93:L$574,0)),""),"")</f>
        <v/>
      </c>
      <c r="X204" s="572"/>
      <c r="Y204" s="571" t="str">
        <f ca="1">IFERROR(IF(INDEX('WPTM - Section F'!E$93:E$574,MATCH('Print View'!$AV204,'WPTM - Section F'!L$93:L$574,0))&lt;&gt;0,INDEX('WPTM - Section F'!E$93:E$574,MATCH('Print View'!$AV204,'WPTM - Section F'!L$93:L$574,0)),""),"")</f>
        <v/>
      </c>
      <c r="Z204" s="572"/>
      <c r="AA204" s="571" t="str">
        <f ca="1">IFERROR(IF(INDEX('WPTM - Section F'!D$93:D$574,MATCH('Print View'!$AW204,'WPTM - Section F'!L$93:L$574,0))&lt;&gt;0,INDEX('WPTM - Section F'!D$93:D$574,MATCH('Print View'!$AW204,'WPTM - Section F'!L$93:L$574,0)),""),"")</f>
        <v/>
      </c>
      <c r="AB204" s="572"/>
      <c r="AC204" s="571" t="str">
        <f ca="1">IFERROR(IF(INDEX('WPTM - Section F'!E$93:E$574,MATCH('Print View'!$AW204,'WPTM - Section F'!L$93:L$574,0))&lt;&gt;0,INDEX('WPTM - Section F'!E$93:E$574,MATCH('Print View'!$AW204,'WPTM - Section F'!L$93:L$574,0)),""),"")</f>
        <v/>
      </c>
      <c r="AD204" s="572"/>
      <c r="AE204" s="571" t="str">
        <f ca="1">IFERROR(IF(INDEX('WPTM - Section F'!D$93:D$574,MATCH('Print View'!$AX204,'WPTM - Section F'!L$93:L$574,0))&lt;&gt;0,INDEX('WPTM - Section F'!D$93:D$574,MATCH('Print View'!$AX204,'WPTM - Section F'!L$93:L$574,0)),""),"")</f>
        <v/>
      </c>
      <c r="AF204" s="572"/>
      <c r="AG204" s="571" t="str">
        <f ca="1">IFERROR(IF(INDEX('WPTM - Section F'!E$93:E$574,MATCH('Print View'!$AX204,'WPTM - Section F'!L$93:L$574,0))&lt;&gt;0,INDEX('WPTM - Section F'!E$93:E$574,MATCH('Print View'!$AX204,'WPTM - Section F'!L$93:L$574,0)),""),"")</f>
        <v/>
      </c>
      <c r="AH204" s="572"/>
      <c r="AI204" s="571" t="str">
        <f ca="1">IFERROR(IF(INDEX('WPTM - Section F'!D$93:D$574,MATCH('Print View'!$AY204,'WPTM - Section F'!L$93:L$574,0))&lt;&gt;0,INDEX('WPTM - Section F'!D$93:D$574,MATCH('Print View'!$AY204,'WPTM - Section F'!L$93:L$574,0)),""),"")</f>
        <v/>
      </c>
      <c r="AJ204" s="572"/>
      <c r="AK204" s="571" t="str">
        <f ca="1">IFERROR(IF(INDEX('WPTM - Section F'!E$93:E$574,MATCH('Print View'!$AY204,'WPTM - Section F'!L$93:L$574,0))&lt;&gt;0,INDEX('WPTM - Section F'!E$93:E$574,MATCH('Print View'!$AY204,'WPTM - Section F'!L$93:L$574,0)),""),"")</f>
        <v/>
      </c>
      <c r="AL204" s="572"/>
      <c r="AM204" s="316" t="str">
        <f>IFERROR(IF(INDEX('WPTM - Section F'!O$8:O$89,MATCH('Print View'!$A204,'WPTM - Section F'!D$8:D$89,0))&lt;&gt;0,INDEX('WPTM - Section F'!O$8:O$89,MATCH('Print View'!$A204,'WPTM - Section F'!D$8:D$89,0)),""),"")</f>
        <v/>
      </c>
      <c r="AN204" s="222"/>
      <c r="AO204" s="310"/>
      <c r="AP204" s="311"/>
      <c r="AQ204" s="311"/>
      <c r="AR204" s="247" t="str">
        <f t="shared" ca="1" si="372"/>
        <v>21</v>
      </c>
      <c r="AS204" s="3" t="str">
        <f t="shared" ca="1" si="373"/>
        <v>211-Jan-19 to 30-Jun-19</v>
      </c>
      <c r="AT204" s="3" t="str">
        <f t="shared" ca="1" si="374"/>
        <v>211-Jul-19 to 31-Dec-19</v>
      </c>
      <c r="AU204" s="3" t="str">
        <f t="shared" ca="1" si="375"/>
        <v>211-Jan-20 to 30-Jun-20</v>
      </c>
      <c r="AV204" s="3" t="str">
        <f t="shared" ca="1" si="376"/>
        <v>211-Jul-20 to 31-Dec-20</v>
      </c>
      <c r="AW204" s="3" t="str">
        <f t="shared" ca="1" si="377"/>
        <v>211-Jan-21 to 30-Jun-21</v>
      </c>
      <c r="AX204" s="9" t="str">
        <f t="shared" si="378"/>
        <v xml:space="preserve">21 to </v>
      </c>
      <c r="AY204" s="9" t="str">
        <f t="shared" si="379"/>
        <v xml:space="preserve">21 to </v>
      </c>
      <c r="AZ204" s="9"/>
      <c r="BA204" s="9"/>
    </row>
    <row r="205" spans="1:53" s="227" customFormat="1" ht="60" customHeight="1" x14ac:dyDescent="0.25">
      <c r="A205" s="297">
        <v>22</v>
      </c>
      <c r="B205" s="315" t="str">
        <f>IFERROR(IF(INDEX('WPTM - Section F'!B$8:B$89,MATCH('Print View'!$A205,'WPTM - Section F'!$A$8:$A$89,0))&lt;&gt;0,INDEX('WPTM - Section F'!B$8:B$89,MATCH('Print View'!$A205,'WPTM - Section F'!$A$8:$A$89,0)),""),"")</f>
        <v/>
      </c>
      <c r="C205" s="315" t="str">
        <f>IFERROR(IF(INDEX('WPTM - Section F'!C$8:C$89,MATCH('Print View'!$A205,'WPTM - Section F'!$A$8:$A$89,0))&lt;&gt;0,INDEX('WPTM - Section F'!C$8:C$89,MATCH('Print View'!$A205,'WPTM - Section F'!$A$8:$A$89,0)),""),"")</f>
        <v/>
      </c>
      <c r="D205" s="315" t="str">
        <f>IFERROR(IF(INDEX('WPTM - Section F'!D$8:D$89,MATCH('Print View'!$A205,'WPTM - Section F'!$A$8:$A$89,0))&lt;&gt;0,INDEX('WPTM - Section F'!D$8:D$89,MATCH('Print View'!$A205,'WPTM - Section F'!$A$8:$A$89,0)),""),"")</f>
        <v/>
      </c>
      <c r="E205" s="315" t="str">
        <f>IFERROR(IF(INDEX('WPTM - Section F'!E$8:E$89,MATCH('Print View'!$A205,'WPTM - Section F'!$A$8:$A$89,0))&lt;&gt;0,INDEX('WPTM - Section F'!E$8:E$89,MATCH('Print View'!$A205,'WPTM - Section F'!$A$8:$A$89,0)),""),"")</f>
        <v/>
      </c>
      <c r="F205" s="315" t="str">
        <f>IFERROR(IF(INDEX('WPTM - Section F'!N$8:N$89,MATCH('Print View'!$A205,'WPTM - Section F'!$A$8:$A$89,0))&lt;&gt;0,INDEX('WPTM - Section F'!N$8:N$89,MATCH('Print View'!$A205,'WPTM - Section F'!$A$8:$A$89,0)),""),"")</f>
        <v/>
      </c>
      <c r="G205" s="571" t="str">
        <f ca="1">IFERROR(IF(INDEX('WPTM - Section F'!D$93:D$574,MATCH('Print View'!$AR205,'WPTM - Section F'!L$93:L$574,0))&lt;&gt;0,INDEX('WPTM - Section F'!D$93:D$574,MATCH('Print View'!$AR205,'WPTM - Section F'!L$93:L$574,0)),""),"")</f>
        <v/>
      </c>
      <c r="H205" s="572"/>
      <c r="I205" s="571" t="str">
        <f ca="1">IFERROR(IF(INDEX('WPTM - Section F'!E$93:E$574,MATCH('Print View'!$AR205,'WPTM - Section F'!L$93:L$574,0))&lt;&gt;0,INDEX('WPTM - Section F'!E$93:E$574,MATCH('Print View'!$AR205,'WPTM - Section F'!L$93:L$574,0)),""),"")</f>
        <v/>
      </c>
      <c r="J205" s="572"/>
      <c r="K205" s="571" t="str">
        <f ca="1">IFERROR(IF(INDEX('WPTM - Section F'!D$93:D$574,MATCH('Print View'!$AS205,'WPTM - Section F'!L$93:L$574,0))&lt;&gt;0,INDEX('WPTM - Section F'!D$93:D$574,MATCH('Print View'!$AS205,'WPTM - Section F'!L$93:L$574,0)),""),"")</f>
        <v/>
      </c>
      <c r="L205" s="572"/>
      <c r="M205" s="571" t="str">
        <f ca="1">IFERROR(IF(INDEX('WPTM - Section F'!E$93:E$574,MATCH('Print View'!$AS205,'WPTM - Section F'!L$93:L$574,0))&lt;&gt;0,INDEX('WPTM - Section F'!E$93:E$574,MATCH('Print View'!$AS205,'WPTM - Section F'!L$93:L$574,0)),""),"")</f>
        <v/>
      </c>
      <c r="N205" s="572"/>
      <c r="O205" s="571" t="str">
        <f ca="1">IFERROR(IF(INDEX('WPTM - Section F'!D$93:D$574,MATCH('Print View'!$AT205,'WPTM - Section F'!L$93:L$574,0))&lt;&gt;0,INDEX('WPTM - Section F'!D$93:D$574,MATCH('Print View'!$AT205,'WPTM - Section F'!L$93:L$574,0)),""),"")</f>
        <v/>
      </c>
      <c r="P205" s="572"/>
      <c r="Q205" s="571" t="str">
        <f ca="1">IFERROR(IF(INDEX('WPTM - Section F'!E$93:E$574,MATCH('Print View'!$AT205,'WPTM - Section F'!L$93:L$574,0))&lt;&gt;0,INDEX('WPTM - Section F'!E$93:E$574,MATCH('Print View'!$AT205,'WPTM - Section F'!L$93:L$574,0)),""),"")</f>
        <v/>
      </c>
      <c r="R205" s="572"/>
      <c r="S205" s="571" t="str">
        <f ca="1">IFERROR(IF(INDEX('WPTM - Section F'!D$93:D$574,MATCH('Print View'!$AU205,'WPTM - Section F'!L$93:L$574,0))&lt;&gt;0,INDEX('WPTM - Section F'!D$93:D$574,MATCH('Print View'!$AU205,'WPTM - Section F'!L$93:L$574,0)),""),"")</f>
        <v/>
      </c>
      <c r="T205" s="572"/>
      <c r="U205" s="571" t="str">
        <f ca="1">IFERROR(IF(INDEX('WPTM - Section F'!E$93:E$574,MATCH('Print View'!$AU205,'WPTM - Section F'!L$93:L$574,0))&lt;&gt;0,INDEX('WPTM - Section F'!E$93:E$574,MATCH('Print View'!$AU205,'WPTM - Section F'!L$93:L$574,0)),""),"")</f>
        <v/>
      </c>
      <c r="V205" s="572"/>
      <c r="W205" s="571" t="str">
        <f ca="1">IFERROR(IF(INDEX('WPTM - Section F'!D$93:D$574,MATCH('Print View'!$AV205,'WPTM - Section F'!L$93:L$574,0))&lt;&gt;0,INDEX('WPTM - Section F'!D$93:D$574,MATCH('Print View'!$AV205,'WPTM - Section F'!L$93:L$574,0)),""),"")</f>
        <v/>
      </c>
      <c r="X205" s="572"/>
      <c r="Y205" s="571" t="str">
        <f ca="1">IFERROR(IF(INDEX('WPTM - Section F'!E$93:E$574,MATCH('Print View'!$AV205,'WPTM - Section F'!L$93:L$574,0))&lt;&gt;0,INDEX('WPTM - Section F'!E$93:E$574,MATCH('Print View'!$AV205,'WPTM - Section F'!L$93:L$574,0)),""),"")</f>
        <v/>
      </c>
      <c r="Z205" s="572"/>
      <c r="AA205" s="571" t="str">
        <f ca="1">IFERROR(IF(INDEX('WPTM - Section F'!D$93:D$574,MATCH('Print View'!$AW205,'WPTM - Section F'!L$93:L$574,0))&lt;&gt;0,INDEX('WPTM - Section F'!D$93:D$574,MATCH('Print View'!$AW205,'WPTM - Section F'!L$93:L$574,0)),""),"")</f>
        <v/>
      </c>
      <c r="AB205" s="572"/>
      <c r="AC205" s="571" t="str">
        <f ca="1">IFERROR(IF(INDEX('WPTM - Section F'!E$93:E$574,MATCH('Print View'!$AW205,'WPTM - Section F'!L$93:L$574,0))&lt;&gt;0,INDEX('WPTM - Section F'!E$93:E$574,MATCH('Print View'!$AW205,'WPTM - Section F'!L$93:L$574,0)),""),"")</f>
        <v/>
      </c>
      <c r="AD205" s="572"/>
      <c r="AE205" s="571" t="str">
        <f ca="1">IFERROR(IF(INDEX('WPTM - Section F'!D$93:D$574,MATCH('Print View'!$AX205,'WPTM - Section F'!L$93:L$574,0))&lt;&gt;0,INDEX('WPTM - Section F'!D$93:D$574,MATCH('Print View'!$AX205,'WPTM - Section F'!L$93:L$574,0)),""),"")</f>
        <v/>
      </c>
      <c r="AF205" s="572"/>
      <c r="AG205" s="571" t="str">
        <f ca="1">IFERROR(IF(INDEX('WPTM - Section F'!E$93:E$574,MATCH('Print View'!$AX205,'WPTM - Section F'!L$93:L$574,0))&lt;&gt;0,INDEX('WPTM - Section F'!E$93:E$574,MATCH('Print View'!$AX205,'WPTM - Section F'!L$93:L$574,0)),""),"")</f>
        <v/>
      </c>
      <c r="AH205" s="572"/>
      <c r="AI205" s="571" t="str">
        <f ca="1">IFERROR(IF(INDEX('WPTM - Section F'!D$93:D$574,MATCH('Print View'!$AY205,'WPTM - Section F'!L$93:L$574,0))&lt;&gt;0,INDEX('WPTM - Section F'!D$93:D$574,MATCH('Print View'!$AY205,'WPTM - Section F'!L$93:L$574,0)),""),"")</f>
        <v/>
      </c>
      <c r="AJ205" s="572"/>
      <c r="AK205" s="571" t="str">
        <f ca="1">IFERROR(IF(INDEX('WPTM - Section F'!E$93:E$574,MATCH('Print View'!$AY205,'WPTM - Section F'!L$93:L$574,0))&lt;&gt;0,INDEX('WPTM - Section F'!E$93:E$574,MATCH('Print View'!$AY205,'WPTM - Section F'!L$93:L$574,0)),""),"")</f>
        <v/>
      </c>
      <c r="AL205" s="572"/>
      <c r="AM205" s="316" t="str">
        <f>IFERROR(IF(INDEX('WPTM - Section F'!O$8:O$89,MATCH('Print View'!$A205,'WPTM - Section F'!D$8:D$89,0))&lt;&gt;0,INDEX('WPTM - Section F'!O$8:O$89,MATCH('Print View'!$A205,'WPTM - Section F'!D$8:D$89,0)),""),"")</f>
        <v/>
      </c>
      <c r="AN205" s="222"/>
      <c r="AO205" s="310"/>
      <c r="AP205" s="311"/>
      <c r="AQ205" s="311"/>
      <c r="AR205" s="247" t="str">
        <f t="shared" ca="1" si="372"/>
        <v>22</v>
      </c>
      <c r="AS205" s="3" t="str">
        <f t="shared" ca="1" si="373"/>
        <v>221-Jan-19 to 30-Jun-19</v>
      </c>
      <c r="AT205" s="3" t="str">
        <f t="shared" ca="1" si="374"/>
        <v>221-Jul-19 to 31-Dec-19</v>
      </c>
      <c r="AU205" s="3" t="str">
        <f t="shared" ca="1" si="375"/>
        <v>221-Jan-20 to 30-Jun-20</v>
      </c>
      <c r="AV205" s="3" t="str">
        <f t="shared" ca="1" si="376"/>
        <v>221-Jul-20 to 31-Dec-20</v>
      </c>
      <c r="AW205" s="3" t="str">
        <f t="shared" ca="1" si="377"/>
        <v>221-Jan-21 to 30-Jun-21</v>
      </c>
      <c r="AX205" s="9" t="str">
        <f t="shared" si="378"/>
        <v xml:space="preserve">22 to </v>
      </c>
      <c r="AY205" s="9" t="str">
        <f t="shared" si="379"/>
        <v xml:space="preserve">22 to </v>
      </c>
      <c r="AZ205" s="9"/>
      <c r="BA205" s="9"/>
    </row>
    <row r="206" spans="1:53" s="227" customFormat="1" ht="60" customHeight="1" x14ac:dyDescent="0.25">
      <c r="A206" s="297">
        <v>23</v>
      </c>
      <c r="B206" s="315" t="str">
        <f>IFERROR(IF(INDEX('WPTM - Section F'!B$8:B$89,MATCH('Print View'!$A206,'WPTM - Section F'!$A$8:$A$89,0))&lt;&gt;0,INDEX('WPTM - Section F'!B$8:B$89,MATCH('Print View'!$A206,'WPTM - Section F'!$A$8:$A$89,0)),""),"")</f>
        <v/>
      </c>
      <c r="C206" s="315" t="str">
        <f>IFERROR(IF(INDEX('WPTM - Section F'!C$8:C$89,MATCH('Print View'!$A206,'WPTM - Section F'!$A$8:$A$89,0))&lt;&gt;0,INDEX('WPTM - Section F'!C$8:C$89,MATCH('Print View'!$A206,'WPTM - Section F'!$A$8:$A$89,0)),""),"")</f>
        <v/>
      </c>
      <c r="D206" s="315" t="str">
        <f>IFERROR(IF(INDEX('WPTM - Section F'!D$8:D$89,MATCH('Print View'!$A206,'WPTM - Section F'!$A$8:$A$89,0))&lt;&gt;0,INDEX('WPTM - Section F'!D$8:D$89,MATCH('Print View'!$A206,'WPTM - Section F'!$A$8:$A$89,0)),""),"")</f>
        <v/>
      </c>
      <c r="E206" s="315" t="str">
        <f>IFERROR(IF(INDEX('WPTM - Section F'!E$8:E$89,MATCH('Print View'!$A206,'WPTM - Section F'!$A$8:$A$89,0))&lt;&gt;0,INDEX('WPTM - Section F'!E$8:E$89,MATCH('Print View'!$A206,'WPTM - Section F'!$A$8:$A$89,0)),""),"")</f>
        <v/>
      </c>
      <c r="F206" s="315" t="str">
        <f>IFERROR(IF(INDEX('WPTM - Section F'!N$8:N$89,MATCH('Print View'!$A206,'WPTM - Section F'!$A$8:$A$89,0))&lt;&gt;0,INDEX('WPTM - Section F'!N$8:N$89,MATCH('Print View'!$A206,'WPTM - Section F'!$A$8:$A$89,0)),""),"")</f>
        <v/>
      </c>
      <c r="G206" s="571" t="str">
        <f ca="1">IFERROR(IF(INDEX('WPTM - Section F'!D$93:D$574,MATCH('Print View'!$AR206,'WPTM - Section F'!L$93:L$574,0))&lt;&gt;0,INDEX('WPTM - Section F'!D$93:D$574,MATCH('Print View'!$AR206,'WPTM - Section F'!L$93:L$574,0)),""),"")</f>
        <v/>
      </c>
      <c r="H206" s="572"/>
      <c r="I206" s="571" t="str">
        <f ca="1">IFERROR(IF(INDEX('WPTM - Section F'!E$93:E$574,MATCH('Print View'!$AR206,'WPTM - Section F'!L$93:L$574,0))&lt;&gt;0,INDEX('WPTM - Section F'!E$93:E$574,MATCH('Print View'!$AR206,'WPTM - Section F'!L$93:L$574,0)),""),"")</f>
        <v/>
      </c>
      <c r="J206" s="572"/>
      <c r="K206" s="571" t="str">
        <f ca="1">IFERROR(IF(INDEX('WPTM - Section F'!D$93:D$574,MATCH('Print View'!$AS206,'WPTM - Section F'!L$93:L$574,0))&lt;&gt;0,INDEX('WPTM - Section F'!D$93:D$574,MATCH('Print View'!$AS206,'WPTM - Section F'!L$93:L$574,0)),""),"")</f>
        <v/>
      </c>
      <c r="L206" s="572"/>
      <c r="M206" s="571" t="str">
        <f ca="1">IFERROR(IF(INDEX('WPTM - Section F'!E$93:E$574,MATCH('Print View'!$AS206,'WPTM - Section F'!L$93:L$574,0))&lt;&gt;0,INDEX('WPTM - Section F'!E$93:E$574,MATCH('Print View'!$AS206,'WPTM - Section F'!L$93:L$574,0)),""),"")</f>
        <v/>
      </c>
      <c r="N206" s="572"/>
      <c r="O206" s="571" t="str">
        <f ca="1">IFERROR(IF(INDEX('WPTM - Section F'!D$93:D$574,MATCH('Print View'!$AT206,'WPTM - Section F'!L$93:L$574,0))&lt;&gt;0,INDEX('WPTM - Section F'!D$93:D$574,MATCH('Print View'!$AT206,'WPTM - Section F'!L$93:L$574,0)),""),"")</f>
        <v/>
      </c>
      <c r="P206" s="572"/>
      <c r="Q206" s="571" t="str">
        <f ca="1">IFERROR(IF(INDEX('WPTM - Section F'!E$93:E$574,MATCH('Print View'!$AT206,'WPTM - Section F'!L$93:L$574,0))&lt;&gt;0,INDEX('WPTM - Section F'!E$93:E$574,MATCH('Print View'!$AT206,'WPTM - Section F'!L$93:L$574,0)),""),"")</f>
        <v/>
      </c>
      <c r="R206" s="572"/>
      <c r="S206" s="571" t="str">
        <f ca="1">IFERROR(IF(INDEX('WPTM - Section F'!D$93:D$574,MATCH('Print View'!$AU206,'WPTM - Section F'!L$93:L$574,0))&lt;&gt;0,INDEX('WPTM - Section F'!D$93:D$574,MATCH('Print View'!$AU206,'WPTM - Section F'!L$93:L$574,0)),""),"")</f>
        <v/>
      </c>
      <c r="T206" s="572"/>
      <c r="U206" s="571" t="str">
        <f ca="1">IFERROR(IF(INDEX('WPTM - Section F'!E$93:E$574,MATCH('Print View'!$AU206,'WPTM - Section F'!L$93:L$574,0))&lt;&gt;0,INDEX('WPTM - Section F'!E$93:E$574,MATCH('Print View'!$AU206,'WPTM - Section F'!L$93:L$574,0)),""),"")</f>
        <v/>
      </c>
      <c r="V206" s="572"/>
      <c r="W206" s="571" t="str">
        <f ca="1">IFERROR(IF(INDEX('WPTM - Section F'!D$93:D$574,MATCH('Print View'!$AV206,'WPTM - Section F'!L$93:L$574,0))&lt;&gt;0,INDEX('WPTM - Section F'!D$93:D$574,MATCH('Print View'!$AV206,'WPTM - Section F'!L$93:L$574,0)),""),"")</f>
        <v/>
      </c>
      <c r="X206" s="572"/>
      <c r="Y206" s="571" t="str">
        <f ca="1">IFERROR(IF(INDEX('WPTM - Section F'!E$93:E$574,MATCH('Print View'!$AV206,'WPTM - Section F'!L$93:L$574,0))&lt;&gt;0,INDEX('WPTM - Section F'!E$93:E$574,MATCH('Print View'!$AV206,'WPTM - Section F'!L$93:L$574,0)),""),"")</f>
        <v/>
      </c>
      <c r="Z206" s="572"/>
      <c r="AA206" s="571" t="str">
        <f ca="1">IFERROR(IF(INDEX('WPTM - Section F'!D$93:D$574,MATCH('Print View'!$AW206,'WPTM - Section F'!L$93:L$574,0))&lt;&gt;0,INDEX('WPTM - Section F'!D$93:D$574,MATCH('Print View'!$AW206,'WPTM - Section F'!L$93:L$574,0)),""),"")</f>
        <v/>
      </c>
      <c r="AB206" s="572"/>
      <c r="AC206" s="571" t="str">
        <f ca="1">IFERROR(IF(INDEX('WPTM - Section F'!E$93:E$574,MATCH('Print View'!$AW206,'WPTM - Section F'!L$93:L$574,0))&lt;&gt;0,INDEX('WPTM - Section F'!E$93:E$574,MATCH('Print View'!$AW206,'WPTM - Section F'!L$93:L$574,0)),""),"")</f>
        <v/>
      </c>
      <c r="AD206" s="572"/>
      <c r="AE206" s="571" t="str">
        <f ca="1">IFERROR(IF(INDEX('WPTM - Section F'!D$93:D$574,MATCH('Print View'!$AX206,'WPTM - Section F'!L$93:L$574,0))&lt;&gt;0,INDEX('WPTM - Section F'!D$93:D$574,MATCH('Print View'!$AX206,'WPTM - Section F'!L$93:L$574,0)),""),"")</f>
        <v/>
      </c>
      <c r="AF206" s="572"/>
      <c r="AG206" s="571" t="str">
        <f ca="1">IFERROR(IF(INDEX('WPTM - Section F'!E$93:E$574,MATCH('Print View'!$AX206,'WPTM - Section F'!L$93:L$574,0))&lt;&gt;0,INDEX('WPTM - Section F'!E$93:E$574,MATCH('Print View'!$AX206,'WPTM - Section F'!L$93:L$574,0)),""),"")</f>
        <v/>
      </c>
      <c r="AH206" s="572"/>
      <c r="AI206" s="571" t="str">
        <f ca="1">IFERROR(IF(INDEX('WPTM - Section F'!D$93:D$574,MATCH('Print View'!$AY206,'WPTM - Section F'!L$93:L$574,0))&lt;&gt;0,INDEX('WPTM - Section F'!D$93:D$574,MATCH('Print View'!$AY206,'WPTM - Section F'!L$93:L$574,0)),""),"")</f>
        <v/>
      </c>
      <c r="AJ206" s="572"/>
      <c r="AK206" s="571" t="str">
        <f ca="1">IFERROR(IF(INDEX('WPTM - Section F'!E$93:E$574,MATCH('Print View'!$AY206,'WPTM - Section F'!L$93:L$574,0))&lt;&gt;0,INDEX('WPTM - Section F'!E$93:E$574,MATCH('Print View'!$AY206,'WPTM - Section F'!L$93:L$574,0)),""),"")</f>
        <v/>
      </c>
      <c r="AL206" s="572"/>
      <c r="AM206" s="316" t="str">
        <f>IFERROR(IF(INDEX('WPTM - Section F'!O$8:O$89,MATCH('Print View'!$A206,'WPTM - Section F'!D$8:D$89,0))&lt;&gt;0,INDEX('WPTM - Section F'!O$8:O$89,MATCH('Print View'!$A206,'WPTM - Section F'!D$8:D$89,0)),""),"")</f>
        <v/>
      </c>
      <c r="AN206" s="222"/>
      <c r="AO206" s="310"/>
      <c r="AP206" s="311"/>
      <c r="AQ206" s="311"/>
      <c r="AR206" s="247" t="str">
        <f t="shared" ca="1" si="372"/>
        <v>23</v>
      </c>
      <c r="AS206" s="3" t="str">
        <f t="shared" ca="1" si="373"/>
        <v>231-Jan-19 to 30-Jun-19</v>
      </c>
      <c r="AT206" s="3" t="str">
        <f t="shared" ca="1" si="374"/>
        <v>231-Jul-19 to 31-Dec-19</v>
      </c>
      <c r="AU206" s="3" t="str">
        <f t="shared" ca="1" si="375"/>
        <v>231-Jan-20 to 30-Jun-20</v>
      </c>
      <c r="AV206" s="3" t="str">
        <f t="shared" ca="1" si="376"/>
        <v>231-Jul-20 to 31-Dec-20</v>
      </c>
      <c r="AW206" s="3" t="str">
        <f t="shared" ca="1" si="377"/>
        <v>231-Jan-21 to 30-Jun-21</v>
      </c>
      <c r="AX206" s="9" t="str">
        <f t="shared" si="378"/>
        <v xml:space="preserve">23 to </v>
      </c>
      <c r="AY206" s="9" t="str">
        <f t="shared" si="379"/>
        <v xml:space="preserve">23 to </v>
      </c>
      <c r="AZ206" s="9"/>
      <c r="BA206" s="9"/>
    </row>
    <row r="207" spans="1:53" s="227" customFormat="1" ht="60" customHeight="1" x14ac:dyDescent="0.25">
      <c r="A207" s="297">
        <v>24</v>
      </c>
      <c r="B207" s="315" t="str">
        <f>IFERROR(IF(INDEX('WPTM - Section F'!B$8:B$89,MATCH('Print View'!$A207,'WPTM - Section F'!$A$8:$A$89,0))&lt;&gt;0,INDEX('WPTM - Section F'!B$8:B$89,MATCH('Print View'!$A207,'WPTM - Section F'!$A$8:$A$89,0)),""),"")</f>
        <v/>
      </c>
      <c r="C207" s="315" t="str">
        <f>IFERROR(IF(INDEX('WPTM - Section F'!C$8:C$89,MATCH('Print View'!$A207,'WPTM - Section F'!$A$8:$A$89,0))&lt;&gt;0,INDEX('WPTM - Section F'!C$8:C$89,MATCH('Print View'!$A207,'WPTM - Section F'!$A$8:$A$89,0)),""),"")</f>
        <v/>
      </c>
      <c r="D207" s="315" t="str">
        <f>IFERROR(IF(INDEX('WPTM - Section F'!D$8:D$89,MATCH('Print View'!$A207,'WPTM - Section F'!$A$8:$A$89,0))&lt;&gt;0,INDEX('WPTM - Section F'!D$8:D$89,MATCH('Print View'!$A207,'WPTM - Section F'!$A$8:$A$89,0)),""),"")</f>
        <v/>
      </c>
      <c r="E207" s="315" t="str">
        <f>IFERROR(IF(INDEX('WPTM - Section F'!E$8:E$89,MATCH('Print View'!$A207,'WPTM - Section F'!$A$8:$A$89,0))&lt;&gt;0,INDEX('WPTM - Section F'!E$8:E$89,MATCH('Print View'!$A207,'WPTM - Section F'!$A$8:$A$89,0)),""),"")</f>
        <v/>
      </c>
      <c r="F207" s="315" t="str">
        <f>IFERROR(IF(INDEX('WPTM - Section F'!N$8:N$89,MATCH('Print View'!$A207,'WPTM - Section F'!$A$8:$A$89,0))&lt;&gt;0,INDEX('WPTM - Section F'!N$8:N$89,MATCH('Print View'!$A207,'WPTM - Section F'!$A$8:$A$89,0)),""),"")</f>
        <v/>
      </c>
      <c r="G207" s="571" t="str">
        <f ca="1">IFERROR(IF(INDEX('WPTM - Section F'!D$93:D$574,MATCH('Print View'!$AR207,'WPTM - Section F'!L$93:L$574,0))&lt;&gt;0,INDEX('WPTM - Section F'!D$93:D$574,MATCH('Print View'!$AR207,'WPTM - Section F'!L$93:L$574,0)),""),"")</f>
        <v/>
      </c>
      <c r="H207" s="572"/>
      <c r="I207" s="571" t="str">
        <f ca="1">IFERROR(IF(INDEX('WPTM - Section F'!E$93:E$574,MATCH('Print View'!$AR207,'WPTM - Section F'!L$93:L$574,0))&lt;&gt;0,INDEX('WPTM - Section F'!E$93:E$574,MATCH('Print View'!$AR207,'WPTM - Section F'!L$93:L$574,0)),""),"")</f>
        <v/>
      </c>
      <c r="J207" s="572"/>
      <c r="K207" s="571" t="str">
        <f ca="1">IFERROR(IF(INDEX('WPTM - Section F'!D$93:D$574,MATCH('Print View'!$AS207,'WPTM - Section F'!L$93:L$574,0))&lt;&gt;0,INDEX('WPTM - Section F'!D$93:D$574,MATCH('Print View'!$AS207,'WPTM - Section F'!L$93:L$574,0)),""),"")</f>
        <v/>
      </c>
      <c r="L207" s="572"/>
      <c r="M207" s="571" t="str">
        <f ca="1">IFERROR(IF(INDEX('WPTM - Section F'!E$93:E$574,MATCH('Print View'!$AS207,'WPTM - Section F'!L$93:L$574,0))&lt;&gt;0,INDEX('WPTM - Section F'!E$93:E$574,MATCH('Print View'!$AS207,'WPTM - Section F'!L$93:L$574,0)),""),"")</f>
        <v/>
      </c>
      <c r="N207" s="572"/>
      <c r="O207" s="571" t="str">
        <f ca="1">IFERROR(IF(INDEX('WPTM - Section F'!D$93:D$574,MATCH('Print View'!$AT207,'WPTM - Section F'!L$93:L$574,0))&lt;&gt;0,INDEX('WPTM - Section F'!D$93:D$574,MATCH('Print View'!$AT207,'WPTM - Section F'!L$93:L$574,0)),""),"")</f>
        <v/>
      </c>
      <c r="P207" s="572"/>
      <c r="Q207" s="571" t="str">
        <f ca="1">IFERROR(IF(INDEX('WPTM - Section F'!E$93:E$574,MATCH('Print View'!$AT207,'WPTM - Section F'!L$93:L$574,0))&lt;&gt;0,INDEX('WPTM - Section F'!E$93:E$574,MATCH('Print View'!$AT207,'WPTM - Section F'!L$93:L$574,0)),""),"")</f>
        <v/>
      </c>
      <c r="R207" s="572"/>
      <c r="S207" s="571" t="str">
        <f ca="1">IFERROR(IF(INDEX('WPTM - Section F'!D$93:D$574,MATCH('Print View'!$AU207,'WPTM - Section F'!L$93:L$574,0))&lt;&gt;0,INDEX('WPTM - Section F'!D$93:D$574,MATCH('Print View'!$AU207,'WPTM - Section F'!L$93:L$574,0)),""),"")</f>
        <v/>
      </c>
      <c r="T207" s="572"/>
      <c r="U207" s="571" t="str">
        <f ca="1">IFERROR(IF(INDEX('WPTM - Section F'!E$93:E$574,MATCH('Print View'!$AU207,'WPTM - Section F'!L$93:L$574,0))&lt;&gt;0,INDEX('WPTM - Section F'!E$93:E$574,MATCH('Print View'!$AU207,'WPTM - Section F'!L$93:L$574,0)),""),"")</f>
        <v/>
      </c>
      <c r="V207" s="572"/>
      <c r="W207" s="571" t="str">
        <f ca="1">IFERROR(IF(INDEX('WPTM - Section F'!D$93:D$574,MATCH('Print View'!$AV207,'WPTM - Section F'!L$93:L$574,0))&lt;&gt;0,INDEX('WPTM - Section F'!D$93:D$574,MATCH('Print View'!$AV207,'WPTM - Section F'!L$93:L$574,0)),""),"")</f>
        <v/>
      </c>
      <c r="X207" s="572"/>
      <c r="Y207" s="571" t="str">
        <f ca="1">IFERROR(IF(INDEX('WPTM - Section F'!E$93:E$574,MATCH('Print View'!$AV207,'WPTM - Section F'!L$93:L$574,0))&lt;&gt;0,INDEX('WPTM - Section F'!E$93:E$574,MATCH('Print View'!$AV207,'WPTM - Section F'!L$93:L$574,0)),""),"")</f>
        <v/>
      </c>
      <c r="Z207" s="572"/>
      <c r="AA207" s="571" t="str">
        <f ca="1">IFERROR(IF(INDEX('WPTM - Section F'!D$93:D$574,MATCH('Print View'!$AW207,'WPTM - Section F'!L$93:L$574,0))&lt;&gt;0,INDEX('WPTM - Section F'!D$93:D$574,MATCH('Print View'!$AW207,'WPTM - Section F'!L$93:L$574,0)),""),"")</f>
        <v/>
      </c>
      <c r="AB207" s="572"/>
      <c r="AC207" s="571" t="str">
        <f ca="1">IFERROR(IF(INDEX('WPTM - Section F'!E$93:E$574,MATCH('Print View'!$AW207,'WPTM - Section F'!L$93:L$574,0))&lt;&gt;0,INDEX('WPTM - Section F'!E$93:E$574,MATCH('Print View'!$AW207,'WPTM - Section F'!L$93:L$574,0)),""),"")</f>
        <v/>
      </c>
      <c r="AD207" s="572"/>
      <c r="AE207" s="571" t="str">
        <f ca="1">IFERROR(IF(INDEX('WPTM - Section F'!D$93:D$574,MATCH('Print View'!$AX207,'WPTM - Section F'!L$93:L$574,0))&lt;&gt;0,INDEX('WPTM - Section F'!D$93:D$574,MATCH('Print View'!$AX207,'WPTM - Section F'!L$93:L$574,0)),""),"")</f>
        <v/>
      </c>
      <c r="AF207" s="572"/>
      <c r="AG207" s="571" t="str">
        <f ca="1">IFERROR(IF(INDEX('WPTM - Section F'!E$93:E$574,MATCH('Print View'!$AX207,'WPTM - Section F'!L$93:L$574,0))&lt;&gt;0,INDEX('WPTM - Section F'!E$93:E$574,MATCH('Print View'!$AX207,'WPTM - Section F'!L$93:L$574,0)),""),"")</f>
        <v/>
      </c>
      <c r="AH207" s="572"/>
      <c r="AI207" s="571" t="str">
        <f ca="1">IFERROR(IF(INDEX('WPTM - Section F'!D$93:D$574,MATCH('Print View'!$AY207,'WPTM - Section F'!L$93:L$574,0))&lt;&gt;0,INDEX('WPTM - Section F'!D$93:D$574,MATCH('Print View'!$AY207,'WPTM - Section F'!L$93:L$574,0)),""),"")</f>
        <v/>
      </c>
      <c r="AJ207" s="572"/>
      <c r="AK207" s="571" t="str">
        <f ca="1">IFERROR(IF(INDEX('WPTM - Section F'!E$93:E$574,MATCH('Print View'!$AY207,'WPTM - Section F'!L$93:L$574,0))&lt;&gt;0,INDEX('WPTM - Section F'!E$93:E$574,MATCH('Print View'!$AY207,'WPTM - Section F'!L$93:L$574,0)),""),"")</f>
        <v/>
      </c>
      <c r="AL207" s="572"/>
      <c r="AM207" s="316" t="str">
        <f>IFERROR(IF(INDEX('WPTM - Section F'!O$8:O$89,MATCH('Print View'!$A207,'WPTM - Section F'!D$8:D$89,0))&lt;&gt;0,INDEX('WPTM - Section F'!O$8:O$89,MATCH('Print View'!$A207,'WPTM - Section F'!D$8:D$89,0)),""),"")</f>
        <v/>
      </c>
      <c r="AN207" s="222"/>
      <c r="AO207" s="310"/>
      <c r="AP207" s="311"/>
      <c r="AQ207" s="311"/>
      <c r="AR207" s="247" t="str">
        <f t="shared" ca="1" si="372"/>
        <v>24</v>
      </c>
      <c r="AS207" s="3" t="str">
        <f t="shared" ca="1" si="373"/>
        <v>241-Jan-19 to 30-Jun-19</v>
      </c>
      <c r="AT207" s="3" t="str">
        <f t="shared" ca="1" si="374"/>
        <v>241-Jul-19 to 31-Dec-19</v>
      </c>
      <c r="AU207" s="3" t="str">
        <f t="shared" ca="1" si="375"/>
        <v>241-Jan-20 to 30-Jun-20</v>
      </c>
      <c r="AV207" s="3" t="str">
        <f t="shared" ca="1" si="376"/>
        <v>241-Jul-20 to 31-Dec-20</v>
      </c>
      <c r="AW207" s="3" t="str">
        <f t="shared" ca="1" si="377"/>
        <v>241-Jan-21 to 30-Jun-21</v>
      </c>
      <c r="AX207" s="9" t="str">
        <f t="shared" si="378"/>
        <v xml:space="preserve">24 to </v>
      </c>
      <c r="AY207" s="9" t="str">
        <f t="shared" si="379"/>
        <v xml:space="preserve">24 to </v>
      </c>
      <c r="AZ207" s="9"/>
      <c r="BA207" s="9"/>
    </row>
    <row r="208" spans="1:53" s="227" customFormat="1" ht="60" customHeight="1" x14ac:dyDescent="0.25">
      <c r="A208" s="297">
        <v>25</v>
      </c>
      <c r="B208" s="315" t="str">
        <f>IFERROR(IF(INDEX('WPTM - Section F'!B$8:B$89,MATCH('Print View'!$A208,'WPTM - Section F'!$A$8:$A$89,0))&lt;&gt;0,INDEX('WPTM - Section F'!B$8:B$89,MATCH('Print View'!$A208,'WPTM - Section F'!$A$8:$A$89,0)),""),"")</f>
        <v/>
      </c>
      <c r="C208" s="315" t="str">
        <f>IFERROR(IF(INDEX('WPTM - Section F'!C$8:C$89,MATCH('Print View'!$A208,'WPTM - Section F'!$A$8:$A$89,0))&lt;&gt;0,INDEX('WPTM - Section F'!C$8:C$89,MATCH('Print View'!$A208,'WPTM - Section F'!$A$8:$A$89,0)),""),"")</f>
        <v/>
      </c>
      <c r="D208" s="315" t="str">
        <f>IFERROR(IF(INDEX('WPTM - Section F'!D$8:D$89,MATCH('Print View'!$A208,'WPTM - Section F'!$A$8:$A$89,0))&lt;&gt;0,INDEX('WPTM - Section F'!D$8:D$89,MATCH('Print View'!$A208,'WPTM - Section F'!$A$8:$A$89,0)),""),"")</f>
        <v/>
      </c>
      <c r="E208" s="315" t="str">
        <f>IFERROR(IF(INDEX('WPTM - Section F'!E$8:E$89,MATCH('Print View'!$A208,'WPTM - Section F'!$A$8:$A$89,0))&lt;&gt;0,INDEX('WPTM - Section F'!E$8:E$89,MATCH('Print View'!$A208,'WPTM - Section F'!$A$8:$A$89,0)),""),"")</f>
        <v/>
      </c>
      <c r="F208" s="315" t="str">
        <f>IFERROR(IF(INDEX('WPTM - Section F'!N$8:N$89,MATCH('Print View'!$A208,'WPTM - Section F'!$A$8:$A$89,0))&lt;&gt;0,INDEX('WPTM - Section F'!N$8:N$89,MATCH('Print View'!$A208,'WPTM - Section F'!$A$8:$A$89,0)),""),"")</f>
        <v/>
      </c>
      <c r="G208" s="571" t="str">
        <f ca="1">IFERROR(IF(INDEX('WPTM - Section F'!D$93:D$574,MATCH('Print View'!$AR208,'WPTM - Section F'!L$93:L$574,0))&lt;&gt;0,INDEX('WPTM - Section F'!D$93:D$574,MATCH('Print View'!$AR208,'WPTM - Section F'!L$93:L$574,0)),""),"")</f>
        <v/>
      </c>
      <c r="H208" s="572"/>
      <c r="I208" s="571" t="str">
        <f ca="1">IFERROR(IF(INDEX('WPTM - Section F'!E$93:E$574,MATCH('Print View'!$AR208,'WPTM - Section F'!L$93:L$574,0))&lt;&gt;0,INDEX('WPTM - Section F'!E$93:E$574,MATCH('Print View'!$AR208,'WPTM - Section F'!L$93:L$574,0)),""),"")</f>
        <v/>
      </c>
      <c r="J208" s="572"/>
      <c r="K208" s="571" t="str">
        <f ca="1">IFERROR(IF(INDEX('WPTM - Section F'!D$93:D$574,MATCH('Print View'!$AS208,'WPTM - Section F'!L$93:L$574,0))&lt;&gt;0,INDEX('WPTM - Section F'!D$93:D$574,MATCH('Print View'!$AS208,'WPTM - Section F'!L$93:L$574,0)),""),"")</f>
        <v/>
      </c>
      <c r="L208" s="572"/>
      <c r="M208" s="571" t="str">
        <f ca="1">IFERROR(IF(INDEX('WPTM - Section F'!E$93:E$574,MATCH('Print View'!$AS208,'WPTM - Section F'!L$93:L$574,0))&lt;&gt;0,INDEX('WPTM - Section F'!E$93:E$574,MATCH('Print View'!$AS208,'WPTM - Section F'!L$93:L$574,0)),""),"")</f>
        <v/>
      </c>
      <c r="N208" s="572"/>
      <c r="O208" s="571" t="str">
        <f ca="1">IFERROR(IF(INDEX('WPTM - Section F'!D$93:D$574,MATCH('Print View'!$AT208,'WPTM - Section F'!L$93:L$574,0))&lt;&gt;0,INDEX('WPTM - Section F'!D$93:D$574,MATCH('Print View'!$AT208,'WPTM - Section F'!L$93:L$574,0)),""),"")</f>
        <v/>
      </c>
      <c r="P208" s="572"/>
      <c r="Q208" s="571" t="str">
        <f ca="1">IFERROR(IF(INDEX('WPTM - Section F'!E$93:E$574,MATCH('Print View'!$AT208,'WPTM - Section F'!L$93:L$574,0))&lt;&gt;0,INDEX('WPTM - Section F'!E$93:E$574,MATCH('Print View'!$AT208,'WPTM - Section F'!L$93:L$574,0)),""),"")</f>
        <v/>
      </c>
      <c r="R208" s="572"/>
      <c r="S208" s="571" t="str">
        <f ca="1">IFERROR(IF(INDEX('WPTM - Section F'!D$93:D$574,MATCH('Print View'!$AU208,'WPTM - Section F'!L$93:L$574,0))&lt;&gt;0,INDEX('WPTM - Section F'!D$93:D$574,MATCH('Print View'!$AU208,'WPTM - Section F'!L$93:L$574,0)),""),"")</f>
        <v/>
      </c>
      <c r="T208" s="572"/>
      <c r="U208" s="571" t="str">
        <f ca="1">IFERROR(IF(INDEX('WPTM - Section F'!E$93:E$574,MATCH('Print View'!$AU208,'WPTM - Section F'!L$93:L$574,0))&lt;&gt;0,INDEX('WPTM - Section F'!E$93:E$574,MATCH('Print View'!$AU208,'WPTM - Section F'!L$93:L$574,0)),""),"")</f>
        <v/>
      </c>
      <c r="V208" s="572"/>
      <c r="W208" s="571" t="str">
        <f ca="1">IFERROR(IF(INDEX('WPTM - Section F'!D$93:D$574,MATCH('Print View'!$AV208,'WPTM - Section F'!L$93:L$574,0))&lt;&gt;0,INDEX('WPTM - Section F'!D$93:D$574,MATCH('Print View'!$AV208,'WPTM - Section F'!L$93:L$574,0)),""),"")</f>
        <v/>
      </c>
      <c r="X208" s="572"/>
      <c r="Y208" s="571" t="str">
        <f ca="1">IFERROR(IF(INDEX('WPTM - Section F'!E$93:E$574,MATCH('Print View'!$AV208,'WPTM - Section F'!L$93:L$574,0))&lt;&gt;0,INDEX('WPTM - Section F'!E$93:E$574,MATCH('Print View'!$AV208,'WPTM - Section F'!L$93:L$574,0)),""),"")</f>
        <v/>
      </c>
      <c r="Z208" s="572"/>
      <c r="AA208" s="571" t="str">
        <f ca="1">IFERROR(IF(INDEX('WPTM - Section F'!D$93:D$574,MATCH('Print View'!$AW208,'WPTM - Section F'!L$93:L$574,0))&lt;&gt;0,INDEX('WPTM - Section F'!D$93:D$574,MATCH('Print View'!$AW208,'WPTM - Section F'!L$93:L$574,0)),""),"")</f>
        <v/>
      </c>
      <c r="AB208" s="572"/>
      <c r="AC208" s="571" t="str">
        <f ca="1">IFERROR(IF(INDEX('WPTM - Section F'!E$93:E$574,MATCH('Print View'!$AW208,'WPTM - Section F'!L$93:L$574,0))&lt;&gt;0,INDEX('WPTM - Section F'!E$93:E$574,MATCH('Print View'!$AW208,'WPTM - Section F'!L$93:L$574,0)),""),"")</f>
        <v/>
      </c>
      <c r="AD208" s="572"/>
      <c r="AE208" s="571" t="str">
        <f ca="1">IFERROR(IF(INDEX('WPTM - Section F'!D$93:D$574,MATCH('Print View'!$AX208,'WPTM - Section F'!L$93:L$574,0))&lt;&gt;0,INDEX('WPTM - Section F'!D$93:D$574,MATCH('Print View'!$AX208,'WPTM - Section F'!L$93:L$574,0)),""),"")</f>
        <v/>
      </c>
      <c r="AF208" s="572"/>
      <c r="AG208" s="571" t="str">
        <f ca="1">IFERROR(IF(INDEX('WPTM - Section F'!E$93:E$574,MATCH('Print View'!$AX208,'WPTM - Section F'!L$93:L$574,0))&lt;&gt;0,INDEX('WPTM - Section F'!E$93:E$574,MATCH('Print View'!$AX208,'WPTM - Section F'!L$93:L$574,0)),""),"")</f>
        <v/>
      </c>
      <c r="AH208" s="572"/>
      <c r="AI208" s="571" t="str">
        <f ca="1">IFERROR(IF(INDEX('WPTM - Section F'!D$93:D$574,MATCH('Print View'!$AY208,'WPTM - Section F'!L$93:L$574,0))&lt;&gt;0,INDEX('WPTM - Section F'!D$93:D$574,MATCH('Print View'!$AY208,'WPTM - Section F'!L$93:L$574,0)),""),"")</f>
        <v/>
      </c>
      <c r="AJ208" s="572"/>
      <c r="AK208" s="571" t="str">
        <f ca="1">IFERROR(IF(INDEX('WPTM - Section F'!E$93:E$574,MATCH('Print View'!$AY208,'WPTM - Section F'!L$93:L$574,0))&lt;&gt;0,INDEX('WPTM - Section F'!E$93:E$574,MATCH('Print View'!$AY208,'WPTM - Section F'!L$93:L$574,0)),""),"")</f>
        <v/>
      </c>
      <c r="AL208" s="572"/>
      <c r="AM208" s="316" t="str">
        <f>IFERROR(IF(INDEX('WPTM - Section F'!O$8:O$89,MATCH('Print View'!$A208,'WPTM - Section F'!D$8:D$89,0))&lt;&gt;0,INDEX('WPTM - Section F'!O$8:O$89,MATCH('Print View'!$A208,'WPTM - Section F'!D$8:D$89,0)),""),"")</f>
        <v/>
      </c>
      <c r="AN208" s="222"/>
      <c r="AO208" s="310"/>
      <c r="AP208" s="311"/>
      <c r="AQ208" s="311"/>
      <c r="AR208" s="247" t="str">
        <f t="shared" ca="1" si="372"/>
        <v>25</v>
      </c>
      <c r="AS208" s="3" t="str">
        <f t="shared" ca="1" si="373"/>
        <v>251-Jan-19 to 30-Jun-19</v>
      </c>
      <c r="AT208" s="3" t="str">
        <f t="shared" ca="1" si="374"/>
        <v>251-Jul-19 to 31-Dec-19</v>
      </c>
      <c r="AU208" s="3" t="str">
        <f t="shared" ca="1" si="375"/>
        <v>251-Jan-20 to 30-Jun-20</v>
      </c>
      <c r="AV208" s="3" t="str">
        <f t="shared" ca="1" si="376"/>
        <v>251-Jul-20 to 31-Dec-20</v>
      </c>
      <c r="AW208" s="3" t="str">
        <f t="shared" ca="1" si="377"/>
        <v>251-Jan-21 to 30-Jun-21</v>
      </c>
      <c r="AX208" s="9" t="str">
        <f t="shared" si="378"/>
        <v xml:space="preserve">25 to </v>
      </c>
      <c r="AY208" s="9" t="str">
        <f t="shared" si="379"/>
        <v xml:space="preserve">25 to </v>
      </c>
      <c r="AZ208" s="9"/>
      <c r="BA208" s="9"/>
    </row>
    <row r="209" spans="1:53" s="227" customFormat="1" ht="60" customHeight="1" x14ac:dyDescent="0.25">
      <c r="A209" s="297">
        <v>26</v>
      </c>
      <c r="B209" s="315" t="str">
        <f>IFERROR(IF(INDEX('WPTM - Section F'!B$8:B$89,MATCH('Print View'!$A209,'WPTM - Section F'!$A$8:$A$89,0))&lt;&gt;0,INDEX('WPTM - Section F'!B$8:B$89,MATCH('Print View'!$A209,'WPTM - Section F'!$A$8:$A$89,0)),""),"")</f>
        <v/>
      </c>
      <c r="C209" s="315" t="str">
        <f>IFERROR(IF(INDEX('WPTM - Section F'!C$8:C$89,MATCH('Print View'!$A209,'WPTM - Section F'!$A$8:$A$89,0))&lt;&gt;0,INDEX('WPTM - Section F'!C$8:C$89,MATCH('Print View'!$A209,'WPTM - Section F'!$A$8:$A$89,0)),""),"")</f>
        <v/>
      </c>
      <c r="D209" s="315" t="str">
        <f>IFERROR(IF(INDEX('WPTM - Section F'!D$8:D$89,MATCH('Print View'!$A209,'WPTM - Section F'!$A$8:$A$89,0))&lt;&gt;0,INDEX('WPTM - Section F'!D$8:D$89,MATCH('Print View'!$A209,'WPTM - Section F'!$A$8:$A$89,0)),""),"")</f>
        <v/>
      </c>
      <c r="E209" s="315" t="str">
        <f>IFERROR(IF(INDEX('WPTM - Section F'!E$8:E$89,MATCH('Print View'!$A209,'WPTM - Section F'!$A$8:$A$89,0))&lt;&gt;0,INDEX('WPTM - Section F'!E$8:E$89,MATCH('Print View'!$A209,'WPTM - Section F'!$A$8:$A$89,0)),""),"")</f>
        <v/>
      </c>
      <c r="F209" s="315" t="str">
        <f>IFERROR(IF(INDEX('WPTM - Section F'!N$8:N$89,MATCH('Print View'!$A209,'WPTM - Section F'!$A$8:$A$89,0))&lt;&gt;0,INDEX('WPTM - Section F'!N$8:N$89,MATCH('Print View'!$A209,'WPTM - Section F'!$A$8:$A$89,0)),""),"")</f>
        <v/>
      </c>
      <c r="G209" s="571" t="str">
        <f ca="1">IFERROR(IF(INDEX('WPTM - Section F'!D$93:D$574,MATCH('Print View'!$AR209,'WPTM - Section F'!L$93:L$574,0))&lt;&gt;0,INDEX('WPTM - Section F'!D$93:D$574,MATCH('Print View'!$AR209,'WPTM - Section F'!L$93:L$574,0)),""),"")</f>
        <v/>
      </c>
      <c r="H209" s="572"/>
      <c r="I209" s="571" t="str">
        <f ca="1">IFERROR(IF(INDEX('WPTM - Section F'!E$93:E$574,MATCH('Print View'!$AR209,'WPTM - Section F'!L$93:L$574,0))&lt;&gt;0,INDEX('WPTM - Section F'!E$93:E$574,MATCH('Print View'!$AR209,'WPTM - Section F'!L$93:L$574,0)),""),"")</f>
        <v/>
      </c>
      <c r="J209" s="572"/>
      <c r="K209" s="571" t="str">
        <f ca="1">IFERROR(IF(INDEX('WPTM - Section F'!D$93:D$574,MATCH('Print View'!$AS209,'WPTM - Section F'!L$93:L$574,0))&lt;&gt;0,INDEX('WPTM - Section F'!D$93:D$574,MATCH('Print View'!$AS209,'WPTM - Section F'!L$93:L$574,0)),""),"")</f>
        <v/>
      </c>
      <c r="L209" s="572"/>
      <c r="M209" s="571" t="str">
        <f ca="1">IFERROR(IF(INDEX('WPTM - Section F'!E$93:E$574,MATCH('Print View'!$AS209,'WPTM - Section F'!L$93:L$574,0))&lt;&gt;0,INDEX('WPTM - Section F'!E$93:E$574,MATCH('Print View'!$AS209,'WPTM - Section F'!L$93:L$574,0)),""),"")</f>
        <v/>
      </c>
      <c r="N209" s="572"/>
      <c r="O209" s="571" t="str">
        <f ca="1">IFERROR(IF(INDEX('WPTM - Section F'!D$93:D$574,MATCH('Print View'!$AT209,'WPTM - Section F'!L$93:L$574,0))&lt;&gt;0,INDEX('WPTM - Section F'!D$93:D$574,MATCH('Print View'!$AT209,'WPTM - Section F'!L$93:L$574,0)),""),"")</f>
        <v/>
      </c>
      <c r="P209" s="572"/>
      <c r="Q209" s="571" t="str">
        <f ca="1">IFERROR(IF(INDEX('WPTM - Section F'!E$93:E$574,MATCH('Print View'!$AT209,'WPTM - Section F'!L$93:L$574,0))&lt;&gt;0,INDEX('WPTM - Section F'!E$93:E$574,MATCH('Print View'!$AT209,'WPTM - Section F'!L$93:L$574,0)),""),"")</f>
        <v/>
      </c>
      <c r="R209" s="572"/>
      <c r="S209" s="571" t="str">
        <f ca="1">IFERROR(IF(INDEX('WPTM - Section F'!D$93:D$574,MATCH('Print View'!$AU209,'WPTM - Section F'!L$93:L$574,0))&lt;&gt;0,INDEX('WPTM - Section F'!D$93:D$574,MATCH('Print View'!$AU209,'WPTM - Section F'!L$93:L$574,0)),""),"")</f>
        <v/>
      </c>
      <c r="T209" s="572"/>
      <c r="U209" s="571" t="str">
        <f ca="1">IFERROR(IF(INDEX('WPTM - Section F'!E$93:E$574,MATCH('Print View'!$AU209,'WPTM - Section F'!L$93:L$574,0))&lt;&gt;0,INDEX('WPTM - Section F'!E$93:E$574,MATCH('Print View'!$AU209,'WPTM - Section F'!L$93:L$574,0)),""),"")</f>
        <v/>
      </c>
      <c r="V209" s="572"/>
      <c r="W209" s="571" t="str">
        <f ca="1">IFERROR(IF(INDEX('WPTM - Section F'!D$93:D$574,MATCH('Print View'!$AV209,'WPTM - Section F'!L$93:L$574,0))&lt;&gt;0,INDEX('WPTM - Section F'!D$93:D$574,MATCH('Print View'!$AV209,'WPTM - Section F'!L$93:L$574,0)),""),"")</f>
        <v/>
      </c>
      <c r="X209" s="572"/>
      <c r="Y209" s="571" t="str">
        <f ca="1">IFERROR(IF(INDEX('WPTM - Section F'!E$93:E$574,MATCH('Print View'!$AV209,'WPTM - Section F'!L$93:L$574,0))&lt;&gt;0,INDEX('WPTM - Section F'!E$93:E$574,MATCH('Print View'!$AV209,'WPTM - Section F'!L$93:L$574,0)),""),"")</f>
        <v/>
      </c>
      <c r="Z209" s="572"/>
      <c r="AA209" s="571" t="str">
        <f ca="1">IFERROR(IF(INDEX('WPTM - Section F'!D$93:D$574,MATCH('Print View'!$AW209,'WPTM - Section F'!L$93:L$574,0))&lt;&gt;0,INDEX('WPTM - Section F'!D$93:D$574,MATCH('Print View'!$AW209,'WPTM - Section F'!L$93:L$574,0)),""),"")</f>
        <v/>
      </c>
      <c r="AB209" s="572"/>
      <c r="AC209" s="571" t="str">
        <f ca="1">IFERROR(IF(INDEX('WPTM - Section F'!E$93:E$574,MATCH('Print View'!$AW209,'WPTM - Section F'!L$93:L$574,0))&lt;&gt;0,INDEX('WPTM - Section F'!E$93:E$574,MATCH('Print View'!$AW209,'WPTM - Section F'!L$93:L$574,0)),""),"")</f>
        <v/>
      </c>
      <c r="AD209" s="572"/>
      <c r="AE209" s="571" t="str">
        <f ca="1">IFERROR(IF(INDEX('WPTM - Section F'!D$93:D$574,MATCH('Print View'!$AX209,'WPTM - Section F'!L$93:L$574,0))&lt;&gt;0,INDEX('WPTM - Section F'!D$93:D$574,MATCH('Print View'!$AX209,'WPTM - Section F'!L$93:L$574,0)),""),"")</f>
        <v/>
      </c>
      <c r="AF209" s="572"/>
      <c r="AG209" s="571" t="str">
        <f ca="1">IFERROR(IF(INDEX('WPTM - Section F'!E$93:E$574,MATCH('Print View'!$AX209,'WPTM - Section F'!L$93:L$574,0))&lt;&gt;0,INDEX('WPTM - Section F'!E$93:E$574,MATCH('Print View'!$AX209,'WPTM - Section F'!L$93:L$574,0)),""),"")</f>
        <v/>
      </c>
      <c r="AH209" s="572"/>
      <c r="AI209" s="571" t="str">
        <f ca="1">IFERROR(IF(INDEX('WPTM - Section F'!D$93:D$574,MATCH('Print View'!$AY209,'WPTM - Section F'!L$93:L$574,0))&lt;&gt;0,INDEX('WPTM - Section F'!D$93:D$574,MATCH('Print View'!$AY209,'WPTM - Section F'!L$93:L$574,0)),""),"")</f>
        <v/>
      </c>
      <c r="AJ209" s="572"/>
      <c r="AK209" s="571" t="str">
        <f ca="1">IFERROR(IF(INDEX('WPTM - Section F'!E$93:E$574,MATCH('Print View'!$AY209,'WPTM - Section F'!L$93:L$574,0))&lt;&gt;0,INDEX('WPTM - Section F'!E$93:E$574,MATCH('Print View'!$AY209,'WPTM - Section F'!L$93:L$574,0)),""),"")</f>
        <v/>
      </c>
      <c r="AL209" s="572"/>
      <c r="AM209" s="316" t="str">
        <f>IFERROR(IF(INDEX('WPTM - Section F'!O$8:O$89,MATCH('Print View'!$A209,'WPTM - Section F'!D$8:D$89,0))&lt;&gt;0,INDEX('WPTM - Section F'!O$8:O$89,MATCH('Print View'!$A209,'WPTM - Section F'!D$8:D$89,0)),""),"")</f>
        <v/>
      </c>
      <c r="AN209" s="222"/>
      <c r="AO209" s="310"/>
      <c r="AP209" s="311"/>
      <c r="AQ209" s="311"/>
      <c r="AR209" s="247" t="str">
        <f t="shared" ca="1" si="372"/>
        <v>26</v>
      </c>
      <c r="AS209" s="3" t="str">
        <f t="shared" ca="1" si="373"/>
        <v>261-Jan-19 to 30-Jun-19</v>
      </c>
      <c r="AT209" s="3" t="str">
        <f t="shared" ca="1" si="374"/>
        <v>261-Jul-19 to 31-Dec-19</v>
      </c>
      <c r="AU209" s="3" t="str">
        <f t="shared" ca="1" si="375"/>
        <v>261-Jan-20 to 30-Jun-20</v>
      </c>
      <c r="AV209" s="3" t="str">
        <f t="shared" ca="1" si="376"/>
        <v>261-Jul-20 to 31-Dec-20</v>
      </c>
      <c r="AW209" s="3" t="str">
        <f t="shared" ca="1" si="377"/>
        <v>261-Jan-21 to 30-Jun-21</v>
      </c>
      <c r="AX209" s="9" t="str">
        <f t="shared" si="378"/>
        <v xml:space="preserve">26 to </v>
      </c>
      <c r="AY209" s="9" t="str">
        <f t="shared" si="379"/>
        <v xml:space="preserve">26 to </v>
      </c>
      <c r="AZ209" s="9"/>
      <c r="BA209" s="9"/>
    </row>
    <row r="210" spans="1:53" s="227" customFormat="1" ht="60" customHeight="1" x14ac:dyDescent="0.25">
      <c r="A210" s="297">
        <v>27</v>
      </c>
      <c r="B210" s="315" t="str">
        <f>IFERROR(IF(INDEX('WPTM - Section F'!B$8:B$89,MATCH('Print View'!$A210,'WPTM - Section F'!$A$8:$A$89,0))&lt;&gt;0,INDEX('WPTM - Section F'!B$8:B$89,MATCH('Print View'!$A210,'WPTM - Section F'!$A$8:$A$89,0)),""),"")</f>
        <v/>
      </c>
      <c r="C210" s="315" t="str">
        <f>IFERROR(IF(INDEX('WPTM - Section F'!C$8:C$89,MATCH('Print View'!$A210,'WPTM - Section F'!$A$8:$A$89,0))&lt;&gt;0,INDEX('WPTM - Section F'!C$8:C$89,MATCH('Print View'!$A210,'WPTM - Section F'!$A$8:$A$89,0)),""),"")</f>
        <v/>
      </c>
      <c r="D210" s="315" t="str">
        <f>IFERROR(IF(INDEX('WPTM - Section F'!D$8:D$89,MATCH('Print View'!$A210,'WPTM - Section F'!$A$8:$A$89,0))&lt;&gt;0,INDEX('WPTM - Section F'!D$8:D$89,MATCH('Print View'!$A210,'WPTM - Section F'!$A$8:$A$89,0)),""),"")</f>
        <v/>
      </c>
      <c r="E210" s="315" t="str">
        <f>IFERROR(IF(INDEX('WPTM - Section F'!E$8:E$89,MATCH('Print View'!$A210,'WPTM - Section F'!$A$8:$A$89,0))&lt;&gt;0,INDEX('WPTM - Section F'!E$8:E$89,MATCH('Print View'!$A210,'WPTM - Section F'!$A$8:$A$89,0)),""),"")</f>
        <v/>
      </c>
      <c r="F210" s="315" t="str">
        <f>IFERROR(IF(INDEX('WPTM - Section F'!N$8:N$89,MATCH('Print View'!$A210,'WPTM - Section F'!$A$8:$A$89,0))&lt;&gt;0,INDEX('WPTM - Section F'!N$8:N$89,MATCH('Print View'!$A210,'WPTM - Section F'!$A$8:$A$89,0)),""),"")</f>
        <v/>
      </c>
      <c r="G210" s="571" t="str">
        <f ca="1">IFERROR(IF(INDEX('WPTM - Section F'!D$93:D$574,MATCH('Print View'!$AR210,'WPTM - Section F'!L$93:L$574,0))&lt;&gt;0,INDEX('WPTM - Section F'!D$93:D$574,MATCH('Print View'!$AR210,'WPTM - Section F'!L$93:L$574,0)),""),"")</f>
        <v/>
      </c>
      <c r="H210" s="572"/>
      <c r="I210" s="571" t="str">
        <f ca="1">IFERROR(IF(INDEX('WPTM - Section F'!E$93:E$574,MATCH('Print View'!$AR210,'WPTM - Section F'!L$93:L$574,0))&lt;&gt;0,INDEX('WPTM - Section F'!E$93:E$574,MATCH('Print View'!$AR210,'WPTM - Section F'!L$93:L$574,0)),""),"")</f>
        <v/>
      </c>
      <c r="J210" s="572"/>
      <c r="K210" s="571" t="str">
        <f ca="1">IFERROR(IF(INDEX('WPTM - Section F'!D$93:D$574,MATCH('Print View'!$AS210,'WPTM - Section F'!L$93:L$574,0))&lt;&gt;0,INDEX('WPTM - Section F'!D$93:D$574,MATCH('Print View'!$AS210,'WPTM - Section F'!L$93:L$574,0)),""),"")</f>
        <v/>
      </c>
      <c r="L210" s="572"/>
      <c r="M210" s="571" t="str">
        <f ca="1">IFERROR(IF(INDEX('WPTM - Section F'!E$93:E$574,MATCH('Print View'!$AS210,'WPTM - Section F'!L$93:L$574,0))&lt;&gt;0,INDEX('WPTM - Section F'!E$93:E$574,MATCH('Print View'!$AS210,'WPTM - Section F'!L$93:L$574,0)),""),"")</f>
        <v/>
      </c>
      <c r="N210" s="572"/>
      <c r="O210" s="571" t="str">
        <f ca="1">IFERROR(IF(INDEX('WPTM - Section F'!D$93:D$574,MATCH('Print View'!$AT210,'WPTM - Section F'!L$93:L$574,0))&lt;&gt;0,INDEX('WPTM - Section F'!D$93:D$574,MATCH('Print View'!$AT210,'WPTM - Section F'!L$93:L$574,0)),""),"")</f>
        <v/>
      </c>
      <c r="P210" s="572"/>
      <c r="Q210" s="571" t="str">
        <f ca="1">IFERROR(IF(INDEX('WPTM - Section F'!E$93:E$574,MATCH('Print View'!$AT210,'WPTM - Section F'!L$93:L$574,0))&lt;&gt;0,INDEX('WPTM - Section F'!E$93:E$574,MATCH('Print View'!$AT210,'WPTM - Section F'!L$93:L$574,0)),""),"")</f>
        <v/>
      </c>
      <c r="R210" s="572"/>
      <c r="S210" s="571" t="str">
        <f ca="1">IFERROR(IF(INDEX('WPTM - Section F'!D$93:D$574,MATCH('Print View'!$AU210,'WPTM - Section F'!L$93:L$574,0))&lt;&gt;0,INDEX('WPTM - Section F'!D$93:D$574,MATCH('Print View'!$AU210,'WPTM - Section F'!L$93:L$574,0)),""),"")</f>
        <v/>
      </c>
      <c r="T210" s="572"/>
      <c r="U210" s="571" t="str">
        <f ca="1">IFERROR(IF(INDEX('WPTM - Section F'!E$93:E$574,MATCH('Print View'!$AU210,'WPTM - Section F'!L$93:L$574,0))&lt;&gt;0,INDEX('WPTM - Section F'!E$93:E$574,MATCH('Print View'!$AU210,'WPTM - Section F'!L$93:L$574,0)),""),"")</f>
        <v/>
      </c>
      <c r="V210" s="572"/>
      <c r="W210" s="571" t="str">
        <f ca="1">IFERROR(IF(INDEX('WPTM - Section F'!D$93:D$574,MATCH('Print View'!$AV210,'WPTM - Section F'!L$93:L$574,0))&lt;&gt;0,INDEX('WPTM - Section F'!D$93:D$574,MATCH('Print View'!$AV210,'WPTM - Section F'!L$93:L$574,0)),""),"")</f>
        <v/>
      </c>
      <c r="X210" s="572"/>
      <c r="Y210" s="571" t="str">
        <f ca="1">IFERROR(IF(INDEX('WPTM - Section F'!E$93:E$574,MATCH('Print View'!$AV210,'WPTM - Section F'!L$93:L$574,0))&lt;&gt;0,INDEX('WPTM - Section F'!E$93:E$574,MATCH('Print View'!$AV210,'WPTM - Section F'!L$93:L$574,0)),""),"")</f>
        <v/>
      </c>
      <c r="Z210" s="572"/>
      <c r="AA210" s="571" t="str">
        <f ca="1">IFERROR(IF(INDEX('WPTM - Section F'!D$93:D$574,MATCH('Print View'!$AW210,'WPTM - Section F'!L$93:L$574,0))&lt;&gt;0,INDEX('WPTM - Section F'!D$93:D$574,MATCH('Print View'!$AW210,'WPTM - Section F'!L$93:L$574,0)),""),"")</f>
        <v/>
      </c>
      <c r="AB210" s="572"/>
      <c r="AC210" s="571" t="str">
        <f ca="1">IFERROR(IF(INDEX('WPTM - Section F'!E$93:E$574,MATCH('Print View'!$AW210,'WPTM - Section F'!L$93:L$574,0))&lt;&gt;0,INDEX('WPTM - Section F'!E$93:E$574,MATCH('Print View'!$AW210,'WPTM - Section F'!L$93:L$574,0)),""),"")</f>
        <v/>
      </c>
      <c r="AD210" s="572"/>
      <c r="AE210" s="571" t="str">
        <f ca="1">IFERROR(IF(INDEX('WPTM - Section F'!D$93:D$574,MATCH('Print View'!$AX210,'WPTM - Section F'!L$93:L$574,0))&lt;&gt;0,INDEX('WPTM - Section F'!D$93:D$574,MATCH('Print View'!$AX210,'WPTM - Section F'!L$93:L$574,0)),""),"")</f>
        <v/>
      </c>
      <c r="AF210" s="572"/>
      <c r="AG210" s="571" t="str">
        <f ca="1">IFERROR(IF(INDEX('WPTM - Section F'!E$93:E$574,MATCH('Print View'!$AX210,'WPTM - Section F'!L$93:L$574,0))&lt;&gt;0,INDEX('WPTM - Section F'!E$93:E$574,MATCH('Print View'!$AX210,'WPTM - Section F'!L$93:L$574,0)),""),"")</f>
        <v/>
      </c>
      <c r="AH210" s="572"/>
      <c r="AI210" s="571" t="str">
        <f ca="1">IFERROR(IF(INDEX('WPTM - Section F'!D$93:D$574,MATCH('Print View'!$AY210,'WPTM - Section F'!L$93:L$574,0))&lt;&gt;0,INDEX('WPTM - Section F'!D$93:D$574,MATCH('Print View'!$AY210,'WPTM - Section F'!L$93:L$574,0)),""),"")</f>
        <v/>
      </c>
      <c r="AJ210" s="572"/>
      <c r="AK210" s="571" t="str">
        <f ca="1">IFERROR(IF(INDEX('WPTM - Section F'!E$93:E$574,MATCH('Print View'!$AY210,'WPTM - Section F'!L$93:L$574,0))&lt;&gt;0,INDEX('WPTM - Section F'!E$93:E$574,MATCH('Print View'!$AY210,'WPTM - Section F'!L$93:L$574,0)),""),"")</f>
        <v/>
      </c>
      <c r="AL210" s="572"/>
      <c r="AM210" s="316" t="str">
        <f>IFERROR(IF(INDEX('WPTM - Section F'!O$8:O$89,MATCH('Print View'!$A210,'WPTM - Section F'!D$8:D$89,0))&lt;&gt;0,INDEX('WPTM - Section F'!O$8:O$89,MATCH('Print View'!$A210,'WPTM - Section F'!D$8:D$89,0)),""),"")</f>
        <v/>
      </c>
      <c r="AN210" s="222"/>
      <c r="AO210" s="310"/>
      <c r="AP210" s="311"/>
      <c r="AQ210" s="311"/>
      <c r="AR210" s="247" t="str">
        <f t="shared" ca="1" si="372"/>
        <v>27</v>
      </c>
      <c r="AS210" s="3" t="str">
        <f t="shared" ca="1" si="373"/>
        <v>271-Jan-19 to 30-Jun-19</v>
      </c>
      <c r="AT210" s="3" t="str">
        <f t="shared" ca="1" si="374"/>
        <v>271-Jul-19 to 31-Dec-19</v>
      </c>
      <c r="AU210" s="3" t="str">
        <f t="shared" ca="1" si="375"/>
        <v>271-Jan-20 to 30-Jun-20</v>
      </c>
      <c r="AV210" s="3" t="str">
        <f t="shared" ca="1" si="376"/>
        <v>271-Jul-20 to 31-Dec-20</v>
      </c>
      <c r="AW210" s="3" t="str">
        <f t="shared" ca="1" si="377"/>
        <v>271-Jan-21 to 30-Jun-21</v>
      </c>
      <c r="AX210" s="9" t="str">
        <f t="shared" si="378"/>
        <v xml:space="preserve">27 to </v>
      </c>
      <c r="AY210" s="9" t="str">
        <f t="shared" si="379"/>
        <v xml:space="preserve">27 to </v>
      </c>
      <c r="AZ210" s="9"/>
      <c r="BA210" s="9"/>
    </row>
    <row r="211" spans="1:53" s="227" customFormat="1" ht="60" customHeight="1" x14ac:dyDescent="0.25">
      <c r="A211" s="297">
        <v>28</v>
      </c>
      <c r="B211" s="315" t="str">
        <f>IFERROR(IF(INDEX('WPTM - Section F'!B$8:B$89,MATCH('Print View'!$A211,'WPTM - Section F'!$A$8:$A$89,0))&lt;&gt;0,INDEX('WPTM - Section F'!B$8:B$89,MATCH('Print View'!$A211,'WPTM - Section F'!$A$8:$A$89,0)),""),"")</f>
        <v/>
      </c>
      <c r="C211" s="315" t="str">
        <f>IFERROR(IF(INDEX('WPTM - Section F'!C$8:C$89,MATCH('Print View'!$A211,'WPTM - Section F'!$A$8:$A$89,0))&lt;&gt;0,INDEX('WPTM - Section F'!C$8:C$89,MATCH('Print View'!$A211,'WPTM - Section F'!$A$8:$A$89,0)),""),"")</f>
        <v/>
      </c>
      <c r="D211" s="315" t="str">
        <f>IFERROR(IF(INDEX('WPTM - Section F'!D$8:D$89,MATCH('Print View'!$A211,'WPTM - Section F'!$A$8:$A$89,0))&lt;&gt;0,INDEX('WPTM - Section F'!D$8:D$89,MATCH('Print View'!$A211,'WPTM - Section F'!$A$8:$A$89,0)),""),"")</f>
        <v/>
      </c>
      <c r="E211" s="315" t="str">
        <f>IFERROR(IF(INDEX('WPTM - Section F'!E$8:E$89,MATCH('Print View'!$A211,'WPTM - Section F'!$A$8:$A$89,0))&lt;&gt;0,INDEX('WPTM - Section F'!E$8:E$89,MATCH('Print View'!$A211,'WPTM - Section F'!$A$8:$A$89,0)),""),"")</f>
        <v/>
      </c>
      <c r="F211" s="315" t="str">
        <f>IFERROR(IF(INDEX('WPTM - Section F'!N$8:N$89,MATCH('Print View'!$A211,'WPTM - Section F'!$A$8:$A$89,0))&lt;&gt;0,INDEX('WPTM - Section F'!N$8:N$89,MATCH('Print View'!$A211,'WPTM - Section F'!$A$8:$A$89,0)),""),"")</f>
        <v/>
      </c>
      <c r="G211" s="571" t="str">
        <f ca="1">IFERROR(IF(INDEX('WPTM - Section F'!D$93:D$574,MATCH('Print View'!$AR211,'WPTM - Section F'!L$93:L$574,0))&lt;&gt;0,INDEX('WPTM - Section F'!D$93:D$574,MATCH('Print View'!$AR211,'WPTM - Section F'!L$93:L$574,0)),""),"")</f>
        <v/>
      </c>
      <c r="H211" s="572"/>
      <c r="I211" s="571" t="str">
        <f ca="1">IFERROR(IF(INDEX('WPTM - Section F'!E$93:E$574,MATCH('Print View'!$AR211,'WPTM - Section F'!L$93:L$574,0))&lt;&gt;0,INDEX('WPTM - Section F'!E$93:E$574,MATCH('Print View'!$AR211,'WPTM - Section F'!L$93:L$574,0)),""),"")</f>
        <v/>
      </c>
      <c r="J211" s="572"/>
      <c r="K211" s="571" t="str">
        <f ca="1">IFERROR(IF(INDEX('WPTM - Section F'!D$93:D$574,MATCH('Print View'!$AS211,'WPTM - Section F'!L$93:L$574,0))&lt;&gt;0,INDEX('WPTM - Section F'!D$93:D$574,MATCH('Print View'!$AS211,'WPTM - Section F'!L$93:L$574,0)),""),"")</f>
        <v/>
      </c>
      <c r="L211" s="572"/>
      <c r="M211" s="571" t="str">
        <f ca="1">IFERROR(IF(INDEX('WPTM - Section F'!E$93:E$574,MATCH('Print View'!$AS211,'WPTM - Section F'!L$93:L$574,0))&lt;&gt;0,INDEX('WPTM - Section F'!E$93:E$574,MATCH('Print View'!$AS211,'WPTM - Section F'!L$93:L$574,0)),""),"")</f>
        <v/>
      </c>
      <c r="N211" s="572"/>
      <c r="O211" s="571" t="str">
        <f ca="1">IFERROR(IF(INDEX('WPTM - Section F'!D$93:D$574,MATCH('Print View'!$AT211,'WPTM - Section F'!L$93:L$574,0))&lt;&gt;0,INDEX('WPTM - Section F'!D$93:D$574,MATCH('Print View'!$AT211,'WPTM - Section F'!L$93:L$574,0)),""),"")</f>
        <v/>
      </c>
      <c r="P211" s="572"/>
      <c r="Q211" s="571" t="str">
        <f ca="1">IFERROR(IF(INDEX('WPTM - Section F'!E$93:E$574,MATCH('Print View'!$AT211,'WPTM - Section F'!L$93:L$574,0))&lt;&gt;0,INDEX('WPTM - Section F'!E$93:E$574,MATCH('Print View'!$AT211,'WPTM - Section F'!L$93:L$574,0)),""),"")</f>
        <v/>
      </c>
      <c r="R211" s="572"/>
      <c r="S211" s="571" t="str">
        <f ca="1">IFERROR(IF(INDEX('WPTM - Section F'!D$93:D$574,MATCH('Print View'!$AU211,'WPTM - Section F'!L$93:L$574,0))&lt;&gt;0,INDEX('WPTM - Section F'!D$93:D$574,MATCH('Print View'!$AU211,'WPTM - Section F'!L$93:L$574,0)),""),"")</f>
        <v/>
      </c>
      <c r="T211" s="572"/>
      <c r="U211" s="571" t="str">
        <f ca="1">IFERROR(IF(INDEX('WPTM - Section F'!E$93:E$574,MATCH('Print View'!$AU211,'WPTM - Section F'!L$93:L$574,0))&lt;&gt;0,INDEX('WPTM - Section F'!E$93:E$574,MATCH('Print View'!$AU211,'WPTM - Section F'!L$93:L$574,0)),""),"")</f>
        <v/>
      </c>
      <c r="V211" s="572"/>
      <c r="W211" s="571" t="str">
        <f ca="1">IFERROR(IF(INDEX('WPTM - Section F'!D$93:D$574,MATCH('Print View'!$AV211,'WPTM - Section F'!L$93:L$574,0))&lt;&gt;0,INDEX('WPTM - Section F'!D$93:D$574,MATCH('Print View'!$AV211,'WPTM - Section F'!L$93:L$574,0)),""),"")</f>
        <v/>
      </c>
      <c r="X211" s="572"/>
      <c r="Y211" s="571" t="str">
        <f ca="1">IFERROR(IF(INDEX('WPTM - Section F'!E$93:E$574,MATCH('Print View'!$AV211,'WPTM - Section F'!L$93:L$574,0))&lt;&gt;0,INDEX('WPTM - Section F'!E$93:E$574,MATCH('Print View'!$AV211,'WPTM - Section F'!L$93:L$574,0)),""),"")</f>
        <v/>
      </c>
      <c r="Z211" s="572"/>
      <c r="AA211" s="571" t="str">
        <f ca="1">IFERROR(IF(INDEX('WPTM - Section F'!D$93:D$574,MATCH('Print View'!$AW211,'WPTM - Section F'!L$93:L$574,0))&lt;&gt;0,INDEX('WPTM - Section F'!D$93:D$574,MATCH('Print View'!$AW211,'WPTM - Section F'!L$93:L$574,0)),""),"")</f>
        <v/>
      </c>
      <c r="AB211" s="572"/>
      <c r="AC211" s="571" t="str">
        <f ca="1">IFERROR(IF(INDEX('WPTM - Section F'!E$93:E$574,MATCH('Print View'!$AW211,'WPTM - Section F'!L$93:L$574,0))&lt;&gt;0,INDEX('WPTM - Section F'!E$93:E$574,MATCH('Print View'!$AW211,'WPTM - Section F'!L$93:L$574,0)),""),"")</f>
        <v/>
      </c>
      <c r="AD211" s="572"/>
      <c r="AE211" s="571" t="str">
        <f ca="1">IFERROR(IF(INDEX('WPTM - Section F'!D$93:D$574,MATCH('Print View'!$AX211,'WPTM - Section F'!L$93:L$574,0))&lt;&gt;0,INDEX('WPTM - Section F'!D$93:D$574,MATCH('Print View'!$AX211,'WPTM - Section F'!L$93:L$574,0)),""),"")</f>
        <v/>
      </c>
      <c r="AF211" s="572"/>
      <c r="AG211" s="571" t="str">
        <f ca="1">IFERROR(IF(INDEX('WPTM - Section F'!E$93:E$574,MATCH('Print View'!$AX211,'WPTM - Section F'!L$93:L$574,0))&lt;&gt;0,INDEX('WPTM - Section F'!E$93:E$574,MATCH('Print View'!$AX211,'WPTM - Section F'!L$93:L$574,0)),""),"")</f>
        <v/>
      </c>
      <c r="AH211" s="572"/>
      <c r="AI211" s="571" t="str">
        <f ca="1">IFERROR(IF(INDEX('WPTM - Section F'!D$93:D$574,MATCH('Print View'!$AY211,'WPTM - Section F'!L$93:L$574,0))&lt;&gt;0,INDEX('WPTM - Section F'!D$93:D$574,MATCH('Print View'!$AY211,'WPTM - Section F'!L$93:L$574,0)),""),"")</f>
        <v/>
      </c>
      <c r="AJ211" s="572"/>
      <c r="AK211" s="571" t="str">
        <f ca="1">IFERROR(IF(INDEX('WPTM - Section F'!E$93:E$574,MATCH('Print View'!$AY211,'WPTM - Section F'!L$93:L$574,0))&lt;&gt;0,INDEX('WPTM - Section F'!E$93:E$574,MATCH('Print View'!$AY211,'WPTM - Section F'!L$93:L$574,0)),""),"")</f>
        <v/>
      </c>
      <c r="AL211" s="572"/>
      <c r="AM211" s="316" t="str">
        <f>IFERROR(IF(INDEX('WPTM - Section F'!O$8:O$89,MATCH('Print View'!$A211,'WPTM - Section F'!D$8:D$89,0))&lt;&gt;0,INDEX('WPTM - Section F'!O$8:O$89,MATCH('Print View'!$A211,'WPTM - Section F'!D$8:D$89,0)),""),"")</f>
        <v/>
      </c>
      <c r="AN211" s="222"/>
      <c r="AO211" s="310"/>
      <c r="AP211" s="311"/>
      <c r="AQ211" s="311"/>
      <c r="AR211" s="247" t="str">
        <f t="shared" ca="1" si="372"/>
        <v>28</v>
      </c>
      <c r="AS211" s="3" t="str">
        <f t="shared" ca="1" si="373"/>
        <v>281-Jan-19 to 30-Jun-19</v>
      </c>
      <c r="AT211" s="3" t="str">
        <f t="shared" ca="1" si="374"/>
        <v>281-Jul-19 to 31-Dec-19</v>
      </c>
      <c r="AU211" s="3" t="str">
        <f t="shared" ca="1" si="375"/>
        <v>281-Jan-20 to 30-Jun-20</v>
      </c>
      <c r="AV211" s="3" t="str">
        <f t="shared" ca="1" si="376"/>
        <v>281-Jul-20 to 31-Dec-20</v>
      </c>
      <c r="AW211" s="3" t="str">
        <f t="shared" ca="1" si="377"/>
        <v>281-Jan-21 to 30-Jun-21</v>
      </c>
      <c r="AX211" s="9" t="str">
        <f t="shared" si="378"/>
        <v xml:space="preserve">28 to </v>
      </c>
      <c r="AY211" s="9" t="str">
        <f t="shared" si="379"/>
        <v xml:space="preserve">28 to </v>
      </c>
      <c r="AZ211" s="9"/>
      <c r="BA211" s="9"/>
    </row>
    <row r="212" spans="1:53" s="227" customFormat="1" ht="60" customHeight="1" x14ac:dyDescent="0.25">
      <c r="A212" s="297">
        <v>29</v>
      </c>
      <c r="B212" s="315" t="str">
        <f>IFERROR(IF(INDEX('WPTM - Section F'!B$8:B$89,MATCH('Print View'!$A212,'WPTM - Section F'!$A$8:$A$89,0))&lt;&gt;0,INDEX('WPTM - Section F'!B$8:B$89,MATCH('Print View'!$A212,'WPTM - Section F'!$A$8:$A$89,0)),""),"")</f>
        <v/>
      </c>
      <c r="C212" s="315" t="str">
        <f>IFERROR(IF(INDEX('WPTM - Section F'!C$8:C$89,MATCH('Print View'!$A212,'WPTM - Section F'!$A$8:$A$89,0))&lt;&gt;0,INDEX('WPTM - Section F'!C$8:C$89,MATCH('Print View'!$A212,'WPTM - Section F'!$A$8:$A$89,0)),""),"")</f>
        <v/>
      </c>
      <c r="D212" s="315" t="str">
        <f>IFERROR(IF(INDEX('WPTM - Section F'!D$8:D$89,MATCH('Print View'!$A212,'WPTM - Section F'!$A$8:$A$89,0))&lt;&gt;0,INDEX('WPTM - Section F'!D$8:D$89,MATCH('Print View'!$A212,'WPTM - Section F'!$A$8:$A$89,0)),""),"")</f>
        <v/>
      </c>
      <c r="E212" s="315" t="str">
        <f>IFERROR(IF(INDEX('WPTM - Section F'!E$8:E$89,MATCH('Print View'!$A212,'WPTM - Section F'!$A$8:$A$89,0))&lt;&gt;0,INDEX('WPTM - Section F'!E$8:E$89,MATCH('Print View'!$A212,'WPTM - Section F'!$A$8:$A$89,0)),""),"")</f>
        <v/>
      </c>
      <c r="F212" s="315" t="str">
        <f>IFERROR(IF(INDEX('WPTM - Section F'!N$8:N$89,MATCH('Print View'!$A212,'WPTM - Section F'!$A$8:$A$89,0))&lt;&gt;0,INDEX('WPTM - Section F'!N$8:N$89,MATCH('Print View'!$A212,'WPTM - Section F'!$A$8:$A$89,0)),""),"")</f>
        <v/>
      </c>
      <c r="G212" s="571" t="str">
        <f ca="1">IFERROR(IF(INDEX('WPTM - Section F'!D$93:D$574,MATCH('Print View'!$AR212,'WPTM - Section F'!L$93:L$574,0))&lt;&gt;0,INDEX('WPTM - Section F'!D$93:D$574,MATCH('Print View'!$AR212,'WPTM - Section F'!L$93:L$574,0)),""),"")</f>
        <v/>
      </c>
      <c r="H212" s="572"/>
      <c r="I212" s="571" t="str">
        <f ca="1">IFERROR(IF(INDEX('WPTM - Section F'!E$93:E$574,MATCH('Print View'!$AR212,'WPTM - Section F'!L$93:L$574,0))&lt;&gt;0,INDEX('WPTM - Section F'!E$93:E$574,MATCH('Print View'!$AR212,'WPTM - Section F'!L$93:L$574,0)),""),"")</f>
        <v/>
      </c>
      <c r="J212" s="572"/>
      <c r="K212" s="571" t="str">
        <f ca="1">IFERROR(IF(INDEX('WPTM - Section F'!D$93:D$574,MATCH('Print View'!$AS212,'WPTM - Section F'!L$93:L$574,0))&lt;&gt;0,INDEX('WPTM - Section F'!D$93:D$574,MATCH('Print View'!$AS212,'WPTM - Section F'!L$93:L$574,0)),""),"")</f>
        <v/>
      </c>
      <c r="L212" s="572"/>
      <c r="M212" s="571" t="str">
        <f ca="1">IFERROR(IF(INDEX('WPTM - Section F'!E$93:E$574,MATCH('Print View'!$AS212,'WPTM - Section F'!L$93:L$574,0))&lt;&gt;0,INDEX('WPTM - Section F'!E$93:E$574,MATCH('Print View'!$AS212,'WPTM - Section F'!L$93:L$574,0)),""),"")</f>
        <v/>
      </c>
      <c r="N212" s="572"/>
      <c r="O212" s="571" t="str">
        <f ca="1">IFERROR(IF(INDEX('WPTM - Section F'!D$93:D$574,MATCH('Print View'!$AT212,'WPTM - Section F'!L$93:L$574,0))&lt;&gt;0,INDEX('WPTM - Section F'!D$93:D$574,MATCH('Print View'!$AT212,'WPTM - Section F'!L$93:L$574,0)),""),"")</f>
        <v/>
      </c>
      <c r="P212" s="572"/>
      <c r="Q212" s="571" t="str">
        <f ca="1">IFERROR(IF(INDEX('WPTM - Section F'!E$93:E$574,MATCH('Print View'!$AT212,'WPTM - Section F'!L$93:L$574,0))&lt;&gt;0,INDEX('WPTM - Section F'!E$93:E$574,MATCH('Print View'!$AT212,'WPTM - Section F'!L$93:L$574,0)),""),"")</f>
        <v/>
      </c>
      <c r="R212" s="572"/>
      <c r="S212" s="571" t="str">
        <f ca="1">IFERROR(IF(INDEX('WPTM - Section F'!D$93:D$574,MATCH('Print View'!$AU212,'WPTM - Section F'!L$93:L$574,0))&lt;&gt;0,INDEX('WPTM - Section F'!D$93:D$574,MATCH('Print View'!$AU212,'WPTM - Section F'!L$93:L$574,0)),""),"")</f>
        <v/>
      </c>
      <c r="T212" s="572"/>
      <c r="U212" s="571" t="str">
        <f ca="1">IFERROR(IF(INDEX('WPTM - Section F'!E$93:E$574,MATCH('Print View'!$AU212,'WPTM - Section F'!L$93:L$574,0))&lt;&gt;0,INDEX('WPTM - Section F'!E$93:E$574,MATCH('Print View'!$AU212,'WPTM - Section F'!L$93:L$574,0)),""),"")</f>
        <v/>
      </c>
      <c r="V212" s="572"/>
      <c r="W212" s="571" t="str">
        <f ca="1">IFERROR(IF(INDEX('WPTM - Section F'!D$93:D$574,MATCH('Print View'!$AV212,'WPTM - Section F'!L$93:L$574,0))&lt;&gt;0,INDEX('WPTM - Section F'!D$93:D$574,MATCH('Print View'!$AV212,'WPTM - Section F'!L$93:L$574,0)),""),"")</f>
        <v/>
      </c>
      <c r="X212" s="572"/>
      <c r="Y212" s="571" t="str">
        <f ca="1">IFERROR(IF(INDEX('WPTM - Section F'!E$93:E$574,MATCH('Print View'!$AV212,'WPTM - Section F'!L$93:L$574,0))&lt;&gt;0,INDEX('WPTM - Section F'!E$93:E$574,MATCH('Print View'!$AV212,'WPTM - Section F'!L$93:L$574,0)),""),"")</f>
        <v/>
      </c>
      <c r="Z212" s="572"/>
      <c r="AA212" s="571" t="str">
        <f ca="1">IFERROR(IF(INDEX('WPTM - Section F'!D$93:D$574,MATCH('Print View'!$AW212,'WPTM - Section F'!L$93:L$574,0))&lt;&gt;0,INDEX('WPTM - Section F'!D$93:D$574,MATCH('Print View'!$AW212,'WPTM - Section F'!L$93:L$574,0)),""),"")</f>
        <v/>
      </c>
      <c r="AB212" s="572"/>
      <c r="AC212" s="571" t="str">
        <f ca="1">IFERROR(IF(INDEX('WPTM - Section F'!E$93:E$574,MATCH('Print View'!$AW212,'WPTM - Section F'!L$93:L$574,0))&lt;&gt;0,INDEX('WPTM - Section F'!E$93:E$574,MATCH('Print View'!$AW212,'WPTM - Section F'!L$93:L$574,0)),""),"")</f>
        <v/>
      </c>
      <c r="AD212" s="572"/>
      <c r="AE212" s="571" t="str">
        <f ca="1">IFERROR(IF(INDEX('WPTM - Section F'!D$93:D$574,MATCH('Print View'!$AX212,'WPTM - Section F'!L$93:L$574,0))&lt;&gt;0,INDEX('WPTM - Section F'!D$93:D$574,MATCH('Print View'!$AX212,'WPTM - Section F'!L$93:L$574,0)),""),"")</f>
        <v/>
      </c>
      <c r="AF212" s="572"/>
      <c r="AG212" s="571" t="str">
        <f ca="1">IFERROR(IF(INDEX('WPTM - Section F'!E$93:E$574,MATCH('Print View'!$AX212,'WPTM - Section F'!L$93:L$574,0))&lt;&gt;0,INDEX('WPTM - Section F'!E$93:E$574,MATCH('Print View'!$AX212,'WPTM - Section F'!L$93:L$574,0)),""),"")</f>
        <v/>
      </c>
      <c r="AH212" s="572"/>
      <c r="AI212" s="571" t="str">
        <f ca="1">IFERROR(IF(INDEX('WPTM - Section F'!D$93:D$574,MATCH('Print View'!$AY212,'WPTM - Section F'!L$93:L$574,0))&lt;&gt;0,INDEX('WPTM - Section F'!D$93:D$574,MATCH('Print View'!$AY212,'WPTM - Section F'!L$93:L$574,0)),""),"")</f>
        <v/>
      </c>
      <c r="AJ212" s="572"/>
      <c r="AK212" s="571" t="str">
        <f ca="1">IFERROR(IF(INDEX('WPTM - Section F'!E$93:E$574,MATCH('Print View'!$AY212,'WPTM - Section F'!L$93:L$574,0))&lt;&gt;0,INDEX('WPTM - Section F'!E$93:E$574,MATCH('Print View'!$AY212,'WPTM - Section F'!L$93:L$574,0)),""),"")</f>
        <v/>
      </c>
      <c r="AL212" s="572"/>
      <c r="AM212" s="316" t="str">
        <f>IFERROR(IF(INDEX('WPTM - Section F'!O$8:O$89,MATCH('Print View'!$A212,'WPTM - Section F'!D$8:D$89,0))&lt;&gt;0,INDEX('WPTM - Section F'!O$8:O$89,MATCH('Print View'!$A212,'WPTM - Section F'!D$8:D$89,0)),""),"")</f>
        <v/>
      </c>
      <c r="AN212" s="222"/>
      <c r="AO212" s="310"/>
      <c r="AP212" s="311"/>
      <c r="AQ212" s="311"/>
      <c r="AR212" s="247" t="str">
        <f t="shared" ca="1" si="372"/>
        <v>29</v>
      </c>
      <c r="AS212" s="3" t="str">
        <f t="shared" ca="1" si="373"/>
        <v>291-Jan-19 to 30-Jun-19</v>
      </c>
      <c r="AT212" s="3" t="str">
        <f t="shared" ca="1" si="374"/>
        <v>291-Jul-19 to 31-Dec-19</v>
      </c>
      <c r="AU212" s="3" t="str">
        <f t="shared" ca="1" si="375"/>
        <v>291-Jan-20 to 30-Jun-20</v>
      </c>
      <c r="AV212" s="3" t="str">
        <f t="shared" ca="1" si="376"/>
        <v>291-Jul-20 to 31-Dec-20</v>
      </c>
      <c r="AW212" s="3" t="str">
        <f t="shared" ca="1" si="377"/>
        <v>291-Jan-21 to 30-Jun-21</v>
      </c>
      <c r="AX212" s="9" t="str">
        <f t="shared" si="378"/>
        <v xml:space="preserve">29 to </v>
      </c>
      <c r="AY212" s="9" t="str">
        <f t="shared" si="379"/>
        <v xml:space="preserve">29 to </v>
      </c>
      <c r="AZ212" s="9"/>
      <c r="BA212" s="9"/>
    </row>
    <row r="213" spans="1:53" s="227" customFormat="1" ht="60" customHeight="1" x14ac:dyDescent="0.25">
      <c r="A213" s="297">
        <v>30</v>
      </c>
      <c r="B213" s="315" t="str">
        <f>IFERROR(IF(INDEX('WPTM - Section F'!B$8:B$89,MATCH('Print View'!$A213,'WPTM - Section F'!$A$8:$A$89,0))&lt;&gt;0,INDEX('WPTM - Section F'!B$8:B$89,MATCH('Print View'!$A213,'WPTM - Section F'!$A$8:$A$89,0)),""),"")</f>
        <v/>
      </c>
      <c r="C213" s="315" t="str">
        <f>IFERROR(IF(INDEX('WPTM - Section F'!C$8:C$89,MATCH('Print View'!$A213,'WPTM - Section F'!$A$8:$A$89,0))&lt;&gt;0,INDEX('WPTM - Section F'!C$8:C$89,MATCH('Print View'!$A213,'WPTM - Section F'!$A$8:$A$89,0)),""),"")</f>
        <v/>
      </c>
      <c r="D213" s="315" t="str">
        <f>IFERROR(IF(INDEX('WPTM - Section F'!D$8:D$89,MATCH('Print View'!$A213,'WPTM - Section F'!$A$8:$A$89,0))&lt;&gt;0,INDEX('WPTM - Section F'!D$8:D$89,MATCH('Print View'!$A213,'WPTM - Section F'!$A$8:$A$89,0)),""),"")</f>
        <v/>
      </c>
      <c r="E213" s="315" t="str">
        <f>IFERROR(IF(INDEX('WPTM - Section F'!E$8:E$89,MATCH('Print View'!$A213,'WPTM - Section F'!$A$8:$A$89,0))&lt;&gt;0,INDEX('WPTM - Section F'!E$8:E$89,MATCH('Print View'!$A213,'WPTM - Section F'!$A$8:$A$89,0)),""),"")</f>
        <v/>
      </c>
      <c r="F213" s="315" t="str">
        <f>IFERROR(IF(INDEX('WPTM - Section F'!N$8:N$89,MATCH('Print View'!$A213,'WPTM - Section F'!$A$8:$A$89,0))&lt;&gt;0,INDEX('WPTM - Section F'!N$8:N$89,MATCH('Print View'!$A213,'WPTM - Section F'!$A$8:$A$89,0)),""),"")</f>
        <v/>
      </c>
      <c r="G213" s="571" t="str">
        <f ca="1">IFERROR(IF(INDEX('WPTM - Section F'!D$93:D$574,MATCH('Print View'!$AR213,'WPTM - Section F'!L$93:L$574,0))&lt;&gt;0,INDEX('WPTM - Section F'!D$93:D$574,MATCH('Print View'!$AR213,'WPTM - Section F'!L$93:L$574,0)),""),"")</f>
        <v/>
      </c>
      <c r="H213" s="572"/>
      <c r="I213" s="571" t="str">
        <f ca="1">IFERROR(IF(INDEX('WPTM - Section F'!E$93:E$574,MATCH('Print View'!$AR213,'WPTM - Section F'!L$93:L$574,0))&lt;&gt;0,INDEX('WPTM - Section F'!E$93:E$574,MATCH('Print View'!$AR213,'WPTM - Section F'!L$93:L$574,0)),""),"")</f>
        <v/>
      </c>
      <c r="J213" s="572"/>
      <c r="K213" s="571" t="str">
        <f ca="1">IFERROR(IF(INDEX('WPTM - Section F'!D$93:D$574,MATCH('Print View'!$AS213,'WPTM - Section F'!L$93:L$574,0))&lt;&gt;0,INDEX('WPTM - Section F'!D$93:D$574,MATCH('Print View'!$AS213,'WPTM - Section F'!L$93:L$574,0)),""),"")</f>
        <v/>
      </c>
      <c r="L213" s="572"/>
      <c r="M213" s="571" t="str">
        <f ca="1">IFERROR(IF(INDEX('WPTM - Section F'!E$93:E$574,MATCH('Print View'!$AS213,'WPTM - Section F'!L$93:L$574,0))&lt;&gt;0,INDEX('WPTM - Section F'!E$93:E$574,MATCH('Print View'!$AS213,'WPTM - Section F'!L$93:L$574,0)),""),"")</f>
        <v/>
      </c>
      <c r="N213" s="572"/>
      <c r="O213" s="571" t="str">
        <f ca="1">IFERROR(IF(INDEX('WPTM - Section F'!D$93:D$574,MATCH('Print View'!$AT213,'WPTM - Section F'!L$93:L$574,0))&lt;&gt;0,INDEX('WPTM - Section F'!D$93:D$574,MATCH('Print View'!$AT213,'WPTM - Section F'!L$93:L$574,0)),""),"")</f>
        <v/>
      </c>
      <c r="P213" s="572"/>
      <c r="Q213" s="571" t="str">
        <f ca="1">IFERROR(IF(INDEX('WPTM - Section F'!E$93:E$574,MATCH('Print View'!$AT213,'WPTM - Section F'!L$93:L$574,0))&lt;&gt;0,INDEX('WPTM - Section F'!E$93:E$574,MATCH('Print View'!$AT213,'WPTM - Section F'!L$93:L$574,0)),""),"")</f>
        <v/>
      </c>
      <c r="R213" s="572"/>
      <c r="S213" s="571" t="str">
        <f ca="1">IFERROR(IF(INDEX('WPTM - Section F'!D$93:D$574,MATCH('Print View'!$AU213,'WPTM - Section F'!L$93:L$574,0))&lt;&gt;0,INDEX('WPTM - Section F'!D$93:D$574,MATCH('Print View'!$AU213,'WPTM - Section F'!L$93:L$574,0)),""),"")</f>
        <v/>
      </c>
      <c r="T213" s="572"/>
      <c r="U213" s="571" t="str">
        <f ca="1">IFERROR(IF(INDEX('WPTM - Section F'!E$93:E$574,MATCH('Print View'!$AU213,'WPTM - Section F'!L$93:L$574,0))&lt;&gt;0,INDEX('WPTM - Section F'!E$93:E$574,MATCH('Print View'!$AU213,'WPTM - Section F'!L$93:L$574,0)),""),"")</f>
        <v/>
      </c>
      <c r="V213" s="572"/>
      <c r="W213" s="571" t="str">
        <f ca="1">IFERROR(IF(INDEX('WPTM - Section F'!D$93:D$574,MATCH('Print View'!$AV213,'WPTM - Section F'!L$93:L$574,0))&lt;&gt;0,INDEX('WPTM - Section F'!D$93:D$574,MATCH('Print View'!$AV213,'WPTM - Section F'!L$93:L$574,0)),""),"")</f>
        <v/>
      </c>
      <c r="X213" s="572"/>
      <c r="Y213" s="571" t="str">
        <f ca="1">IFERROR(IF(INDEX('WPTM - Section F'!E$93:E$574,MATCH('Print View'!$AV213,'WPTM - Section F'!L$93:L$574,0))&lt;&gt;0,INDEX('WPTM - Section F'!E$93:E$574,MATCH('Print View'!$AV213,'WPTM - Section F'!L$93:L$574,0)),""),"")</f>
        <v/>
      </c>
      <c r="Z213" s="572"/>
      <c r="AA213" s="571" t="str">
        <f ca="1">IFERROR(IF(INDEX('WPTM - Section F'!D$93:D$574,MATCH('Print View'!$AW213,'WPTM - Section F'!L$93:L$574,0))&lt;&gt;0,INDEX('WPTM - Section F'!D$93:D$574,MATCH('Print View'!$AW213,'WPTM - Section F'!L$93:L$574,0)),""),"")</f>
        <v/>
      </c>
      <c r="AB213" s="572"/>
      <c r="AC213" s="571" t="str">
        <f ca="1">IFERROR(IF(INDEX('WPTM - Section F'!E$93:E$574,MATCH('Print View'!$AW213,'WPTM - Section F'!L$93:L$574,0))&lt;&gt;0,INDEX('WPTM - Section F'!E$93:E$574,MATCH('Print View'!$AW213,'WPTM - Section F'!L$93:L$574,0)),""),"")</f>
        <v/>
      </c>
      <c r="AD213" s="572"/>
      <c r="AE213" s="571" t="str">
        <f ca="1">IFERROR(IF(INDEX('WPTM - Section F'!D$93:D$574,MATCH('Print View'!$AX213,'WPTM - Section F'!L$93:L$574,0))&lt;&gt;0,INDEX('WPTM - Section F'!D$93:D$574,MATCH('Print View'!$AX213,'WPTM - Section F'!L$93:L$574,0)),""),"")</f>
        <v/>
      </c>
      <c r="AF213" s="572"/>
      <c r="AG213" s="571" t="str">
        <f ca="1">IFERROR(IF(INDEX('WPTM - Section F'!E$93:E$574,MATCH('Print View'!$AX213,'WPTM - Section F'!L$93:L$574,0))&lt;&gt;0,INDEX('WPTM - Section F'!E$93:E$574,MATCH('Print View'!$AX213,'WPTM - Section F'!L$93:L$574,0)),""),"")</f>
        <v/>
      </c>
      <c r="AH213" s="572"/>
      <c r="AI213" s="571" t="str">
        <f ca="1">IFERROR(IF(INDEX('WPTM - Section F'!D$93:D$574,MATCH('Print View'!$AY213,'WPTM - Section F'!L$93:L$574,0))&lt;&gt;0,INDEX('WPTM - Section F'!D$93:D$574,MATCH('Print View'!$AY213,'WPTM - Section F'!L$93:L$574,0)),""),"")</f>
        <v/>
      </c>
      <c r="AJ213" s="572"/>
      <c r="AK213" s="571" t="str">
        <f ca="1">IFERROR(IF(INDEX('WPTM - Section F'!E$93:E$574,MATCH('Print View'!$AY213,'WPTM - Section F'!L$93:L$574,0))&lt;&gt;0,INDEX('WPTM - Section F'!E$93:E$574,MATCH('Print View'!$AY213,'WPTM - Section F'!L$93:L$574,0)),""),"")</f>
        <v/>
      </c>
      <c r="AL213" s="572"/>
      <c r="AM213" s="316" t="str">
        <f>IFERROR(IF(INDEX('WPTM - Section F'!O$8:O$89,MATCH('Print View'!$A213,'WPTM - Section F'!D$8:D$89,0))&lt;&gt;0,INDEX('WPTM - Section F'!O$8:O$89,MATCH('Print View'!$A213,'WPTM - Section F'!D$8:D$89,0)),""),"")</f>
        <v/>
      </c>
      <c r="AN213" s="222"/>
      <c r="AO213" s="310"/>
      <c r="AP213" s="311"/>
      <c r="AQ213" s="311"/>
      <c r="AR213" s="247" t="str">
        <f t="shared" ca="1" si="372"/>
        <v>30</v>
      </c>
      <c r="AS213" s="3" t="str">
        <f t="shared" ca="1" si="373"/>
        <v>301-Jan-19 to 30-Jun-19</v>
      </c>
      <c r="AT213" s="3" t="str">
        <f t="shared" ca="1" si="374"/>
        <v>301-Jul-19 to 31-Dec-19</v>
      </c>
      <c r="AU213" s="3" t="str">
        <f t="shared" ca="1" si="375"/>
        <v>301-Jan-20 to 30-Jun-20</v>
      </c>
      <c r="AV213" s="3" t="str">
        <f t="shared" ca="1" si="376"/>
        <v>301-Jul-20 to 31-Dec-20</v>
      </c>
      <c r="AW213" s="3" t="str">
        <f t="shared" ca="1" si="377"/>
        <v>301-Jan-21 to 30-Jun-21</v>
      </c>
      <c r="AX213" s="9" t="str">
        <f t="shared" si="378"/>
        <v xml:space="preserve">30 to </v>
      </c>
      <c r="AY213" s="9" t="str">
        <f t="shared" si="379"/>
        <v xml:space="preserve">30 to </v>
      </c>
      <c r="AZ213" s="9"/>
      <c r="BA213" s="9"/>
    </row>
    <row r="214" spans="1:53" s="227" customFormat="1" ht="60" customHeight="1" x14ac:dyDescent="0.25">
      <c r="A214" s="297">
        <v>31</v>
      </c>
      <c r="B214" s="315" t="str">
        <f>IFERROR(IF(INDEX('WPTM - Section F'!B$8:B$89,MATCH('Print View'!$A214,'WPTM - Section F'!$A$8:$A$89,0))&lt;&gt;0,INDEX('WPTM - Section F'!B$8:B$89,MATCH('Print View'!$A214,'WPTM - Section F'!$A$8:$A$89,0)),""),"")</f>
        <v/>
      </c>
      <c r="C214" s="315" t="str">
        <f>IFERROR(IF(INDEX('WPTM - Section F'!C$8:C$89,MATCH('Print View'!$A214,'WPTM - Section F'!$A$8:$A$89,0))&lt;&gt;0,INDEX('WPTM - Section F'!C$8:C$89,MATCH('Print View'!$A214,'WPTM - Section F'!$A$8:$A$89,0)),""),"")</f>
        <v/>
      </c>
      <c r="D214" s="315" t="str">
        <f>IFERROR(IF(INDEX('WPTM - Section F'!D$8:D$89,MATCH('Print View'!$A214,'WPTM - Section F'!$A$8:$A$89,0))&lt;&gt;0,INDEX('WPTM - Section F'!D$8:D$89,MATCH('Print View'!$A214,'WPTM - Section F'!$A$8:$A$89,0)),""),"")</f>
        <v/>
      </c>
      <c r="E214" s="315" t="str">
        <f>IFERROR(IF(INDEX('WPTM - Section F'!E$8:E$89,MATCH('Print View'!$A214,'WPTM - Section F'!$A$8:$A$89,0))&lt;&gt;0,INDEX('WPTM - Section F'!E$8:E$89,MATCH('Print View'!$A214,'WPTM - Section F'!$A$8:$A$89,0)),""),"")</f>
        <v/>
      </c>
      <c r="F214" s="315" t="str">
        <f>IFERROR(IF(INDEX('WPTM - Section F'!N$8:N$89,MATCH('Print View'!$A214,'WPTM - Section F'!$A$8:$A$89,0))&lt;&gt;0,INDEX('WPTM - Section F'!N$8:N$89,MATCH('Print View'!$A214,'WPTM - Section F'!$A$8:$A$89,0)),""),"")</f>
        <v/>
      </c>
      <c r="G214" s="571" t="str">
        <f ca="1">IFERROR(IF(INDEX('WPTM - Section F'!D$93:D$574,MATCH('Print View'!$AR214,'WPTM - Section F'!L$93:L$574,0))&lt;&gt;0,INDEX('WPTM - Section F'!D$93:D$574,MATCH('Print View'!$AR214,'WPTM - Section F'!L$93:L$574,0)),""),"")</f>
        <v/>
      </c>
      <c r="H214" s="572"/>
      <c r="I214" s="571" t="str">
        <f ca="1">IFERROR(IF(INDEX('WPTM - Section F'!E$93:E$574,MATCH('Print View'!$AR214,'WPTM - Section F'!L$93:L$574,0))&lt;&gt;0,INDEX('WPTM - Section F'!E$93:E$574,MATCH('Print View'!$AR214,'WPTM - Section F'!L$93:L$574,0)),""),"")</f>
        <v/>
      </c>
      <c r="J214" s="572"/>
      <c r="K214" s="571" t="str">
        <f ca="1">IFERROR(IF(INDEX('WPTM - Section F'!D$93:D$574,MATCH('Print View'!$AS214,'WPTM - Section F'!L$93:L$574,0))&lt;&gt;0,INDEX('WPTM - Section F'!D$93:D$574,MATCH('Print View'!$AS214,'WPTM - Section F'!L$93:L$574,0)),""),"")</f>
        <v/>
      </c>
      <c r="L214" s="572"/>
      <c r="M214" s="571" t="str">
        <f ca="1">IFERROR(IF(INDEX('WPTM - Section F'!E$93:E$574,MATCH('Print View'!$AS214,'WPTM - Section F'!L$93:L$574,0))&lt;&gt;0,INDEX('WPTM - Section F'!E$93:E$574,MATCH('Print View'!$AS214,'WPTM - Section F'!L$93:L$574,0)),""),"")</f>
        <v/>
      </c>
      <c r="N214" s="572"/>
      <c r="O214" s="571" t="str">
        <f ca="1">IFERROR(IF(INDEX('WPTM - Section F'!D$93:D$574,MATCH('Print View'!$AT214,'WPTM - Section F'!L$93:L$574,0))&lt;&gt;0,INDEX('WPTM - Section F'!D$93:D$574,MATCH('Print View'!$AT214,'WPTM - Section F'!L$93:L$574,0)),""),"")</f>
        <v/>
      </c>
      <c r="P214" s="572"/>
      <c r="Q214" s="571" t="str">
        <f ca="1">IFERROR(IF(INDEX('WPTM - Section F'!E$93:E$574,MATCH('Print View'!$AT214,'WPTM - Section F'!L$93:L$574,0))&lt;&gt;0,INDEX('WPTM - Section F'!E$93:E$574,MATCH('Print View'!$AT214,'WPTM - Section F'!L$93:L$574,0)),""),"")</f>
        <v/>
      </c>
      <c r="R214" s="572"/>
      <c r="S214" s="571" t="str">
        <f ca="1">IFERROR(IF(INDEX('WPTM - Section F'!D$93:D$574,MATCH('Print View'!$AU214,'WPTM - Section F'!L$93:L$574,0))&lt;&gt;0,INDEX('WPTM - Section F'!D$93:D$574,MATCH('Print View'!$AU214,'WPTM - Section F'!L$93:L$574,0)),""),"")</f>
        <v/>
      </c>
      <c r="T214" s="572"/>
      <c r="U214" s="571" t="str">
        <f ca="1">IFERROR(IF(INDEX('WPTM - Section F'!E$93:E$574,MATCH('Print View'!$AU214,'WPTM - Section F'!L$93:L$574,0))&lt;&gt;0,INDEX('WPTM - Section F'!E$93:E$574,MATCH('Print View'!$AU214,'WPTM - Section F'!L$93:L$574,0)),""),"")</f>
        <v/>
      </c>
      <c r="V214" s="572"/>
      <c r="W214" s="571" t="str">
        <f ca="1">IFERROR(IF(INDEX('WPTM - Section F'!D$93:D$574,MATCH('Print View'!$AV214,'WPTM - Section F'!L$93:L$574,0))&lt;&gt;0,INDEX('WPTM - Section F'!D$93:D$574,MATCH('Print View'!$AV214,'WPTM - Section F'!L$93:L$574,0)),""),"")</f>
        <v/>
      </c>
      <c r="X214" s="572"/>
      <c r="Y214" s="571" t="str">
        <f ca="1">IFERROR(IF(INDEX('WPTM - Section F'!E$93:E$574,MATCH('Print View'!$AV214,'WPTM - Section F'!L$93:L$574,0))&lt;&gt;0,INDEX('WPTM - Section F'!E$93:E$574,MATCH('Print View'!$AV214,'WPTM - Section F'!L$93:L$574,0)),""),"")</f>
        <v/>
      </c>
      <c r="Z214" s="572"/>
      <c r="AA214" s="571" t="str">
        <f ca="1">IFERROR(IF(INDEX('WPTM - Section F'!D$93:D$574,MATCH('Print View'!$AW214,'WPTM - Section F'!L$93:L$574,0))&lt;&gt;0,INDEX('WPTM - Section F'!D$93:D$574,MATCH('Print View'!$AW214,'WPTM - Section F'!L$93:L$574,0)),""),"")</f>
        <v/>
      </c>
      <c r="AB214" s="572"/>
      <c r="AC214" s="571" t="str">
        <f ca="1">IFERROR(IF(INDEX('WPTM - Section F'!E$93:E$574,MATCH('Print View'!$AW214,'WPTM - Section F'!L$93:L$574,0))&lt;&gt;0,INDEX('WPTM - Section F'!E$93:E$574,MATCH('Print View'!$AW214,'WPTM - Section F'!L$93:L$574,0)),""),"")</f>
        <v/>
      </c>
      <c r="AD214" s="572"/>
      <c r="AE214" s="571" t="str">
        <f ca="1">IFERROR(IF(INDEX('WPTM - Section F'!D$93:D$574,MATCH('Print View'!$AX214,'WPTM - Section F'!L$93:L$574,0))&lt;&gt;0,INDEX('WPTM - Section F'!D$93:D$574,MATCH('Print View'!$AX214,'WPTM - Section F'!L$93:L$574,0)),""),"")</f>
        <v/>
      </c>
      <c r="AF214" s="572"/>
      <c r="AG214" s="571" t="str">
        <f ca="1">IFERROR(IF(INDEX('WPTM - Section F'!E$93:E$574,MATCH('Print View'!$AX214,'WPTM - Section F'!L$93:L$574,0))&lt;&gt;0,INDEX('WPTM - Section F'!E$93:E$574,MATCH('Print View'!$AX214,'WPTM - Section F'!L$93:L$574,0)),""),"")</f>
        <v/>
      </c>
      <c r="AH214" s="572"/>
      <c r="AI214" s="571" t="str">
        <f ca="1">IFERROR(IF(INDEX('WPTM - Section F'!D$93:D$574,MATCH('Print View'!$AY214,'WPTM - Section F'!L$93:L$574,0))&lt;&gt;0,INDEX('WPTM - Section F'!D$93:D$574,MATCH('Print View'!$AY214,'WPTM - Section F'!L$93:L$574,0)),""),"")</f>
        <v/>
      </c>
      <c r="AJ214" s="572"/>
      <c r="AK214" s="571" t="str">
        <f ca="1">IFERROR(IF(INDEX('WPTM - Section F'!E$93:E$574,MATCH('Print View'!$AY214,'WPTM - Section F'!L$93:L$574,0))&lt;&gt;0,INDEX('WPTM - Section F'!E$93:E$574,MATCH('Print View'!$AY214,'WPTM - Section F'!L$93:L$574,0)),""),"")</f>
        <v/>
      </c>
      <c r="AL214" s="572"/>
      <c r="AM214" s="316" t="str">
        <f>IFERROR(IF(INDEX('WPTM - Section F'!O$8:O$89,MATCH('Print View'!$A214,'WPTM - Section F'!D$8:D$89,0))&lt;&gt;0,INDEX('WPTM - Section F'!O$8:O$89,MATCH('Print View'!$A214,'WPTM - Section F'!D$8:D$89,0)),""),"")</f>
        <v/>
      </c>
      <c r="AN214" s="222"/>
      <c r="AO214" s="310"/>
      <c r="AP214" s="311"/>
      <c r="AQ214" s="311"/>
      <c r="AR214" s="247" t="str">
        <f t="shared" ca="1" si="372"/>
        <v>31</v>
      </c>
      <c r="AS214" s="3" t="str">
        <f t="shared" ca="1" si="373"/>
        <v>311-Jan-19 to 30-Jun-19</v>
      </c>
      <c r="AT214" s="3" t="str">
        <f t="shared" ca="1" si="374"/>
        <v>311-Jul-19 to 31-Dec-19</v>
      </c>
      <c r="AU214" s="3" t="str">
        <f t="shared" ca="1" si="375"/>
        <v>311-Jan-20 to 30-Jun-20</v>
      </c>
      <c r="AV214" s="3" t="str">
        <f t="shared" ca="1" si="376"/>
        <v>311-Jul-20 to 31-Dec-20</v>
      </c>
      <c r="AW214" s="3" t="str">
        <f t="shared" ca="1" si="377"/>
        <v>311-Jan-21 to 30-Jun-21</v>
      </c>
      <c r="AX214" s="9" t="str">
        <f t="shared" si="378"/>
        <v xml:space="preserve">31 to </v>
      </c>
      <c r="AY214" s="9" t="str">
        <f t="shared" si="379"/>
        <v xml:space="preserve">31 to </v>
      </c>
      <c r="AZ214" s="9"/>
      <c r="BA214" s="9"/>
    </row>
    <row r="215" spans="1:53" s="227" customFormat="1" ht="60" customHeight="1" x14ac:dyDescent="0.25">
      <c r="A215" s="297">
        <v>32</v>
      </c>
      <c r="B215" s="315" t="str">
        <f>IFERROR(IF(INDEX('WPTM - Section F'!B$8:B$89,MATCH('Print View'!$A215,'WPTM - Section F'!$A$8:$A$89,0))&lt;&gt;0,INDEX('WPTM - Section F'!B$8:B$89,MATCH('Print View'!$A215,'WPTM - Section F'!$A$8:$A$89,0)),""),"")</f>
        <v/>
      </c>
      <c r="C215" s="315" t="str">
        <f>IFERROR(IF(INDEX('WPTM - Section F'!C$8:C$89,MATCH('Print View'!$A215,'WPTM - Section F'!$A$8:$A$89,0))&lt;&gt;0,INDEX('WPTM - Section F'!C$8:C$89,MATCH('Print View'!$A215,'WPTM - Section F'!$A$8:$A$89,0)),""),"")</f>
        <v/>
      </c>
      <c r="D215" s="315" t="str">
        <f>IFERROR(IF(INDEX('WPTM - Section F'!D$8:D$89,MATCH('Print View'!$A215,'WPTM - Section F'!$A$8:$A$89,0))&lt;&gt;0,INDEX('WPTM - Section F'!D$8:D$89,MATCH('Print View'!$A215,'WPTM - Section F'!$A$8:$A$89,0)),""),"")</f>
        <v/>
      </c>
      <c r="E215" s="315" t="str">
        <f>IFERROR(IF(INDEX('WPTM - Section F'!E$8:E$89,MATCH('Print View'!$A215,'WPTM - Section F'!$A$8:$A$89,0))&lt;&gt;0,INDEX('WPTM - Section F'!E$8:E$89,MATCH('Print View'!$A215,'WPTM - Section F'!$A$8:$A$89,0)),""),"")</f>
        <v/>
      </c>
      <c r="F215" s="315" t="str">
        <f>IFERROR(IF(INDEX('WPTM - Section F'!N$8:N$89,MATCH('Print View'!$A215,'WPTM - Section F'!$A$8:$A$89,0))&lt;&gt;0,INDEX('WPTM - Section F'!N$8:N$89,MATCH('Print View'!$A215,'WPTM - Section F'!$A$8:$A$89,0)),""),"")</f>
        <v/>
      </c>
      <c r="G215" s="571" t="str">
        <f ca="1">IFERROR(IF(INDEX('WPTM - Section F'!D$93:D$574,MATCH('Print View'!$AR215,'WPTM - Section F'!L$93:L$574,0))&lt;&gt;0,INDEX('WPTM - Section F'!D$93:D$574,MATCH('Print View'!$AR215,'WPTM - Section F'!L$93:L$574,0)),""),"")</f>
        <v/>
      </c>
      <c r="H215" s="572"/>
      <c r="I215" s="571" t="str">
        <f ca="1">IFERROR(IF(INDEX('WPTM - Section F'!E$93:E$574,MATCH('Print View'!$AR215,'WPTM - Section F'!L$93:L$574,0))&lt;&gt;0,INDEX('WPTM - Section F'!E$93:E$574,MATCH('Print View'!$AR215,'WPTM - Section F'!L$93:L$574,0)),""),"")</f>
        <v/>
      </c>
      <c r="J215" s="572"/>
      <c r="K215" s="571" t="str">
        <f ca="1">IFERROR(IF(INDEX('WPTM - Section F'!D$93:D$574,MATCH('Print View'!$AS215,'WPTM - Section F'!L$93:L$574,0))&lt;&gt;0,INDEX('WPTM - Section F'!D$93:D$574,MATCH('Print View'!$AS215,'WPTM - Section F'!L$93:L$574,0)),""),"")</f>
        <v/>
      </c>
      <c r="L215" s="572"/>
      <c r="M215" s="571" t="str">
        <f ca="1">IFERROR(IF(INDEX('WPTM - Section F'!E$93:E$574,MATCH('Print View'!$AS215,'WPTM - Section F'!L$93:L$574,0))&lt;&gt;0,INDEX('WPTM - Section F'!E$93:E$574,MATCH('Print View'!$AS215,'WPTM - Section F'!L$93:L$574,0)),""),"")</f>
        <v/>
      </c>
      <c r="N215" s="572"/>
      <c r="O215" s="571" t="str">
        <f ca="1">IFERROR(IF(INDEX('WPTM - Section F'!D$93:D$574,MATCH('Print View'!$AT215,'WPTM - Section F'!L$93:L$574,0))&lt;&gt;0,INDEX('WPTM - Section F'!D$93:D$574,MATCH('Print View'!$AT215,'WPTM - Section F'!L$93:L$574,0)),""),"")</f>
        <v/>
      </c>
      <c r="P215" s="572"/>
      <c r="Q215" s="571" t="str">
        <f ca="1">IFERROR(IF(INDEX('WPTM - Section F'!E$93:E$574,MATCH('Print View'!$AT215,'WPTM - Section F'!L$93:L$574,0))&lt;&gt;0,INDEX('WPTM - Section F'!E$93:E$574,MATCH('Print View'!$AT215,'WPTM - Section F'!L$93:L$574,0)),""),"")</f>
        <v/>
      </c>
      <c r="R215" s="572"/>
      <c r="S215" s="571" t="str">
        <f ca="1">IFERROR(IF(INDEX('WPTM - Section F'!D$93:D$574,MATCH('Print View'!$AU215,'WPTM - Section F'!L$93:L$574,0))&lt;&gt;0,INDEX('WPTM - Section F'!D$93:D$574,MATCH('Print View'!$AU215,'WPTM - Section F'!L$93:L$574,0)),""),"")</f>
        <v/>
      </c>
      <c r="T215" s="572"/>
      <c r="U215" s="571" t="str">
        <f ca="1">IFERROR(IF(INDEX('WPTM - Section F'!E$93:E$574,MATCH('Print View'!$AU215,'WPTM - Section F'!L$93:L$574,0))&lt;&gt;0,INDEX('WPTM - Section F'!E$93:E$574,MATCH('Print View'!$AU215,'WPTM - Section F'!L$93:L$574,0)),""),"")</f>
        <v/>
      </c>
      <c r="V215" s="572"/>
      <c r="W215" s="571" t="str">
        <f ca="1">IFERROR(IF(INDEX('WPTM - Section F'!D$93:D$574,MATCH('Print View'!$AV215,'WPTM - Section F'!L$93:L$574,0))&lt;&gt;0,INDEX('WPTM - Section F'!D$93:D$574,MATCH('Print View'!$AV215,'WPTM - Section F'!L$93:L$574,0)),""),"")</f>
        <v/>
      </c>
      <c r="X215" s="572"/>
      <c r="Y215" s="571" t="str">
        <f ca="1">IFERROR(IF(INDEX('WPTM - Section F'!E$93:E$574,MATCH('Print View'!$AV215,'WPTM - Section F'!L$93:L$574,0))&lt;&gt;0,INDEX('WPTM - Section F'!E$93:E$574,MATCH('Print View'!$AV215,'WPTM - Section F'!L$93:L$574,0)),""),"")</f>
        <v/>
      </c>
      <c r="Z215" s="572"/>
      <c r="AA215" s="571" t="str">
        <f ca="1">IFERROR(IF(INDEX('WPTM - Section F'!D$93:D$574,MATCH('Print View'!$AW215,'WPTM - Section F'!L$93:L$574,0))&lt;&gt;0,INDEX('WPTM - Section F'!D$93:D$574,MATCH('Print View'!$AW215,'WPTM - Section F'!L$93:L$574,0)),""),"")</f>
        <v/>
      </c>
      <c r="AB215" s="572"/>
      <c r="AC215" s="571" t="str">
        <f ca="1">IFERROR(IF(INDEX('WPTM - Section F'!E$93:E$574,MATCH('Print View'!$AW215,'WPTM - Section F'!L$93:L$574,0))&lt;&gt;0,INDEX('WPTM - Section F'!E$93:E$574,MATCH('Print View'!$AW215,'WPTM - Section F'!L$93:L$574,0)),""),"")</f>
        <v/>
      </c>
      <c r="AD215" s="572"/>
      <c r="AE215" s="571" t="str">
        <f ca="1">IFERROR(IF(INDEX('WPTM - Section F'!D$93:D$574,MATCH('Print View'!$AX215,'WPTM - Section F'!L$93:L$574,0))&lt;&gt;0,INDEX('WPTM - Section F'!D$93:D$574,MATCH('Print View'!$AX215,'WPTM - Section F'!L$93:L$574,0)),""),"")</f>
        <v/>
      </c>
      <c r="AF215" s="572"/>
      <c r="AG215" s="571" t="str">
        <f ca="1">IFERROR(IF(INDEX('WPTM - Section F'!E$93:E$574,MATCH('Print View'!$AX215,'WPTM - Section F'!L$93:L$574,0))&lt;&gt;0,INDEX('WPTM - Section F'!E$93:E$574,MATCH('Print View'!$AX215,'WPTM - Section F'!L$93:L$574,0)),""),"")</f>
        <v/>
      </c>
      <c r="AH215" s="572"/>
      <c r="AI215" s="571" t="str">
        <f ca="1">IFERROR(IF(INDEX('WPTM - Section F'!D$93:D$574,MATCH('Print View'!$AY215,'WPTM - Section F'!L$93:L$574,0))&lt;&gt;0,INDEX('WPTM - Section F'!D$93:D$574,MATCH('Print View'!$AY215,'WPTM - Section F'!L$93:L$574,0)),""),"")</f>
        <v/>
      </c>
      <c r="AJ215" s="572"/>
      <c r="AK215" s="571" t="str">
        <f ca="1">IFERROR(IF(INDEX('WPTM - Section F'!E$93:E$574,MATCH('Print View'!$AY215,'WPTM - Section F'!L$93:L$574,0))&lt;&gt;0,INDEX('WPTM - Section F'!E$93:E$574,MATCH('Print View'!$AY215,'WPTM - Section F'!L$93:L$574,0)),""),"")</f>
        <v/>
      </c>
      <c r="AL215" s="572"/>
      <c r="AM215" s="316" t="str">
        <f>IFERROR(IF(INDEX('WPTM - Section F'!O$8:O$89,MATCH('Print View'!$A215,'WPTM - Section F'!D$8:D$89,0))&lt;&gt;0,INDEX('WPTM - Section F'!O$8:O$89,MATCH('Print View'!$A215,'WPTM - Section F'!D$8:D$89,0)),""),"")</f>
        <v/>
      </c>
      <c r="AN215" s="222"/>
      <c r="AO215" s="310"/>
      <c r="AP215" s="311"/>
      <c r="AQ215" s="311"/>
      <c r="AR215" s="247" t="str">
        <f t="shared" ca="1" si="372"/>
        <v>32</v>
      </c>
      <c r="AS215" s="3" t="str">
        <f t="shared" ca="1" si="373"/>
        <v>321-Jan-19 to 30-Jun-19</v>
      </c>
      <c r="AT215" s="3" t="str">
        <f t="shared" ca="1" si="374"/>
        <v>321-Jul-19 to 31-Dec-19</v>
      </c>
      <c r="AU215" s="3" t="str">
        <f t="shared" ca="1" si="375"/>
        <v>321-Jan-20 to 30-Jun-20</v>
      </c>
      <c r="AV215" s="3" t="str">
        <f t="shared" ca="1" si="376"/>
        <v>321-Jul-20 to 31-Dec-20</v>
      </c>
      <c r="AW215" s="3" t="str">
        <f t="shared" ca="1" si="377"/>
        <v>321-Jan-21 to 30-Jun-21</v>
      </c>
      <c r="AX215" s="9" t="str">
        <f t="shared" si="378"/>
        <v xml:space="preserve">32 to </v>
      </c>
      <c r="AY215" s="9" t="str">
        <f t="shared" si="379"/>
        <v xml:space="preserve">32 to </v>
      </c>
      <c r="AZ215" s="9"/>
      <c r="BA215" s="9"/>
    </row>
    <row r="216" spans="1:53" s="227" customFormat="1" ht="60" customHeight="1" x14ac:dyDescent="0.25">
      <c r="A216" s="297">
        <v>33</v>
      </c>
      <c r="B216" s="315" t="str">
        <f>IFERROR(IF(INDEX('WPTM - Section F'!B$8:B$89,MATCH('Print View'!$A216,'WPTM - Section F'!$A$8:$A$89,0))&lt;&gt;0,INDEX('WPTM - Section F'!B$8:B$89,MATCH('Print View'!$A216,'WPTM - Section F'!$A$8:$A$89,0)),""),"")</f>
        <v/>
      </c>
      <c r="C216" s="315" t="str">
        <f>IFERROR(IF(INDEX('WPTM - Section F'!C$8:C$89,MATCH('Print View'!$A216,'WPTM - Section F'!$A$8:$A$89,0))&lt;&gt;0,INDEX('WPTM - Section F'!C$8:C$89,MATCH('Print View'!$A216,'WPTM - Section F'!$A$8:$A$89,0)),""),"")</f>
        <v/>
      </c>
      <c r="D216" s="315" t="str">
        <f>IFERROR(IF(INDEX('WPTM - Section F'!D$8:D$89,MATCH('Print View'!$A216,'WPTM - Section F'!$A$8:$A$89,0))&lt;&gt;0,INDEX('WPTM - Section F'!D$8:D$89,MATCH('Print View'!$A216,'WPTM - Section F'!$A$8:$A$89,0)),""),"")</f>
        <v/>
      </c>
      <c r="E216" s="315" t="str">
        <f>IFERROR(IF(INDEX('WPTM - Section F'!E$8:E$89,MATCH('Print View'!$A216,'WPTM - Section F'!$A$8:$A$89,0))&lt;&gt;0,INDEX('WPTM - Section F'!E$8:E$89,MATCH('Print View'!$A216,'WPTM - Section F'!$A$8:$A$89,0)),""),"")</f>
        <v/>
      </c>
      <c r="F216" s="315" t="str">
        <f>IFERROR(IF(INDEX('WPTM - Section F'!N$8:N$89,MATCH('Print View'!$A216,'WPTM - Section F'!$A$8:$A$89,0))&lt;&gt;0,INDEX('WPTM - Section F'!N$8:N$89,MATCH('Print View'!$A216,'WPTM - Section F'!$A$8:$A$89,0)),""),"")</f>
        <v/>
      </c>
      <c r="G216" s="571" t="str">
        <f ca="1">IFERROR(IF(INDEX('WPTM - Section F'!D$93:D$574,MATCH('Print View'!$AR216,'WPTM - Section F'!L$93:L$574,0))&lt;&gt;0,INDEX('WPTM - Section F'!D$93:D$574,MATCH('Print View'!$AR216,'WPTM - Section F'!L$93:L$574,0)),""),"")</f>
        <v/>
      </c>
      <c r="H216" s="572"/>
      <c r="I216" s="571" t="str">
        <f ca="1">IFERROR(IF(INDEX('WPTM - Section F'!E$93:E$574,MATCH('Print View'!$AR216,'WPTM - Section F'!L$93:L$574,0))&lt;&gt;0,INDEX('WPTM - Section F'!E$93:E$574,MATCH('Print View'!$AR216,'WPTM - Section F'!L$93:L$574,0)),""),"")</f>
        <v/>
      </c>
      <c r="J216" s="572"/>
      <c r="K216" s="571" t="str">
        <f ca="1">IFERROR(IF(INDEX('WPTM - Section F'!D$93:D$574,MATCH('Print View'!$AS216,'WPTM - Section F'!L$93:L$574,0))&lt;&gt;0,INDEX('WPTM - Section F'!D$93:D$574,MATCH('Print View'!$AS216,'WPTM - Section F'!L$93:L$574,0)),""),"")</f>
        <v/>
      </c>
      <c r="L216" s="572"/>
      <c r="M216" s="571" t="str">
        <f ca="1">IFERROR(IF(INDEX('WPTM - Section F'!E$93:E$574,MATCH('Print View'!$AS216,'WPTM - Section F'!L$93:L$574,0))&lt;&gt;0,INDEX('WPTM - Section F'!E$93:E$574,MATCH('Print View'!$AS216,'WPTM - Section F'!L$93:L$574,0)),""),"")</f>
        <v/>
      </c>
      <c r="N216" s="572"/>
      <c r="O216" s="571" t="str">
        <f ca="1">IFERROR(IF(INDEX('WPTM - Section F'!D$93:D$574,MATCH('Print View'!$AT216,'WPTM - Section F'!L$93:L$574,0))&lt;&gt;0,INDEX('WPTM - Section F'!D$93:D$574,MATCH('Print View'!$AT216,'WPTM - Section F'!L$93:L$574,0)),""),"")</f>
        <v/>
      </c>
      <c r="P216" s="572"/>
      <c r="Q216" s="571" t="str">
        <f ca="1">IFERROR(IF(INDEX('WPTM - Section F'!E$93:E$574,MATCH('Print View'!$AT216,'WPTM - Section F'!L$93:L$574,0))&lt;&gt;0,INDEX('WPTM - Section F'!E$93:E$574,MATCH('Print View'!$AT216,'WPTM - Section F'!L$93:L$574,0)),""),"")</f>
        <v/>
      </c>
      <c r="R216" s="572"/>
      <c r="S216" s="571" t="str">
        <f ca="1">IFERROR(IF(INDEX('WPTM - Section F'!D$93:D$574,MATCH('Print View'!$AU216,'WPTM - Section F'!L$93:L$574,0))&lt;&gt;0,INDEX('WPTM - Section F'!D$93:D$574,MATCH('Print View'!$AU216,'WPTM - Section F'!L$93:L$574,0)),""),"")</f>
        <v/>
      </c>
      <c r="T216" s="572"/>
      <c r="U216" s="571" t="str">
        <f ca="1">IFERROR(IF(INDEX('WPTM - Section F'!E$93:E$574,MATCH('Print View'!$AU216,'WPTM - Section F'!L$93:L$574,0))&lt;&gt;0,INDEX('WPTM - Section F'!E$93:E$574,MATCH('Print View'!$AU216,'WPTM - Section F'!L$93:L$574,0)),""),"")</f>
        <v/>
      </c>
      <c r="V216" s="572"/>
      <c r="W216" s="571" t="str">
        <f ca="1">IFERROR(IF(INDEX('WPTM - Section F'!D$93:D$574,MATCH('Print View'!$AV216,'WPTM - Section F'!L$93:L$574,0))&lt;&gt;0,INDEX('WPTM - Section F'!D$93:D$574,MATCH('Print View'!$AV216,'WPTM - Section F'!L$93:L$574,0)),""),"")</f>
        <v/>
      </c>
      <c r="X216" s="572"/>
      <c r="Y216" s="571" t="str">
        <f ca="1">IFERROR(IF(INDEX('WPTM - Section F'!E$93:E$574,MATCH('Print View'!$AV216,'WPTM - Section F'!L$93:L$574,0))&lt;&gt;0,INDEX('WPTM - Section F'!E$93:E$574,MATCH('Print View'!$AV216,'WPTM - Section F'!L$93:L$574,0)),""),"")</f>
        <v/>
      </c>
      <c r="Z216" s="572"/>
      <c r="AA216" s="571" t="str">
        <f ca="1">IFERROR(IF(INDEX('WPTM - Section F'!D$93:D$574,MATCH('Print View'!$AW216,'WPTM - Section F'!L$93:L$574,0))&lt;&gt;0,INDEX('WPTM - Section F'!D$93:D$574,MATCH('Print View'!$AW216,'WPTM - Section F'!L$93:L$574,0)),""),"")</f>
        <v/>
      </c>
      <c r="AB216" s="572"/>
      <c r="AC216" s="571" t="str">
        <f ca="1">IFERROR(IF(INDEX('WPTM - Section F'!E$93:E$574,MATCH('Print View'!$AW216,'WPTM - Section F'!L$93:L$574,0))&lt;&gt;0,INDEX('WPTM - Section F'!E$93:E$574,MATCH('Print View'!$AW216,'WPTM - Section F'!L$93:L$574,0)),""),"")</f>
        <v/>
      </c>
      <c r="AD216" s="572"/>
      <c r="AE216" s="571" t="str">
        <f ca="1">IFERROR(IF(INDEX('WPTM - Section F'!D$93:D$574,MATCH('Print View'!$AX216,'WPTM - Section F'!L$93:L$574,0))&lt;&gt;0,INDEX('WPTM - Section F'!D$93:D$574,MATCH('Print View'!$AX216,'WPTM - Section F'!L$93:L$574,0)),""),"")</f>
        <v/>
      </c>
      <c r="AF216" s="572"/>
      <c r="AG216" s="571" t="str">
        <f ca="1">IFERROR(IF(INDEX('WPTM - Section F'!E$93:E$574,MATCH('Print View'!$AX216,'WPTM - Section F'!L$93:L$574,0))&lt;&gt;0,INDEX('WPTM - Section F'!E$93:E$574,MATCH('Print View'!$AX216,'WPTM - Section F'!L$93:L$574,0)),""),"")</f>
        <v/>
      </c>
      <c r="AH216" s="572"/>
      <c r="AI216" s="571" t="str">
        <f ca="1">IFERROR(IF(INDEX('WPTM - Section F'!D$93:D$574,MATCH('Print View'!$AY216,'WPTM - Section F'!L$93:L$574,0))&lt;&gt;0,INDEX('WPTM - Section F'!D$93:D$574,MATCH('Print View'!$AY216,'WPTM - Section F'!L$93:L$574,0)),""),"")</f>
        <v/>
      </c>
      <c r="AJ216" s="572"/>
      <c r="AK216" s="571" t="str">
        <f ca="1">IFERROR(IF(INDEX('WPTM - Section F'!E$93:E$574,MATCH('Print View'!$AY216,'WPTM - Section F'!L$93:L$574,0))&lt;&gt;0,INDEX('WPTM - Section F'!E$93:E$574,MATCH('Print View'!$AY216,'WPTM - Section F'!L$93:L$574,0)),""),"")</f>
        <v/>
      </c>
      <c r="AL216" s="572"/>
      <c r="AM216" s="316" t="str">
        <f>IFERROR(IF(INDEX('WPTM - Section F'!O$8:O$89,MATCH('Print View'!$A216,'WPTM - Section F'!D$8:D$89,0))&lt;&gt;0,INDEX('WPTM - Section F'!O$8:O$89,MATCH('Print View'!$A216,'WPTM - Section F'!D$8:D$89,0)),""),"")</f>
        <v/>
      </c>
      <c r="AN216" s="222"/>
      <c r="AO216" s="310"/>
      <c r="AP216" s="311"/>
      <c r="AQ216" s="311"/>
      <c r="AR216" s="247" t="str">
        <f t="shared" ca="1" si="372"/>
        <v>33</v>
      </c>
      <c r="AS216" s="3" t="str">
        <f t="shared" ca="1" si="373"/>
        <v>331-Jan-19 to 30-Jun-19</v>
      </c>
      <c r="AT216" s="3" t="str">
        <f t="shared" ca="1" si="374"/>
        <v>331-Jul-19 to 31-Dec-19</v>
      </c>
      <c r="AU216" s="3" t="str">
        <f t="shared" ca="1" si="375"/>
        <v>331-Jan-20 to 30-Jun-20</v>
      </c>
      <c r="AV216" s="3" t="str">
        <f t="shared" ca="1" si="376"/>
        <v>331-Jul-20 to 31-Dec-20</v>
      </c>
      <c r="AW216" s="3" t="str">
        <f t="shared" ca="1" si="377"/>
        <v>331-Jan-21 to 30-Jun-21</v>
      </c>
      <c r="AX216" s="9" t="str">
        <f t="shared" si="378"/>
        <v xml:space="preserve">33 to </v>
      </c>
      <c r="AY216" s="9" t="str">
        <f t="shared" si="379"/>
        <v xml:space="preserve">33 to </v>
      </c>
      <c r="AZ216" s="9"/>
      <c r="BA216" s="9"/>
    </row>
    <row r="217" spans="1:53" s="227" customFormat="1" ht="60" customHeight="1" x14ac:dyDescent="0.25">
      <c r="A217" s="297">
        <v>34</v>
      </c>
      <c r="B217" s="315" t="str">
        <f>IFERROR(IF(INDEX('WPTM - Section F'!B$8:B$89,MATCH('Print View'!$A217,'WPTM - Section F'!$A$8:$A$89,0))&lt;&gt;0,INDEX('WPTM - Section F'!B$8:B$89,MATCH('Print View'!$A217,'WPTM - Section F'!$A$8:$A$89,0)),""),"")</f>
        <v/>
      </c>
      <c r="C217" s="315" t="str">
        <f>IFERROR(IF(INDEX('WPTM - Section F'!C$8:C$89,MATCH('Print View'!$A217,'WPTM - Section F'!$A$8:$A$89,0))&lt;&gt;0,INDEX('WPTM - Section F'!C$8:C$89,MATCH('Print View'!$A217,'WPTM - Section F'!$A$8:$A$89,0)),""),"")</f>
        <v/>
      </c>
      <c r="D217" s="315" t="str">
        <f>IFERROR(IF(INDEX('WPTM - Section F'!D$8:D$89,MATCH('Print View'!$A217,'WPTM - Section F'!$A$8:$A$89,0))&lt;&gt;0,INDEX('WPTM - Section F'!D$8:D$89,MATCH('Print View'!$A217,'WPTM - Section F'!$A$8:$A$89,0)),""),"")</f>
        <v/>
      </c>
      <c r="E217" s="315" t="str">
        <f>IFERROR(IF(INDEX('WPTM - Section F'!E$8:E$89,MATCH('Print View'!$A217,'WPTM - Section F'!$A$8:$A$89,0))&lt;&gt;0,INDEX('WPTM - Section F'!E$8:E$89,MATCH('Print View'!$A217,'WPTM - Section F'!$A$8:$A$89,0)),""),"")</f>
        <v/>
      </c>
      <c r="F217" s="315" t="str">
        <f>IFERROR(IF(INDEX('WPTM - Section F'!N$8:N$89,MATCH('Print View'!$A217,'WPTM - Section F'!$A$8:$A$89,0))&lt;&gt;0,INDEX('WPTM - Section F'!N$8:N$89,MATCH('Print View'!$A217,'WPTM - Section F'!$A$8:$A$89,0)),""),"")</f>
        <v/>
      </c>
      <c r="G217" s="571" t="str">
        <f ca="1">IFERROR(IF(INDEX('WPTM - Section F'!D$93:D$574,MATCH('Print View'!$AR217,'WPTM - Section F'!L$93:L$574,0))&lt;&gt;0,INDEX('WPTM - Section F'!D$93:D$574,MATCH('Print View'!$AR217,'WPTM - Section F'!L$93:L$574,0)),""),"")</f>
        <v/>
      </c>
      <c r="H217" s="572"/>
      <c r="I217" s="571" t="str">
        <f ca="1">IFERROR(IF(INDEX('WPTM - Section F'!E$93:E$574,MATCH('Print View'!$AR217,'WPTM - Section F'!L$93:L$574,0))&lt;&gt;0,INDEX('WPTM - Section F'!E$93:E$574,MATCH('Print View'!$AR217,'WPTM - Section F'!L$93:L$574,0)),""),"")</f>
        <v/>
      </c>
      <c r="J217" s="572"/>
      <c r="K217" s="571" t="str">
        <f ca="1">IFERROR(IF(INDEX('WPTM - Section F'!D$93:D$574,MATCH('Print View'!$AS217,'WPTM - Section F'!L$93:L$574,0))&lt;&gt;0,INDEX('WPTM - Section F'!D$93:D$574,MATCH('Print View'!$AS217,'WPTM - Section F'!L$93:L$574,0)),""),"")</f>
        <v/>
      </c>
      <c r="L217" s="572"/>
      <c r="M217" s="571" t="str">
        <f ca="1">IFERROR(IF(INDEX('WPTM - Section F'!E$93:E$574,MATCH('Print View'!$AS217,'WPTM - Section F'!L$93:L$574,0))&lt;&gt;0,INDEX('WPTM - Section F'!E$93:E$574,MATCH('Print View'!$AS217,'WPTM - Section F'!L$93:L$574,0)),""),"")</f>
        <v/>
      </c>
      <c r="N217" s="572"/>
      <c r="O217" s="571" t="str">
        <f ca="1">IFERROR(IF(INDEX('WPTM - Section F'!D$93:D$574,MATCH('Print View'!$AT217,'WPTM - Section F'!L$93:L$574,0))&lt;&gt;0,INDEX('WPTM - Section F'!D$93:D$574,MATCH('Print View'!$AT217,'WPTM - Section F'!L$93:L$574,0)),""),"")</f>
        <v/>
      </c>
      <c r="P217" s="572"/>
      <c r="Q217" s="571" t="str">
        <f ca="1">IFERROR(IF(INDEX('WPTM - Section F'!E$93:E$574,MATCH('Print View'!$AT217,'WPTM - Section F'!L$93:L$574,0))&lt;&gt;0,INDEX('WPTM - Section F'!E$93:E$574,MATCH('Print View'!$AT217,'WPTM - Section F'!L$93:L$574,0)),""),"")</f>
        <v/>
      </c>
      <c r="R217" s="572"/>
      <c r="S217" s="571" t="str">
        <f ca="1">IFERROR(IF(INDEX('WPTM - Section F'!D$93:D$574,MATCH('Print View'!$AU217,'WPTM - Section F'!L$93:L$574,0))&lt;&gt;0,INDEX('WPTM - Section F'!D$93:D$574,MATCH('Print View'!$AU217,'WPTM - Section F'!L$93:L$574,0)),""),"")</f>
        <v/>
      </c>
      <c r="T217" s="572"/>
      <c r="U217" s="571" t="str">
        <f ca="1">IFERROR(IF(INDEX('WPTM - Section F'!E$93:E$574,MATCH('Print View'!$AU217,'WPTM - Section F'!L$93:L$574,0))&lt;&gt;0,INDEX('WPTM - Section F'!E$93:E$574,MATCH('Print View'!$AU217,'WPTM - Section F'!L$93:L$574,0)),""),"")</f>
        <v/>
      </c>
      <c r="V217" s="572"/>
      <c r="W217" s="571" t="str">
        <f ca="1">IFERROR(IF(INDEX('WPTM - Section F'!D$93:D$574,MATCH('Print View'!$AV217,'WPTM - Section F'!L$93:L$574,0))&lt;&gt;0,INDEX('WPTM - Section F'!D$93:D$574,MATCH('Print View'!$AV217,'WPTM - Section F'!L$93:L$574,0)),""),"")</f>
        <v/>
      </c>
      <c r="X217" s="572"/>
      <c r="Y217" s="571" t="str">
        <f ca="1">IFERROR(IF(INDEX('WPTM - Section F'!E$93:E$574,MATCH('Print View'!$AV217,'WPTM - Section F'!L$93:L$574,0))&lt;&gt;0,INDEX('WPTM - Section F'!E$93:E$574,MATCH('Print View'!$AV217,'WPTM - Section F'!L$93:L$574,0)),""),"")</f>
        <v/>
      </c>
      <c r="Z217" s="572"/>
      <c r="AA217" s="571" t="str">
        <f ca="1">IFERROR(IF(INDEX('WPTM - Section F'!D$93:D$574,MATCH('Print View'!$AW217,'WPTM - Section F'!L$93:L$574,0))&lt;&gt;0,INDEX('WPTM - Section F'!D$93:D$574,MATCH('Print View'!$AW217,'WPTM - Section F'!L$93:L$574,0)),""),"")</f>
        <v/>
      </c>
      <c r="AB217" s="572"/>
      <c r="AC217" s="571" t="str">
        <f ca="1">IFERROR(IF(INDEX('WPTM - Section F'!E$93:E$574,MATCH('Print View'!$AW217,'WPTM - Section F'!L$93:L$574,0))&lt;&gt;0,INDEX('WPTM - Section F'!E$93:E$574,MATCH('Print View'!$AW217,'WPTM - Section F'!L$93:L$574,0)),""),"")</f>
        <v/>
      </c>
      <c r="AD217" s="572"/>
      <c r="AE217" s="571" t="str">
        <f ca="1">IFERROR(IF(INDEX('WPTM - Section F'!D$93:D$574,MATCH('Print View'!$AX217,'WPTM - Section F'!L$93:L$574,0))&lt;&gt;0,INDEX('WPTM - Section F'!D$93:D$574,MATCH('Print View'!$AX217,'WPTM - Section F'!L$93:L$574,0)),""),"")</f>
        <v/>
      </c>
      <c r="AF217" s="572"/>
      <c r="AG217" s="571" t="str">
        <f ca="1">IFERROR(IF(INDEX('WPTM - Section F'!E$93:E$574,MATCH('Print View'!$AX217,'WPTM - Section F'!L$93:L$574,0))&lt;&gt;0,INDEX('WPTM - Section F'!E$93:E$574,MATCH('Print View'!$AX217,'WPTM - Section F'!L$93:L$574,0)),""),"")</f>
        <v/>
      </c>
      <c r="AH217" s="572"/>
      <c r="AI217" s="571" t="str">
        <f ca="1">IFERROR(IF(INDEX('WPTM - Section F'!D$93:D$574,MATCH('Print View'!$AY217,'WPTM - Section F'!L$93:L$574,0))&lt;&gt;0,INDEX('WPTM - Section F'!D$93:D$574,MATCH('Print View'!$AY217,'WPTM - Section F'!L$93:L$574,0)),""),"")</f>
        <v/>
      </c>
      <c r="AJ217" s="572"/>
      <c r="AK217" s="571" t="str">
        <f ca="1">IFERROR(IF(INDEX('WPTM - Section F'!E$93:E$574,MATCH('Print View'!$AY217,'WPTM - Section F'!L$93:L$574,0))&lt;&gt;0,INDEX('WPTM - Section F'!E$93:E$574,MATCH('Print View'!$AY217,'WPTM - Section F'!L$93:L$574,0)),""),"")</f>
        <v/>
      </c>
      <c r="AL217" s="572"/>
      <c r="AM217" s="316" t="str">
        <f>IFERROR(IF(INDEX('WPTM - Section F'!O$8:O$89,MATCH('Print View'!$A217,'WPTM - Section F'!D$8:D$89,0))&lt;&gt;0,INDEX('WPTM - Section F'!O$8:O$89,MATCH('Print View'!$A217,'WPTM - Section F'!D$8:D$89,0)),""),"")</f>
        <v/>
      </c>
      <c r="AN217" s="222"/>
      <c r="AO217" s="310"/>
      <c r="AP217" s="311"/>
      <c r="AQ217" s="311"/>
      <c r="AR217" s="247" t="str">
        <f t="shared" ca="1" si="372"/>
        <v>34</v>
      </c>
      <c r="AS217" s="3" t="str">
        <f t="shared" ca="1" si="373"/>
        <v>341-Jan-19 to 30-Jun-19</v>
      </c>
      <c r="AT217" s="3" t="str">
        <f t="shared" ca="1" si="374"/>
        <v>341-Jul-19 to 31-Dec-19</v>
      </c>
      <c r="AU217" s="3" t="str">
        <f t="shared" ca="1" si="375"/>
        <v>341-Jan-20 to 30-Jun-20</v>
      </c>
      <c r="AV217" s="3" t="str">
        <f t="shared" ca="1" si="376"/>
        <v>341-Jul-20 to 31-Dec-20</v>
      </c>
      <c r="AW217" s="3" t="str">
        <f t="shared" ca="1" si="377"/>
        <v>341-Jan-21 to 30-Jun-21</v>
      </c>
      <c r="AX217" s="9" t="str">
        <f t="shared" si="378"/>
        <v xml:space="preserve">34 to </v>
      </c>
      <c r="AY217" s="9" t="str">
        <f t="shared" si="379"/>
        <v xml:space="preserve">34 to </v>
      </c>
      <c r="AZ217" s="9"/>
      <c r="BA217" s="9"/>
    </row>
    <row r="218" spans="1:53" s="227" customFormat="1" ht="60" customHeight="1" x14ac:dyDescent="0.25">
      <c r="A218" s="297">
        <v>35</v>
      </c>
      <c r="B218" s="315" t="str">
        <f>IFERROR(IF(INDEX('WPTM - Section F'!B$8:B$89,MATCH('Print View'!$A218,'WPTM - Section F'!$A$8:$A$89,0))&lt;&gt;0,INDEX('WPTM - Section F'!B$8:B$89,MATCH('Print View'!$A218,'WPTM - Section F'!$A$8:$A$89,0)),""),"")</f>
        <v/>
      </c>
      <c r="C218" s="315" t="str">
        <f>IFERROR(IF(INDEX('WPTM - Section F'!C$8:C$89,MATCH('Print View'!$A218,'WPTM - Section F'!$A$8:$A$89,0))&lt;&gt;0,INDEX('WPTM - Section F'!C$8:C$89,MATCH('Print View'!$A218,'WPTM - Section F'!$A$8:$A$89,0)),""),"")</f>
        <v/>
      </c>
      <c r="D218" s="315" t="str">
        <f>IFERROR(IF(INDEX('WPTM - Section F'!D$8:D$89,MATCH('Print View'!$A218,'WPTM - Section F'!$A$8:$A$89,0))&lt;&gt;0,INDEX('WPTM - Section F'!D$8:D$89,MATCH('Print View'!$A218,'WPTM - Section F'!$A$8:$A$89,0)),""),"")</f>
        <v/>
      </c>
      <c r="E218" s="315" t="str">
        <f>IFERROR(IF(INDEX('WPTM - Section F'!E$8:E$89,MATCH('Print View'!$A218,'WPTM - Section F'!$A$8:$A$89,0))&lt;&gt;0,INDEX('WPTM - Section F'!E$8:E$89,MATCH('Print View'!$A218,'WPTM - Section F'!$A$8:$A$89,0)),""),"")</f>
        <v/>
      </c>
      <c r="F218" s="315" t="str">
        <f>IFERROR(IF(INDEX('WPTM - Section F'!N$8:N$89,MATCH('Print View'!$A218,'WPTM - Section F'!$A$8:$A$89,0))&lt;&gt;0,INDEX('WPTM - Section F'!N$8:N$89,MATCH('Print View'!$A218,'WPTM - Section F'!$A$8:$A$89,0)),""),"")</f>
        <v/>
      </c>
      <c r="G218" s="571" t="str">
        <f ca="1">IFERROR(IF(INDEX('WPTM - Section F'!D$93:D$574,MATCH('Print View'!$AR218,'WPTM - Section F'!L$93:L$574,0))&lt;&gt;0,INDEX('WPTM - Section F'!D$93:D$574,MATCH('Print View'!$AR218,'WPTM - Section F'!L$93:L$574,0)),""),"")</f>
        <v/>
      </c>
      <c r="H218" s="572"/>
      <c r="I218" s="571" t="str">
        <f ca="1">IFERROR(IF(INDEX('WPTM - Section F'!E$93:E$574,MATCH('Print View'!$AR218,'WPTM - Section F'!L$93:L$574,0))&lt;&gt;0,INDEX('WPTM - Section F'!E$93:E$574,MATCH('Print View'!$AR218,'WPTM - Section F'!L$93:L$574,0)),""),"")</f>
        <v/>
      </c>
      <c r="J218" s="572"/>
      <c r="K218" s="571" t="str">
        <f ca="1">IFERROR(IF(INDEX('WPTM - Section F'!D$93:D$574,MATCH('Print View'!$AS218,'WPTM - Section F'!L$93:L$574,0))&lt;&gt;0,INDEX('WPTM - Section F'!D$93:D$574,MATCH('Print View'!$AS218,'WPTM - Section F'!L$93:L$574,0)),""),"")</f>
        <v/>
      </c>
      <c r="L218" s="572"/>
      <c r="M218" s="571" t="str">
        <f ca="1">IFERROR(IF(INDEX('WPTM - Section F'!E$93:E$574,MATCH('Print View'!$AS218,'WPTM - Section F'!L$93:L$574,0))&lt;&gt;0,INDEX('WPTM - Section F'!E$93:E$574,MATCH('Print View'!$AS218,'WPTM - Section F'!L$93:L$574,0)),""),"")</f>
        <v/>
      </c>
      <c r="N218" s="572"/>
      <c r="O218" s="571" t="str">
        <f ca="1">IFERROR(IF(INDEX('WPTM - Section F'!D$93:D$574,MATCH('Print View'!$AT218,'WPTM - Section F'!L$93:L$574,0))&lt;&gt;0,INDEX('WPTM - Section F'!D$93:D$574,MATCH('Print View'!$AT218,'WPTM - Section F'!L$93:L$574,0)),""),"")</f>
        <v/>
      </c>
      <c r="P218" s="572"/>
      <c r="Q218" s="571" t="str">
        <f ca="1">IFERROR(IF(INDEX('WPTM - Section F'!E$93:E$574,MATCH('Print View'!$AT218,'WPTM - Section F'!L$93:L$574,0))&lt;&gt;0,INDEX('WPTM - Section F'!E$93:E$574,MATCH('Print View'!$AT218,'WPTM - Section F'!L$93:L$574,0)),""),"")</f>
        <v/>
      </c>
      <c r="R218" s="572"/>
      <c r="S218" s="571" t="str">
        <f ca="1">IFERROR(IF(INDEX('WPTM - Section F'!D$93:D$574,MATCH('Print View'!$AU218,'WPTM - Section F'!L$93:L$574,0))&lt;&gt;0,INDEX('WPTM - Section F'!D$93:D$574,MATCH('Print View'!$AU218,'WPTM - Section F'!L$93:L$574,0)),""),"")</f>
        <v/>
      </c>
      <c r="T218" s="572"/>
      <c r="U218" s="571" t="str">
        <f ca="1">IFERROR(IF(INDEX('WPTM - Section F'!E$93:E$574,MATCH('Print View'!$AU218,'WPTM - Section F'!L$93:L$574,0))&lt;&gt;0,INDEX('WPTM - Section F'!E$93:E$574,MATCH('Print View'!$AU218,'WPTM - Section F'!L$93:L$574,0)),""),"")</f>
        <v/>
      </c>
      <c r="V218" s="572"/>
      <c r="W218" s="571" t="str">
        <f ca="1">IFERROR(IF(INDEX('WPTM - Section F'!D$93:D$574,MATCH('Print View'!$AV218,'WPTM - Section F'!L$93:L$574,0))&lt;&gt;0,INDEX('WPTM - Section F'!D$93:D$574,MATCH('Print View'!$AV218,'WPTM - Section F'!L$93:L$574,0)),""),"")</f>
        <v/>
      </c>
      <c r="X218" s="572"/>
      <c r="Y218" s="571" t="str">
        <f ca="1">IFERROR(IF(INDEX('WPTM - Section F'!E$93:E$574,MATCH('Print View'!$AV218,'WPTM - Section F'!L$93:L$574,0))&lt;&gt;0,INDEX('WPTM - Section F'!E$93:E$574,MATCH('Print View'!$AV218,'WPTM - Section F'!L$93:L$574,0)),""),"")</f>
        <v/>
      </c>
      <c r="Z218" s="572"/>
      <c r="AA218" s="571" t="str">
        <f ca="1">IFERROR(IF(INDEX('WPTM - Section F'!D$93:D$574,MATCH('Print View'!$AW218,'WPTM - Section F'!L$93:L$574,0))&lt;&gt;0,INDEX('WPTM - Section F'!D$93:D$574,MATCH('Print View'!$AW218,'WPTM - Section F'!L$93:L$574,0)),""),"")</f>
        <v/>
      </c>
      <c r="AB218" s="572"/>
      <c r="AC218" s="571" t="str">
        <f ca="1">IFERROR(IF(INDEX('WPTM - Section F'!E$93:E$574,MATCH('Print View'!$AW218,'WPTM - Section F'!L$93:L$574,0))&lt;&gt;0,INDEX('WPTM - Section F'!E$93:E$574,MATCH('Print View'!$AW218,'WPTM - Section F'!L$93:L$574,0)),""),"")</f>
        <v/>
      </c>
      <c r="AD218" s="572"/>
      <c r="AE218" s="571" t="str">
        <f ca="1">IFERROR(IF(INDEX('WPTM - Section F'!D$93:D$574,MATCH('Print View'!$AX218,'WPTM - Section F'!L$93:L$574,0))&lt;&gt;0,INDEX('WPTM - Section F'!D$93:D$574,MATCH('Print View'!$AX218,'WPTM - Section F'!L$93:L$574,0)),""),"")</f>
        <v/>
      </c>
      <c r="AF218" s="572"/>
      <c r="AG218" s="571" t="str">
        <f ca="1">IFERROR(IF(INDEX('WPTM - Section F'!E$93:E$574,MATCH('Print View'!$AX218,'WPTM - Section F'!L$93:L$574,0))&lt;&gt;0,INDEX('WPTM - Section F'!E$93:E$574,MATCH('Print View'!$AX218,'WPTM - Section F'!L$93:L$574,0)),""),"")</f>
        <v/>
      </c>
      <c r="AH218" s="572"/>
      <c r="AI218" s="571" t="str">
        <f ca="1">IFERROR(IF(INDEX('WPTM - Section F'!D$93:D$574,MATCH('Print View'!$AY218,'WPTM - Section F'!L$93:L$574,0))&lt;&gt;0,INDEX('WPTM - Section F'!D$93:D$574,MATCH('Print View'!$AY218,'WPTM - Section F'!L$93:L$574,0)),""),"")</f>
        <v/>
      </c>
      <c r="AJ218" s="572"/>
      <c r="AK218" s="571" t="str">
        <f ca="1">IFERROR(IF(INDEX('WPTM - Section F'!E$93:E$574,MATCH('Print View'!$AY218,'WPTM - Section F'!L$93:L$574,0))&lt;&gt;0,INDEX('WPTM - Section F'!E$93:E$574,MATCH('Print View'!$AY218,'WPTM - Section F'!L$93:L$574,0)),""),"")</f>
        <v/>
      </c>
      <c r="AL218" s="572"/>
      <c r="AM218" s="316" t="str">
        <f>IFERROR(IF(INDEX('WPTM - Section F'!O$8:O$89,MATCH('Print View'!$A218,'WPTM - Section F'!D$8:D$89,0))&lt;&gt;0,INDEX('WPTM - Section F'!O$8:O$89,MATCH('Print View'!$A218,'WPTM - Section F'!D$8:D$89,0)),""),"")</f>
        <v/>
      </c>
      <c r="AN218" s="222"/>
      <c r="AO218" s="310"/>
      <c r="AP218" s="311"/>
      <c r="AQ218" s="311"/>
      <c r="AR218" s="247" t="str">
        <f t="shared" ca="1" si="372"/>
        <v>35</v>
      </c>
      <c r="AS218" s="3" t="str">
        <f t="shared" ca="1" si="373"/>
        <v>351-Jan-19 to 30-Jun-19</v>
      </c>
      <c r="AT218" s="3" t="str">
        <f t="shared" ca="1" si="374"/>
        <v>351-Jul-19 to 31-Dec-19</v>
      </c>
      <c r="AU218" s="3" t="str">
        <f t="shared" ca="1" si="375"/>
        <v>351-Jan-20 to 30-Jun-20</v>
      </c>
      <c r="AV218" s="3" t="str">
        <f t="shared" ca="1" si="376"/>
        <v>351-Jul-20 to 31-Dec-20</v>
      </c>
      <c r="AW218" s="3" t="str">
        <f t="shared" ca="1" si="377"/>
        <v>351-Jan-21 to 30-Jun-21</v>
      </c>
      <c r="AX218" s="9" t="str">
        <f t="shared" si="378"/>
        <v xml:space="preserve">35 to </v>
      </c>
      <c r="AY218" s="9" t="str">
        <f t="shared" si="379"/>
        <v xml:space="preserve">35 to </v>
      </c>
      <c r="AZ218" s="9"/>
      <c r="BA218" s="9"/>
    </row>
    <row r="219" spans="1:53" s="227" customFormat="1" ht="60" customHeight="1" x14ac:dyDescent="0.25">
      <c r="A219" s="297">
        <v>36</v>
      </c>
      <c r="B219" s="315" t="str">
        <f>IFERROR(IF(INDEX('WPTM - Section F'!B$8:B$89,MATCH('Print View'!$A219,'WPTM - Section F'!$A$8:$A$89,0))&lt;&gt;0,INDEX('WPTM - Section F'!B$8:B$89,MATCH('Print View'!$A219,'WPTM - Section F'!$A$8:$A$89,0)),""),"")</f>
        <v/>
      </c>
      <c r="C219" s="315" t="str">
        <f>IFERROR(IF(INDEX('WPTM - Section F'!C$8:C$89,MATCH('Print View'!$A219,'WPTM - Section F'!$A$8:$A$89,0))&lt;&gt;0,INDEX('WPTM - Section F'!C$8:C$89,MATCH('Print View'!$A219,'WPTM - Section F'!$A$8:$A$89,0)),""),"")</f>
        <v/>
      </c>
      <c r="D219" s="315" t="str">
        <f>IFERROR(IF(INDEX('WPTM - Section F'!D$8:D$89,MATCH('Print View'!$A219,'WPTM - Section F'!$A$8:$A$89,0))&lt;&gt;0,INDEX('WPTM - Section F'!D$8:D$89,MATCH('Print View'!$A219,'WPTM - Section F'!$A$8:$A$89,0)),""),"")</f>
        <v/>
      </c>
      <c r="E219" s="315" t="str">
        <f>IFERROR(IF(INDEX('WPTM - Section F'!E$8:E$89,MATCH('Print View'!$A219,'WPTM - Section F'!$A$8:$A$89,0))&lt;&gt;0,INDEX('WPTM - Section F'!E$8:E$89,MATCH('Print View'!$A219,'WPTM - Section F'!$A$8:$A$89,0)),""),"")</f>
        <v/>
      </c>
      <c r="F219" s="315" t="str">
        <f>IFERROR(IF(INDEX('WPTM - Section F'!N$8:N$89,MATCH('Print View'!$A219,'WPTM - Section F'!$A$8:$A$89,0))&lt;&gt;0,INDEX('WPTM - Section F'!N$8:N$89,MATCH('Print View'!$A219,'WPTM - Section F'!$A$8:$A$89,0)),""),"")</f>
        <v/>
      </c>
      <c r="G219" s="571" t="str">
        <f ca="1">IFERROR(IF(INDEX('WPTM - Section F'!D$93:D$574,MATCH('Print View'!$AR219,'WPTM - Section F'!L$93:L$574,0))&lt;&gt;0,INDEX('WPTM - Section F'!D$93:D$574,MATCH('Print View'!$AR219,'WPTM - Section F'!L$93:L$574,0)),""),"")</f>
        <v/>
      </c>
      <c r="H219" s="572"/>
      <c r="I219" s="571" t="str">
        <f ca="1">IFERROR(IF(INDEX('WPTM - Section F'!E$93:E$574,MATCH('Print View'!$AR219,'WPTM - Section F'!L$93:L$574,0))&lt;&gt;0,INDEX('WPTM - Section F'!E$93:E$574,MATCH('Print View'!$AR219,'WPTM - Section F'!L$93:L$574,0)),""),"")</f>
        <v/>
      </c>
      <c r="J219" s="572"/>
      <c r="K219" s="571" t="str">
        <f ca="1">IFERROR(IF(INDEX('WPTM - Section F'!D$93:D$574,MATCH('Print View'!$AS219,'WPTM - Section F'!L$93:L$574,0))&lt;&gt;0,INDEX('WPTM - Section F'!D$93:D$574,MATCH('Print View'!$AS219,'WPTM - Section F'!L$93:L$574,0)),""),"")</f>
        <v/>
      </c>
      <c r="L219" s="572"/>
      <c r="M219" s="571" t="str">
        <f ca="1">IFERROR(IF(INDEX('WPTM - Section F'!E$93:E$574,MATCH('Print View'!$AS219,'WPTM - Section F'!L$93:L$574,0))&lt;&gt;0,INDEX('WPTM - Section F'!E$93:E$574,MATCH('Print View'!$AS219,'WPTM - Section F'!L$93:L$574,0)),""),"")</f>
        <v/>
      </c>
      <c r="N219" s="572"/>
      <c r="O219" s="571" t="str">
        <f ca="1">IFERROR(IF(INDEX('WPTM - Section F'!D$93:D$574,MATCH('Print View'!$AT219,'WPTM - Section F'!L$93:L$574,0))&lt;&gt;0,INDEX('WPTM - Section F'!D$93:D$574,MATCH('Print View'!$AT219,'WPTM - Section F'!L$93:L$574,0)),""),"")</f>
        <v/>
      </c>
      <c r="P219" s="572"/>
      <c r="Q219" s="571" t="str">
        <f ca="1">IFERROR(IF(INDEX('WPTM - Section F'!E$93:E$574,MATCH('Print View'!$AT219,'WPTM - Section F'!L$93:L$574,0))&lt;&gt;0,INDEX('WPTM - Section F'!E$93:E$574,MATCH('Print View'!$AT219,'WPTM - Section F'!L$93:L$574,0)),""),"")</f>
        <v/>
      </c>
      <c r="R219" s="572"/>
      <c r="S219" s="571" t="str">
        <f ca="1">IFERROR(IF(INDEX('WPTM - Section F'!D$93:D$574,MATCH('Print View'!$AU219,'WPTM - Section F'!L$93:L$574,0))&lt;&gt;0,INDEX('WPTM - Section F'!D$93:D$574,MATCH('Print View'!$AU219,'WPTM - Section F'!L$93:L$574,0)),""),"")</f>
        <v/>
      </c>
      <c r="T219" s="572"/>
      <c r="U219" s="571" t="str">
        <f ca="1">IFERROR(IF(INDEX('WPTM - Section F'!E$93:E$574,MATCH('Print View'!$AU219,'WPTM - Section F'!L$93:L$574,0))&lt;&gt;0,INDEX('WPTM - Section F'!E$93:E$574,MATCH('Print View'!$AU219,'WPTM - Section F'!L$93:L$574,0)),""),"")</f>
        <v/>
      </c>
      <c r="V219" s="572"/>
      <c r="W219" s="571" t="str">
        <f ca="1">IFERROR(IF(INDEX('WPTM - Section F'!D$93:D$574,MATCH('Print View'!$AV219,'WPTM - Section F'!L$93:L$574,0))&lt;&gt;0,INDEX('WPTM - Section F'!D$93:D$574,MATCH('Print View'!$AV219,'WPTM - Section F'!L$93:L$574,0)),""),"")</f>
        <v/>
      </c>
      <c r="X219" s="572"/>
      <c r="Y219" s="571" t="str">
        <f ca="1">IFERROR(IF(INDEX('WPTM - Section F'!E$93:E$574,MATCH('Print View'!$AV219,'WPTM - Section F'!L$93:L$574,0))&lt;&gt;0,INDEX('WPTM - Section F'!E$93:E$574,MATCH('Print View'!$AV219,'WPTM - Section F'!L$93:L$574,0)),""),"")</f>
        <v/>
      </c>
      <c r="Z219" s="572"/>
      <c r="AA219" s="571" t="str">
        <f ca="1">IFERROR(IF(INDEX('WPTM - Section F'!D$93:D$574,MATCH('Print View'!$AW219,'WPTM - Section F'!L$93:L$574,0))&lt;&gt;0,INDEX('WPTM - Section F'!D$93:D$574,MATCH('Print View'!$AW219,'WPTM - Section F'!L$93:L$574,0)),""),"")</f>
        <v/>
      </c>
      <c r="AB219" s="572"/>
      <c r="AC219" s="571" t="str">
        <f ca="1">IFERROR(IF(INDEX('WPTM - Section F'!E$93:E$574,MATCH('Print View'!$AW219,'WPTM - Section F'!L$93:L$574,0))&lt;&gt;0,INDEX('WPTM - Section F'!E$93:E$574,MATCH('Print View'!$AW219,'WPTM - Section F'!L$93:L$574,0)),""),"")</f>
        <v/>
      </c>
      <c r="AD219" s="572"/>
      <c r="AE219" s="571" t="str">
        <f ca="1">IFERROR(IF(INDEX('WPTM - Section F'!D$93:D$574,MATCH('Print View'!$AX219,'WPTM - Section F'!L$93:L$574,0))&lt;&gt;0,INDEX('WPTM - Section F'!D$93:D$574,MATCH('Print View'!$AX219,'WPTM - Section F'!L$93:L$574,0)),""),"")</f>
        <v/>
      </c>
      <c r="AF219" s="572"/>
      <c r="AG219" s="571" t="str">
        <f ca="1">IFERROR(IF(INDEX('WPTM - Section F'!E$93:E$574,MATCH('Print View'!$AX219,'WPTM - Section F'!L$93:L$574,0))&lt;&gt;0,INDEX('WPTM - Section F'!E$93:E$574,MATCH('Print View'!$AX219,'WPTM - Section F'!L$93:L$574,0)),""),"")</f>
        <v/>
      </c>
      <c r="AH219" s="572"/>
      <c r="AI219" s="571" t="str">
        <f ca="1">IFERROR(IF(INDEX('WPTM - Section F'!D$93:D$574,MATCH('Print View'!$AY219,'WPTM - Section F'!L$93:L$574,0))&lt;&gt;0,INDEX('WPTM - Section F'!D$93:D$574,MATCH('Print View'!$AY219,'WPTM - Section F'!L$93:L$574,0)),""),"")</f>
        <v/>
      </c>
      <c r="AJ219" s="572"/>
      <c r="AK219" s="571" t="str">
        <f ca="1">IFERROR(IF(INDEX('WPTM - Section F'!E$93:E$574,MATCH('Print View'!$AY219,'WPTM - Section F'!L$93:L$574,0))&lt;&gt;0,INDEX('WPTM - Section F'!E$93:E$574,MATCH('Print View'!$AY219,'WPTM - Section F'!L$93:L$574,0)),""),"")</f>
        <v/>
      </c>
      <c r="AL219" s="572"/>
      <c r="AM219" s="316" t="str">
        <f>IFERROR(IF(INDEX('WPTM - Section F'!O$8:O$89,MATCH('Print View'!$A219,'WPTM - Section F'!D$8:D$89,0))&lt;&gt;0,INDEX('WPTM - Section F'!O$8:O$89,MATCH('Print View'!$A219,'WPTM - Section F'!D$8:D$89,0)),""),"")</f>
        <v/>
      </c>
      <c r="AN219" s="222"/>
      <c r="AO219" s="310"/>
      <c r="AP219" s="311"/>
      <c r="AQ219" s="311"/>
      <c r="AR219" s="247" t="str">
        <f t="shared" ca="1" si="372"/>
        <v>36</v>
      </c>
      <c r="AS219" s="3" t="str">
        <f t="shared" ca="1" si="373"/>
        <v>361-Jan-19 to 30-Jun-19</v>
      </c>
      <c r="AT219" s="3" t="str">
        <f t="shared" ca="1" si="374"/>
        <v>361-Jul-19 to 31-Dec-19</v>
      </c>
      <c r="AU219" s="3" t="str">
        <f t="shared" ca="1" si="375"/>
        <v>361-Jan-20 to 30-Jun-20</v>
      </c>
      <c r="AV219" s="3" t="str">
        <f t="shared" ca="1" si="376"/>
        <v>361-Jul-20 to 31-Dec-20</v>
      </c>
      <c r="AW219" s="3" t="str">
        <f t="shared" ca="1" si="377"/>
        <v>361-Jan-21 to 30-Jun-21</v>
      </c>
      <c r="AX219" s="9" t="str">
        <f t="shared" si="378"/>
        <v xml:space="preserve">36 to </v>
      </c>
      <c r="AY219" s="9" t="str">
        <f t="shared" si="379"/>
        <v xml:space="preserve">36 to </v>
      </c>
      <c r="AZ219" s="9"/>
      <c r="BA219" s="9"/>
    </row>
    <row r="220" spans="1:53" s="227" customFormat="1" ht="60" customHeight="1" x14ac:dyDescent="0.25">
      <c r="A220" s="297">
        <v>37</v>
      </c>
      <c r="B220" s="315" t="str">
        <f>IFERROR(IF(INDEX('WPTM - Section F'!B$8:B$89,MATCH('Print View'!$A220,'WPTM - Section F'!$A$8:$A$89,0))&lt;&gt;0,INDEX('WPTM - Section F'!B$8:B$89,MATCH('Print View'!$A220,'WPTM - Section F'!$A$8:$A$89,0)),""),"")</f>
        <v/>
      </c>
      <c r="C220" s="315" t="str">
        <f>IFERROR(IF(INDEX('WPTM - Section F'!C$8:C$89,MATCH('Print View'!$A220,'WPTM - Section F'!$A$8:$A$89,0))&lt;&gt;0,INDEX('WPTM - Section F'!C$8:C$89,MATCH('Print View'!$A220,'WPTM - Section F'!$A$8:$A$89,0)),""),"")</f>
        <v/>
      </c>
      <c r="D220" s="315" t="str">
        <f>IFERROR(IF(INDEX('WPTM - Section F'!D$8:D$89,MATCH('Print View'!$A220,'WPTM - Section F'!$A$8:$A$89,0))&lt;&gt;0,INDEX('WPTM - Section F'!D$8:D$89,MATCH('Print View'!$A220,'WPTM - Section F'!$A$8:$A$89,0)),""),"")</f>
        <v/>
      </c>
      <c r="E220" s="315" t="str">
        <f>IFERROR(IF(INDEX('WPTM - Section F'!E$8:E$89,MATCH('Print View'!$A220,'WPTM - Section F'!$A$8:$A$89,0))&lt;&gt;0,INDEX('WPTM - Section F'!E$8:E$89,MATCH('Print View'!$A220,'WPTM - Section F'!$A$8:$A$89,0)),""),"")</f>
        <v/>
      </c>
      <c r="F220" s="315" t="str">
        <f>IFERROR(IF(INDEX('WPTM - Section F'!N$8:N$89,MATCH('Print View'!$A220,'WPTM - Section F'!$A$8:$A$89,0))&lt;&gt;0,INDEX('WPTM - Section F'!N$8:N$89,MATCH('Print View'!$A220,'WPTM - Section F'!$A$8:$A$89,0)),""),"")</f>
        <v/>
      </c>
      <c r="G220" s="571" t="str">
        <f ca="1">IFERROR(IF(INDEX('WPTM - Section F'!D$93:D$574,MATCH('Print View'!$AR220,'WPTM - Section F'!L$93:L$574,0))&lt;&gt;0,INDEX('WPTM - Section F'!D$93:D$574,MATCH('Print View'!$AR220,'WPTM - Section F'!L$93:L$574,0)),""),"")</f>
        <v/>
      </c>
      <c r="H220" s="572"/>
      <c r="I220" s="571" t="str">
        <f ca="1">IFERROR(IF(INDEX('WPTM - Section F'!E$93:E$574,MATCH('Print View'!$AR220,'WPTM - Section F'!L$93:L$574,0))&lt;&gt;0,INDEX('WPTM - Section F'!E$93:E$574,MATCH('Print View'!$AR220,'WPTM - Section F'!L$93:L$574,0)),""),"")</f>
        <v/>
      </c>
      <c r="J220" s="572"/>
      <c r="K220" s="571" t="str">
        <f ca="1">IFERROR(IF(INDEX('WPTM - Section F'!D$93:D$574,MATCH('Print View'!$AS220,'WPTM - Section F'!L$93:L$574,0))&lt;&gt;0,INDEX('WPTM - Section F'!D$93:D$574,MATCH('Print View'!$AS220,'WPTM - Section F'!L$93:L$574,0)),""),"")</f>
        <v/>
      </c>
      <c r="L220" s="572"/>
      <c r="M220" s="571" t="str">
        <f ca="1">IFERROR(IF(INDEX('WPTM - Section F'!E$93:E$574,MATCH('Print View'!$AS220,'WPTM - Section F'!L$93:L$574,0))&lt;&gt;0,INDEX('WPTM - Section F'!E$93:E$574,MATCH('Print View'!$AS220,'WPTM - Section F'!L$93:L$574,0)),""),"")</f>
        <v/>
      </c>
      <c r="N220" s="572"/>
      <c r="O220" s="571" t="str">
        <f ca="1">IFERROR(IF(INDEX('WPTM - Section F'!D$93:D$574,MATCH('Print View'!$AT220,'WPTM - Section F'!L$93:L$574,0))&lt;&gt;0,INDEX('WPTM - Section F'!D$93:D$574,MATCH('Print View'!$AT220,'WPTM - Section F'!L$93:L$574,0)),""),"")</f>
        <v/>
      </c>
      <c r="P220" s="572"/>
      <c r="Q220" s="571" t="str">
        <f ca="1">IFERROR(IF(INDEX('WPTM - Section F'!E$93:E$574,MATCH('Print View'!$AT220,'WPTM - Section F'!L$93:L$574,0))&lt;&gt;0,INDEX('WPTM - Section F'!E$93:E$574,MATCH('Print View'!$AT220,'WPTM - Section F'!L$93:L$574,0)),""),"")</f>
        <v/>
      </c>
      <c r="R220" s="572"/>
      <c r="S220" s="571" t="str">
        <f ca="1">IFERROR(IF(INDEX('WPTM - Section F'!D$93:D$574,MATCH('Print View'!$AU220,'WPTM - Section F'!L$93:L$574,0))&lt;&gt;0,INDEX('WPTM - Section F'!D$93:D$574,MATCH('Print View'!$AU220,'WPTM - Section F'!L$93:L$574,0)),""),"")</f>
        <v/>
      </c>
      <c r="T220" s="572"/>
      <c r="U220" s="571" t="str">
        <f ca="1">IFERROR(IF(INDEX('WPTM - Section F'!E$93:E$574,MATCH('Print View'!$AU220,'WPTM - Section F'!L$93:L$574,0))&lt;&gt;0,INDEX('WPTM - Section F'!E$93:E$574,MATCH('Print View'!$AU220,'WPTM - Section F'!L$93:L$574,0)),""),"")</f>
        <v/>
      </c>
      <c r="V220" s="572"/>
      <c r="W220" s="571" t="str">
        <f ca="1">IFERROR(IF(INDEX('WPTM - Section F'!D$93:D$574,MATCH('Print View'!$AV220,'WPTM - Section F'!L$93:L$574,0))&lt;&gt;0,INDEX('WPTM - Section F'!D$93:D$574,MATCH('Print View'!$AV220,'WPTM - Section F'!L$93:L$574,0)),""),"")</f>
        <v/>
      </c>
      <c r="X220" s="572"/>
      <c r="Y220" s="571" t="str">
        <f ca="1">IFERROR(IF(INDEX('WPTM - Section F'!E$93:E$574,MATCH('Print View'!$AV220,'WPTM - Section F'!L$93:L$574,0))&lt;&gt;0,INDEX('WPTM - Section F'!E$93:E$574,MATCH('Print View'!$AV220,'WPTM - Section F'!L$93:L$574,0)),""),"")</f>
        <v/>
      </c>
      <c r="Z220" s="572"/>
      <c r="AA220" s="571" t="str">
        <f ca="1">IFERROR(IF(INDEX('WPTM - Section F'!D$93:D$574,MATCH('Print View'!$AW220,'WPTM - Section F'!L$93:L$574,0))&lt;&gt;0,INDEX('WPTM - Section F'!D$93:D$574,MATCH('Print View'!$AW220,'WPTM - Section F'!L$93:L$574,0)),""),"")</f>
        <v/>
      </c>
      <c r="AB220" s="572"/>
      <c r="AC220" s="571" t="str">
        <f ca="1">IFERROR(IF(INDEX('WPTM - Section F'!E$93:E$574,MATCH('Print View'!$AW220,'WPTM - Section F'!L$93:L$574,0))&lt;&gt;0,INDEX('WPTM - Section F'!E$93:E$574,MATCH('Print View'!$AW220,'WPTM - Section F'!L$93:L$574,0)),""),"")</f>
        <v/>
      </c>
      <c r="AD220" s="572"/>
      <c r="AE220" s="571" t="str">
        <f ca="1">IFERROR(IF(INDEX('WPTM - Section F'!D$93:D$574,MATCH('Print View'!$AX220,'WPTM - Section F'!L$93:L$574,0))&lt;&gt;0,INDEX('WPTM - Section F'!D$93:D$574,MATCH('Print View'!$AX220,'WPTM - Section F'!L$93:L$574,0)),""),"")</f>
        <v/>
      </c>
      <c r="AF220" s="572"/>
      <c r="AG220" s="571" t="str">
        <f ca="1">IFERROR(IF(INDEX('WPTM - Section F'!E$93:E$574,MATCH('Print View'!$AX220,'WPTM - Section F'!L$93:L$574,0))&lt;&gt;0,INDEX('WPTM - Section F'!E$93:E$574,MATCH('Print View'!$AX220,'WPTM - Section F'!L$93:L$574,0)),""),"")</f>
        <v/>
      </c>
      <c r="AH220" s="572"/>
      <c r="AI220" s="571" t="str">
        <f ca="1">IFERROR(IF(INDEX('WPTM - Section F'!D$93:D$574,MATCH('Print View'!$AY220,'WPTM - Section F'!L$93:L$574,0))&lt;&gt;0,INDEX('WPTM - Section F'!D$93:D$574,MATCH('Print View'!$AY220,'WPTM - Section F'!L$93:L$574,0)),""),"")</f>
        <v/>
      </c>
      <c r="AJ220" s="572"/>
      <c r="AK220" s="571" t="str">
        <f ca="1">IFERROR(IF(INDEX('WPTM - Section F'!E$93:E$574,MATCH('Print View'!$AY220,'WPTM - Section F'!L$93:L$574,0))&lt;&gt;0,INDEX('WPTM - Section F'!E$93:E$574,MATCH('Print View'!$AY220,'WPTM - Section F'!L$93:L$574,0)),""),"")</f>
        <v/>
      </c>
      <c r="AL220" s="572"/>
      <c r="AM220" s="316" t="str">
        <f>IFERROR(IF(INDEX('WPTM - Section F'!O$8:O$89,MATCH('Print View'!$A220,'WPTM - Section F'!D$8:D$89,0))&lt;&gt;0,INDEX('WPTM - Section F'!O$8:O$89,MATCH('Print View'!$A220,'WPTM - Section F'!D$8:D$89,0)),""),"")</f>
        <v/>
      </c>
      <c r="AN220" s="222"/>
      <c r="AO220" s="310"/>
      <c r="AP220" s="311"/>
      <c r="AQ220" s="311"/>
      <c r="AR220" s="247" t="str">
        <f t="shared" ca="1" si="372"/>
        <v>37</v>
      </c>
      <c r="AS220" s="3" t="str">
        <f t="shared" ca="1" si="373"/>
        <v>371-Jan-19 to 30-Jun-19</v>
      </c>
      <c r="AT220" s="3" t="str">
        <f t="shared" ca="1" si="374"/>
        <v>371-Jul-19 to 31-Dec-19</v>
      </c>
      <c r="AU220" s="3" t="str">
        <f t="shared" ca="1" si="375"/>
        <v>371-Jan-20 to 30-Jun-20</v>
      </c>
      <c r="AV220" s="3" t="str">
        <f t="shared" ca="1" si="376"/>
        <v>371-Jul-20 to 31-Dec-20</v>
      </c>
      <c r="AW220" s="3" t="str">
        <f t="shared" ca="1" si="377"/>
        <v>371-Jan-21 to 30-Jun-21</v>
      </c>
      <c r="AX220" s="9" t="str">
        <f t="shared" si="378"/>
        <v xml:space="preserve">37 to </v>
      </c>
      <c r="AY220" s="9" t="str">
        <f t="shared" si="379"/>
        <v xml:space="preserve">37 to </v>
      </c>
      <c r="AZ220" s="9"/>
      <c r="BA220" s="9"/>
    </row>
    <row r="221" spans="1:53" s="227" customFormat="1" ht="60" customHeight="1" x14ac:dyDescent="0.25">
      <c r="A221" s="297">
        <v>38</v>
      </c>
      <c r="B221" s="315" t="str">
        <f>IFERROR(IF(INDEX('WPTM - Section F'!B$8:B$89,MATCH('Print View'!$A221,'WPTM - Section F'!$A$8:$A$89,0))&lt;&gt;0,INDEX('WPTM - Section F'!B$8:B$89,MATCH('Print View'!$A221,'WPTM - Section F'!$A$8:$A$89,0)),""),"")</f>
        <v/>
      </c>
      <c r="C221" s="315" t="str">
        <f>IFERROR(IF(INDEX('WPTM - Section F'!C$8:C$89,MATCH('Print View'!$A221,'WPTM - Section F'!$A$8:$A$89,0))&lt;&gt;0,INDEX('WPTM - Section F'!C$8:C$89,MATCH('Print View'!$A221,'WPTM - Section F'!$A$8:$A$89,0)),""),"")</f>
        <v/>
      </c>
      <c r="D221" s="315" t="str">
        <f>IFERROR(IF(INDEX('WPTM - Section F'!D$8:D$89,MATCH('Print View'!$A221,'WPTM - Section F'!$A$8:$A$89,0))&lt;&gt;0,INDEX('WPTM - Section F'!D$8:D$89,MATCH('Print View'!$A221,'WPTM - Section F'!$A$8:$A$89,0)),""),"")</f>
        <v/>
      </c>
      <c r="E221" s="315" t="str">
        <f>IFERROR(IF(INDEX('WPTM - Section F'!E$8:E$89,MATCH('Print View'!$A221,'WPTM - Section F'!$A$8:$A$89,0))&lt;&gt;0,INDEX('WPTM - Section F'!E$8:E$89,MATCH('Print View'!$A221,'WPTM - Section F'!$A$8:$A$89,0)),""),"")</f>
        <v/>
      </c>
      <c r="F221" s="315" t="str">
        <f>IFERROR(IF(INDEX('WPTM - Section F'!N$8:N$89,MATCH('Print View'!$A221,'WPTM - Section F'!$A$8:$A$89,0))&lt;&gt;0,INDEX('WPTM - Section F'!N$8:N$89,MATCH('Print View'!$A221,'WPTM - Section F'!$A$8:$A$89,0)),""),"")</f>
        <v/>
      </c>
      <c r="G221" s="571" t="str">
        <f ca="1">IFERROR(IF(INDEX('WPTM - Section F'!D$93:D$574,MATCH('Print View'!$AR221,'WPTM - Section F'!L$93:L$574,0))&lt;&gt;0,INDEX('WPTM - Section F'!D$93:D$574,MATCH('Print View'!$AR221,'WPTM - Section F'!L$93:L$574,0)),""),"")</f>
        <v/>
      </c>
      <c r="H221" s="572"/>
      <c r="I221" s="571" t="str">
        <f ca="1">IFERROR(IF(INDEX('WPTM - Section F'!E$93:E$574,MATCH('Print View'!$AR221,'WPTM - Section F'!L$93:L$574,0))&lt;&gt;0,INDEX('WPTM - Section F'!E$93:E$574,MATCH('Print View'!$AR221,'WPTM - Section F'!L$93:L$574,0)),""),"")</f>
        <v/>
      </c>
      <c r="J221" s="572"/>
      <c r="K221" s="571" t="str">
        <f ca="1">IFERROR(IF(INDEX('WPTM - Section F'!D$93:D$574,MATCH('Print View'!$AS221,'WPTM - Section F'!L$93:L$574,0))&lt;&gt;0,INDEX('WPTM - Section F'!D$93:D$574,MATCH('Print View'!$AS221,'WPTM - Section F'!L$93:L$574,0)),""),"")</f>
        <v/>
      </c>
      <c r="L221" s="572"/>
      <c r="M221" s="571" t="str">
        <f ca="1">IFERROR(IF(INDEX('WPTM - Section F'!E$93:E$574,MATCH('Print View'!$AS221,'WPTM - Section F'!L$93:L$574,0))&lt;&gt;0,INDEX('WPTM - Section F'!E$93:E$574,MATCH('Print View'!$AS221,'WPTM - Section F'!L$93:L$574,0)),""),"")</f>
        <v/>
      </c>
      <c r="N221" s="572"/>
      <c r="O221" s="571" t="str">
        <f ca="1">IFERROR(IF(INDEX('WPTM - Section F'!D$93:D$574,MATCH('Print View'!$AT221,'WPTM - Section F'!L$93:L$574,0))&lt;&gt;0,INDEX('WPTM - Section F'!D$93:D$574,MATCH('Print View'!$AT221,'WPTM - Section F'!L$93:L$574,0)),""),"")</f>
        <v/>
      </c>
      <c r="P221" s="572"/>
      <c r="Q221" s="571" t="str">
        <f ca="1">IFERROR(IF(INDEX('WPTM - Section F'!E$93:E$574,MATCH('Print View'!$AT221,'WPTM - Section F'!L$93:L$574,0))&lt;&gt;0,INDEX('WPTM - Section F'!E$93:E$574,MATCH('Print View'!$AT221,'WPTM - Section F'!L$93:L$574,0)),""),"")</f>
        <v/>
      </c>
      <c r="R221" s="572"/>
      <c r="S221" s="571" t="str">
        <f ca="1">IFERROR(IF(INDEX('WPTM - Section F'!D$93:D$574,MATCH('Print View'!$AU221,'WPTM - Section F'!L$93:L$574,0))&lt;&gt;0,INDEX('WPTM - Section F'!D$93:D$574,MATCH('Print View'!$AU221,'WPTM - Section F'!L$93:L$574,0)),""),"")</f>
        <v/>
      </c>
      <c r="T221" s="572"/>
      <c r="U221" s="571" t="str">
        <f ca="1">IFERROR(IF(INDEX('WPTM - Section F'!E$93:E$574,MATCH('Print View'!$AU221,'WPTM - Section F'!L$93:L$574,0))&lt;&gt;0,INDEX('WPTM - Section F'!E$93:E$574,MATCH('Print View'!$AU221,'WPTM - Section F'!L$93:L$574,0)),""),"")</f>
        <v/>
      </c>
      <c r="V221" s="572"/>
      <c r="W221" s="571" t="str">
        <f ca="1">IFERROR(IF(INDEX('WPTM - Section F'!D$93:D$574,MATCH('Print View'!$AV221,'WPTM - Section F'!L$93:L$574,0))&lt;&gt;0,INDEX('WPTM - Section F'!D$93:D$574,MATCH('Print View'!$AV221,'WPTM - Section F'!L$93:L$574,0)),""),"")</f>
        <v/>
      </c>
      <c r="X221" s="572"/>
      <c r="Y221" s="571" t="str">
        <f ca="1">IFERROR(IF(INDEX('WPTM - Section F'!E$93:E$574,MATCH('Print View'!$AV221,'WPTM - Section F'!L$93:L$574,0))&lt;&gt;0,INDEX('WPTM - Section F'!E$93:E$574,MATCH('Print View'!$AV221,'WPTM - Section F'!L$93:L$574,0)),""),"")</f>
        <v/>
      </c>
      <c r="Z221" s="572"/>
      <c r="AA221" s="571" t="str">
        <f ca="1">IFERROR(IF(INDEX('WPTM - Section F'!D$93:D$574,MATCH('Print View'!$AW221,'WPTM - Section F'!L$93:L$574,0))&lt;&gt;0,INDEX('WPTM - Section F'!D$93:D$574,MATCH('Print View'!$AW221,'WPTM - Section F'!L$93:L$574,0)),""),"")</f>
        <v/>
      </c>
      <c r="AB221" s="572"/>
      <c r="AC221" s="571" t="str">
        <f ca="1">IFERROR(IF(INDEX('WPTM - Section F'!E$93:E$574,MATCH('Print View'!$AW221,'WPTM - Section F'!L$93:L$574,0))&lt;&gt;0,INDEX('WPTM - Section F'!E$93:E$574,MATCH('Print View'!$AW221,'WPTM - Section F'!L$93:L$574,0)),""),"")</f>
        <v/>
      </c>
      <c r="AD221" s="572"/>
      <c r="AE221" s="571" t="str">
        <f ca="1">IFERROR(IF(INDEX('WPTM - Section F'!D$93:D$574,MATCH('Print View'!$AX221,'WPTM - Section F'!L$93:L$574,0))&lt;&gt;0,INDEX('WPTM - Section F'!D$93:D$574,MATCH('Print View'!$AX221,'WPTM - Section F'!L$93:L$574,0)),""),"")</f>
        <v/>
      </c>
      <c r="AF221" s="572"/>
      <c r="AG221" s="571" t="str">
        <f ca="1">IFERROR(IF(INDEX('WPTM - Section F'!E$93:E$574,MATCH('Print View'!$AX221,'WPTM - Section F'!L$93:L$574,0))&lt;&gt;0,INDEX('WPTM - Section F'!E$93:E$574,MATCH('Print View'!$AX221,'WPTM - Section F'!L$93:L$574,0)),""),"")</f>
        <v/>
      </c>
      <c r="AH221" s="572"/>
      <c r="AI221" s="571" t="str">
        <f ca="1">IFERROR(IF(INDEX('WPTM - Section F'!D$93:D$574,MATCH('Print View'!$AY221,'WPTM - Section F'!L$93:L$574,0))&lt;&gt;0,INDEX('WPTM - Section F'!D$93:D$574,MATCH('Print View'!$AY221,'WPTM - Section F'!L$93:L$574,0)),""),"")</f>
        <v/>
      </c>
      <c r="AJ221" s="572"/>
      <c r="AK221" s="571" t="str">
        <f ca="1">IFERROR(IF(INDEX('WPTM - Section F'!E$93:E$574,MATCH('Print View'!$AY221,'WPTM - Section F'!L$93:L$574,0))&lt;&gt;0,INDEX('WPTM - Section F'!E$93:E$574,MATCH('Print View'!$AY221,'WPTM - Section F'!L$93:L$574,0)),""),"")</f>
        <v/>
      </c>
      <c r="AL221" s="572"/>
      <c r="AM221" s="316" t="str">
        <f>IFERROR(IF(INDEX('WPTM - Section F'!O$8:O$89,MATCH('Print View'!$A221,'WPTM - Section F'!D$8:D$89,0))&lt;&gt;0,INDEX('WPTM - Section F'!O$8:O$89,MATCH('Print View'!$A221,'WPTM - Section F'!D$8:D$89,0)),""),"")</f>
        <v/>
      </c>
      <c r="AN221" s="222"/>
      <c r="AO221" s="310"/>
      <c r="AP221" s="311"/>
      <c r="AQ221" s="311"/>
      <c r="AR221" s="247" t="str">
        <f t="shared" ca="1" si="372"/>
        <v>38</v>
      </c>
      <c r="AS221" s="3" t="str">
        <f t="shared" ca="1" si="373"/>
        <v>381-Jan-19 to 30-Jun-19</v>
      </c>
      <c r="AT221" s="3" t="str">
        <f t="shared" ca="1" si="374"/>
        <v>381-Jul-19 to 31-Dec-19</v>
      </c>
      <c r="AU221" s="3" t="str">
        <f t="shared" ca="1" si="375"/>
        <v>381-Jan-20 to 30-Jun-20</v>
      </c>
      <c r="AV221" s="3" t="str">
        <f t="shared" ca="1" si="376"/>
        <v>381-Jul-20 to 31-Dec-20</v>
      </c>
      <c r="AW221" s="3" t="str">
        <f t="shared" ca="1" si="377"/>
        <v>381-Jan-21 to 30-Jun-21</v>
      </c>
      <c r="AX221" s="9" t="str">
        <f t="shared" si="378"/>
        <v xml:space="preserve">38 to </v>
      </c>
      <c r="AY221" s="9" t="str">
        <f t="shared" si="379"/>
        <v xml:space="preserve">38 to </v>
      </c>
      <c r="AZ221" s="9"/>
      <c r="BA221" s="9"/>
    </row>
    <row r="222" spans="1:53" s="227" customFormat="1" ht="60" customHeight="1" x14ac:dyDescent="0.25">
      <c r="A222" s="297">
        <v>39</v>
      </c>
      <c r="B222" s="315" t="str">
        <f>IFERROR(IF(INDEX('WPTM - Section F'!B$8:B$89,MATCH('Print View'!$A222,'WPTM - Section F'!$A$8:$A$89,0))&lt;&gt;0,INDEX('WPTM - Section F'!B$8:B$89,MATCH('Print View'!$A222,'WPTM - Section F'!$A$8:$A$89,0)),""),"")</f>
        <v/>
      </c>
      <c r="C222" s="315" t="str">
        <f>IFERROR(IF(INDEX('WPTM - Section F'!C$8:C$89,MATCH('Print View'!$A222,'WPTM - Section F'!$A$8:$A$89,0))&lt;&gt;0,INDEX('WPTM - Section F'!C$8:C$89,MATCH('Print View'!$A222,'WPTM - Section F'!$A$8:$A$89,0)),""),"")</f>
        <v/>
      </c>
      <c r="D222" s="315" t="str">
        <f>IFERROR(IF(INDEX('WPTM - Section F'!D$8:D$89,MATCH('Print View'!$A222,'WPTM - Section F'!$A$8:$A$89,0))&lt;&gt;0,INDEX('WPTM - Section F'!D$8:D$89,MATCH('Print View'!$A222,'WPTM - Section F'!$A$8:$A$89,0)),""),"")</f>
        <v/>
      </c>
      <c r="E222" s="315" t="str">
        <f>IFERROR(IF(INDEX('WPTM - Section F'!E$8:E$89,MATCH('Print View'!$A222,'WPTM - Section F'!$A$8:$A$89,0))&lt;&gt;0,INDEX('WPTM - Section F'!E$8:E$89,MATCH('Print View'!$A222,'WPTM - Section F'!$A$8:$A$89,0)),""),"")</f>
        <v/>
      </c>
      <c r="F222" s="315" t="str">
        <f>IFERROR(IF(INDEX('WPTM - Section F'!N$8:N$89,MATCH('Print View'!$A222,'WPTM - Section F'!$A$8:$A$89,0))&lt;&gt;0,INDEX('WPTM - Section F'!N$8:N$89,MATCH('Print View'!$A222,'WPTM - Section F'!$A$8:$A$89,0)),""),"")</f>
        <v/>
      </c>
      <c r="G222" s="571" t="str">
        <f ca="1">IFERROR(IF(INDEX('WPTM - Section F'!D$93:D$574,MATCH('Print View'!$AR222,'WPTM - Section F'!L$93:L$574,0))&lt;&gt;0,INDEX('WPTM - Section F'!D$93:D$574,MATCH('Print View'!$AR222,'WPTM - Section F'!L$93:L$574,0)),""),"")</f>
        <v/>
      </c>
      <c r="H222" s="572"/>
      <c r="I222" s="571" t="str">
        <f ca="1">IFERROR(IF(INDEX('WPTM - Section F'!E$93:E$574,MATCH('Print View'!$AR222,'WPTM - Section F'!L$93:L$574,0))&lt;&gt;0,INDEX('WPTM - Section F'!E$93:E$574,MATCH('Print View'!$AR222,'WPTM - Section F'!L$93:L$574,0)),""),"")</f>
        <v/>
      </c>
      <c r="J222" s="572"/>
      <c r="K222" s="571" t="str">
        <f ca="1">IFERROR(IF(INDEX('WPTM - Section F'!D$93:D$574,MATCH('Print View'!$AS222,'WPTM - Section F'!L$93:L$574,0))&lt;&gt;0,INDEX('WPTM - Section F'!D$93:D$574,MATCH('Print View'!$AS222,'WPTM - Section F'!L$93:L$574,0)),""),"")</f>
        <v/>
      </c>
      <c r="L222" s="572"/>
      <c r="M222" s="571" t="str">
        <f ca="1">IFERROR(IF(INDEX('WPTM - Section F'!E$93:E$574,MATCH('Print View'!$AS222,'WPTM - Section F'!L$93:L$574,0))&lt;&gt;0,INDEX('WPTM - Section F'!E$93:E$574,MATCH('Print View'!$AS222,'WPTM - Section F'!L$93:L$574,0)),""),"")</f>
        <v/>
      </c>
      <c r="N222" s="572"/>
      <c r="O222" s="571" t="str">
        <f ca="1">IFERROR(IF(INDEX('WPTM - Section F'!D$93:D$574,MATCH('Print View'!$AT222,'WPTM - Section F'!L$93:L$574,0))&lt;&gt;0,INDEX('WPTM - Section F'!D$93:D$574,MATCH('Print View'!$AT222,'WPTM - Section F'!L$93:L$574,0)),""),"")</f>
        <v/>
      </c>
      <c r="P222" s="572"/>
      <c r="Q222" s="571" t="str">
        <f ca="1">IFERROR(IF(INDEX('WPTM - Section F'!E$93:E$574,MATCH('Print View'!$AT222,'WPTM - Section F'!L$93:L$574,0))&lt;&gt;0,INDEX('WPTM - Section F'!E$93:E$574,MATCH('Print View'!$AT222,'WPTM - Section F'!L$93:L$574,0)),""),"")</f>
        <v/>
      </c>
      <c r="R222" s="572"/>
      <c r="S222" s="571" t="str">
        <f ca="1">IFERROR(IF(INDEX('WPTM - Section F'!D$93:D$574,MATCH('Print View'!$AU222,'WPTM - Section F'!L$93:L$574,0))&lt;&gt;0,INDEX('WPTM - Section F'!D$93:D$574,MATCH('Print View'!$AU222,'WPTM - Section F'!L$93:L$574,0)),""),"")</f>
        <v/>
      </c>
      <c r="T222" s="572"/>
      <c r="U222" s="571" t="str">
        <f ca="1">IFERROR(IF(INDEX('WPTM - Section F'!E$93:E$574,MATCH('Print View'!$AU222,'WPTM - Section F'!L$93:L$574,0))&lt;&gt;0,INDEX('WPTM - Section F'!E$93:E$574,MATCH('Print View'!$AU222,'WPTM - Section F'!L$93:L$574,0)),""),"")</f>
        <v/>
      </c>
      <c r="V222" s="572"/>
      <c r="W222" s="571" t="str">
        <f ca="1">IFERROR(IF(INDEX('WPTM - Section F'!D$93:D$574,MATCH('Print View'!$AV222,'WPTM - Section F'!L$93:L$574,0))&lt;&gt;0,INDEX('WPTM - Section F'!D$93:D$574,MATCH('Print View'!$AV222,'WPTM - Section F'!L$93:L$574,0)),""),"")</f>
        <v/>
      </c>
      <c r="X222" s="572"/>
      <c r="Y222" s="571" t="str">
        <f ca="1">IFERROR(IF(INDEX('WPTM - Section F'!E$93:E$574,MATCH('Print View'!$AV222,'WPTM - Section F'!L$93:L$574,0))&lt;&gt;0,INDEX('WPTM - Section F'!E$93:E$574,MATCH('Print View'!$AV222,'WPTM - Section F'!L$93:L$574,0)),""),"")</f>
        <v/>
      </c>
      <c r="Z222" s="572"/>
      <c r="AA222" s="571" t="str">
        <f ca="1">IFERROR(IF(INDEX('WPTM - Section F'!D$93:D$574,MATCH('Print View'!$AW222,'WPTM - Section F'!L$93:L$574,0))&lt;&gt;0,INDEX('WPTM - Section F'!D$93:D$574,MATCH('Print View'!$AW222,'WPTM - Section F'!L$93:L$574,0)),""),"")</f>
        <v/>
      </c>
      <c r="AB222" s="572"/>
      <c r="AC222" s="571" t="str">
        <f ca="1">IFERROR(IF(INDEX('WPTM - Section F'!E$93:E$574,MATCH('Print View'!$AW222,'WPTM - Section F'!L$93:L$574,0))&lt;&gt;0,INDEX('WPTM - Section F'!E$93:E$574,MATCH('Print View'!$AW222,'WPTM - Section F'!L$93:L$574,0)),""),"")</f>
        <v/>
      </c>
      <c r="AD222" s="572"/>
      <c r="AE222" s="571" t="str">
        <f ca="1">IFERROR(IF(INDEX('WPTM - Section F'!D$93:D$574,MATCH('Print View'!$AX222,'WPTM - Section F'!L$93:L$574,0))&lt;&gt;0,INDEX('WPTM - Section F'!D$93:D$574,MATCH('Print View'!$AX222,'WPTM - Section F'!L$93:L$574,0)),""),"")</f>
        <v/>
      </c>
      <c r="AF222" s="572"/>
      <c r="AG222" s="571" t="str">
        <f ca="1">IFERROR(IF(INDEX('WPTM - Section F'!E$93:E$574,MATCH('Print View'!$AX222,'WPTM - Section F'!L$93:L$574,0))&lt;&gt;0,INDEX('WPTM - Section F'!E$93:E$574,MATCH('Print View'!$AX222,'WPTM - Section F'!L$93:L$574,0)),""),"")</f>
        <v/>
      </c>
      <c r="AH222" s="572"/>
      <c r="AI222" s="571" t="str">
        <f ca="1">IFERROR(IF(INDEX('WPTM - Section F'!D$93:D$574,MATCH('Print View'!$AY222,'WPTM - Section F'!L$93:L$574,0))&lt;&gt;0,INDEX('WPTM - Section F'!D$93:D$574,MATCH('Print View'!$AY222,'WPTM - Section F'!L$93:L$574,0)),""),"")</f>
        <v/>
      </c>
      <c r="AJ222" s="572"/>
      <c r="AK222" s="571" t="str">
        <f ca="1">IFERROR(IF(INDEX('WPTM - Section F'!E$93:E$574,MATCH('Print View'!$AY222,'WPTM - Section F'!L$93:L$574,0))&lt;&gt;0,INDEX('WPTM - Section F'!E$93:E$574,MATCH('Print View'!$AY222,'WPTM - Section F'!L$93:L$574,0)),""),"")</f>
        <v/>
      </c>
      <c r="AL222" s="572"/>
      <c r="AM222" s="316" t="str">
        <f>IFERROR(IF(INDEX('WPTM - Section F'!O$8:O$89,MATCH('Print View'!$A222,'WPTM - Section F'!D$8:D$89,0))&lt;&gt;0,INDEX('WPTM - Section F'!O$8:O$89,MATCH('Print View'!$A222,'WPTM - Section F'!D$8:D$89,0)),""),"")</f>
        <v/>
      </c>
      <c r="AN222" s="222"/>
      <c r="AO222" s="310"/>
      <c r="AP222" s="311"/>
      <c r="AQ222" s="311"/>
      <c r="AR222" s="247" t="str">
        <f t="shared" ca="1" si="372"/>
        <v>39</v>
      </c>
      <c r="AS222" s="3" t="str">
        <f t="shared" ca="1" si="373"/>
        <v>391-Jan-19 to 30-Jun-19</v>
      </c>
      <c r="AT222" s="3" t="str">
        <f t="shared" ca="1" si="374"/>
        <v>391-Jul-19 to 31-Dec-19</v>
      </c>
      <c r="AU222" s="3" t="str">
        <f t="shared" ca="1" si="375"/>
        <v>391-Jan-20 to 30-Jun-20</v>
      </c>
      <c r="AV222" s="3" t="str">
        <f t="shared" ca="1" si="376"/>
        <v>391-Jul-20 to 31-Dec-20</v>
      </c>
      <c r="AW222" s="3" t="str">
        <f t="shared" ca="1" si="377"/>
        <v>391-Jan-21 to 30-Jun-21</v>
      </c>
      <c r="AX222" s="9" t="str">
        <f t="shared" si="378"/>
        <v xml:space="preserve">39 to </v>
      </c>
      <c r="AY222" s="9" t="str">
        <f t="shared" si="379"/>
        <v xml:space="preserve">39 to </v>
      </c>
      <c r="AZ222" s="9"/>
      <c r="BA222" s="9"/>
    </row>
    <row r="223" spans="1:53" s="227" customFormat="1" ht="60" customHeight="1" x14ac:dyDescent="0.25">
      <c r="A223" s="297">
        <v>40</v>
      </c>
      <c r="B223" s="315" t="str">
        <f>IFERROR(IF(INDEX('WPTM - Section F'!B$8:B$89,MATCH('Print View'!$A223,'WPTM - Section F'!$A$8:$A$89,0))&lt;&gt;0,INDEX('WPTM - Section F'!B$8:B$89,MATCH('Print View'!$A223,'WPTM - Section F'!$A$8:$A$89,0)),""),"")</f>
        <v/>
      </c>
      <c r="C223" s="315" t="str">
        <f>IFERROR(IF(INDEX('WPTM - Section F'!C$8:C$89,MATCH('Print View'!$A223,'WPTM - Section F'!$A$8:$A$89,0))&lt;&gt;0,INDEX('WPTM - Section F'!C$8:C$89,MATCH('Print View'!$A223,'WPTM - Section F'!$A$8:$A$89,0)),""),"")</f>
        <v/>
      </c>
      <c r="D223" s="315" t="str">
        <f>IFERROR(IF(INDEX('WPTM - Section F'!D$8:D$89,MATCH('Print View'!$A223,'WPTM - Section F'!$A$8:$A$89,0))&lt;&gt;0,INDEX('WPTM - Section F'!D$8:D$89,MATCH('Print View'!$A223,'WPTM - Section F'!$A$8:$A$89,0)),""),"")</f>
        <v/>
      </c>
      <c r="E223" s="315" t="str">
        <f>IFERROR(IF(INDEX('WPTM - Section F'!E$8:E$89,MATCH('Print View'!$A223,'WPTM - Section F'!$A$8:$A$89,0))&lt;&gt;0,INDEX('WPTM - Section F'!E$8:E$89,MATCH('Print View'!$A223,'WPTM - Section F'!$A$8:$A$89,0)),""),"")</f>
        <v/>
      </c>
      <c r="F223" s="315" t="str">
        <f>IFERROR(IF(INDEX('WPTM - Section F'!N$8:N$89,MATCH('Print View'!$A223,'WPTM - Section F'!$A$8:$A$89,0))&lt;&gt;0,INDEX('WPTM - Section F'!N$8:N$89,MATCH('Print View'!$A223,'WPTM - Section F'!$A$8:$A$89,0)),""),"")</f>
        <v/>
      </c>
      <c r="G223" s="571" t="str">
        <f ca="1">IFERROR(IF(INDEX('WPTM - Section F'!D$93:D$574,MATCH('Print View'!$AR223,'WPTM - Section F'!L$93:L$574,0))&lt;&gt;0,INDEX('WPTM - Section F'!D$93:D$574,MATCH('Print View'!$AR223,'WPTM - Section F'!L$93:L$574,0)),""),"")</f>
        <v/>
      </c>
      <c r="H223" s="572"/>
      <c r="I223" s="571" t="str">
        <f ca="1">IFERROR(IF(INDEX('WPTM - Section F'!E$93:E$574,MATCH('Print View'!$AR223,'WPTM - Section F'!L$93:L$574,0))&lt;&gt;0,INDEX('WPTM - Section F'!E$93:E$574,MATCH('Print View'!$AR223,'WPTM - Section F'!L$93:L$574,0)),""),"")</f>
        <v/>
      </c>
      <c r="J223" s="572"/>
      <c r="K223" s="571" t="str">
        <f ca="1">IFERROR(IF(INDEX('WPTM - Section F'!D$93:D$574,MATCH('Print View'!$AS223,'WPTM - Section F'!L$93:L$574,0))&lt;&gt;0,INDEX('WPTM - Section F'!D$93:D$574,MATCH('Print View'!$AS223,'WPTM - Section F'!L$93:L$574,0)),""),"")</f>
        <v/>
      </c>
      <c r="L223" s="572"/>
      <c r="M223" s="571" t="str">
        <f ca="1">IFERROR(IF(INDEX('WPTM - Section F'!E$93:E$574,MATCH('Print View'!$AS223,'WPTM - Section F'!L$93:L$574,0))&lt;&gt;0,INDEX('WPTM - Section F'!E$93:E$574,MATCH('Print View'!$AS223,'WPTM - Section F'!L$93:L$574,0)),""),"")</f>
        <v/>
      </c>
      <c r="N223" s="572"/>
      <c r="O223" s="571" t="str">
        <f ca="1">IFERROR(IF(INDEX('WPTM - Section F'!D$93:D$574,MATCH('Print View'!$AT223,'WPTM - Section F'!L$93:L$574,0))&lt;&gt;0,INDEX('WPTM - Section F'!D$93:D$574,MATCH('Print View'!$AT223,'WPTM - Section F'!L$93:L$574,0)),""),"")</f>
        <v/>
      </c>
      <c r="P223" s="572"/>
      <c r="Q223" s="571" t="str">
        <f ca="1">IFERROR(IF(INDEX('WPTM - Section F'!E$93:E$574,MATCH('Print View'!$AT223,'WPTM - Section F'!L$93:L$574,0))&lt;&gt;0,INDEX('WPTM - Section F'!E$93:E$574,MATCH('Print View'!$AT223,'WPTM - Section F'!L$93:L$574,0)),""),"")</f>
        <v/>
      </c>
      <c r="R223" s="572"/>
      <c r="S223" s="571" t="str">
        <f ca="1">IFERROR(IF(INDEX('WPTM - Section F'!D$93:D$574,MATCH('Print View'!$AU223,'WPTM - Section F'!L$93:L$574,0))&lt;&gt;0,INDEX('WPTM - Section F'!D$93:D$574,MATCH('Print View'!$AU223,'WPTM - Section F'!L$93:L$574,0)),""),"")</f>
        <v/>
      </c>
      <c r="T223" s="572"/>
      <c r="U223" s="571" t="str">
        <f ca="1">IFERROR(IF(INDEX('WPTM - Section F'!E$93:E$574,MATCH('Print View'!$AU223,'WPTM - Section F'!L$93:L$574,0))&lt;&gt;0,INDEX('WPTM - Section F'!E$93:E$574,MATCH('Print View'!$AU223,'WPTM - Section F'!L$93:L$574,0)),""),"")</f>
        <v/>
      </c>
      <c r="V223" s="572"/>
      <c r="W223" s="571" t="str">
        <f ca="1">IFERROR(IF(INDEX('WPTM - Section F'!D$93:D$574,MATCH('Print View'!$AV223,'WPTM - Section F'!L$93:L$574,0))&lt;&gt;0,INDEX('WPTM - Section F'!D$93:D$574,MATCH('Print View'!$AV223,'WPTM - Section F'!L$93:L$574,0)),""),"")</f>
        <v/>
      </c>
      <c r="X223" s="572"/>
      <c r="Y223" s="571" t="str">
        <f ca="1">IFERROR(IF(INDEX('WPTM - Section F'!E$93:E$574,MATCH('Print View'!$AV223,'WPTM - Section F'!L$93:L$574,0))&lt;&gt;0,INDEX('WPTM - Section F'!E$93:E$574,MATCH('Print View'!$AV223,'WPTM - Section F'!L$93:L$574,0)),""),"")</f>
        <v/>
      </c>
      <c r="Z223" s="572"/>
      <c r="AA223" s="571" t="str">
        <f ca="1">IFERROR(IF(INDEX('WPTM - Section F'!D$93:D$574,MATCH('Print View'!$AW223,'WPTM - Section F'!L$93:L$574,0))&lt;&gt;0,INDEX('WPTM - Section F'!D$93:D$574,MATCH('Print View'!$AW223,'WPTM - Section F'!L$93:L$574,0)),""),"")</f>
        <v/>
      </c>
      <c r="AB223" s="572"/>
      <c r="AC223" s="571" t="str">
        <f ca="1">IFERROR(IF(INDEX('WPTM - Section F'!E$93:E$574,MATCH('Print View'!$AW223,'WPTM - Section F'!L$93:L$574,0))&lt;&gt;0,INDEX('WPTM - Section F'!E$93:E$574,MATCH('Print View'!$AW223,'WPTM - Section F'!L$93:L$574,0)),""),"")</f>
        <v/>
      </c>
      <c r="AD223" s="572"/>
      <c r="AE223" s="571" t="str">
        <f ca="1">IFERROR(IF(INDEX('WPTM - Section F'!D$93:D$574,MATCH('Print View'!$AX223,'WPTM - Section F'!L$93:L$574,0))&lt;&gt;0,INDEX('WPTM - Section F'!D$93:D$574,MATCH('Print View'!$AX223,'WPTM - Section F'!L$93:L$574,0)),""),"")</f>
        <v/>
      </c>
      <c r="AF223" s="572"/>
      <c r="AG223" s="571" t="str">
        <f ca="1">IFERROR(IF(INDEX('WPTM - Section F'!E$93:E$574,MATCH('Print View'!$AX223,'WPTM - Section F'!L$93:L$574,0))&lt;&gt;0,INDEX('WPTM - Section F'!E$93:E$574,MATCH('Print View'!$AX223,'WPTM - Section F'!L$93:L$574,0)),""),"")</f>
        <v/>
      </c>
      <c r="AH223" s="572"/>
      <c r="AI223" s="571" t="str">
        <f ca="1">IFERROR(IF(INDEX('WPTM - Section F'!D$93:D$574,MATCH('Print View'!$AY223,'WPTM - Section F'!L$93:L$574,0))&lt;&gt;0,INDEX('WPTM - Section F'!D$93:D$574,MATCH('Print View'!$AY223,'WPTM - Section F'!L$93:L$574,0)),""),"")</f>
        <v/>
      </c>
      <c r="AJ223" s="572"/>
      <c r="AK223" s="571" t="str">
        <f ca="1">IFERROR(IF(INDEX('WPTM - Section F'!E$93:E$574,MATCH('Print View'!$AY223,'WPTM - Section F'!L$93:L$574,0))&lt;&gt;0,INDEX('WPTM - Section F'!E$93:E$574,MATCH('Print View'!$AY223,'WPTM - Section F'!L$93:L$574,0)),""),"")</f>
        <v/>
      </c>
      <c r="AL223" s="572"/>
      <c r="AM223" s="316" t="str">
        <f>IFERROR(IF(INDEX('WPTM - Section F'!O$8:O$89,MATCH('Print View'!$A223,'WPTM - Section F'!D$8:D$89,0))&lt;&gt;0,INDEX('WPTM - Section F'!O$8:O$89,MATCH('Print View'!$A223,'WPTM - Section F'!D$8:D$89,0)),""),"")</f>
        <v/>
      </c>
      <c r="AN223" s="222"/>
      <c r="AO223" s="310"/>
      <c r="AP223" s="311"/>
      <c r="AQ223" s="311"/>
      <c r="AR223" s="247" t="str">
        <f t="shared" ca="1" si="372"/>
        <v>40</v>
      </c>
      <c r="AS223" s="3" t="str">
        <f t="shared" ca="1" si="373"/>
        <v>401-Jan-19 to 30-Jun-19</v>
      </c>
      <c r="AT223" s="3" t="str">
        <f t="shared" ca="1" si="374"/>
        <v>401-Jul-19 to 31-Dec-19</v>
      </c>
      <c r="AU223" s="3" t="str">
        <f t="shared" ca="1" si="375"/>
        <v>401-Jan-20 to 30-Jun-20</v>
      </c>
      <c r="AV223" s="3" t="str">
        <f t="shared" ca="1" si="376"/>
        <v>401-Jul-20 to 31-Dec-20</v>
      </c>
      <c r="AW223" s="3" t="str">
        <f t="shared" ca="1" si="377"/>
        <v>401-Jan-21 to 30-Jun-21</v>
      </c>
      <c r="AX223" s="9" t="str">
        <f t="shared" si="378"/>
        <v xml:space="preserve">40 to </v>
      </c>
      <c r="AY223" s="9" t="str">
        <f t="shared" si="379"/>
        <v xml:space="preserve">40 to </v>
      </c>
      <c r="AZ223" s="9"/>
      <c r="BA223" s="9"/>
    </row>
    <row r="224" spans="1:53" s="227" customFormat="1" ht="60" customHeight="1" x14ac:dyDescent="0.25">
      <c r="A224" s="297">
        <v>41</v>
      </c>
      <c r="B224" s="315" t="str">
        <f>IFERROR(IF(INDEX('WPTM - Section F'!B$8:B$89,MATCH('Print View'!$A224,'WPTM - Section F'!$A$8:$A$89,0))&lt;&gt;0,INDEX('WPTM - Section F'!B$8:B$89,MATCH('Print View'!$A224,'WPTM - Section F'!$A$8:$A$89,0)),""),"")</f>
        <v/>
      </c>
      <c r="C224" s="315" t="str">
        <f>IFERROR(IF(INDEX('WPTM - Section F'!C$8:C$89,MATCH('Print View'!$A224,'WPTM - Section F'!$A$8:$A$89,0))&lt;&gt;0,INDEX('WPTM - Section F'!C$8:C$89,MATCH('Print View'!$A224,'WPTM - Section F'!$A$8:$A$89,0)),""),"")</f>
        <v/>
      </c>
      <c r="D224" s="315" t="str">
        <f>IFERROR(IF(INDEX('WPTM - Section F'!D$8:D$89,MATCH('Print View'!$A224,'WPTM - Section F'!$A$8:$A$89,0))&lt;&gt;0,INDEX('WPTM - Section F'!D$8:D$89,MATCH('Print View'!$A224,'WPTM - Section F'!$A$8:$A$89,0)),""),"")</f>
        <v/>
      </c>
      <c r="E224" s="315" t="str">
        <f>IFERROR(IF(INDEX('WPTM - Section F'!E$8:E$89,MATCH('Print View'!$A224,'WPTM - Section F'!$A$8:$A$89,0))&lt;&gt;0,INDEX('WPTM - Section F'!E$8:E$89,MATCH('Print View'!$A224,'WPTM - Section F'!$A$8:$A$89,0)),""),"")</f>
        <v/>
      </c>
      <c r="F224" s="315" t="str">
        <f>IFERROR(IF(INDEX('WPTM - Section F'!N$8:N$89,MATCH('Print View'!$A224,'WPTM - Section F'!$A$8:$A$89,0))&lt;&gt;0,INDEX('WPTM - Section F'!N$8:N$89,MATCH('Print View'!$A224,'WPTM - Section F'!$A$8:$A$89,0)),""),"")</f>
        <v/>
      </c>
      <c r="G224" s="571" t="str">
        <f ca="1">IFERROR(IF(INDEX('WPTM - Section F'!D$93:D$574,MATCH('Print View'!$AR224,'WPTM - Section F'!L$93:L$574,0))&lt;&gt;0,INDEX('WPTM - Section F'!D$93:D$574,MATCH('Print View'!$AR224,'WPTM - Section F'!L$93:L$574,0)),""),"")</f>
        <v/>
      </c>
      <c r="H224" s="572"/>
      <c r="I224" s="571" t="str">
        <f ca="1">IFERROR(IF(INDEX('WPTM - Section F'!E$93:E$574,MATCH('Print View'!$AR224,'WPTM - Section F'!L$93:L$574,0))&lt;&gt;0,INDEX('WPTM - Section F'!E$93:E$574,MATCH('Print View'!$AR224,'WPTM - Section F'!L$93:L$574,0)),""),"")</f>
        <v/>
      </c>
      <c r="J224" s="572"/>
      <c r="K224" s="571" t="str">
        <f ca="1">IFERROR(IF(INDEX('WPTM - Section F'!D$93:D$574,MATCH('Print View'!$AS224,'WPTM - Section F'!L$93:L$574,0))&lt;&gt;0,INDEX('WPTM - Section F'!D$93:D$574,MATCH('Print View'!$AS224,'WPTM - Section F'!L$93:L$574,0)),""),"")</f>
        <v/>
      </c>
      <c r="L224" s="572"/>
      <c r="M224" s="571" t="str">
        <f ca="1">IFERROR(IF(INDEX('WPTM - Section F'!E$93:E$574,MATCH('Print View'!$AS224,'WPTM - Section F'!L$93:L$574,0))&lt;&gt;0,INDEX('WPTM - Section F'!E$93:E$574,MATCH('Print View'!$AS224,'WPTM - Section F'!L$93:L$574,0)),""),"")</f>
        <v/>
      </c>
      <c r="N224" s="572"/>
      <c r="O224" s="571" t="str">
        <f ca="1">IFERROR(IF(INDEX('WPTM - Section F'!D$93:D$574,MATCH('Print View'!$AT224,'WPTM - Section F'!L$93:L$574,0))&lt;&gt;0,INDEX('WPTM - Section F'!D$93:D$574,MATCH('Print View'!$AT224,'WPTM - Section F'!L$93:L$574,0)),""),"")</f>
        <v/>
      </c>
      <c r="P224" s="572"/>
      <c r="Q224" s="571" t="str">
        <f ca="1">IFERROR(IF(INDEX('WPTM - Section F'!E$93:E$574,MATCH('Print View'!$AT224,'WPTM - Section F'!L$93:L$574,0))&lt;&gt;0,INDEX('WPTM - Section F'!E$93:E$574,MATCH('Print View'!$AT224,'WPTM - Section F'!L$93:L$574,0)),""),"")</f>
        <v/>
      </c>
      <c r="R224" s="572"/>
      <c r="S224" s="571" t="str">
        <f ca="1">IFERROR(IF(INDEX('WPTM - Section F'!D$93:D$574,MATCH('Print View'!$AU224,'WPTM - Section F'!L$93:L$574,0))&lt;&gt;0,INDEX('WPTM - Section F'!D$93:D$574,MATCH('Print View'!$AU224,'WPTM - Section F'!L$93:L$574,0)),""),"")</f>
        <v/>
      </c>
      <c r="T224" s="572"/>
      <c r="U224" s="571" t="str">
        <f ca="1">IFERROR(IF(INDEX('WPTM - Section F'!E$93:E$574,MATCH('Print View'!$AU224,'WPTM - Section F'!L$93:L$574,0))&lt;&gt;0,INDEX('WPTM - Section F'!E$93:E$574,MATCH('Print View'!$AU224,'WPTM - Section F'!L$93:L$574,0)),""),"")</f>
        <v/>
      </c>
      <c r="V224" s="572"/>
      <c r="W224" s="571" t="str">
        <f ca="1">IFERROR(IF(INDEX('WPTM - Section F'!D$93:D$574,MATCH('Print View'!$AV224,'WPTM - Section F'!L$93:L$574,0))&lt;&gt;0,INDEX('WPTM - Section F'!D$93:D$574,MATCH('Print View'!$AV224,'WPTM - Section F'!L$93:L$574,0)),""),"")</f>
        <v/>
      </c>
      <c r="X224" s="572"/>
      <c r="Y224" s="571" t="str">
        <f ca="1">IFERROR(IF(INDEX('WPTM - Section F'!E$93:E$574,MATCH('Print View'!$AV224,'WPTM - Section F'!L$93:L$574,0))&lt;&gt;0,INDEX('WPTM - Section F'!E$93:E$574,MATCH('Print View'!$AV224,'WPTM - Section F'!L$93:L$574,0)),""),"")</f>
        <v/>
      </c>
      <c r="Z224" s="572"/>
      <c r="AA224" s="571" t="str">
        <f ca="1">IFERROR(IF(INDEX('WPTM - Section F'!D$93:D$574,MATCH('Print View'!$AW224,'WPTM - Section F'!L$93:L$574,0))&lt;&gt;0,INDEX('WPTM - Section F'!D$93:D$574,MATCH('Print View'!$AW224,'WPTM - Section F'!L$93:L$574,0)),""),"")</f>
        <v/>
      </c>
      <c r="AB224" s="572"/>
      <c r="AC224" s="571" t="str">
        <f ca="1">IFERROR(IF(INDEX('WPTM - Section F'!E$93:E$574,MATCH('Print View'!$AW224,'WPTM - Section F'!L$93:L$574,0))&lt;&gt;0,INDEX('WPTM - Section F'!E$93:E$574,MATCH('Print View'!$AW224,'WPTM - Section F'!L$93:L$574,0)),""),"")</f>
        <v/>
      </c>
      <c r="AD224" s="572"/>
      <c r="AE224" s="571" t="str">
        <f ca="1">IFERROR(IF(INDEX('WPTM - Section F'!D$93:D$574,MATCH('Print View'!$AX224,'WPTM - Section F'!L$93:L$574,0))&lt;&gt;0,INDEX('WPTM - Section F'!D$93:D$574,MATCH('Print View'!$AX224,'WPTM - Section F'!L$93:L$574,0)),""),"")</f>
        <v/>
      </c>
      <c r="AF224" s="572"/>
      <c r="AG224" s="571" t="str">
        <f ca="1">IFERROR(IF(INDEX('WPTM - Section F'!E$93:E$574,MATCH('Print View'!$AX224,'WPTM - Section F'!L$93:L$574,0))&lt;&gt;0,INDEX('WPTM - Section F'!E$93:E$574,MATCH('Print View'!$AX224,'WPTM - Section F'!L$93:L$574,0)),""),"")</f>
        <v/>
      </c>
      <c r="AH224" s="572"/>
      <c r="AI224" s="571" t="str">
        <f ca="1">IFERROR(IF(INDEX('WPTM - Section F'!D$93:D$574,MATCH('Print View'!$AY224,'WPTM - Section F'!L$93:L$574,0))&lt;&gt;0,INDEX('WPTM - Section F'!D$93:D$574,MATCH('Print View'!$AY224,'WPTM - Section F'!L$93:L$574,0)),""),"")</f>
        <v/>
      </c>
      <c r="AJ224" s="572"/>
      <c r="AK224" s="571" t="str">
        <f ca="1">IFERROR(IF(INDEX('WPTM - Section F'!E$93:E$574,MATCH('Print View'!$AY224,'WPTM - Section F'!L$93:L$574,0))&lt;&gt;0,INDEX('WPTM - Section F'!E$93:E$574,MATCH('Print View'!$AY224,'WPTM - Section F'!L$93:L$574,0)),""),"")</f>
        <v/>
      </c>
      <c r="AL224" s="572"/>
      <c r="AM224" s="316" t="str">
        <f>IFERROR(IF(INDEX('WPTM - Section F'!O$8:O$89,MATCH('Print View'!$A224,'WPTM - Section F'!D$8:D$89,0))&lt;&gt;0,INDEX('WPTM - Section F'!O$8:O$89,MATCH('Print View'!$A224,'WPTM - Section F'!D$8:D$89,0)),""),"")</f>
        <v/>
      </c>
      <c r="AN224" s="222"/>
      <c r="AO224" s="310"/>
      <c r="AP224" s="311"/>
      <c r="AQ224" s="311"/>
      <c r="AR224" s="247" t="str">
        <f t="shared" ca="1" si="372"/>
        <v>41</v>
      </c>
      <c r="AS224" s="3" t="str">
        <f t="shared" ca="1" si="373"/>
        <v>411-Jan-19 to 30-Jun-19</v>
      </c>
      <c r="AT224" s="3" t="str">
        <f t="shared" ca="1" si="374"/>
        <v>411-Jul-19 to 31-Dec-19</v>
      </c>
      <c r="AU224" s="3" t="str">
        <f t="shared" ca="1" si="375"/>
        <v>411-Jan-20 to 30-Jun-20</v>
      </c>
      <c r="AV224" s="3" t="str">
        <f t="shared" ca="1" si="376"/>
        <v>411-Jul-20 to 31-Dec-20</v>
      </c>
      <c r="AW224" s="3" t="str">
        <f t="shared" ca="1" si="377"/>
        <v>411-Jan-21 to 30-Jun-21</v>
      </c>
      <c r="AX224" s="9" t="str">
        <f t="shared" si="378"/>
        <v xml:space="preserve">41 to </v>
      </c>
      <c r="AY224" s="9" t="str">
        <f t="shared" si="379"/>
        <v xml:space="preserve">41 to </v>
      </c>
      <c r="AZ224" s="9"/>
      <c r="BA224" s="9"/>
    </row>
    <row r="225" spans="1:53" s="227" customFormat="1" ht="60" customHeight="1" x14ac:dyDescent="0.25">
      <c r="A225" s="297">
        <v>42</v>
      </c>
      <c r="B225" s="315" t="str">
        <f>IFERROR(IF(INDEX('WPTM - Section F'!B$8:B$89,MATCH('Print View'!$A225,'WPTM - Section F'!$A$8:$A$89,0))&lt;&gt;0,INDEX('WPTM - Section F'!B$8:B$89,MATCH('Print View'!$A225,'WPTM - Section F'!$A$8:$A$89,0)),""),"")</f>
        <v/>
      </c>
      <c r="C225" s="315" t="str">
        <f>IFERROR(IF(INDEX('WPTM - Section F'!C$8:C$89,MATCH('Print View'!$A225,'WPTM - Section F'!$A$8:$A$89,0))&lt;&gt;0,INDEX('WPTM - Section F'!C$8:C$89,MATCH('Print View'!$A225,'WPTM - Section F'!$A$8:$A$89,0)),""),"")</f>
        <v/>
      </c>
      <c r="D225" s="315" t="str">
        <f>IFERROR(IF(INDEX('WPTM - Section F'!D$8:D$89,MATCH('Print View'!$A225,'WPTM - Section F'!$A$8:$A$89,0))&lt;&gt;0,INDEX('WPTM - Section F'!D$8:D$89,MATCH('Print View'!$A225,'WPTM - Section F'!$A$8:$A$89,0)),""),"")</f>
        <v/>
      </c>
      <c r="E225" s="315" t="str">
        <f>IFERROR(IF(INDEX('WPTM - Section F'!E$8:E$89,MATCH('Print View'!$A225,'WPTM - Section F'!$A$8:$A$89,0))&lt;&gt;0,INDEX('WPTM - Section F'!E$8:E$89,MATCH('Print View'!$A225,'WPTM - Section F'!$A$8:$A$89,0)),""),"")</f>
        <v/>
      </c>
      <c r="F225" s="315" t="str">
        <f>IFERROR(IF(INDEX('WPTM - Section F'!N$8:N$89,MATCH('Print View'!$A225,'WPTM - Section F'!$A$8:$A$89,0))&lt;&gt;0,INDEX('WPTM - Section F'!N$8:N$89,MATCH('Print View'!$A225,'WPTM - Section F'!$A$8:$A$89,0)),""),"")</f>
        <v/>
      </c>
      <c r="G225" s="571" t="str">
        <f ca="1">IFERROR(IF(INDEX('WPTM - Section F'!D$93:D$574,MATCH('Print View'!$AR225,'WPTM - Section F'!L$93:L$574,0))&lt;&gt;0,INDEX('WPTM - Section F'!D$93:D$574,MATCH('Print View'!$AR225,'WPTM - Section F'!L$93:L$574,0)),""),"")</f>
        <v/>
      </c>
      <c r="H225" s="572"/>
      <c r="I225" s="571" t="str">
        <f ca="1">IFERROR(IF(INDEX('WPTM - Section F'!E$93:E$574,MATCH('Print View'!$AR225,'WPTM - Section F'!L$93:L$574,0))&lt;&gt;0,INDEX('WPTM - Section F'!E$93:E$574,MATCH('Print View'!$AR225,'WPTM - Section F'!L$93:L$574,0)),""),"")</f>
        <v/>
      </c>
      <c r="J225" s="572"/>
      <c r="K225" s="571" t="str">
        <f ca="1">IFERROR(IF(INDEX('WPTM - Section F'!D$93:D$574,MATCH('Print View'!$AS225,'WPTM - Section F'!L$93:L$574,0))&lt;&gt;0,INDEX('WPTM - Section F'!D$93:D$574,MATCH('Print View'!$AS225,'WPTM - Section F'!L$93:L$574,0)),""),"")</f>
        <v/>
      </c>
      <c r="L225" s="572"/>
      <c r="M225" s="571" t="str">
        <f ca="1">IFERROR(IF(INDEX('WPTM - Section F'!E$93:E$574,MATCH('Print View'!$AS225,'WPTM - Section F'!L$93:L$574,0))&lt;&gt;0,INDEX('WPTM - Section F'!E$93:E$574,MATCH('Print View'!$AS225,'WPTM - Section F'!L$93:L$574,0)),""),"")</f>
        <v/>
      </c>
      <c r="N225" s="572"/>
      <c r="O225" s="571" t="str">
        <f ca="1">IFERROR(IF(INDEX('WPTM - Section F'!D$93:D$574,MATCH('Print View'!$AT225,'WPTM - Section F'!L$93:L$574,0))&lt;&gt;0,INDEX('WPTM - Section F'!D$93:D$574,MATCH('Print View'!$AT225,'WPTM - Section F'!L$93:L$574,0)),""),"")</f>
        <v/>
      </c>
      <c r="P225" s="572"/>
      <c r="Q225" s="571" t="str">
        <f ca="1">IFERROR(IF(INDEX('WPTM - Section F'!E$93:E$574,MATCH('Print View'!$AT225,'WPTM - Section F'!L$93:L$574,0))&lt;&gt;0,INDEX('WPTM - Section F'!E$93:E$574,MATCH('Print View'!$AT225,'WPTM - Section F'!L$93:L$574,0)),""),"")</f>
        <v/>
      </c>
      <c r="R225" s="572"/>
      <c r="S225" s="571" t="str">
        <f ca="1">IFERROR(IF(INDEX('WPTM - Section F'!D$93:D$574,MATCH('Print View'!$AU225,'WPTM - Section F'!L$93:L$574,0))&lt;&gt;0,INDEX('WPTM - Section F'!D$93:D$574,MATCH('Print View'!$AU225,'WPTM - Section F'!L$93:L$574,0)),""),"")</f>
        <v/>
      </c>
      <c r="T225" s="572"/>
      <c r="U225" s="571" t="str">
        <f ca="1">IFERROR(IF(INDEX('WPTM - Section F'!E$93:E$574,MATCH('Print View'!$AU225,'WPTM - Section F'!L$93:L$574,0))&lt;&gt;0,INDEX('WPTM - Section F'!E$93:E$574,MATCH('Print View'!$AU225,'WPTM - Section F'!L$93:L$574,0)),""),"")</f>
        <v/>
      </c>
      <c r="V225" s="572"/>
      <c r="W225" s="571" t="str">
        <f ca="1">IFERROR(IF(INDEX('WPTM - Section F'!D$93:D$574,MATCH('Print View'!$AV225,'WPTM - Section F'!L$93:L$574,0))&lt;&gt;0,INDEX('WPTM - Section F'!D$93:D$574,MATCH('Print View'!$AV225,'WPTM - Section F'!L$93:L$574,0)),""),"")</f>
        <v/>
      </c>
      <c r="X225" s="572"/>
      <c r="Y225" s="571" t="str">
        <f ca="1">IFERROR(IF(INDEX('WPTM - Section F'!E$93:E$574,MATCH('Print View'!$AV225,'WPTM - Section F'!L$93:L$574,0))&lt;&gt;0,INDEX('WPTM - Section F'!E$93:E$574,MATCH('Print View'!$AV225,'WPTM - Section F'!L$93:L$574,0)),""),"")</f>
        <v/>
      </c>
      <c r="Z225" s="572"/>
      <c r="AA225" s="571" t="str">
        <f ca="1">IFERROR(IF(INDEX('WPTM - Section F'!D$93:D$574,MATCH('Print View'!$AW225,'WPTM - Section F'!L$93:L$574,0))&lt;&gt;0,INDEX('WPTM - Section F'!D$93:D$574,MATCH('Print View'!$AW225,'WPTM - Section F'!L$93:L$574,0)),""),"")</f>
        <v/>
      </c>
      <c r="AB225" s="572"/>
      <c r="AC225" s="571" t="str">
        <f ca="1">IFERROR(IF(INDEX('WPTM - Section F'!E$93:E$574,MATCH('Print View'!$AW225,'WPTM - Section F'!L$93:L$574,0))&lt;&gt;0,INDEX('WPTM - Section F'!E$93:E$574,MATCH('Print View'!$AW225,'WPTM - Section F'!L$93:L$574,0)),""),"")</f>
        <v/>
      </c>
      <c r="AD225" s="572"/>
      <c r="AE225" s="571" t="str">
        <f ca="1">IFERROR(IF(INDEX('WPTM - Section F'!D$93:D$574,MATCH('Print View'!$AX225,'WPTM - Section F'!L$93:L$574,0))&lt;&gt;0,INDEX('WPTM - Section F'!D$93:D$574,MATCH('Print View'!$AX225,'WPTM - Section F'!L$93:L$574,0)),""),"")</f>
        <v/>
      </c>
      <c r="AF225" s="572"/>
      <c r="AG225" s="571" t="str">
        <f ca="1">IFERROR(IF(INDEX('WPTM - Section F'!E$93:E$574,MATCH('Print View'!$AX225,'WPTM - Section F'!L$93:L$574,0))&lt;&gt;0,INDEX('WPTM - Section F'!E$93:E$574,MATCH('Print View'!$AX225,'WPTM - Section F'!L$93:L$574,0)),""),"")</f>
        <v/>
      </c>
      <c r="AH225" s="572"/>
      <c r="AI225" s="571" t="str">
        <f ca="1">IFERROR(IF(INDEX('WPTM - Section F'!D$93:D$574,MATCH('Print View'!$AY225,'WPTM - Section F'!L$93:L$574,0))&lt;&gt;0,INDEX('WPTM - Section F'!D$93:D$574,MATCH('Print View'!$AY225,'WPTM - Section F'!L$93:L$574,0)),""),"")</f>
        <v/>
      </c>
      <c r="AJ225" s="572"/>
      <c r="AK225" s="571" t="str">
        <f ca="1">IFERROR(IF(INDEX('WPTM - Section F'!E$93:E$574,MATCH('Print View'!$AY225,'WPTM - Section F'!L$93:L$574,0))&lt;&gt;0,INDEX('WPTM - Section F'!E$93:E$574,MATCH('Print View'!$AY225,'WPTM - Section F'!L$93:L$574,0)),""),"")</f>
        <v/>
      </c>
      <c r="AL225" s="572"/>
      <c r="AM225" s="316" t="str">
        <f>IFERROR(IF(INDEX('WPTM - Section F'!O$8:O$89,MATCH('Print View'!$A225,'WPTM - Section F'!D$8:D$89,0))&lt;&gt;0,INDEX('WPTM - Section F'!O$8:O$89,MATCH('Print View'!$A225,'WPTM - Section F'!D$8:D$89,0)),""),"")</f>
        <v/>
      </c>
      <c r="AN225" s="222"/>
      <c r="AO225" s="310"/>
      <c r="AP225" s="311"/>
      <c r="AQ225" s="311"/>
      <c r="AR225" s="247" t="str">
        <f t="shared" ca="1" si="372"/>
        <v>42</v>
      </c>
      <c r="AS225" s="3" t="str">
        <f t="shared" ca="1" si="373"/>
        <v>421-Jan-19 to 30-Jun-19</v>
      </c>
      <c r="AT225" s="3" t="str">
        <f t="shared" ca="1" si="374"/>
        <v>421-Jul-19 to 31-Dec-19</v>
      </c>
      <c r="AU225" s="3" t="str">
        <f t="shared" ca="1" si="375"/>
        <v>421-Jan-20 to 30-Jun-20</v>
      </c>
      <c r="AV225" s="3" t="str">
        <f t="shared" ca="1" si="376"/>
        <v>421-Jul-20 to 31-Dec-20</v>
      </c>
      <c r="AW225" s="3" t="str">
        <f t="shared" ca="1" si="377"/>
        <v>421-Jan-21 to 30-Jun-21</v>
      </c>
      <c r="AX225" s="9" t="str">
        <f t="shared" si="378"/>
        <v xml:space="preserve">42 to </v>
      </c>
      <c r="AY225" s="9" t="str">
        <f t="shared" si="379"/>
        <v xml:space="preserve">42 to </v>
      </c>
      <c r="AZ225" s="9"/>
      <c r="BA225" s="9"/>
    </row>
    <row r="226" spans="1:53" s="227" customFormat="1" ht="60" customHeight="1" x14ac:dyDescent="0.25">
      <c r="A226" s="297">
        <v>43</v>
      </c>
      <c r="B226" s="315" t="str">
        <f>IFERROR(IF(INDEX('WPTM - Section F'!B$8:B$89,MATCH('Print View'!$A226,'WPTM - Section F'!$A$8:$A$89,0))&lt;&gt;0,INDEX('WPTM - Section F'!B$8:B$89,MATCH('Print View'!$A226,'WPTM - Section F'!$A$8:$A$89,0)),""),"")</f>
        <v/>
      </c>
      <c r="C226" s="315" t="str">
        <f>IFERROR(IF(INDEX('WPTM - Section F'!C$8:C$89,MATCH('Print View'!$A226,'WPTM - Section F'!$A$8:$A$89,0))&lt;&gt;0,INDEX('WPTM - Section F'!C$8:C$89,MATCH('Print View'!$A226,'WPTM - Section F'!$A$8:$A$89,0)),""),"")</f>
        <v/>
      </c>
      <c r="D226" s="315" t="str">
        <f>IFERROR(IF(INDEX('WPTM - Section F'!D$8:D$89,MATCH('Print View'!$A226,'WPTM - Section F'!$A$8:$A$89,0))&lt;&gt;0,INDEX('WPTM - Section F'!D$8:D$89,MATCH('Print View'!$A226,'WPTM - Section F'!$A$8:$A$89,0)),""),"")</f>
        <v/>
      </c>
      <c r="E226" s="315" t="str">
        <f>IFERROR(IF(INDEX('WPTM - Section F'!E$8:E$89,MATCH('Print View'!$A226,'WPTM - Section F'!$A$8:$A$89,0))&lt;&gt;0,INDEX('WPTM - Section F'!E$8:E$89,MATCH('Print View'!$A226,'WPTM - Section F'!$A$8:$A$89,0)),""),"")</f>
        <v/>
      </c>
      <c r="F226" s="315" t="str">
        <f>IFERROR(IF(INDEX('WPTM - Section F'!N$8:N$89,MATCH('Print View'!$A226,'WPTM - Section F'!$A$8:$A$89,0))&lt;&gt;0,INDEX('WPTM - Section F'!N$8:N$89,MATCH('Print View'!$A226,'WPTM - Section F'!$A$8:$A$89,0)),""),"")</f>
        <v/>
      </c>
      <c r="G226" s="571" t="str">
        <f ca="1">IFERROR(IF(INDEX('WPTM - Section F'!D$93:D$574,MATCH('Print View'!$AR226,'WPTM - Section F'!L$93:L$574,0))&lt;&gt;0,INDEX('WPTM - Section F'!D$93:D$574,MATCH('Print View'!$AR226,'WPTM - Section F'!L$93:L$574,0)),""),"")</f>
        <v/>
      </c>
      <c r="H226" s="572"/>
      <c r="I226" s="571" t="str">
        <f ca="1">IFERROR(IF(INDEX('WPTM - Section F'!E$93:E$574,MATCH('Print View'!$AR226,'WPTM - Section F'!L$93:L$574,0))&lt;&gt;0,INDEX('WPTM - Section F'!E$93:E$574,MATCH('Print View'!$AR226,'WPTM - Section F'!L$93:L$574,0)),""),"")</f>
        <v/>
      </c>
      <c r="J226" s="572"/>
      <c r="K226" s="571" t="str">
        <f ca="1">IFERROR(IF(INDEX('WPTM - Section F'!D$93:D$574,MATCH('Print View'!$AS226,'WPTM - Section F'!L$93:L$574,0))&lt;&gt;0,INDEX('WPTM - Section F'!D$93:D$574,MATCH('Print View'!$AS226,'WPTM - Section F'!L$93:L$574,0)),""),"")</f>
        <v/>
      </c>
      <c r="L226" s="572"/>
      <c r="M226" s="571" t="str">
        <f ca="1">IFERROR(IF(INDEX('WPTM - Section F'!E$93:E$574,MATCH('Print View'!$AS226,'WPTM - Section F'!L$93:L$574,0))&lt;&gt;0,INDEX('WPTM - Section F'!E$93:E$574,MATCH('Print View'!$AS226,'WPTM - Section F'!L$93:L$574,0)),""),"")</f>
        <v/>
      </c>
      <c r="N226" s="572"/>
      <c r="O226" s="571" t="str">
        <f ca="1">IFERROR(IF(INDEX('WPTM - Section F'!D$93:D$574,MATCH('Print View'!$AT226,'WPTM - Section F'!L$93:L$574,0))&lt;&gt;0,INDEX('WPTM - Section F'!D$93:D$574,MATCH('Print View'!$AT226,'WPTM - Section F'!L$93:L$574,0)),""),"")</f>
        <v/>
      </c>
      <c r="P226" s="572"/>
      <c r="Q226" s="571" t="str">
        <f ca="1">IFERROR(IF(INDEX('WPTM - Section F'!E$93:E$574,MATCH('Print View'!$AT226,'WPTM - Section F'!L$93:L$574,0))&lt;&gt;0,INDEX('WPTM - Section F'!E$93:E$574,MATCH('Print View'!$AT226,'WPTM - Section F'!L$93:L$574,0)),""),"")</f>
        <v/>
      </c>
      <c r="R226" s="572"/>
      <c r="S226" s="571" t="str">
        <f ca="1">IFERROR(IF(INDEX('WPTM - Section F'!D$93:D$574,MATCH('Print View'!$AU226,'WPTM - Section F'!L$93:L$574,0))&lt;&gt;0,INDEX('WPTM - Section F'!D$93:D$574,MATCH('Print View'!$AU226,'WPTM - Section F'!L$93:L$574,0)),""),"")</f>
        <v/>
      </c>
      <c r="T226" s="572"/>
      <c r="U226" s="571" t="str">
        <f ca="1">IFERROR(IF(INDEX('WPTM - Section F'!E$93:E$574,MATCH('Print View'!$AU226,'WPTM - Section F'!L$93:L$574,0))&lt;&gt;0,INDEX('WPTM - Section F'!E$93:E$574,MATCH('Print View'!$AU226,'WPTM - Section F'!L$93:L$574,0)),""),"")</f>
        <v/>
      </c>
      <c r="V226" s="572"/>
      <c r="W226" s="571" t="str">
        <f ca="1">IFERROR(IF(INDEX('WPTM - Section F'!D$93:D$574,MATCH('Print View'!$AV226,'WPTM - Section F'!L$93:L$574,0))&lt;&gt;0,INDEX('WPTM - Section F'!D$93:D$574,MATCH('Print View'!$AV226,'WPTM - Section F'!L$93:L$574,0)),""),"")</f>
        <v/>
      </c>
      <c r="X226" s="572"/>
      <c r="Y226" s="571" t="str">
        <f ca="1">IFERROR(IF(INDEX('WPTM - Section F'!E$93:E$574,MATCH('Print View'!$AV226,'WPTM - Section F'!L$93:L$574,0))&lt;&gt;0,INDEX('WPTM - Section F'!E$93:E$574,MATCH('Print View'!$AV226,'WPTM - Section F'!L$93:L$574,0)),""),"")</f>
        <v/>
      </c>
      <c r="Z226" s="572"/>
      <c r="AA226" s="571" t="str">
        <f ca="1">IFERROR(IF(INDEX('WPTM - Section F'!D$93:D$574,MATCH('Print View'!$AW226,'WPTM - Section F'!L$93:L$574,0))&lt;&gt;0,INDEX('WPTM - Section F'!D$93:D$574,MATCH('Print View'!$AW226,'WPTM - Section F'!L$93:L$574,0)),""),"")</f>
        <v/>
      </c>
      <c r="AB226" s="572"/>
      <c r="AC226" s="571" t="str">
        <f ca="1">IFERROR(IF(INDEX('WPTM - Section F'!E$93:E$574,MATCH('Print View'!$AW226,'WPTM - Section F'!L$93:L$574,0))&lt;&gt;0,INDEX('WPTM - Section F'!E$93:E$574,MATCH('Print View'!$AW226,'WPTM - Section F'!L$93:L$574,0)),""),"")</f>
        <v/>
      </c>
      <c r="AD226" s="572"/>
      <c r="AE226" s="571" t="str">
        <f ca="1">IFERROR(IF(INDEX('WPTM - Section F'!D$93:D$574,MATCH('Print View'!$AX226,'WPTM - Section F'!L$93:L$574,0))&lt;&gt;0,INDEX('WPTM - Section F'!D$93:D$574,MATCH('Print View'!$AX226,'WPTM - Section F'!L$93:L$574,0)),""),"")</f>
        <v/>
      </c>
      <c r="AF226" s="572"/>
      <c r="AG226" s="571" t="str">
        <f ca="1">IFERROR(IF(INDEX('WPTM - Section F'!E$93:E$574,MATCH('Print View'!$AX226,'WPTM - Section F'!L$93:L$574,0))&lt;&gt;0,INDEX('WPTM - Section F'!E$93:E$574,MATCH('Print View'!$AX226,'WPTM - Section F'!L$93:L$574,0)),""),"")</f>
        <v/>
      </c>
      <c r="AH226" s="572"/>
      <c r="AI226" s="571" t="str">
        <f ca="1">IFERROR(IF(INDEX('WPTM - Section F'!D$93:D$574,MATCH('Print View'!$AY226,'WPTM - Section F'!L$93:L$574,0))&lt;&gt;0,INDEX('WPTM - Section F'!D$93:D$574,MATCH('Print View'!$AY226,'WPTM - Section F'!L$93:L$574,0)),""),"")</f>
        <v/>
      </c>
      <c r="AJ226" s="572"/>
      <c r="AK226" s="571" t="str">
        <f ca="1">IFERROR(IF(INDEX('WPTM - Section F'!E$93:E$574,MATCH('Print View'!$AY226,'WPTM - Section F'!L$93:L$574,0))&lt;&gt;0,INDEX('WPTM - Section F'!E$93:E$574,MATCH('Print View'!$AY226,'WPTM - Section F'!L$93:L$574,0)),""),"")</f>
        <v/>
      </c>
      <c r="AL226" s="572"/>
      <c r="AM226" s="316" t="str">
        <f>IFERROR(IF(INDEX('WPTM - Section F'!O$8:O$89,MATCH('Print View'!$A226,'WPTM - Section F'!D$8:D$89,0))&lt;&gt;0,INDEX('WPTM - Section F'!O$8:O$89,MATCH('Print View'!$A226,'WPTM - Section F'!D$8:D$89,0)),""),"")</f>
        <v/>
      </c>
      <c r="AN226" s="222"/>
      <c r="AO226" s="310"/>
      <c r="AP226" s="311"/>
      <c r="AQ226" s="311"/>
      <c r="AR226" s="247" t="str">
        <f t="shared" ca="1" si="372"/>
        <v>43</v>
      </c>
      <c r="AS226" s="3" t="str">
        <f t="shared" ca="1" si="373"/>
        <v>431-Jan-19 to 30-Jun-19</v>
      </c>
      <c r="AT226" s="3" t="str">
        <f t="shared" ca="1" si="374"/>
        <v>431-Jul-19 to 31-Dec-19</v>
      </c>
      <c r="AU226" s="3" t="str">
        <f t="shared" ca="1" si="375"/>
        <v>431-Jan-20 to 30-Jun-20</v>
      </c>
      <c r="AV226" s="3" t="str">
        <f t="shared" ca="1" si="376"/>
        <v>431-Jul-20 to 31-Dec-20</v>
      </c>
      <c r="AW226" s="3" t="str">
        <f t="shared" ca="1" si="377"/>
        <v>431-Jan-21 to 30-Jun-21</v>
      </c>
      <c r="AX226" s="9" t="str">
        <f t="shared" si="378"/>
        <v xml:space="preserve">43 to </v>
      </c>
      <c r="AY226" s="9" t="str">
        <f t="shared" si="379"/>
        <v xml:space="preserve">43 to </v>
      </c>
      <c r="AZ226" s="9"/>
      <c r="BA226" s="9"/>
    </row>
    <row r="227" spans="1:53" s="227" customFormat="1" ht="60" customHeight="1" x14ac:dyDescent="0.25">
      <c r="A227" s="297">
        <v>44</v>
      </c>
      <c r="B227" s="315" t="str">
        <f>IFERROR(IF(INDEX('WPTM - Section F'!B$8:B$89,MATCH('Print View'!$A227,'WPTM - Section F'!$A$8:$A$89,0))&lt;&gt;0,INDEX('WPTM - Section F'!B$8:B$89,MATCH('Print View'!$A227,'WPTM - Section F'!$A$8:$A$89,0)),""),"")</f>
        <v/>
      </c>
      <c r="C227" s="315" t="str">
        <f>IFERROR(IF(INDEX('WPTM - Section F'!C$8:C$89,MATCH('Print View'!$A227,'WPTM - Section F'!$A$8:$A$89,0))&lt;&gt;0,INDEX('WPTM - Section F'!C$8:C$89,MATCH('Print View'!$A227,'WPTM - Section F'!$A$8:$A$89,0)),""),"")</f>
        <v/>
      </c>
      <c r="D227" s="315" t="str">
        <f>IFERROR(IF(INDEX('WPTM - Section F'!D$8:D$89,MATCH('Print View'!$A227,'WPTM - Section F'!$A$8:$A$89,0))&lt;&gt;0,INDEX('WPTM - Section F'!D$8:D$89,MATCH('Print View'!$A227,'WPTM - Section F'!$A$8:$A$89,0)),""),"")</f>
        <v/>
      </c>
      <c r="E227" s="315" t="str">
        <f>IFERROR(IF(INDEX('WPTM - Section F'!E$8:E$89,MATCH('Print View'!$A227,'WPTM - Section F'!$A$8:$A$89,0))&lt;&gt;0,INDEX('WPTM - Section F'!E$8:E$89,MATCH('Print View'!$A227,'WPTM - Section F'!$A$8:$A$89,0)),""),"")</f>
        <v/>
      </c>
      <c r="F227" s="315" t="str">
        <f>IFERROR(IF(INDEX('WPTM - Section F'!N$8:N$89,MATCH('Print View'!$A227,'WPTM - Section F'!$A$8:$A$89,0))&lt;&gt;0,INDEX('WPTM - Section F'!N$8:N$89,MATCH('Print View'!$A227,'WPTM - Section F'!$A$8:$A$89,0)),""),"")</f>
        <v/>
      </c>
      <c r="G227" s="571" t="str">
        <f ca="1">IFERROR(IF(INDEX('WPTM - Section F'!D$93:D$574,MATCH('Print View'!$AR227,'WPTM - Section F'!L$93:L$574,0))&lt;&gt;0,INDEX('WPTM - Section F'!D$93:D$574,MATCH('Print View'!$AR227,'WPTM - Section F'!L$93:L$574,0)),""),"")</f>
        <v/>
      </c>
      <c r="H227" s="572"/>
      <c r="I227" s="571" t="str">
        <f ca="1">IFERROR(IF(INDEX('WPTM - Section F'!E$93:E$574,MATCH('Print View'!$AR227,'WPTM - Section F'!L$93:L$574,0))&lt;&gt;0,INDEX('WPTM - Section F'!E$93:E$574,MATCH('Print View'!$AR227,'WPTM - Section F'!L$93:L$574,0)),""),"")</f>
        <v/>
      </c>
      <c r="J227" s="572"/>
      <c r="K227" s="571" t="str">
        <f ca="1">IFERROR(IF(INDEX('WPTM - Section F'!D$93:D$574,MATCH('Print View'!$AS227,'WPTM - Section F'!L$93:L$574,0))&lt;&gt;0,INDEX('WPTM - Section F'!D$93:D$574,MATCH('Print View'!$AS227,'WPTM - Section F'!L$93:L$574,0)),""),"")</f>
        <v/>
      </c>
      <c r="L227" s="572"/>
      <c r="M227" s="571" t="str">
        <f ca="1">IFERROR(IF(INDEX('WPTM - Section F'!E$93:E$574,MATCH('Print View'!$AS227,'WPTM - Section F'!L$93:L$574,0))&lt;&gt;0,INDEX('WPTM - Section F'!E$93:E$574,MATCH('Print View'!$AS227,'WPTM - Section F'!L$93:L$574,0)),""),"")</f>
        <v/>
      </c>
      <c r="N227" s="572"/>
      <c r="O227" s="571" t="str">
        <f ca="1">IFERROR(IF(INDEX('WPTM - Section F'!D$93:D$574,MATCH('Print View'!$AT227,'WPTM - Section F'!L$93:L$574,0))&lt;&gt;0,INDEX('WPTM - Section F'!D$93:D$574,MATCH('Print View'!$AT227,'WPTM - Section F'!L$93:L$574,0)),""),"")</f>
        <v/>
      </c>
      <c r="P227" s="572"/>
      <c r="Q227" s="571" t="str">
        <f ca="1">IFERROR(IF(INDEX('WPTM - Section F'!E$93:E$574,MATCH('Print View'!$AT227,'WPTM - Section F'!L$93:L$574,0))&lt;&gt;0,INDEX('WPTM - Section F'!E$93:E$574,MATCH('Print View'!$AT227,'WPTM - Section F'!L$93:L$574,0)),""),"")</f>
        <v/>
      </c>
      <c r="R227" s="572"/>
      <c r="S227" s="571" t="str">
        <f ca="1">IFERROR(IF(INDEX('WPTM - Section F'!D$93:D$574,MATCH('Print View'!$AU227,'WPTM - Section F'!L$93:L$574,0))&lt;&gt;0,INDEX('WPTM - Section F'!D$93:D$574,MATCH('Print View'!$AU227,'WPTM - Section F'!L$93:L$574,0)),""),"")</f>
        <v/>
      </c>
      <c r="T227" s="572"/>
      <c r="U227" s="571" t="str">
        <f ca="1">IFERROR(IF(INDEX('WPTM - Section F'!E$93:E$574,MATCH('Print View'!$AU227,'WPTM - Section F'!L$93:L$574,0))&lt;&gt;0,INDEX('WPTM - Section F'!E$93:E$574,MATCH('Print View'!$AU227,'WPTM - Section F'!L$93:L$574,0)),""),"")</f>
        <v/>
      </c>
      <c r="V227" s="572"/>
      <c r="W227" s="571" t="str">
        <f ca="1">IFERROR(IF(INDEX('WPTM - Section F'!D$93:D$574,MATCH('Print View'!$AV227,'WPTM - Section F'!L$93:L$574,0))&lt;&gt;0,INDEX('WPTM - Section F'!D$93:D$574,MATCH('Print View'!$AV227,'WPTM - Section F'!L$93:L$574,0)),""),"")</f>
        <v/>
      </c>
      <c r="X227" s="572"/>
      <c r="Y227" s="571" t="str">
        <f ca="1">IFERROR(IF(INDEX('WPTM - Section F'!E$93:E$574,MATCH('Print View'!$AV227,'WPTM - Section F'!L$93:L$574,0))&lt;&gt;0,INDEX('WPTM - Section F'!E$93:E$574,MATCH('Print View'!$AV227,'WPTM - Section F'!L$93:L$574,0)),""),"")</f>
        <v/>
      </c>
      <c r="Z227" s="572"/>
      <c r="AA227" s="571" t="str">
        <f ca="1">IFERROR(IF(INDEX('WPTM - Section F'!D$93:D$574,MATCH('Print View'!$AW227,'WPTM - Section F'!L$93:L$574,0))&lt;&gt;0,INDEX('WPTM - Section F'!D$93:D$574,MATCH('Print View'!$AW227,'WPTM - Section F'!L$93:L$574,0)),""),"")</f>
        <v/>
      </c>
      <c r="AB227" s="572"/>
      <c r="AC227" s="571" t="str">
        <f ca="1">IFERROR(IF(INDEX('WPTM - Section F'!E$93:E$574,MATCH('Print View'!$AW227,'WPTM - Section F'!L$93:L$574,0))&lt;&gt;0,INDEX('WPTM - Section F'!E$93:E$574,MATCH('Print View'!$AW227,'WPTM - Section F'!L$93:L$574,0)),""),"")</f>
        <v/>
      </c>
      <c r="AD227" s="572"/>
      <c r="AE227" s="571" t="str">
        <f ca="1">IFERROR(IF(INDEX('WPTM - Section F'!D$93:D$574,MATCH('Print View'!$AX227,'WPTM - Section F'!L$93:L$574,0))&lt;&gt;0,INDEX('WPTM - Section F'!D$93:D$574,MATCH('Print View'!$AX227,'WPTM - Section F'!L$93:L$574,0)),""),"")</f>
        <v/>
      </c>
      <c r="AF227" s="572"/>
      <c r="AG227" s="571" t="str">
        <f ca="1">IFERROR(IF(INDEX('WPTM - Section F'!E$93:E$574,MATCH('Print View'!$AX227,'WPTM - Section F'!L$93:L$574,0))&lt;&gt;0,INDEX('WPTM - Section F'!E$93:E$574,MATCH('Print View'!$AX227,'WPTM - Section F'!L$93:L$574,0)),""),"")</f>
        <v/>
      </c>
      <c r="AH227" s="572"/>
      <c r="AI227" s="571" t="str">
        <f ca="1">IFERROR(IF(INDEX('WPTM - Section F'!D$93:D$574,MATCH('Print View'!$AY227,'WPTM - Section F'!L$93:L$574,0))&lt;&gt;0,INDEX('WPTM - Section F'!D$93:D$574,MATCH('Print View'!$AY227,'WPTM - Section F'!L$93:L$574,0)),""),"")</f>
        <v/>
      </c>
      <c r="AJ227" s="572"/>
      <c r="AK227" s="571" t="str">
        <f ca="1">IFERROR(IF(INDEX('WPTM - Section F'!E$93:E$574,MATCH('Print View'!$AY227,'WPTM - Section F'!L$93:L$574,0))&lt;&gt;0,INDEX('WPTM - Section F'!E$93:E$574,MATCH('Print View'!$AY227,'WPTM - Section F'!L$93:L$574,0)),""),"")</f>
        <v/>
      </c>
      <c r="AL227" s="572"/>
      <c r="AM227" s="316" t="str">
        <f>IFERROR(IF(INDEX('WPTM - Section F'!O$8:O$89,MATCH('Print View'!$A227,'WPTM - Section F'!D$8:D$89,0))&lt;&gt;0,INDEX('WPTM - Section F'!O$8:O$89,MATCH('Print View'!$A227,'WPTM - Section F'!D$8:D$89,0)),""),"")</f>
        <v/>
      </c>
      <c r="AN227" s="222"/>
      <c r="AO227" s="310"/>
      <c r="AP227" s="311"/>
      <c r="AQ227" s="311"/>
      <c r="AR227" s="247" t="str">
        <f t="shared" ca="1" si="372"/>
        <v>44</v>
      </c>
      <c r="AS227" s="3" t="str">
        <f t="shared" ca="1" si="373"/>
        <v>441-Jan-19 to 30-Jun-19</v>
      </c>
      <c r="AT227" s="3" t="str">
        <f t="shared" ca="1" si="374"/>
        <v>441-Jul-19 to 31-Dec-19</v>
      </c>
      <c r="AU227" s="3" t="str">
        <f t="shared" ca="1" si="375"/>
        <v>441-Jan-20 to 30-Jun-20</v>
      </c>
      <c r="AV227" s="3" t="str">
        <f t="shared" ca="1" si="376"/>
        <v>441-Jul-20 to 31-Dec-20</v>
      </c>
      <c r="AW227" s="3" t="str">
        <f t="shared" ca="1" si="377"/>
        <v>441-Jan-21 to 30-Jun-21</v>
      </c>
      <c r="AX227" s="9" t="str">
        <f t="shared" si="378"/>
        <v xml:space="preserve">44 to </v>
      </c>
      <c r="AY227" s="9" t="str">
        <f t="shared" si="379"/>
        <v xml:space="preserve">44 to </v>
      </c>
      <c r="AZ227" s="9"/>
      <c r="BA227" s="9"/>
    </row>
    <row r="228" spans="1:53" s="227" customFormat="1" ht="60" customHeight="1" x14ac:dyDescent="0.25">
      <c r="A228" s="297">
        <v>45</v>
      </c>
      <c r="B228" s="315" t="str">
        <f>IFERROR(IF(INDEX('WPTM - Section F'!B$8:B$89,MATCH('Print View'!$A228,'WPTM - Section F'!$A$8:$A$89,0))&lt;&gt;0,INDEX('WPTM - Section F'!B$8:B$89,MATCH('Print View'!$A228,'WPTM - Section F'!$A$8:$A$89,0)),""),"")</f>
        <v/>
      </c>
      <c r="C228" s="315" t="str">
        <f>IFERROR(IF(INDEX('WPTM - Section F'!C$8:C$89,MATCH('Print View'!$A228,'WPTM - Section F'!$A$8:$A$89,0))&lt;&gt;0,INDEX('WPTM - Section F'!C$8:C$89,MATCH('Print View'!$A228,'WPTM - Section F'!$A$8:$A$89,0)),""),"")</f>
        <v/>
      </c>
      <c r="D228" s="315" t="str">
        <f>IFERROR(IF(INDEX('WPTM - Section F'!D$8:D$89,MATCH('Print View'!$A228,'WPTM - Section F'!$A$8:$A$89,0))&lt;&gt;0,INDEX('WPTM - Section F'!D$8:D$89,MATCH('Print View'!$A228,'WPTM - Section F'!$A$8:$A$89,0)),""),"")</f>
        <v/>
      </c>
      <c r="E228" s="315" t="str">
        <f>IFERROR(IF(INDEX('WPTM - Section F'!E$8:E$89,MATCH('Print View'!$A228,'WPTM - Section F'!$A$8:$A$89,0))&lt;&gt;0,INDEX('WPTM - Section F'!E$8:E$89,MATCH('Print View'!$A228,'WPTM - Section F'!$A$8:$A$89,0)),""),"")</f>
        <v/>
      </c>
      <c r="F228" s="315" t="str">
        <f>IFERROR(IF(INDEX('WPTM - Section F'!N$8:N$89,MATCH('Print View'!$A228,'WPTM - Section F'!$A$8:$A$89,0))&lt;&gt;0,INDEX('WPTM - Section F'!N$8:N$89,MATCH('Print View'!$A228,'WPTM - Section F'!$A$8:$A$89,0)),""),"")</f>
        <v/>
      </c>
      <c r="G228" s="571" t="str">
        <f ca="1">IFERROR(IF(INDEX('WPTM - Section F'!D$93:D$574,MATCH('Print View'!$AR228,'WPTM - Section F'!L$93:L$574,0))&lt;&gt;0,INDEX('WPTM - Section F'!D$93:D$574,MATCH('Print View'!$AR228,'WPTM - Section F'!L$93:L$574,0)),""),"")</f>
        <v/>
      </c>
      <c r="H228" s="572"/>
      <c r="I228" s="571" t="str">
        <f ca="1">IFERROR(IF(INDEX('WPTM - Section F'!E$93:E$574,MATCH('Print View'!$AR228,'WPTM - Section F'!L$93:L$574,0))&lt;&gt;0,INDEX('WPTM - Section F'!E$93:E$574,MATCH('Print View'!$AR228,'WPTM - Section F'!L$93:L$574,0)),""),"")</f>
        <v/>
      </c>
      <c r="J228" s="572"/>
      <c r="K228" s="571" t="str">
        <f ca="1">IFERROR(IF(INDEX('WPTM - Section F'!D$93:D$574,MATCH('Print View'!$AS228,'WPTM - Section F'!L$93:L$574,0))&lt;&gt;0,INDEX('WPTM - Section F'!D$93:D$574,MATCH('Print View'!$AS228,'WPTM - Section F'!L$93:L$574,0)),""),"")</f>
        <v/>
      </c>
      <c r="L228" s="572"/>
      <c r="M228" s="571" t="str">
        <f ca="1">IFERROR(IF(INDEX('WPTM - Section F'!E$93:E$574,MATCH('Print View'!$AS228,'WPTM - Section F'!L$93:L$574,0))&lt;&gt;0,INDEX('WPTM - Section F'!E$93:E$574,MATCH('Print View'!$AS228,'WPTM - Section F'!L$93:L$574,0)),""),"")</f>
        <v/>
      </c>
      <c r="N228" s="572"/>
      <c r="O228" s="571" t="str">
        <f ca="1">IFERROR(IF(INDEX('WPTM - Section F'!D$93:D$574,MATCH('Print View'!$AT228,'WPTM - Section F'!L$93:L$574,0))&lt;&gt;0,INDEX('WPTM - Section F'!D$93:D$574,MATCH('Print View'!$AT228,'WPTM - Section F'!L$93:L$574,0)),""),"")</f>
        <v/>
      </c>
      <c r="P228" s="572"/>
      <c r="Q228" s="571" t="str">
        <f ca="1">IFERROR(IF(INDEX('WPTM - Section F'!E$93:E$574,MATCH('Print View'!$AT228,'WPTM - Section F'!L$93:L$574,0))&lt;&gt;0,INDEX('WPTM - Section F'!E$93:E$574,MATCH('Print View'!$AT228,'WPTM - Section F'!L$93:L$574,0)),""),"")</f>
        <v/>
      </c>
      <c r="R228" s="572"/>
      <c r="S228" s="571" t="str">
        <f ca="1">IFERROR(IF(INDEX('WPTM - Section F'!D$93:D$574,MATCH('Print View'!$AU228,'WPTM - Section F'!L$93:L$574,0))&lt;&gt;0,INDEX('WPTM - Section F'!D$93:D$574,MATCH('Print View'!$AU228,'WPTM - Section F'!L$93:L$574,0)),""),"")</f>
        <v/>
      </c>
      <c r="T228" s="572"/>
      <c r="U228" s="571" t="str">
        <f ca="1">IFERROR(IF(INDEX('WPTM - Section F'!E$93:E$574,MATCH('Print View'!$AU228,'WPTM - Section F'!L$93:L$574,0))&lt;&gt;0,INDEX('WPTM - Section F'!E$93:E$574,MATCH('Print View'!$AU228,'WPTM - Section F'!L$93:L$574,0)),""),"")</f>
        <v/>
      </c>
      <c r="V228" s="572"/>
      <c r="W228" s="571" t="str">
        <f ca="1">IFERROR(IF(INDEX('WPTM - Section F'!D$93:D$574,MATCH('Print View'!$AV228,'WPTM - Section F'!L$93:L$574,0))&lt;&gt;0,INDEX('WPTM - Section F'!D$93:D$574,MATCH('Print View'!$AV228,'WPTM - Section F'!L$93:L$574,0)),""),"")</f>
        <v/>
      </c>
      <c r="X228" s="572"/>
      <c r="Y228" s="571" t="str">
        <f ca="1">IFERROR(IF(INDEX('WPTM - Section F'!E$93:E$574,MATCH('Print View'!$AV228,'WPTM - Section F'!L$93:L$574,0))&lt;&gt;0,INDEX('WPTM - Section F'!E$93:E$574,MATCH('Print View'!$AV228,'WPTM - Section F'!L$93:L$574,0)),""),"")</f>
        <v/>
      </c>
      <c r="Z228" s="572"/>
      <c r="AA228" s="571" t="str">
        <f ca="1">IFERROR(IF(INDEX('WPTM - Section F'!D$93:D$574,MATCH('Print View'!$AW228,'WPTM - Section F'!L$93:L$574,0))&lt;&gt;0,INDEX('WPTM - Section F'!D$93:D$574,MATCH('Print View'!$AW228,'WPTM - Section F'!L$93:L$574,0)),""),"")</f>
        <v/>
      </c>
      <c r="AB228" s="572"/>
      <c r="AC228" s="571" t="str">
        <f ca="1">IFERROR(IF(INDEX('WPTM - Section F'!E$93:E$574,MATCH('Print View'!$AW228,'WPTM - Section F'!L$93:L$574,0))&lt;&gt;0,INDEX('WPTM - Section F'!E$93:E$574,MATCH('Print View'!$AW228,'WPTM - Section F'!L$93:L$574,0)),""),"")</f>
        <v/>
      </c>
      <c r="AD228" s="572"/>
      <c r="AE228" s="571" t="str">
        <f ca="1">IFERROR(IF(INDEX('WPTM - Section F'!D$93:D$574,MATCH('Print View'!$AX228,'WPTM - Section F'!L$93:L$574,0))&lt;&gt;0,INDEX('WPTM - Section F'!D$93:D$574,MATCH('Print View'!$AX228,'WPTM - Section F'!L$93:L$574,0)),""),"")</f>
        <v/>
      </c>
      <c r="AF228" s="572"/>
      <c r="AG228" s="571" t="str">
        <f ca="1">IFERROR(IF(INDEX('WPTM - Section F'!E$93:E$574,MATCH('Print View'!$AX228,'WPTM - Section F'!L$93:L$574,0))&lt;&gt;0,INDEX('WPTM - Section F'!E$93:E$574,MATCH('Print View'!$AX228,'WPTM - Section F'!L$93:L$574,0)),""),"")</f>
        <v/>
      </c>
      <c r="AH228" s="572"/>
      <c r="AI228" s="571" t="str">
        <f ca="1">IFERROR(IF(INDEX('WPTM - Section F'!D$93:D$574,MATCH('Print View'!$AY228,'WPTM - Section F'!L$93:L$574,0))&lt;&gt;0,INDEX('WPTM - Section F'!D$93:D$574,MATCH('Print View'!$AY228,'WPTM - Section F'!L$93:L$574,0)),""),"")</f>
        <v/>
      </c>
      <c r="AJ228" s="572"/>
      <c r="AK228" s="571" t="str">
        <f ca="1">IFERROR(IF(INDEX('WPTM - Section F'!E$93:E$574,MATCH('Print View'!$AY228,'WPTM - Section F'!L$93:L$574,0))&lt;&gt;0,INDEX('WPTM - Section F'!E$93:E$574,MATCH('Print View'!$AY228,'WPTM - Section F'!L$93:L$574,0)),""),"")</f>
        <v/>
      </c>
      <c r="AL228" s="572"/>
      <c r="AM228" s="316" t="str">
        <f>IFERROR(IF(INDEX('WPTM - Section F'!O$8:O$89,MATCH('Print View'!$A228,'WPTM - Section F'!D$8:D$89,0))&lt;&gt;0,INDEX('WPTM - Section F'!O$8:O$89,MATCH('Print View'!$A228,'WPTM - Section F'!D$8:D$89,0)),""),"")</f>
        <v/>
      </c>
      <c r="AN228" s="222"/>
      <c r="AO228" s="310"/>
      <c r="AP228" s="311"/>
      <c r="AQ228" s="311"/>
      <c r="AR228" s="247" t="str">
        <f t="shared" ca="1" si="372"/>
        <v>45</v>
      </c>
      <c r="AS228" s="3" t="str">
        <f t="shared" ca="1" si="373"/>
        <v>451-Jan-19 to 30-Jun-19</v>
      </c>
      <c r="AT228" s="3" t="str">
        <f t="shared" ca="1" si="374"/>
        <v>451-Jul-19 to 31-Dec-19</v>
      </c>
      <c r="AU228" s="3" t="str">
        <f t="shared" ca="1" si="375"/>
        <v>451-Jan-20 to 30-Jun-20</v>
      </c>
      <c r="AV228" s="3" t="str">
        <f t="shared" ca="1" si="376"/>
        <v>451-Jul-20 to 31-Dec-20</v>
      </c>
      <c r="AW228" s="3" t="str">
        <f t="shared" ca="1" si="377"/>
        <v>451-Jan-21 to 30-Jun-21</v>
      </c>
      <c r="AX228" s="9" t="str">
        <f t="shared" si="378"/>
        <v xml:space="preserve">45 to </v>
      </c>
      <c r="AY228" s="9" t="str">
        <f t="shared" si="379"/>
        <v xml:space="preserve">45 to </v>
      </c>
      <c r="AZ228" s="9"/>
      <c r="BA228" s="9"/>
    </row>
    <row r="229" spans="1:53" s="227" customFormat="1" ht="60" customHeight="1" x14ac:dyDescent="0.25">
      <c r="A229" s="297">
        <v>46</v>
      </c>
      <c r="B229" s="315" t="str">
        <f>IFERROR(IF(INDEX('WPTM - Section F'!B$8:B$89,MATCH('Print View'!$A229,'WPTM - Section F'!$A$8:$A$89,0))&lt;&gt;0,INDEX('WPTM - Section F'!B$8:B$89,MATCH('Print View'!$A229,'WPTM - Section F'!$A$8:$A$89,0)),""),"")</f>
        <v/>
      </c>
      <c r="C229" s="315" t="str">
        <f>IFERROR(IF(INDEX('WPTM - Section F'!C$8:C$89,MATCH('Print View'!$A229,'WPTM - Section F'!$A$8:$A$89,0))&lt;&gt;0,INDEX('WPTM - Section F'!C$8:C$89,MATCH('Print View'!$A229,'WPTM - Section F'!$A$8:$A$89,0)),""),"")</f>
        <v/>
      </c>
      <c r="D229" s="315" t="str">
        <f>IFERROR(IF(INDEX('WPTM - Section F'!D$8:D$89,MATCH('Print View'!$A229,'WPTM - Section F'!$A$8:$A$89,0))&lt;&gt;0,INDEX('WPTM - Section F'!D$8:D$89,MATCH('Print View'!$A229,'WPTM - Section F'!$A$8:$A$89,0)),""),"")</f>
        <v/>
      </c>
      <c r="E229" s="315" t="str">
        <f>IFERROR(IF(INDEX('WPTM - Section F'!E$8:E$89,MATCH('Print View'!$A229,'WPTM - Section F'!$A$8:$A$89,0))&lt;&gt;0,INDEX('WPTM - Section F'!E$8:E$89,MATCH('Print View'!$A229,'WPTM - Section F'!$A$8:$A$89,0)),""),"")</f>
        <v/>
      </c>
      <c r="F229" s="315" t="str">
        <f>IFERROR(IF(INDEX('WPTM - Section F'!N$8:N$89,MATCH('Print View'!$A229,'WPTM - Section F'!$A$8:$A$89,0))&lt;&gt;0,INDEX('WPTM - Section F'!N$8:N$89,MATCH('Print View'!$A229,'WPTM - Section F'!$A$8:$A$89,0)),""),"")</f>
        <v/>
      </c>
      <c r="G229" s="571" t="str">
        <f ca="1">IFERROR(IF(INDEX('WPTM - Section F'!D$93:D$574,MATCH('Print View'!$AR229,'WPTM - Section F'!L$93:L$574,0))&lt;&gt;0,INDEX('WPTM - Section F'!D$93:D$574,MATCH('Print View'!$AR229,'WPTM - Section F'!L$93:L$574,0)),""),"")</f>
        <v/>
      </c>
      <c r="H229" s="572"/>
      <c r="I229" s="571" t="str">
        <f ca="1">IFERROR(IF(INDEX('WPTM - Section F'!E$93:E$574,MATCH('Print View'!$AR229,'WPTM - Section F'!L$93:L$574,0))&lt;&gt;0,INDEX('WPTM - Section F'!E$93:E$574,MATCH('Print View'!$AR229,'WPTM - Section F'!L$93:L$574,0)),""),"")</f>
        <v/>
      </c>
      <c r="J229" s="572"/>
      <c r="K229" s="571" t="str">
        <f ca="1">IFERROR(IF(INDEX('WPTM - Section F'!D$93:D$574,MATCH('Print View'!$AS229,'WPTM - Section F'!L$93:L$574,0))&lt;&gt;0,INDEX('WPTM - Section F'!D$93:D$574,MATCH('Print View'!$AS229,'WPTM - Section F'!L$93:L$574,0)),""),"")</f>
        <v/>
      </c>
      <c r="L229" s="572"/>
      <c r="M229" s="571" t="str">
        <f ca="1">IFERROR(IF(INDEX('WPTM - Section F'!E$93:E$574,MATCH('Print View'!$AS229,'WPTM - Section F'!L$93:L$574,0))&lt;&gt;0,INDEX('WPTM - Section F'!E$93:E$574,MATCH('Print View'!$AS229,'WPTM - Section F'!L$93:L$574,0)),""),"")</f>
        <v/>
      </c>
      <c r="N229" s="572"/>
      <c r="O229" s="571" t="str">
        <f ca="1">IFERROR(IF(INDEX('WPTM - Section F'!D$93:D$574,MATCH('Print View'!$AT229,'WPTM - Section F'!L$93:L$574,0))&lt;&gt;0,INDEX('WPTM - Section F'!D$93:D$574,MATCH('Print View'!$AT229,'WPTM - Section F'!L$93:L$574,0)),""),"")</f>
        <v/>
      </c>
      <c r="P229" s="572"/>
      <c r="Q229" s="571" t="str">
        <f ca="1">IFERROR(IF(INDEX('WPTM - Section F'!E$93:E$574,MATCH('Print View'!$AT229,'WPTM - Section F'!L$93:L$574,0))&lt;&gt;0,INDEX('WPTM - Section F'!E$93:E$574,MATCH('Print View'!$AT229,'WPTM - Section F'!L$93:L$574,0)),""),"")</f>
        <v/>
      </c>
      <c r="R229" s="572"/>
      <c r="S229" s="571" t="str">
        <f ca="1">IFERROR(IF(INDEX('WPTM - Section F'!D$93:D$574,MATCH('Print View'!$AU229,'WPTM - Section F'!L$93:L$574,0))&lt;&gt;0,INDEX('WPTM - Section F'!D$93:D$574,MATCH('Print View'!$AU229,'WPTM - Section F'!L$93:L$574,0)),""),"")</f>
        <v/>
      </c>
      <c r="T229" s="572"/>
      <c r="U229" s="571" t="str">
        <f ca="1">IFERROR(IF(INDEX('WPTM - Section F'!E$93:E$574,MATCH('Print View'!$AU229,'WPTM - Section F'!L$93:L$574,0))&lt;&gt;0,INDEX('WPTM - Section F'!E$93:E$574,MATCH('Print View'!$AU229,'WPTM - Section F'!L$93:L$574,0)),""),"")</f>
        <v/>
      </c>
      <c r="V229" s="572"/>
      <c r="W229" s="571" t="str">
        <f ca="1">IFERROR(IF(INDEX('WPTM - Section F'!D$93:D$574,MATCH('Print View'!$AV229,'WPTM - Section F'!L$93:L$574,0))&lt;&gt;0,INDEX('WPTM - Section F'!D$93:D$574,MATCH('Print View'!$AV229,'WPTM - Section F'!L$93:L$574,0)),""),"")</f>
        <v/>
      </c>
      <c r="X229" s="572"/>
      <c r="Y229" s="571" t="str">
        <f ca="1">IFERROR(IF(INDEX('WPTM - Section F'!E$93:E$574,MATCH('Print View'!$AV229,'WPTM - Section F'!L$93:L$574,0))&lt;&gt;0,INDEX('WPTM - Section F'!E$93:E$574,MATCH('Print View'!$AV229,'WPTM - Section F'!L$93:L$574,0)),""),"")</f>
        <v/>
      </c>
      <c r="Z229" s="572"/>
      <c r="AA229" s="571" t="str">
        <f ca="1">IFERROR(IF(INDEX('WPTM - Section F'!D$93:D$574,MATCH('Print View'!$AW229,'WPTM - Section F'!L$93:L$574,0))&lt;&gt;0,INDEX('WPTM - Section F'!D$93:D$574,MATCH('Print View'!$AW229,'WPTM - Section F'!L$93:L$574,0)),""),"")</f>
        <v/>
      </c>
      <c r="AB229" s="572"/>
      <c r="AC229" s="571" t="str">
        <f ca="1">IFERROR(IF(INDEX('WPTM - Section F'!E$93:E$574,MATCH('Print View'!$AW229,'WPTM - Section F'!L$93:L$574,0))&lt;&gt;0,INDEX('WPTM - Section F'!E$93:E$574,MATCH('Print View'!$AW229,'WPTM - Section F'!L$93:L$574,0)),""),"")</f>
        <v/>
      </c>
      <c r="AD229" s="572"/>
      <c r="AE229" s="571" t="str">
        <f ca="1">IFERROR(IF(INDEX('WPTM - Section F'!D$93:D$574,MATCH('Print View'!$AX229,'WPTM - Section F'!L$93:L$574,0))&lt;&gt;0,INDEX('WPTM - Section F'!D$93:D$574,MATCH('Print View'!$AX229,'WPTM - Section F'!L$93:L$574,0)),""),"")</f>
        <v/>
      </c>
      <c r="AF229" s="572"/>
      <c r="AG229" s="571" t="str">
        <f ca="1">IFERROR(IF(INDEX('WPTM - Section F'!E$93:E$574,MATCH('Print View'!$AX229,'WPTM - Section F'!L$93:L$574,0))&lt;&gt;0,INDEX('WPTM - Section F'!E$93:E$574,MATCH('Print View'!$AX229,'WPTM - Section F'!L$93:L$574,0)),""),"")</f>
        <v/>
      </c>
      <c r="AH229" s="572"/>
      <c r="AI229" s="571" t="str">
        <f ca="1">IFERROR(IF(INDEX('WPTM - Section F'!D$93:D$574,MATCH('Print View'!$AY229,'WPTM - Section F'!L$93:L$574,0))&lt;&gt;0,INDEX('WPTM - Section F'!D$93:D$574,MATCH('Print View'!$AY229,'WPTM - Section F'!L$93:L$574,0)),""),"")</f>
        <v/>
      </c>
      <c r="AJ229" s="572"/>
      <c r="AK229" s="571" t="str">
        <f ca="1">IFERROR(IF(INDEX('WPTM - Section F'!E$93:E$574,MATCH('Print View'!$AY229,'WPTM - Section F'!L$93:L$574,0))&lt;&gt;0,INDEX('WPTM - Section F'!E$93:E$574,MATCH('Print View'!$AY229,'WPTM - Section F'!L$93:L$574,0)),""),"")</f>
        <v/>
      </c>
      <c r="AL229" s="572"/>
      <c r="AM229" s="316" t="str">
        <f>IFERROR(IF(INDEX('WPTM - Section F'!O$8:O$89,MATCH('Print View'!$A229,'WPTM - Section F'!D$8:D$89,0))&lt;&gt;0,INDEX('WPTM - Section F'!O$8:O$89,MATCH('Print View'!$A229,'WPTM - Section F'!D$8:D$89,0)),""),"")</f>
        <v/>
      </c>
      <c r="AN229" s="222"/>
      <c r="AO229" s="310"/>
      <c r="AP229" s="311"/>
      <c r="AQ229" s="311"/>
      <c r="AR229" s="247" t="str">
        <f t="shared" ca="1" si="372"/>
        <v>46</v>
      </c>
      <c r="AS229" s="3" t="str">
        <f t="shared" ca="1" si="373"/>
        <v>461-Jan-19 to 30-Jun-19</v>
      </c>
      <c r="AT229" s="3" t="str">
        <f t="shared" ca="1" si="374"/>
        <v>461-Jul-19 to 31-Dec-19</v>
      </c>
      <c r="AU229" s="3" t="str">
        <f t="shared" ca="1" si="375"/>
        <v>461-Jan-20 to 30-Jun-20</v>
      </c>
      <c r="AV229" s="3" t="str">
        <f t="shared" ca="1" si="376"/>
        <v>461-Jul-20 to 31-Dec-20</v>
      </c>
      <c r="AW229" s="3" t="str">
        <f t="shared" ca="1" si="377"/>
        <v>461-Jan-21 to 30-Jun-21</v>
      </c>
      <c r="AX229" s="9" t="str">
        <f t="shared" si="378"/>
        <v xml:space="preserve">46 to </v>
      </c>
      <c r="AY229" s="9" t="str">
        <f t="shared" si="379"/>
        <v xml:space="preserve">46 to </v>
      </c>
      <c r="AZ229" s="9"/>
      <c r="BA229" s="9"/>
    </row>
    <row r="230" spans="1:53" s="227" customFormat="1" ht="60" customHeight="1" x14ac:dyDescent="0.25">
      <c r="A230" s="297">
        <v>47</v>
      </c>
      <c r="B230" s="315" t="str">
        <f>IFERROR(IF(INDEX('WPTM - Section F'!B$8:B$89,MATCH('Print View'!$A230,'WPTM - Section F'!$A$8:$A$89,0))&lt;&gt;0,INDEX('WPTM - Section F'!B$8:B$89,MATCH('Print View'!$A230,'WPTM - Section F'!$A$8:$A$89,0)),""),"")</f>
        <v/>
      </c>
      <c r="C230" s="315" t="str">
        <f>IFERROR(IF(INDEX('WPTM - Section F'!C$8:C$89,MATCH('Print View'!$A230,'WPTM - Section F'!$A$8:$A$89,0))&lt;&gt;0,INDEX('WPTM - Section F'!C$8:C$89,MATCH('Print View'!$A230,'WPTM - Section F'!$A$8:$A$89,0)),""),"")</f>
        <v/>
      </c>
      <c r="D230" s="315" t="str">
        <f>IFERROR(IF(INDEX('WPTM - Section F'!D$8:D$89,MATCH('Print View'!$A230,'WPTM - Section F'!$A$8:$A$89,0))&lt;&gt;0,INDEX('WPTM - Section F'!D$8:D$89,MATCH('Print View'!$A230,'WPTM - Section F'!$A$8:$A$89,0)),""),"")</f>
        <v/>
      </c>
      <c r="E230" s="315" t="str">
        <f>IFERROR(IF(INDEX('WPTM - Section F'!E$8:E$89,MATCH('Print View'!$A230,'WPTM - Section F'!$A$8:$A$89,0))&lt;&gt;0,INDEX('WPTM - Section F'!E$8:E$89,MATCH('Print View'!$A230,'WPTM - Section F'!$A$8:$A$89,0)),""),"")</f>
        <v/>
      </c>
      <c r="F230" s="315" t="str">
        <f>IFERROR(IF(INDEX('WPTM - Section F'!N$8:N$89,MATCH('Print View'!$A230,'WPTM - Section F'!$A$8:$A$89,0))&lt;&gt;0,INDEX('WPTM - Section F'!N$8:N$89,MATCH('Print View'!$A230,'WPTM - Section F'!$A$8:$A$89,0)),""),"")</f>
        <v/>
      </c>
      <c r="G230" s="571" t="str">
        <f ca="1">IFERROR(IF(INDEX('WPTM - Section F'!D$93:D$574,MATCH('Print View'!$AR230,'WPTM - Section F'!L$93:L$574,0))&lt;&gt;0,INDEX('WPTM - Section F'!D$93:D$574,MATCH('Print View'!$AR230,'WPTM - Section F'!L$93:L$574,0)),""),"")</f>
        <v/>
      </c>
      <c r="H230" s="572"/>
      <c r="I230" s="571" t="str">
        <f ca="1">IFERROR(IF(INDEX('WPTM - Section F'!E$93:E$574,MATCH('Print View'!$AR230,'WPTM - Section F'!L$93:L$574,0))&lt;&gt;0,INDEX('WPTM - Section F'!E$93:E$574,MATCH('Print View'!$AR230,'WPTM - Section F'!L$93:L$574,0)),""),"")</f>
        <v/>
      </c>
      <c r="J230" s="572"/>
      <c r="K230" s="571" t="str">
        <f ca="1">IFERROR(IF(INDEX('WPTM - Section F'!D$93:D$574,MATCH('Print View'!$AS230,'WPTM - Section F'!L$93:L$574,0))&lt;&gt;0,INDEX('WPTM - Section F'!D$93:D$574,MATCH('Print View'!$AS230,'WPTM - Section F'!L$93:L$574,0)),""),"")</f>
        <v/>
      </c>
      <c r="L230" s="572"/>
      <c r="M230" s="571" t="str">
        <f ca="1">IFERROR(IF(INDEX('WPTM - Section F'!E$93:E$574,MATCH('Print View'!$AS230,'WPTM - Section F'!L$93:L$574,0))&lt;&gt;0,INDEX('WPTM - Section F'!E$93:E$574,MATCH('Print View'!$AS230,'WPTM - Section F'!L$93:L$574,0)),""),"")</f>
        <v/>
      </c>
      <c r="N230" s="572"/>
      <c r="O230" s="571" t="str">
        <f ca="1">IFERROR(IF(INDEX('WPTM - Section F'!D$93:D$574,MATCH('Print View'!$AT230,'WPTM - Section F'!L$93:L$574,0))&lt;&gt;0,INDEX('WPTM - Section F'!D$93:D$574,MATCH('Print View'!$AT230,'WPTM - Section F'!L$93:L$574,0)),""),"")</f>
        <v/>
      </c>
      <c r="P230" s="572"/>
      <c r="Q230" s="571" t="str">
        <f ca="1">IFERROR(IF(INDEX('WPTM - Section F'!E$93:E$574,MATCH('Print View'!$AT230,'WPTM - Section F'!L$93:L$574,0))&lt;&gt;0,INDEX('WPTM - Section F'!E$93:E$574,MATCH('Print View'!$AT230,'WPTM - Section F'!L$93:L$574,0)),""),"")</f>
        <v/>
      </c>
      <c r="R230" s="572"/>
      <c r="S230" s="571" t="str">
        <f ca="1">IFERROR(IF(INDEX('WPTM - Section F'!D$93:D$574,MATCH('Print View'!$AU230,'WPTM - Section F'!L$93:L$574,0))&lt;&gt;0,INDEX('WPTM - Section F'!D$93:D$574,MATCH('Print View'!$AU230,'WPTM - Section F'!L$93:L$574,0)),""),"")</f>
        <v/>
      </c>
      <c r="T230" s="572"/>
      <c r="U230" s="571" t="str">
        <f ca="1">IFERROR(IF(INDEX('WPTM - Section F'!E$93:E$574,MATCH('Print View'!$AU230,'WPTM - Section F'!L$93:L$574,0))&lt;&gt;0,INDEX('WPTM - Section F'!E$93:E$574,MATCH('Print View'!$AU230,'WPTM - Section F'!L$93:L$574,0)),""),"")</f>
        <v/>
      </c>
      <c r="V230" s="572"/>
      <c r="W230" s="571" t="str">
        <f ca="1">IFERROR(IF(INDEX('WPTM - Section F'!D$93:D$574,MATCH('Print View'!$AV230,'WPTM - Section F'!L$93:L$574,0))&lt;&gt;0,INDEX('WPTM - Section F'!D$93:D$574,MATCH('Print View'!$AV230,'WPTM - Section F'!L$93:L$574,0)),""),"")</f>
        <v/>
      </c>
      <c r="X230" s="572"/>
      <c r="Y230" s="571" t="str">
        <f ca="1">IFERROR(IF(INDEX('WPTM - Section F'!E$93:E$574,MATCH('Print View'!$AV230,'WPTM - Section F'!L$93:L$574,0))&lt;&gt;0,INDEX('WPTM - Section F'!E$93:E$574,MATCH('Print View'!$AV230,'WPTM - Section F'!L$93:L$574,0)),""),"")</f>
        <v/>
      </c>
      <c r="Z230" s="572"/>
      <c r="AA230" s="571" t="str">
        <f ca="1">IFERROR(IF(INDEX('WPTM - Section F'!D$93:D$574,MATCH('Print View'!$AW230,'WPTM - Section F'!L$93:L$574,0))&lt;&gt;0,INDEX('WPTM - Section F'!D$93:D$574,MATCH('Print View'!$AW230,'WPTM - Section F'!L$93:L$574,0)),""),"")</f>
        <v/>
      </c>
      <c r="AB230" s="572"/>
      <c r="AC230" s="571" t="str">
        <f ca="1">IFERROR(IF(INDEX('WPTM - Section F'!E$93:E$574,MATCH('Print View'!$AW230,'WPTM - Section F'!L$93:L$574,0))&lt;&gt;0,INDEX('WPTM - Section F'!E$93:E$574,MATCH('Print View'!$AW230,'WPTM - Section F'!L$93:L$574,0)),""),"")</f>
        <v/>
      </c>
      <c r="AD230" s="572"/>
      <c r="AE230" s="571" t="str">
        <f ca="1">IFERROR(IF(INDEX('WPTM - Section F'!D$93:D$574,MATCH('Print View'!$AX230,'WPTM - Section F'!L$93:L$574,0))&lt;&gt;0,INDEX('WPTM - Section F'!D$93:D$574,MATCH('Print View'!$AX230,'WPTM - Section F'!L$93:L$574,0)),""),"")</f>
        <v/>
      </c>
      <c r="AF230" s="572"/>
      <c r="AG230" s="571" t="str">
        <f ca="1">IFERROR(IF(INDEX('WPTM - Section F'!E$93:E$574,MATCH('Print View'!$AX230,'WPTM - Section F'!L$93:L$574,0))&lt;&gt;0,INDEX('WPTM - Section F'!E$93:E$574,MATCH('Print View'!$AX230,'WPTM - Section F'!L$93:L$574,0)),""),"")</f>
        <v/>
      </c>
      <c r="AH230" s="572"/>
      <c r="AI230" s="571" t="str">
        <f ca="1">IFERROR(IF(INDEX('WPTM - Section F'!D$93:D$574,MATCH('Print View'!$AY230,'WPTM - Section F'!L$93:L$574,0))&lt;&gt;0,INDEX('WPTM - Section F'!D$93:D$574,MATCH('Print View'!$AY230,'WPTM - Section F'!L$93:L$574,0)),""),"")</f>
        <v/>
      </c>
      <c r="AJ230" s="572"/>
      <c r="AK230" s="571" t="str">
        <f ca="1">IFERROR(IF(INDEX('WPTM - Section F'!E$93:E$574,MATCH('Print View'!$AY230,'WPTM - Section F'!L$93:L$574,0))&lt;&gt;0,INDEX('WPTM - Section F'!E$93:E$574,MATCH('Print View'!$AY230,'WPTM - Section F'!L$93:L$574,0)),""),"")</f>
        <v/>
      </c>
      <c r="AL230" s="572"/>
      <c r="AM230" s="316" t="str">
        <f>IFERROR(IF(INDEX('WPTM - Section F'!O$8:O$89,MATCH('Print View'!$A230,'WPTM - Section F'!D$8:D$89,0))&lt;&gt;0,INDEX('WPTM - Section F'!O$8:O$89,MATCH('Print View'!$A230,'WPTM - Section F'!D$8:D$89,0)),""),"")</f>
        <v/>
      </c>
      <c r="AN230" s="222"/>
      <c r="AO230" s="310"/>
      <c r="AP230" s="311"/>
      <c r="AQ230" s="311"/>
      <c r="AR230" s="247" t="str">
        <f t="shared" ca="1" si="372"/>
        <v>47</v>
      </c>
      <c r="AS230" s="3" t="str">
        <f t="shared" ca="1" si="373"/>
        <v>471-Jan-19 to 30-Jun-19</v>
      </c>
      <c r="AT230" s="3" t="str">
        <f t="shared" ca="1" si="374"/>
        <v>471-Jul-19 to 31-Dec-19</v>
      </c>
      <c r="AU230" s="3" t="str">
        <f t="shared" ca="1" si="375"/>
        <v>471-Jan-20 to 30-Jun-20</v>
      </c>
      <c r="AV230" s="3" t="str">
        <f t="shared" ca="1" si="376"/>
        <v>471-Jul-20 to 31-Dec-20</v>
      </c>
      <c r="AW230" s="3" t="str">
        <f t="shared" ca="1" si="377"/>
        <v>471-Jan-21 to 30-Jun-21</v>
      </c>
      <c r="AX230" s="9" t="str">
        <f t="shared" si="378"/>
        <v xml:space="preserve">47 to </v>
      </c>
      <c r="AY230" s="9" t="str">
        <f t="shared" si="379"/>
        <v xml:space="preserve">47 to </v>
      </c>
      <c r="AZ230" s="9"/>
      <c r="BA230" s="9"/>
    </row>
    <row r="231" spans="1:53" s="227" customFormat="1" ht="60" customHeight="1" x14ac:dyDescent="0.25">
      <c r="A231" s="297">
        <v>48</v>
      </c>
      <c r="B231" s="315" t="str">
        <f>IFERROR(IF(INDEX('WPTM - Section F'!B$8:B$89,MATCH('Print View'!$A231,'WPTM - Section F'!$A$8:$A$89,0))&lt;&gt;0,INDEX('WPTM - Section F'!B$8:B$89,MATCH('Print View'!$A231,'WPTM - Section F'!$A$8:$A$89,0)),""),"")</f>
        <v/>
      </c>
      <c r="C231" s="315" t="str">
        <f>IFERROR(IF(INDEX('WPTM - Section F'!C$8:C$89,MATCH('Print View'!$A231,'WPTM - Section F'!$A$8:$A$89,0))&lt;&gt;0,INDEX('WPTM - Section F'!C$8:C$89,MATCH('Print View'!$A231,'WPTM - Section F'!$A$8:$A$89,0)),""),"")</f>
        <v/>
      </c>
      <c r="D231" s="315" t="str">
        <f>IFERROR(IF(INDEX('WPTM - Section F'!D$8:D$89,MATCH('Print View'!$A231,'WPTM - Section F'!$A$8:$A$89,0))&lt;&gt;0,INDEX('WPTM - Section F'!D$8:D$89,MATCH('Print View'!$A231,'WPTM - Section F'!$A$8:$A$89,0)),""),"")</f>
        <v/>
      </c>
      <c r="E231" s="315" t="str">
        <f>IFERROR(IF(INDEX('WPTM - Section F'!E$8:E$89,MATCH('Print View'!$A231,'WPTM - Section F'!$A$8:$A$89,0))&lt;&gt;0,INDEX('WPTM - Section F'!E$8:E$89,MATCH('Print View'!$A231,'WPTM - Section F'!$A$8:$A$89,0)),""),"")</f>
        <v/>
      </c>
      <c r="F231" s="315" t="str">
        <f>IFERROR(IF(INDEX('WPTM - Section F'!N$8:N$89,MATCH('Print View'!$A231,'WPTM - Section F'!$A$8:$A$89,0))&lt;&gt;0,INDEX('WPTM - Section F'!N$8:N$89,MATCH('Print View'!$A231,'WPTM - Section F'!$A$8:$A$89,0)),""),"")</f>
        <v/>
      </c>
      <c r="G231" s="571" t="str">
        <f ca="1">IFERROR(IF(INDEX('WPTM - Section F'!D$93:D$574,MATCH('Print View'!$AR231,'WPTM - Section F'!L$93:L$574,0))&lt;&gt;0,INDEX('WPTM - Section F'!D$93:D$574,MATCH('Print View'!$AR231,'WPTM - Section F'!L$93:L$574,0)),""),"")</f>
        <v/>
      </c>
      <c r="H231" s="572"/>
      <c r="I231" s="571" t="str">
        <f ca="1">IFERROR(IF(INDEX('WPTM - Section F'!E$93:E$574,MATCH('Print View'!$AR231,'WPTM - Section F'!L$93:L$574,0))&lt;&gt;0,INDEX('WPTM - Section F'!E$93:E$574,MATCH('Print View'!$AR231,'WPTM - Section F'!L$93:L$574,0)),""),"")</f>
        <v/>
      </c>
      <c r="J231" s="572"/>
      <c r="K231" s="571" t="str">
        <f ca="1">IFERROR(IF(INDEX('WPTM - Section F'!D$93:D$574,MATCH('Print View'!$AS231,'WPTM - Section F'!L$93:L$574,0))&lt;&gt;0,INDEX('WPTM - Section F'!D$93:D$574,MATCH('Print View'!$AS231,'WPTM - Section F'!L$93:L$574,0)),""),"")</f>
        <v/>
      </c>
      <c r="L231" s="572"/>
      <c r="M231" s="571" t="str">
        <f ca="1">IFERROR(IF(INDEX('WPTM - Section F'!E$93:E$574,MATCH('Print View'!$AS231,'WPTM - Section F'!L$93:L$574,0))&lt;&gt;0,INDEX('WPTM - Section F'!E$93:E$574,MATCH('Print View'!$AS231,'WPTM - Section F'!L$93:L$574,0)),""),"")</f>
        <v/>
      </c>
      <c r="N231" s="572"/>
      <c r="O231" s="571" t="str">
        <f ca="1">IFERROR(IF(INDEX('WPTM - Section F'!D$93:D$574,MATCH('Print View'!$AT231,'WPTM - Section F'!L$93:L$574,0))&lt;&gt;0,INDEX('WPTM - Section F'!D$93:D$574,MATCH('Print View'!$AT231,'WPTM - Section F'!L$93:L$574,0)),""),"")</f>
        <v/>
      </c>
      <c r="P231" s="572"/>
      <c r="Q231" s="571" t="str">
        <f ca="1">IFERROR(IF(INDEX('WPTM - Section F'!E$93:E$574,MATCH('Print View'!$AT231,'WPTM - Section F'!L$93:L$574,0))&lt;&gt;0,INDEX('WPTM - Section F'!E$93:E$574,MATCH('Print View'!$AT231,'WPTM - Section F'!L$93:L$574,0)),""),"")</f>
        <v/>
      </c>
      <c r="R231" s="572"/>
      <c r="S231" s="571" t="str">
        <f ca="1">IFERROR(IF(INDEX('WPTM - Section F'!D$93:D$574,MATCH('Print View'!$AU231,'WPTM - Section F'!L$93:L$574,0))&lt;&gt;0,INDEX('WPTM - Section F'!D$93:D$574,MATCH('Print View'!$AU231,'WPTM - Section F'!L$93:L$574,0)),""),"")</f>
        <v/>
      </c>
      <c r="T231" s="572"/>
      <c r="U231" s="571" t="str">
        <f ca="1">IFERROR(IF(INDEX('WPTM - Section F'!E$93:E$574,MATCH('Print View'!$AU231,'WPTM - Section F'!L$93:L$574,0))&lt;&gt;0,INDEX('WPTM - Section F'!E$93:E$574,MATCH('Print View'!$AU231,'WPTM - Section F'!L$93:L$574,0)),""),"")</f>
        <v/>
      </c>
      <c r="V231" s="572"/>
      <c r="W231" s="571" t="str">
        <f ca="1">IFERROR(IF(INDEX('WPTM - Section F'!D$93:D$574,MATCH('Print View'!$AV231,'WPTM - Section F'!L$93:L$574,0))&lt;&gt;0,INDEX('WPTM - Section F'!D$93:D$574,MATCH('Print View'!$AV231,'WPTM - Section F'!L$93:L$574,0)),""),"")</f>
        <v/>
      </c>
      <c r="X231" s="572"/>
      <c r="Y231" s="571" t="str">
        <f ca="1">IFERROR(IF(INDEX('WPTM - Section F'!E$93:E$574,MATCH('Print View'!$AV231,'WPTM - Section F'!L$93:L$574,0))&lt;&gt;0,INDEX('WPTM - Section F'!E$93:E$574,MATCH('Print View'!$AV231,'WPTM - Section F'!L$93:L$574,0)),""),"")</f>
        <v/>
      </c>
      <c r="Z231" s="572"/>
      <c r="AA231" s="571" t="str">
        <f ca="1">IFERROR(IF(INDEX('WPTM - Section F'!D$93:D$574,MATCH('Print View'!$AW231,'WPTM - Section F'!L$93:L$574,0))&lt;&gt;0,INDEX('WPTM - Section F'!D$93:D$574,MATCH('Print View'!$AW231,'WPTM - Section F'!L$93:L$574,0)),""),"")</f>
        <v/>
      </c>
      <c r="AB231" s="572"/>
      <c r="AC231" s="571" t="str">
        <f ca="1">IFERROR(IF(INDEX('WPTM - Section F'!E$93:E$574,MATCH('Print View'!$AW231,'WPTM - Section F'!L$93:L$574,0))&lt;&gt;0,INDEX('WPTM - Section F'!E$93:E$574,MATCH('Print View'!$AW231,'WPTM - Section F'!L$93:L$574,0)),""),"")</f>
        <v/>
      </c>
      <c r="AD231" s="572"/>
      <c r="AE231" s="571" t="str">
        <f ca="1">IFERROR(IF(INDEX('WPTM - Section F'!D$93:D$574,MATCH('Print View'!$AX231,'WPTM - Section F'!L$93:L$574,0))&lt;&gt;0,INDEX('WPTM - Section F'!D$93:D$574,MATCH('Print View'!$AX231,'WPTM - Section F'!L$93:L$574,0)),""),"")</f>
        <v/>
      </c>
      <c r="AF231" s="572"/>
      <c r="AG231" s="571" t="str">
        <f ca="1">IFERROR(IF(INDEX('WPTM - Section F'!E$93:E$574,MATCH('Print View'!$AX231,'WPTM - Section F'!L$93:L$574,0))&lt;&gt;0,INDEX('WPTM - Section F'!E$93:E$574,MATCH('Print View'!$AX231,'WPTM - Section F'!L$93:L$574,0)),""),"")</f>
        <v/>
      </c>
      <c r="AH231" s="572"/>
      <c r="AI231" s="571" t="str">
        <f ca="1">IFERROR(IF(INDEX('WPTM - Section F'!D$93:D$574,MATCH('Print View'!$AY231,'WPTM - Section F'!L$93:L$574,0))&lt;&gt;0,INDEX('WPTM - Section F'!D$93:D$574,MATCH('Print View'!$AY231,'WPTM - Section F'!L$93:L$574,0)),""),"")</f>
        <v/>
      </c>
      <c r="AJ231" s="572"/>
      <c r="AK231" s="571" t="str">
        <f ca="1">IFERROR(IF(INDEX('WPTM - Section F'!E$93:E$574,MATCH('Print View'!$AY231,'WPTM - Section F'!L$93:L$574,0))&lt;&gt;0,INDEX('WPTM - Section F'!E$93:E$574,MATCH('Print View'!$AY231,'WPTM - Section F'!L$93:L$574,0)),""),"")</f>
        <v/>
      </c>
      <c r="AL231" s="572"/>
      <c r="AM231" s="316" t="str">
        <f>IFERROR(IF(INDEX('WPTM - Section F'!O$8:O$89,MATCH('Print View'!$A231,'WPTM - Section F'!D$8:D$89,0))&lt;&gt;0,INDEX('WPTM - Section F'!O$8:O$89,MATCH('Print View'!$A231,'WPTM - Section F'!D$8:D$89,0)),""),"")</f>
        <v/>
      </c>
      <c r="AN231" s="222"/>
      <c r="AO231" s="310"/>
      <c r="AP231" s="311"/>
      <c r="AQ231" s="311"/>
      <c r="AR231" s="247" t="str">
        <f t="shared" ca="1" si="372"/>
        <v>48</v>
      </c>
      <c r="AS231" s="3" t="str">
        <f t="shared" ca="1" si="373"/>
        <v>481-Jan-19 to 30-Jun-19</v>
      </c>
      <c r="AT231" s="3" t="str">
        <f t="shared" ca="1" si="374"/>
        <v>481-Jul-19 to 31-Dec-19</v>
      </c>
      <c r="AU231" s="3" t="str">
        <f t="shared" ca="1" si="375"/>
        <v>481-Jan-20 to 30-Jun-20</v>
      </c>
      <c r="AV231" s="3" t="str">
        <f t="shared" ca="1" si="376"/>
        <v>481-Jul-20 to 31-Dec-20</v>
      </c>
      <c r="AW231" s="3" t="str">
        <f t="shared" ca="1" si="377"/>
        <v>481-Jan-21 to 30-Jun-21</v>
      </c>
      <c r="AX231" s="9" t="str">
        <f t="shared" si="378"/>
        <v xml:space="preserve">48 to </v>
      </c>
      <c r="AY231" s="9" t="str">
        <f t="shared" si="379"/>
        <v xml:space="preserve">48 to </v>
      </c>
      <c r="AZ231" s="9"/>
      <c r="BA231" s="9"/>
    </row>
    <row r="232" spans="1:53" s="227" customFormat="1" ht="60" customHeight="1" x14ac:dyDescent="0.25">
      <c r="A232" s="297">
        <v>49</v>
      </c>
      <c r="B232" s="315" t="str">
        <f>IFERROR(IF(INDEX('WPTM - Section F'!B$8:B$89,MATCH('Print View'!$A232,'WPTM - Section F'!$A$8:$A$89,0))&lt;&gt;0,INDEX('WPTM - Section F'!B$8:B$89,MATCH('Print View'!$A232,'WPTM - Section F'!$A$8:$A$89,0)),""),"")</f>
        <v/>
      </c>
      <c r="C232" s="315" t="str">
        <f>IFERROR(IF(INDEX('WPTM - Section F'!C$8:C$89,MATCH('Print View'!$A232,'WPTM - Section F'!$A$8:$A$89,0))&lt;&gt;0,INDEX('WPTM - Section F'!C$8:C$89,MATCH('Print View'!$A232,'WPTM - Section F'!$A$8:$A$89,0)),""),"")</f>
        <v/>
      </c>
      <c r="D232" s="315" t="str">
        <f>IFERROR(IF(INDEX('WPTM - Section F'!D$8:D$89,MATCH('Print View'!$A232,'WPTM - Section F'!$A$8:$A$89,0))&lt;&gt;0,INDEX('WPTM - Section F'!D$8:D$89,MATCH('Print View'!$A232,'WPTM - Section F'!$A$8:$A$89,0)),""),"")</f>
        <v/>
      </c>
      <c r="E232" s="315" t="str">
        <f>IFERROR(IF(INDEX('WPTM - Section F'!E$8:E$89,MATCH('Print View'!$A232,'WPTM - Section F'!$A$8:$A$89,0))&lt;&gt;0,INDEX('WPTM - Section F'!E$8:E$89,MATCH('Print View'!$A232,'WPTM - Section F'!$A$8:$A$89,0)),""),"")</f>
        <v/>
      </c>
      <c r="F232" s="315" t="str">
        <f>IFERROR(IF(INDEX('WPTM - Section F'!N$8:N$89,MATCH('Print View'!$A232,'WPTM - Section F'!$A$8:$A$89,0))&lt;&gt;0,INDEX('WPTM - Section F'!N$8:N$89,MATCH('Print View'!$A232,'WPTM - Section F'!$A$8:$A$89,0)),""),"")</f>
        <v/>
      </c>
      <c r="G232" s="571" t="str">
        <f ca="1">IFERROR(IF(INDEX('WPTM - Section F'!D$93:D$574,MATCH('Print View'!$AR232,'WPTM - Section F'!L$93:L$574,0))&lt;&gt;0,INDEX('WPTM - Section F'!D$93:D$574,MATCH('Print View'!$AR232,'WPTM - Section F'!L$93:L$574,0)),""),"")</f>
        <v/>
      </c>
      <c r="H232" s="572"/>
      <c r="I232" s="571" t="str">
        <f ca="1">IFERROR(IF(INDEX('WPTM - Section F'!E$93:E$574,MATCH('Print View'!$AR232,'WPTM - Section F'!L$93:L$574,0))&lt;&gt;0,INDEX('WPTM - Section F'!E$93:E$574,MATCH('Print View'!$AR232,'WPTM - Section F'!L$93:L$574,0)),""),"")</f>
        <v/>
      </c>
      <c r="J232" s="572"/>
      <c r="K232" s="571" t="str">
        <f ca="1">IFERROR(IF(INDEX('WPTM - Section F'!D$93:D$574,MATCH('Print View'!$AS232,'WPTM - Section F'!L$93:L$574,0))&lt;&gt;0,INDEX('WPTM - Section F'!D$93:D$574,MATCH('Print View'!$AS232,'WPTM - Section F'!L$93:L$574,0)),""),"")</f>
        <v/>
      </c>
      <c r="L232" s="572"/>
      <c r="M232" s="571" t="str">
        <f ca="1">IFERROR(IF(INDEX('WPTM - Section F'!E$93:E$574,MATCH('Print View'!$AS232,'WPTM - Section F'!L$93:L$574,0))&lt;&gt;0,INDEX('WPTM - Section F'!E$93:E$574,MATCH('Print View'!$AS232,'WPTM - Section F'!L$93:L$574,0)),""),"")</f>
        <v/>
      </c>
      <c r="N232" s="572"/>
      <c r="O232" s="571" t="str">
        <f ca="1">IFERROR(IF(INDEX('WPTM - Section F'!D$93:D$574,MATCH('Print View'!$AT232,'WPTM - Section F'!L$93:L$574,0))&lt;&gt;0,INDEX('WPTM - Section F'!D$93:D$574,MATCH('Print View'!$AT232,'WPTM - Section F'!L$93:L$574,0)),""),"")</f>
        <v/>
      </c>
      <c r="P232" s="572"/>
      <c r="Q232" s="571" t="str">
        <f ca="1">IFERROR(IF(INDEX('WPTM - Section F'!E$93:E$574,MATCH('Print View'!$AT232,'WPTM - Section F'!L$93:L$574,0))&lt;&gt;0,INDEX('WPTM - Section F'!E$93:E$574,MATCH('Print View'!$AT232,'WPTM - Section F'!L$93:L$574,0)),""),"")</f>
        <v/>
      </c>
      <c r="R232" s="572"/>
      <c r="S232" s="571" t="str">
        <f ca="1">IFERROR(IF(INDEX('WPTM - Section F'!D$93:D$574,MATCH('Print View'!$AU232,'WPTM - Section F'!L$93:L$574,0))&lt;&gt;0,INDEX('WPTM - Section F'!D$93:D$574,MATCH('Print View'!$AU232,'WPTM - Section F'!L$93:L$574,0)),""),"")</f>
        <v/>
      </c>
      <c r="T232" s="572"/>
      <c r="U232" s="571" t="str">
        <f ca="1">IFERROR(IF(INDEX('WPTM - Section F'!E$93:E$574,MATCH('Print View'!$AU232,'WPTM - Section F'!L$93:L$574,0))&lt;&gt;0,INDEX('WPTM - Section F'!E$93:E$574,MATCH('Print View'!$AU232,'WPTM - Section F'!L$93:L$574,0)),""),"")</f>
        <v/>
      </c>
      <c r="V232" s="572"/>
      <c r="W232" s="571" t="str">
        <f ca="1">IFERROR(IF(INDEX('WPTM - Section F'!D$93:D$574,MATCH('Print View'!$AV232,'WPTM - Section F'!L$93:L$574,0))&lt;&gt;0,INDEX('WPTM - Section F'!D$93:D$574,MATCH('Print View'!$AV232,'WPTM - Section F'!L$93:L$574,0)),""),"")</f>
        <v/>
      </c>
      <c r="X232" s="572"/>
      <c r="Y232" s="571" t="str">
        <f ca="1">IFERROR(IF(INDEX('WPTM - Section F'!E$93:E$574,MATCH('Print View'!$AV232,'WPTM - Section F'!L$93:L$574,0))&lt;&gt;0,INDEX('WPTM - Section F'!E$93:E$574,MATCH('Print View'!$AV232,'WPTM - Section F'!L$93:L$574,0)),""),"")</f>
        <v/>
      </c>
      <c r="Z232" s="572"/>
      <c r="AA232" s="571" t="str">
        <f ca="1">IFERROR(IF(INDEX('WPTM - Section F'!D$93:D$574,MATCH('Print View'!$AW232,'WPTM - Section F'!L$93:L$574,0))&lt;&gt;0,INDEX('WPTM - Section F'!D$93:D$574,MATCH('Print View'!$AW232,'WPTM - Section F'!L$93:L$574,0)),""),"")</f>
        <v/>
      </c>
      <c r="AB232" s="572"/>
      <c r="AC232" s="571" t="str">
        <f ca="1">IFERROR(IF(INDEX('WPTM - Section F'!E$93:E$574,MATCH('Print View'!$AW232,'WPTM - Section F'!L$93:L$574,0))&lt;&gt;0,INDEX('WPTM - Section F'!E$93:E$574,MATCH('Print View'!$AW232,'WPTM - Section F'!L$93:L$574,0)),""),"")</f>
        <v/>
      </c>
      <c r="AD232" s="572"/>
      <c r="AE232" s="571" t="str">
        <f ca="1">IFERROR(IF(INDEX('WPTM - Section F'!D$93:D$574,MATCH('Print View'!$AX232,'WPTM - Section F'!L$93:L$574,0))&lt;&gt;0,INDEX('WPTM - Section F'!D$93:D$574,MATCH('Print View'!$AX232,'WPTM - Section F'!L$93:L$574,0)),""),"")</f>
        <v/>
      </c>
      <c r="AF232" s="572"/>
      <c r="AG232" s="571" t="str">
        <f ca="1">IFERROR(IF(INDEX('WPTM - Section F'!E$93:E$574,MATCH('Print View'!$AX232,'WPTM - Section F'!L$93:L$574,0))&lt;&gt;0,INDEX('WPTM - Section F'!E$93:E$574,MATCH('Print View'!$AX232,'WPTM - Section F'!L$93:L$574,0)),""),"")</f>
        <v/>
      </c>
      <c r="AH232" s="572"/>
      <c r="AI232" s="571" t="str">
        <f ca="1">IFERROR(IF(INDEX('WPTM - Section F'!D$93:D$574,MATCH('Print View'!$AY232,'WPTM - Section F'!L$93:L$574,0))&lt;&gt;0,INDEX('WPTM - Section F'!D$93:D$574,MATCH('Print View'!$AY232,'WPTM - Section F'!L$93:L$574,0)),""),"")</f>
        <v/>
      </c>
      <c r="AJ232" s="572"/>
      <c r="AK232" s="571" t="str">
        <f ca="1">IFERROR(IF(INDEX('WPTM - Section F'!E$93:E$574,MATCH('Print View'!$AY232,'WPTM - Section F'!L$93:L$574,0))&lt;&gt;0,INDEX('WPTM - Section F'!E$93:E$574,MATCH('Print View'!$AY232,'WPTM - Section F'!L$93:L$574,0)),""),"")</f>
        <v/>
      </c>
      <c r="AL232" s="572"/>
      <c r="AM232" s="316" t="str">
        <f>IFERROR(IF(INDEX('WPTM - Section F'!O$8:O$89,MATCH('Print View'!$A232,'WPTM - Section F'!D$8:D$89,0))&lt;&gt;0,INDEX('WPTM - Section F'!O$8:O$89,MATCH('Print View'!$A232,'WPTM - Section F'!D$8:D$89,0)),""),"")</f>
        <v/>
      </c>
      <c r="AN232" s="222"/>
      <c r="AO232" s="310"/>
      <c r="AP232" s="311"/>
      <c r="AQ232" s="311"/>
      <c r="AR232" s="247" t="str">
        <f t="shared" ca="1" si="372"/>
        <v>49</v>
      </c>
      <c r="AS232" s="3" t="str">
        <f t="shared" ca="1" si="373"/>
        <v>491-Jan-19 to 30-Jun-19</v>
      </c>
      <c r="AT232" s="3" t="str">
        <f t="shared" ca="1" si="374"/>
        <v>491-Jul-19 to 31-Dec-19</v>
      </c>
      <c r="AU232" s="3" t="str">
        <f t="shared" ca="1" si="375"/>
        <v>491-Jan-20 to 30-Jun-20</v>
      </c>
      <c r="AV232" s="3" t="str">
        <f t="shared" ca="1" si="376"/>
        <v>491-Jul-20 to 31-Dec-20</v>
      </c>
      <c r="AW232" s="3" t="str">
        <f t="shared" ca="1" si="377"/>
        <v>491-Jan-21 to 30-Jun-21</v>
      </c>
      <c r="AX232" s="9" t="str">
        <f t="shared" si="378"/>
        <v xml:space="preserve">49 to </v>
      </c>
      <c r="AY232" s="9" t="str">
        <f t="shared" si="379"/>
        <v xml:space="preserve">49 to </v>
      </c>
      <c r="AZ232" s="9"/>
      <c r="BA232" s="9"/>
    </row>
    <row r="233" spans="1:53" s="227" customFormat="1" ht="60" customHeight="1" x14ac:dyDescent="0.25">
      <c r="A233" s="297">
        <v>50</v>
      </c>
      <c r="B233" s="315" t="str">
        <f>IFERROR(IF(INDEX('WPTM - Section F'!B$8:B$89,MATCH('Print View'!$A233,'WPTM - Section F'!$A$8:$A$89,0))&lt;&gt;0,INDEX('WPTM - Section F'!B$8:B$89,MATCH('Print View'!$A233,'WPTM - Section F'!$A$8:$A$89,0)),""),"")</f>
        <v/>
      </c>
      <c r="C233" s="315" t="str">
        <f>IFERROR(IF(INDEX('WPTM - Section F'!C$8:C$89,MATCH('Print View'!$A233,'WPTM - Section F'!$A$8:$A$89,0))&lt;&gt;0,INDEX('WPTM - Section F'!C$8:C$89,MATCH('Print View'!$A233,'WPTM - Section F'!$A$8:$A$89,0)),""),"")</f>
        <v/>
      </c>
      <c r="D233" s="315" t="str">
        <f>IFERROR(IF(INDEX('WPTM - Section F'!D$8:D$89,MATCH('Print View'!$A233,'WPTM - Section F'!$A$8:$A$89,0))&lt;&gt;0,INDEX('WPTM - Section F'!D$8:D$89,MATCH('Print View'!$A233,'WPTM - Section F'!$A$8:$A$89,0)),""),"")</f>
        <v/>
      </c>
      <c r="E233" s="315" t="str">
        <f>IFERROR(IF(INDEX('WPTM - Section F'!E$8:E$89,MATCH('Print View'!$A233,'WPTM - Section F'!$A$8:$A$89,0))&lt;&gt;0,INDEX('WPTM - Section F'!E$8:E$89,MATCH('Print View'!$A233,'WPTM - Section F'!$A$8:$A$89,0)),""),"")</f>
        <v/>
      </c>
      <c r="F233" s="315" t="str">
        <f>IFERROR(IF(INDEX('WPTM - Section F'!N$8:N$89,MATCH('Print View'!$A233,'WPTM - Section F'!$A$8:$A$89,0))&lt;&gt;0,INDEX('WPTM - Section F'!N$8:N$89,MATCH('Print View'!$A233,'WPTM - Section F'!$A$8:$A$89,0)),""),"")</f>
        <v/>
      </c>
      <c r="G233" s="571" t="str">
        <f ca="1">IFERROR(IF(INDEX('WPTM - Section F'!D$93:D$574,MATCH('Print View'!$AR233,'WPTM - Section F'!L$93:L$574,0))&lt;&gt;0,INDEX('WPTM - Section F'!D$93:D$574,MATCH('Print View'!$AR233,'WPTM - Section F'!L$93:L$574,0)),""),"")</f>
        <v/>
      </c>
      <c r="H233" s="572"/>
      <c r="I233" s="571" t="str">
        <f ca="1">IFERROR(IF(INDEX('WPTM - Section F'!E$93:E$574,MATCH('Print View'!$AR233,'WPTM - Section F'!L$93:L$574,0))&lt;&gt;0,INDEX('WPTM - Section F'!E$93:E$574,MATCH('Print View'!$AR233,'WPTM - Section F'!L$93:L$574,0)),""),"")</f>
        <v/>
      </c>
      <c r="J233" s="572"/>
      <c r="K233" s="571" t="str">
        <f ca="1">IFERROR(IF(INDEX('WPTM - Section F'!D$93:D$574,MATCH('Print View'!$AS233,'WPTM - Section F'!L$93:L$574,0))&lt;&gt;0,INDEX('WPTM - Section F'!D$93:D$574,MATCH('Print View'!$AS233,'WPTM - Section F'!L$93:L$574,0)),""),"")</f>
        <v/>
      </c>
      <c r="L233" s="572"/>
      <c r="M233" s="571" t="str">
        <f ca="1">IFERROR(IF(INDEX('WPTM - Section F'!E$93:E$574,MATCH('Print View'!$AS233,'WPTM - Section F'!L$93:L$574,0))&lt;&gt;0,INDEX('WPTM - Section F'!E$93:E$574,MATCH('Print View'!$AS233,'WPTM - Section F'!L$93:L$574,0)),""),"")</f>
        <v/>
      </c>
      <c r="N233" s="572"/>
      <c r="O233" s="571" t="str">
        <f ca="1">IFERROR(IF(INDEX('WPTM - Section F'!D$93:D$574,MATCH('Print View'!$AT233,'WPTM - Section F'!L$93:L$574,0))&lt;&gt;0,INDEX('WPTM - Section F'!D$93:D$574,MATCH('Print View'!$AT233,'WPTM - Section F'!L$93:L$574,0)),""),"")</f>
        <v/>
      </c>
      <c r="P233" s="572"/>
      <c r="Q233" s="571" t="str">
        <f ca="1">IFERROR(IF(INDEX('WPTM - Section F'!E$93:E$574,MATCH('Print View'!$AT233,'WPTM - Section F'!L$93:L$574,0))&lt;&gt;0,INDEX('WPTM - Section F'!E$93:E$574,MATCH('Print View'!$AT233,'WPTM - Section F'!L$93:L$574,0)),""),"")</f>
        <v/>
      </c>
      <c r="R233" s="572"/>
      <c r="S233" s="571" t="str">
        <f ca="1">IFERROR(IF(INDEX('WPTM - Section F'!D$93:D$574,MATCH('Print View'!$AU233,'WPTM - Section F'!L$93:L$574,0))&lt;&gt;0,INDEX('WPTM - Section F'!D$93:D$574,MATCH('Print View'!$AU233,'WPTM - Section F'!L$93:L$574,0)),""),"")</f>
        <v/>
      </c>
      <c r="T233" s="572"/>
      <c r="U233" s="571" t="str">
        <f ca="1">IFERROR(IF(INDEX('WPTM - Section F'!E$93:E$574,MATCH('Print View'!$AU233,'WPTM - Section F'!L$93:L$574,0))&lt;&gt;0,INDEX('WPTM - Section F'!E$93:E$574,MATCH('Print View'!$AU233,'WPTM - Section F'!L$93:L$574,0)),""),"")</f>
        <v/>
      </c>
      <c r="V233" s="572"/>
      <c r="W233" s="571" t="str">
        <f ca="1">IFERROR(IF(INDEX('WPTM - Section F'!D$93:D$574,MATCH('Print View'!$AV233,'WPTM - Section F'!L$93:L$574,0))&lt;&gt;0,INDEX('WPTM - Section F'!D$93:D$574,MATCH('Print View'!$AV233,'WPTM - Section F'!L$93:L$574,0)),""),"")</f>
        <v/>
      </c>
      <c r="X233" s="572"/>
      <c r="Y233" s="571" t="str">
        <f ca="1">IFERROR(IF(INDEX('WPTM - Section F'!E$93:E$574,MATCH('Print View'!$AV233,'WPTM - Section F'!L$93:L$574,0))&lt;&gt;0,INDEX('WPTM - Section F'!E$93:E$574,MATCH('Print View'!$AV233,'WPTM - Section F'!L$93:L$574,0)),""),"")</f>
        <v/>
      </c>
      <c r="Z233" s="572"/>
      <c r="AA233" s="571" t="str">
        <f ca="1">IFERROR(IF(INDEX('WPTM - Section F'!D$93:D$574,MATCH('Print View'!$AW233,'WPTM - Section F'!L$93:L$574,0))&lt;&gt;0,INDEX('WPTM - Section F'!D$93:D$574,MATCH('Print View'!$AW233,'WPTM - Section F'!L$93:L$574,0)),""),"")</f>
        <v/>
      </c>
      <c r="AB233" s="572"/>
      <c r="AC233" s="571" t="str">
        <f ca="1">IFERROR(IF(INDEX('WPTM - Section F'!E$93:E$574,MATCH('Print View'!$AW233,'WPTM - Section F'!L$93:L$574,0))&lt;&gt;0,INDEX('WPTM - Section F'!E$93:E$574,MATCH('Print View'!$AW233,'WPTM - Section F'!L$93:L$574,0)),""),"")</f>
        <v/>
      </c>
      <c r="AD233" s="572"/>
      <c r="AE233" s="571" t="str">
        <f ca="1">IFERROR(IF(INDEX('WPTM - Section F'!D$93:D$574,MATCH('Print View'!$AX233,'WPTM - Section F'!L$93:L$574,0))&lt;&gt;0,INDEX('WPTM - Section F'!D$93:D$574,MATCH('Print View'!$AX233,'WPTM - Section F'!L$93:L$574,0)),""),"")</f>
        <v/>
      </c>
      <c r="AF233" s="572"/>
      <c r="AG233" s="571" t="str">
        <f ca="1">IFERROR(IF(INDEX('WPTM - Section F'!E$93:E$574,MATCH('Print View'!$AX233,'WPTM - Section F'!L$93:L$574,0))&lt;&gt;0,INDEX('WPTM - Section F'!E$93:E$574,MATCH('Print View'!$AX233,'WPTM - Section F'!L$93:L$574,0)),""),"")</f>
        <v/>
      </c>
      <c r="AH233" s="572"/>
      <c r="AI233" s="571" t="str">
        <f ca="1">IFERROR(IF(INDEX('WPTM - Section F'!D$93:D$574,MATCH('Print View'!$AY233,'WPTM - Section F'!L$93:L$574,0))&lt;&gt;0,INDEX('WPTM - Section F'!D$93:D$574,MATCH('Print View'!$AY233,'WPTM - Section F'!L$93:L$574,0)),""),"")</f>
        <v/>
      </c>
      <c r="AJ233" s="572"/>
      <c r="AK233" s="571" t="str">
        <f ca="1">IFERROR(IF(INDEX('WPTM - Section F'!E$93:E$574,MATCH('Print View'!$AY233,'WPTM - Section F'!L$93:L$574,0))&lt;&gt;0,INDEX('WPTM - Section F'!E$93:E$574,MATCH('Print View'!$AY233,'WPTM - Section F'!L$93:L$574,0)),""),"")</f>
        <v/>
      </c>
      <c r="AL233" s="572"/>
      <c r="AM233" s="316" t="str">
        <f>IFERROR(IF(INDEX('WPTM - Section F'!O$8:O$89,MATCH('Print View'!$A233,'WPTM - Section F'!D$8:D$89,0))&lt;&gt;0,INDEX('WPTM - Section F'!O$8:O$89,MATCH('Print View'!$A233,'WPTM - Section F'!D$8:D$89,0)),""),"")</f>
        <v/>
      </c>
      <c r="AN233" s="222"/>
      <c r="AO233" s="310"/>
      <c r="AP233" s="311"/>
      <c r="AQ233" s="311"/>
      <c r="AR233" s="247" t="str">
        <f t="shared" ca="1" si="372"/>
        <v>50</v>
      </c>
      <c r="AS233" s="3" t="str">
        <f t="shared" ca="1" si="373"/>
        <v>501-Jan-19 to 30-Jun-19</v>
      </c>
      <c r="AT233" s="3" t="str">
        <f t="shared" ca="1" si="374"/>
        <v>501-Jul-19 to 31-Dec-19</v>
      </c>
      <c r="AU233" s="3" t="str">
        <f t="shared" ca="1" si="375"/>
        <v>501-Jan-20 to 30-Jun-20</v>
      </c>
      <c r="AV233" s="3" t="str">
        <f t="shared" ca="1" si="376"/>
        <v>501-Jul-20 to 31-Dec-20</v>
      </c>
      <c r="AW233" s="3" t="str">
        <f t="shared" ca="1" si="377"/>
        <v>501-Jan-21 to 30-Jun-21</v>
      </c>
      <c r="AX233" s="9" t="str">
        <f t="shared" si="378"/>
        <v xml:space="preserve">50 to </v>
      </c>
      <c r="AY233" s="9" t="str">
        <f t="shared" si="379"/>
        <v xml:space="preserve">50 to </v>
      </c>
      <c r="AZ233" s="9"/>
      <c r="BA233" s="9"/>
    </row>
    <row r="234" spans="1:53" s="227" customFormat="1" ht="60" customHeight="1" x14ac:dyDescent="0.25">
      <c r="A234" s="297">
        <v>51</v>
      </c>
      <c r="B234" s="315" t="str">
        <f>IFERROR(IF(INDEX('WPTM - Section F'!B$8:B$89,MATCH('Print View'!$A234,'WPTM - Section F'!$A$8:$A$89,0))&lt;&gt;0,INDEX('WPTM - Section F'!B$8:B$89,MATCH('Print View'!$A234,'WPTM - Section F'!$A$8:$A$89,0)),""),"")</f>
        <v/>
      </c>
      <c r="C234" s="315" t="str">
        <f>IFERROR(IF(INDEX('WPTM - Section F'!C$8:C$89,MATCH('Print View'!$A234,'WPTM - Section F'!$A$8:$A$89,0))&lt;&gt;0,INDEX('WPTM - Section F'!C$8:C$89,MATCH('Print View'!$A234,'WPTM - Section F'!$A$8:$A$89,0)),""),"")</f>
        <v/>
      </c>
      <c r="D234" s="315" t="str">
        <f>IFERROR(IF(INDEX('WPTM - Section F'!D$8:D$89,MATCH('Print View'!$A234,'WPTM - Section F'!$A$8:$A$89,0))&lt;&gt;0,INDEX('WPTM - Section F'!D$8:D$89,MATCH('Print View'!$A234,'WPTM - Section F'!$A$8:$A$89,0)),""),"")</f>
        <v/>
      </c>
      <c r="E234" s="315" t="str">
        <f>IFERROR(IF(INDEX('WPTM - Section F'!E$8:E$89,MATCH('Print View'!$A234,'WPTM - Section F'!$A$8:$A$89,0))&lt;&gt;0,INDEX('WPTM - Section F'!E$8:E$89,MATCH('Print View'!$A234,'WPTM - Section F'!$A$8:$A$89,0)),""),"")</f>
        <v/>
      </c>
      <c r="F234" s="315" t="str">
        <f>IFERROR(IF(INDEX('WPTM - Section F'!N$8:N$89,MATCH('Print View'!$A234,'WPTM - Section F'!$A$8:$A$89,0))&lt;&gt;0,INDEX('WPTM - Section F'!N$8:N$89,MATCH('Print View'!$A234,'WPTM - Section F'!$A$8:$A$89,0)),""),"")</f>
        <v/>
      </c>
      <c r="G234" s="571" t="str">
        <f ca="1">IFERROR(IF(INDEX('WPTM - Section F'!D$93:D$574,MATCH('Print View'!$AR234,'WPTM - Section F'!L$93:L$574,0))&lt;&gt;0,INDEX('WPTM - Section F'!D$93:D$574,MATCH('Print View'!$AR234,'WPTM - Section F'!L$93:L$574,0)),""),"")</f>
        <v/>
      </c>
      <c r="H234" s="572"/>
      <c r="I234" s="571" t="str">
        <f ca="1">IFERROR(IF(INDEX('WPTM - Section F'!E$93:E$574,MATCH('Print View'!$AR234,'WPTM - Section F'!L$93:L$574,0))&lt;&gt;0,INDEX('WPTM - Section F'!E$93:E$574,MATCH('Print View'!$AR234,'WPTM - Section F'!L$93:L$574,0)),""),"")</f>
        <v/>
      </c>
      <c r="J234" s="572"/>
      <c r="K234" s="571" t="str">
        <f ca="1">IFERROR(IF(INDEX('WPTM - Section F'!D$93:D$574,MATCH('Print View'!$AS234,'WPTM - Section F'!L$93:L$574,0))&lt;&gt;0,INDEX('WPTM - Section F'!D$93:D$574,MATCH('Print View'!$AS234,'WPTM - Section F'!L$93:L$574,0)),""),"")</f>
        <v/>
      </c>
      <c r="L234" s="572"/>
      <c r="M234" s="571" t="str">
        <f ca="1">IFERROR(IF(INDEX('WPTM - Section F'!E$93:E$574,MATCH('Print View'!$AS234,'WPTM - Section F'!L$93:L$574,0))&lt;&gt;0,INDEX('WPTM - Section F'!E$93:E$574,MATCH('Print View'!$AS234,'WPTM - Section F'!L$93:L$574,0)),""),"")</f>
        <v/>
      </c>
      <c r="N234" s="572"/>
      <c r="O234" s="571" t="str">
        <f ca="1">IFERROR(IF(INDEX('WPTM - Section F'!D$93:D$574,MATCH('Print View'!$AT234,'WPTM - Section F'!L$93:L$574,0))&lt;&gt;0,INDEX('WPTM - Section F'!D$93:D$574,MATCH('Print View'!$AT234,'WPTM - Section F'!L$93:L$574,0)),""),"")</f>
        <v/>
      </c>
      <c r="P234" s="572"/>
      <c r="Q234" s="571" t="str">
        <f ca="1">IFERROR(IF(INDEX('WPTM - Section F'!E$93:E$574,MATCH('Print View'!$AT234,'WPTM - Section F'!L$93:L$574,0))&lt;&gt;0,INDEX('WPTM - Section F'!E$93:E$574,MATCH('Print View'!$AT234,'WPTM - Section F'!L$93:L$574,0)),""),"")</f>
        <v/>
      </c>
      <c r="R234" s="572"/>
      <c r="S234" s="571" t="str">
        <f ca="1">IFERROR(IF(INDEX('WPTM - Section F'!D$93:D$574,MATCH('Print View'!$AU234,'WPTM - Section F'!L$93:L$574,0))&lt;&gt;0,INDEX('WPTM - Section F'!D$93:D$574,MATCH('Print View'!$AU234,'WPTM - Section F'!L$93:L$574,0)),""),"")</f>
        <v/>
      </c>
      <c r="T234" s="572"/>
      <c r="U234" s="571" t="str">
        <f ca="1">IFERROR(IF(INDEX('WPTM - Section F'!E$93:E$574,MATCH('Print View'!$AU234,'WPTM - Section F'!L$93:L$574,0))&lt;&gt;0,INDEX('WPTM - Section F'!E$93:E$574,MATCH('Print View'!$AU234,'WPTM - Section F'!L$93:L$574,0)),""),"")</f>
        <v/>
      </c>
      <c r="V234" s="572"/>
      <c r="W234" s="571" t="str">
        <f ca="1">IFERROR(IF(INDEX('WPTM - Section F'!D$93:D$574,MATCH('Print View'!$AV234,'WPTM - Section F'!L$93:L$574,0))&lt;&gt;0,INDEX('WPTM - Section F'!D$93:D$574,MATCH('Print View'!$AV234,'WPTM - Section F'!L$93:L$574,0)),""),"")</f>
        <v/>
      </c>
      <c r="X234" s="572"/>
      <c r="Y234" s="571" t="str">
        <f ca="1">IFERROR(IF(INDEX('WPTM - Section F'!E$93:E$574,MATCH('Print View'!$AV234,'WPTM - Section F'!L$93:L$574,0))&lt;&gt;0,INDEX('WPTM - Section F'!E$93:E$574,MATCH('Print View'!$AV234,'WPTM - Section F'!L$93:L$574,0)),""),"")</f>
        <v/>
      </c>
      <c r="Z234" s="572"/>
      <c r="AA234" s="571" t="str">
        <f ca="1">IFERROR(IF(INDEX('WPTM - Section F'!D$93:D$574,MATCH('Print View'!$AW234,'WPTM - Section F'!L$93:L$574,0))&lt;&gt;0,INDEX('WPTM - Section F'!D$93:D$574,MATCH('Print View'!$AW234,'WPTM - Section F'!L$93:L$574,0)),""),"")</f>
        <v/>
      </c>
      <c r="AB234" s="572"/>
      <c r="AC234" s="571" t="str">
        <f ca="1">IFERROR(IF(INDEX('WPTM - Section F'!E$93:E$574,MATCH('Print View'!$AW234,'WPTM - Section F'!L$93:L$574,0))&lt;&gt;0,INDEX('WPTM - Section F'!E$93:E$574,MATCH('Print View'!$AW234,'WPTM - Section F'!L$93:L$574,0)),""),"")</f>
        <v/>
      </c>
      <c r="AD234" s="572"/>
      <c r="AE234" s="571" t="str">
        <f ca="1">IFERROR(IF(INDEX('WPTM - Section F'!D$93:D$574,MATCH('Print View'!$AX234,'WPTM - Section F'!L$93:L$574,0))&lt;&gt;0,INDEX('WPTM - Section F'!D$93:D$574,MATCH('Print View'!$AX234,'WPTM - Section F'!L$93:L$574,0)),""),"")</f>
        <v/>
      </c>
      <c r="AF234" s="572"/>
      <c r="AG234" s="571" t="str">
        <f ca="1">IFERROR(IF(INDEX('WPTM - Section F'!E$93:E$574,MATCH('Print View'!$AX234,'WPTM - Section F'!L$93:L$574,0))&lt;&gt;0,INDEX('WPTM - Section F'!E$93:E$574,MATCH('Print View'!$AX234,'WPTM - Section F'!L$93:L$574,0)),""),"")</f>
        <v/>
      </c>
      <c r="AH234" s="572"/>
      <c r="AI234" s="571" t="str">
        <f ca="1">IFERROR(IF(INDEX('WPTM - Section F'!D$93:D$574,MATCH('Print View'!$AY234,'WPTM - Section F'!L$93:L$574,0))&lt;&gt;0,INDEX('WPTM - Section F'!D$93:D$574,MATCH('Print View'!$AY234,'WPTM - Section F'!L$93:L$574,0)),""),"")</f>
        <v/>
      </c>
      <c r="AJ234" s="572"/>
      <c r="AK234" s="571" t="str">
        <f ca="1">IFERROR(IF(INDEX('WPTM - Section F'!E$93:E$574,MATCH('Print View'!$AY234,'WPTM - Section F'!L$93:L$574,0))&lt;&gt;0,INDEX('WPTM - Section F'!E$93:E$574,MATCH('Print View'!$AY234,'WPTM - Section F'!L$93:L$574,0)),""),"")</f>
        <v/>
      </c>
      <c r="AL234" s="572"/>
      <c r="AM234" s="316" t="str">
        <f>IFERROR(IF(INDEX('WPTM - Section F'!O$8:O$89,MATCH('Print View'!$A234,'WPTM - Section F'!D$8:D$89,0))&lt;&gt;0,INDEX('WPTM - Section F'!O$8:O$89,MATCH('Print View'!$A234,'WPTM - Section F'!D$8:D$89,0)),""),"")</f>
        <v/>
      </c>
      <c r="AN234" s="222"/>
      <c r="AO234" s="310"/>
      <c r="AP234" s="311"/>
      <c r="AQ234" s="311"/>
      <c r="AR234" s="247" t="str">
        <f t="shared" ca="1" si="372"/>
        <v>51</v>
      </c>
      <c r="AS234" s="3" t="str">
        <f t="shared" ca="1" si="373"/>
        <v>511-Jan-19 to 30-Jun-19</v>
      </c>
      <c r="AT234" s="3" t="str">
        <f t="shared" ca="1" si="374"/>
        <v>511-Jul-19 to 31-Dec-19</v>
      </c>
      <c r="AU234" s="3" t="str">
        <f t="shared" ca="1" si="375"/>
        <v>511-Jan-20 to 30-Jun-20</v>
      </c>
      <c r="AV234" s="3" t="str">
        <f t="shared" ca="1" si="376"/>
        <v>511-Jul-20 to 31-Dec-20</v>
      </c>
      <c r="AW234" s="3" t="str">
        <f t="shared" ca="1" si="377"/>
        <v>511-Jan-21 to 30-Jun-21</v>
      </c>
      <c r="AX234" s="9" t="str">
        <f t="shared" si="378"/>
        <v xml:space="preserve">51 to </v>
      </c>
      <c r="AY234" s="9" t="str">
        <f t="shared" si="379"/>
        <v xml:space="preserve">51 to </v>
      </c>
      <c r="AZ234" s="9"/>
      <c r="BA234" s="9"/>
    </row>
    <row r="235" spans="1:53" s="227" customFormat="1" ht="60" customHeight="1" x14ac:dyDescent="0.25">
      <c r="A235" s="297">
        <v>52</v>
      </c>
      <c r="B235" s="315" t="str">
        <f>IFERROR(IF(INDEX('WPTM - Section F'!B$8:B$89,MATCH('Print View'!$A235,'WPTM - Section F'!$A$8:$A$89,0))&lt;&gt;0,INDEX('WPTM - Section F'!B$8:B$89,MATCH('Print View'!$A235,'WPTM - Section F'!$A$8:$A$89,0)),""),"")</f>
        <v/>
      </c>
      <c r="C235" s="315" t="str">
        <f>IFERROR(IF(INDEX('WPTM - Section F'!C$8:C$89,MATCH('Print View'!$A235,'WPTM - Section F'!$A$8:$A$89,0))&lt;&gt;0,INDEX('WPTM - Section F'!C$8:C$89,MATCH('Print View'!$A235,'WPTM - Section F'!$A$8:$A$89,0)),""),"")</f>
        <v/>
      </c>
      <c r="D235" s="315" t="str">
        <f>IFERROR(IF(INDEX('WPTM - Section F'!D$8:D$89,MATCH('Print View'!$A235,'WPTM - Section F'!$A$8:$A$89,0))&lt;&gt;0,INDEX('WPTM - Section F'!D$8:D$89,MATCH('Print View'!$A235,'WPTM - Section F'!$A$8:$A$89,0)),""),"")</f>
        <v/>
      </c>
      <c r="E235" s="315" t="str">
        <f>IFERROR(IF(INDEX('WPTM - Section F'!E$8:E$89,MATCH('Print View'!$A235,'WPTM - Section F'!$A$8:$A$89,0))&lt;&gt;0,INDEX('WPTM - Section F'!E$8:E$89,MATCH('Print View'!$A235,'WPTM - Section F'!$A$8:$A$89,0)),""),"")</f>
        <v/>
      </c>
      <c r="F235" s="315" t="str">
        <f>IFERROR(IF(INDEX('WPTM - Section F'!N$8:N$89,MATCH('Print View'!$A235,'WPTM - Section F'!$A$8:$A$89,0))&lt;&gt;0,INDEX('WPTM - Section F'!N$8:N$89,MATCH('Print View'!$A235,'WPTM - Section F'!$A$8:$A$89,0)),""),"")</f>
        <v/>
      </c>
      <c r="G235" s="571" t="str">
        <f ca="1">IFERROR(IF(INDEX('WPTM - Section F'!D$93:D$574,MATCH('Print View'!$AR235,'WPTM - Section F'!L$93:L$574,0))&lt;&gt;0,INDEX('WPTM - Section F'!D$93:D$574,MATCH('Print View'!$AR235,'WPTM - Section F'!L$93:L$574,0)),""),"")</f>
        <v/>
      </c>
      <c r="H235" s="572"/>
      <c r="I235" s="571" t="str">
        <f ca="1">IFERROR(IF(INDEX('WPTM - Section F'!E$93:E$574,MATCH('Print View'!$AR235,'WPTM - Section F'!L$93:L$574,0))&lt;&gt;0,INDEX('WPTM - Section F'!E$93:E$574,MATCH('Print View'!$AR235,'WPTM - Section F'!L$93:L$574,0)),""),"")</f>
        <v/>
      </c>
      <c r="J235" s="572"/>
      <c r="K235" s="571" t="str">
        <f ca="1">IFERROR(IF(INDEX('WPTM - Section F'!D$93:D$574,MATCH('Print View'!$AS235,'WPTM - Section F'!L$93:L$574,0))&lt;&gt;0,INDEX('WPTM - Section F'!D$93:D$574,MATCH('Print View'!$AS235,'WPTM - Section F'!L$93:L$574,0)),""),"")</f>
        <v/>
      </c>
      <c r="L235" s="572"/>
      <c r="M235" s="571" t="str">
        <f ca="1">IFERROR(IF(INDEX('WPTM - Section F'!E$93:E$574,MATCH('Print View'!$AS235,'WPTM - Section F'!L$93:L$574,0))&lt;&gt;0,INDEX('WPTM - Section F'!E$93:E$574,MATCH('Print View'!$AS235,'WPTM - Section F'!L$93:L$574,0)),""),"")</f>
        <v/>
      </c>
      <c r="N235" s="572"/>
      <c r="O235" s="571" t="str">
        <f ca="1">IFERROR(IF(INDEX('WPTM - Section F'!D$93:D$574,MATCH('Print View'!$AT235,'WPTM - Section F'!L$93:L$574,0))&lt;&gt;0,INDEX('WPTM - Section F'!D$93:D$574,MATCH('Print View'!$AT235,'WPTM - Section F'!L$93:L$574,0)),""),"")</f>
        <v/>
      </c>
      <c r="P235" s="572"/>
      <c r="Q235" s="571" t="str">
        <f ca="1">IFERROR(IF(INDEX('WPTM - Section F'!E$93:E$574,MATCH('Print View'!$AT235,'WPTM - Section F'!L$93:L$574,0))&lt;&gt;0,INDEX('WPTM - Section F'!E$93:E$574,MATCH('Print View'!$AT235,'WPTM - Section F'!L$93:L$574,0)),""),"")</f>
        <v/>
      </c>
      <c r="R235" s="572"/>
      <c r="S235" s="571" t="str">
        <f ca="1">IFERROR(IF(INDEX('WPTM - Section F'!D$93:D$574,MATCH('Print View'!$AU235,'WPTM - Section F'!L$93:L$574,0))&lt;&gt;0,INDEX('WPTM - Section F'!D$93:D$574,MATCH('Print View'!$AU235,'WPTM - Section F'!L$93:L$574,0)),""),"")</f>
        <v/>
      </c>
      <c r="T235" s="572"/>
      <c r="U235" s="571" t="str">
        <f ca="1">IFERROR(IF(INDEX('WPTM - Section F'!E$93:E$574,MATCH('Print View'!$AU235,'WPTM - Section F'!L$93:L$574,0))&lt;&gt;0,INDEX('WPTM - Section F'!E$93:E$574,MATCH('Print View'!$AU235,'WPTM - Section F'!L$93:L$574,0)),""),"")</f>
        <v/>
      </c>
      <c r="V235" s="572"/>
      <c r="W235" s="571" t="str">
        <f ca="1">IFERROR(IF(INDEX('WPTM - Section F'!D$93:D$574,MATCH('Print View'!$AV235,'WPTM - Section F'!L$93:L$574,0))&lt;&gt;0,INDEX('WPTM - Section F'!D$93:D$574,MATCH('Print View'!$AV235,'WPTM - Section F'!L$93:L$574,0)),""),"")</f>
        <v/>
      </c>
      <c r="X235" s="572"/>
      <c r="Y235" s="571" t="str">
        <f ca="1">IFERROR(IF(INDEX('WPTM - Section F'!E$93:E$574,MATCH('Print View'!$AV235,'WPTM - Section F'!L$93:L$574,0))&lt;&gt;0,INDEX('WPTM - Section F'!E$93:E$574,MATCH('Print View'!$AV235,'WPTM - Section F'!L$93:L$574,0)),""),"")</f>
        <v/>
      </c>
      <c r="Z235" s="572"/>
      <c r="AA235" s="571" t="str">
        <f ca="1">IFERROR(IF(INDEX('WPTM - Section F'!D$93:D$574,MATCH('Print View'!$AW235,'WPTM - Section F'!L$93:L$574,0))&lt;&gt;0,INDEX('WPTM - Section F'!D$93:D$574,MATCH('Print View'!$AW235,'WPTM - Section F'!L$93:L$574,0)),""),"")</f>
        <v/>
      </c>
      <c r="AB235" s="572"/>
      <c r="AC235" s="571" t="str">
        <f ca="1">IFERROR(IF(INDEX('WPTM - Section F'!E$93:E$574,MATCH('Print View'!$AW235,'WPTM - Section F'!L$93:L$574,0))&lt;&gt;0,INDEX('WPTM - Section F'!E$93:E$574,MATCH('Print View'!$AW235,'WPTM - Section F'!L$93:L$574,0)),""),"")</f>
        <v/>
      </c>
      <c r="AD235" s="572"/>
      <c r="AE235" s="571" t="str">
        <f ca="1">IFERROR(IF(INDEX('WPTM - Section F'!D$93:D$574,MATCH('Print View'!$AX235,'WPTM - Section F'!L$93:L$574,0))&lt;&gt;0,INDEX('WPTM - Section F'!D$93:D$574,MATCH('Print View'!$AX235,'WPTM - Section F'!L$93:L$574,0)),""),"")</f>
        <v/>
      </c>
      <c r="AF235" s="572"/>
      <c r="AG235" s="571" t="str">
        <f ca="1">IFERROR(IF(INDEX('WPTM - Section F'!E$93:E$574,MATCH('Print View'!$AX235,'WPTM - Section F'!L$93:L$574,0))&lt;&gt;0,INDEX('WPTM - Section F'!E$93:E$574,MATCH('Print View'!$AX235,'WPTM - Section F'!L$93:L$574,0)),""),"")</f>
        <v/>
      </c>
      <c r="AH235" s="572"/>
      <c r="AI235" s="571" t="str">
        <f ca="1">IFERROR(IF(INDEX('WPTM - Section F'!D$93:D$574,MATCH('Print View'!$AY235,'WPTM - Section F'!L$93:L$574,0))&lt;&gt;0,INDEX('WPTM - Section F'!D$93:D$574,MATCH('Print View'!$AY235,'WPTM - Section F'!L$93:L$574,0)),""),"")</f>
        <v/>
      </c>
      <c r="AJ235" s="572"/>
      <c r="AK235" s="571" t="str">
        <f ca="1">IFERROR(IF(INDEX('WPTM - Section F'!E$93:E$574,MATCH('Print View'!$AY235,'WPTM - Section F'!L$93:L$574,0))&lt;&gt;0,INDEX('WPTM - Section F'!E$93:E$574,MATCH('Print View'!$AY235,'WPTM - Section F'!L$93:L$574,0)),""),"")</f>
        <v/>
      </c>
      <c r="AL235" s="572"/>
      <c r="AM235" s="316" t="str">
        <f>IFERROR(IF(INDEX('WPTM - Section F'!O$8:O$89,MATCH('Print View'!$A235,'WPTM - Section F'!D$8:D$89,0))&lt;&gt;0,INDEX('WPTM - Section F'!O$8:O$89,MATCH('Print View'!$A235,'WPTM - Section F'!D$8:D$89,0)),""),"")</f>
        <v/>
      </c>
      <c r="AN235" s="222"/>
      <c r="AO235" s="310"/>
      <c r="AP235" s="311"/>
      <c r="AQ235" s="311"/>
      <c r="AR235" s="247" t="str">
        <f t="shared" ca="1" si="372"/>
        <v>52</v>
      </c>
      <c r="AS235" s="3" t="str">
        <f t="shared" ca="1" si="373"/>
        <v>521-Jan-19 to 30-Jun-19</v>
      </c>
      <c r="AT235" s="3" t="str">
        <f t="shared" ca="1" si="374"/>
        <v>521-Jul-19 to 31-Dec-19</v>
      </c>
      <c r="AU235" s="3" t="str">
        <f t="shared" ca="1" si="375"/>
        <v>521-Jan-20 to 30-Jun-20</v>
      </c>
      <c r="AV235" s="3" t="str">
        <f t="shared" ca="1" si="376"/>
        <v>521-Jul-20 to 31-Dec-20</v>
      </c>
      <c r="AW235" s="3" t="str">
        <f t="shared" ca="1" si="377"/>
        <v>521-Jan-21 to 30-Jun-21</v>
      </c>
      <c r="AX235" s="9" t="str">
        <f t="shared" si="378"/>
        <v xml:space="preserve">52 to </v>
      </c>
      <c r="AY235" s="9" t="str">
        <f t="shared" si="379"/>
        <v xml:space="preserve">52 to </v>
      </c>
      <c r="AZ235" s="9"/>
      <c r="BA235" s="9"/>
    </row>
    <row r="236" spans="1:53" s="227" customFormat="1" ht="60" customHeight="1" x14ac:dyDescent="0.25">
      <c r="A236" s="297">
        <v>53</v>
      </c>
      <c r="B236" s="315" t="str">
        <f>IFERROR(IF(INDEX('WPTM - Section F'!B$8:B$89,MATCH('Print View'!$A236,'WPTM - Section F'!$A$8:$A$89,0))&lt;&gt;0,INDEX('WPTM - Section F'!B$8:B$89,MATCH('Print View'!$A236,'WPTM - Section F'!$A$8:$A$89,0)),""),"")</f>
        <v/>
      </c>
      <c r="C236" s="315" t="str">
        <f>IFERROR(IF(INDEX('WPTM - Section F'!C$8:C$89,MATCH('Print View'!$A236,'WPTM - Section F'!$A$8:$A$89,0))&lt;&gt;0,INDEX('WPTM - Section F'!C$8:C$89,MATCH('Print View'!$A236,'WPTM - Section F'!$A$8:$A$89,0)),""),"")</f>
        <v/>
      </c>
      <c r="D236" s="315" t="str">
        <f>IFERROR(IF(INDEX('WPTM - Section F'!D$8:D$89,MATCH('Print View'!$A236,'WPTM - Section F'!$A$8:$A$89,0))&lt;&gt;0,INDEX('WPTM - Section F'!D$8:D$89,MATCH('Print View'!$A236,'WPTM - Section F'!$A$8:$A$89,0)),""),"")</f>
        <v/>
      </c>
      <c r="E236" s="315" t="str">
        <f>IFERROR(IF(INDEX('WPTM - Section F'!E$8:E$89,MATCH('Print View'!$A236,'WPTM - Section F'!$A$8:$A$89,0))&lt;&gt;0,INDEX('WPTM - Section F'!E$8:E$89,MATCH('Print View'!$A236,'WPTM - Section F'!$A$8:$A$89,0)),""),"")</f>
        <v/>
      </c>
      <c r="F236" s="315" t="str">
        <f>IFERROR(IF(INDEX('WPTM - Section F'!N$8:N$89,MATCH('Print View'!$A236,'WPTM - Section F'!$A$8:$A$89,0))&lt;&gt;0,INDEX('WPTM - Section F'!N$8:N$89,MATCH('Print View'!$A236,'WPTM - Section F'!$A$8:$A$89,0)),""),"")</f>
        <v/>
      </c>
      <c r="G236" s="571" t="str">
        <f ca="1">IFERROR(IF(INDEX('WPTM - Section F'!D$93:D$574,MATCH('Print View'!$AR236,'WPTM - Section F'!L$93:L$574,0))&lt;&gt;0,INDEX('WPTM - Section F'!D$93:D$574,MATCH('Print View'!$AR236,'WPTM - Section F'!L$93:L$574,0)),""),"")</f>
        <v/>
      </c>
      <c r="H236" s="572"/>
      <c r="I236" s="571" t="str">
        <f ca="1">IFERROR(IF(INDEX('WPTM - Section F'!E$93:E$574,MATCH('Print View'!$AR236,'WPTM - Section F'!L$93:L$574,0))&lt;&gt;0,INDEX('WPTM - Section F'!E$93:E$574,MATCH('Print View'!$AR236,'WPTM - Section F'!L$93:L$574,0)),""),"")</f>
        <v/>
      </c>
      <c r="J236" s="572"/>
      <c r="K236" s="571" t="str">
        <f ca="1">IFERROR(IF(INDEX('WPTM - Section F'!D$93:D$574,MATCH('Print View'!$AS236,'WPTM - Section F'!L$93:L$574,0))&lt;&gt;0,INDEX('WPTM - Section F'!D$93:D$574,MATCH('Print View'!$AS236,'WPTM - Section F'!L$93:L$574,0)),""),"")</f>
        <v/>
      </c>
      <c r="L236" s="572"/>
      <c r="M236" s="571" t="str">
        <f ca="1">IFERROR(IF(INDEX('WPTM - Section F'!E$93:E$574,MATCH('Print View'!$AS236,'WPTM - Section F'!L$93:L$574,0))&lt;&gt;0,INDEX('WPTM - Section F'!E$93:E$574,MATCH('Print View'!$AS236,'WPTM - Section F'!L$93:L$574,0)),""),"")</f>
        <v/>
      </c>
      <c r="N236" s="572"/>
      <c r="O236" s="571" t="str">
        <f ca="1">IFERROR(IF(INDEX('WPTM - Section F'!D$93:D$574,MATCH('Print View'!$AT236,'WPTM - Section F'!L$93:L$574,0))&lt;&gt;0,INDEX('WPTM - Section F'!D$93:D$574,MATCH('Print View'!$AT236,'WPTM - Section F'!L$93:L$574,0)),""),"")</f>
        <v/>
      </c>
      <c r="P236" s="572"/>
      <c r="Q236" s="571" t="str">
        <f ca="1">IFERROR(IF(INDEX('WPTM - Section F'!E$93:E$574,MATCH('Print View'!$AT236,'WPTM - Section F'!L$93:L$574,0))&lt;&gt;0,INDEX('WPTM - Section F'!E$93:E$574,MATCH('Print View'!$AT236,'WPTM - Section F'!L$93:L$574,0)),""),"")</f>
        <v/>
      </c>
      <c r="R236" s="572"/>
      <c r="S236" s="571" t="str">
        <f ca="1">IFERROR(IF(INDEX('WPTM - Section F'!D$93:D$574,MATCH('Print View'!$AU236,'WPTM - Section F'!L$93:L$574,0))&lt;&gt;0,INDEX('WPTM - Section F'!D$93:D$574,MATCH('Print View'!$AU236,'WPTM - Section F'!L$93:L$574,0)),""),"")</f>
        <v/>
      </c>
      <c r="T236" s="572"/>
      <c r="U236" s="571" t="str">
        <f ca="1">IFERROR(IF(INDEX('WPTM - Section F'!E$93:E$574,MATCH('Print View'!$AU236,'WPTM - Section F'!L$93:L$574,0))&lt;&gt;0,INDEX('WPTM - Section F'!E$93:E$574,MATCH('Print View'!$AU236,'WPTM - Section F'!L$93:L$574,0)),""),"")</f>
        <v/>
      </c>
      <c r="V236" s="572"/>
      <c r="W236" s="571" t="str">
        <f ca="1">IFERROR(IF(INDEX('WPTM - Section F'!D$93:D$574,MATCH('Print View'!$AV236,'WPTM - Section F'!L$93:L$574,0))&lt;&gt;0,INDEX('WPTM - Section F'!D$93:D$574,MATCH('Print View'!$AV236,'WPTM - Section F'!L$93:L$574,0)),""),"")</f>
        <v/>
      </c>
      <c r="X236" s="572"/>
      <c r="Y236" s="571" t="str">
        <f ca="1">IFERROR(IF(INDEX('WPTM - Section F'!E$93:E$574,MATCH('Print View'!$AV236,'WPTM - Section F'!L$93:L$574,0))&lt;&gt;0,INDEX('WPTM - Section F'!E$93:E$574,MATCH('Print View'!$AV236,'WPTM - Section F'!L$93:L$574,0)),""),"")</f>
        <v/>
      </c>
      <c r="Z236" s="572"/>
      <c r="AA236" s="571" t="str">
        <f ca="1">IFERROR(IF(INDEX('WPTM - Section F'!D$93:D$574,MATCH('Print View'!$AW236,'WPTM - Section F'!L$93:L$574,0))&lt;&gt;0,INDEX('WPTM - Section F'!D$93:D$574,MATCH('Print View'!$AW236,'WPTM - Section F'!L$93:L$574,0)),""),"")</f>
        <v/>
      </c>
      <c r="AB236" s="572"/>
      <c r="AC236" s="571" t="str">
        <f ca="1">IFERROR(IF(INDEX('WPTM - Section F'!E$93:E$574,MATCH('Print View'!$AW236,'WPTM - Section F'!L$93:L$574,0))&lt;&gt;0,INDEX('WPTM - Section F'!E$93:E$574,MATCH('Print View'!$AW236,'WPTM - Section F'!L$93:L$574,0)),""),"")</f>
        <v/>
      </c>
      <c r="AD236" s="572"/>
      <c r="AE236" s="571" t="str">
        <f ca="1">IFERROR(IF(INDEX('WPTM - Section F'!D$93:D$574,MATCH('Print View'!$AX236,'WPTM - Section F'!L$93:L$574,0))&lt;&gt;0,INDEX('WPTM - Section F'!D$93:D$574,MATCH('Print View'!$AX236,'WPTM - Section F'!L$93:L$574,0)),""),"")</f>
        <v/>
      </c>
      <c r="AF236" s="572"/>
      <c r="AG236" s="571" t="str">
        <f ca="1">IFERROR(IF(INDEX('WPTM - Section F'!E$93:E$574,MATCH('Print View'!$AX236,'WPTM - Section F'!L$93:L$574,0))&lt;&gt;0,INDEX('WPTM - Section F'!E$93:E$574,MATCH('Print View'!$AX236,'WPTM - Section F'!L$93:L$574,0)),""),"")</f>
        <v/>
      </c>
      <c r="AH236" s="572"/>
      <c r="AI236" s="571" t="str">
        <f ca="1">IFERROR(IF(INDEX('WPTM - Section F'!D$93:D$574,MATCH('Print View'!$AY236,'WPTM - Section F'!L$93:L$574,0))&lt;&gt;0,INDEX('WPTM - Section F'!D$93:D$574,MATCH('Print View'!$AY236,'WPTM - Section F'!L$93:L$574,0)),""),"")</f>
        <v/>
      </c>
      <c r="AJ236" s="572"/>
      <c r="AK236" s="571" t="str">
        <f ca="1">IFERROR(IF(INDEX('WPTM - Section F'!E$93:E$574,MATCH('Print View'!$AY236,'WPTM - Section F'!L$93:L$574,0))&lt;&gt;0,INDEX('WPTM - Section F'!E$93:E$574,MATCH('Print View'!$AY236,'WPTM - Section F'!L$93:L$574,0)),""),"")</f>
        <v/>
      </c>
      <c r="AL236" s="572"/>
      <c r="AM236" s="316" t="str">
        <f>IFERROR(IF(INDEX('WPTM - Section F'!O$8:O$89,MATCH('Print View'!$A236,'WPTM - Section F'!D$8:D$89,0))&lt;&gt;0,INDEX('WPTM - Section F'!O$8:O$89,MATCH('Print View'!$A236,'WPTM - Section F'!D$8:D$89,0)),""),"")</f>
        <v/>
      </c>
      <c r="AN236" s="222"/>
      <c r="AO236" s="310"/>
      <c r="AP236" s="311"/>
      <c r="AQ236" s="311"/>
      <c r="AR236" s="247" t="str">
        <f t="shared" ca="1" si="372"/>
        <v>53</v>
      </c>
      <c r="AS236" s="3" t="str">
        <f t="shared" ca="1" si="373"/>
        <v>531-Jan-19 to 30-Jun-19</v>
      </c>
      <c r="AT236" s="3" t="str">
        <f t="shared" ca="1" si="374"/>
        <v>531-Jul-19 to 31-Dec-19</v>
      </c>
      <c r="AU236" s="3" t="str">
        <f t="shared" ca="1" si="375"/>
        <v>531-Jan-20 to 30-Jun-20</v>
      </c>
      <c r="AV236" s="3" t="str">
        <f t="shared" ca="1" si="376"/>
        <v>531-Jul-20 to 31-Dec-20</v>
      </c>
      <c r="AW236" s="3" t="str">
        <f t="shared" ca="1" si="377"/>
        <v>531-Jan-21 to 30-Jun-21</v>
      </c>
      <c r="AX236" s="9" t="str">
        <f t="shared" si="378"/>
        <v xml:space="preserve">53 to </v>
      </c>
      <c r="AY236" s="9" t="str">
        <f t="shared" si="379"/>
        <v xml:space="preserve">53 to </v>
      </c>
      <c r="AZ236" s="9"/>
      <c r="BA236" s="9"/>
    </row>
    <row r="237" spans="1:53" s="227" customFormat="1" ht="60" customHeight="1" x14ac:dyDescent="0.25">
      <c r="A237" s="297">
        <v>54</v>
      </c>
      <c r="B237" s="315" t="str">
        <f>IFERROR(IF(INDEX('WPTM - Section F'!B$8:B$89,MATCH('Print View'!$A237,'WPTM - Section F'!$A$8:$A$89,0))&lt;&gt;0,INDEX('WPTM - Section F'!B$8:B$89,MATCH('Print View'!$A237,'WPTM - Section F'!$A$8:$A$89,0)),""),"")</f>
        <v/>
      </c>
      <c r="C237" s="315" t="str">
        <f>IFERROR(IF(INDEX('WPTM - Section F'!C$8:C$89,MATCH('Print View'!$A237,'WPTM - Section F'!$A$8:$A$89,0))&lt;&gt;0,INDEX('WPTM - Section F'!C$8:C$89,MATCH('Print View'!$A237,'WPTM - Section F'!$A$8:$A$89,0)),""),"")</f>
        <v/>
      </c>
      <c r="D237" s="315" t="str">
        <f>IFERROR(IF(INDEX('WPTM - Section F'!D$8:D$89,MATCH('Print View'!$A237,'WPTM - Section F'!$A$8:$A$89,0))&lt;&gt;0,INDEX('WPTM - Section F'!D$8:D$89,MATCH('Print View'!$A237,'WPTM - Section F'!$A$8:$A$89,0)),""),"")</f>
        <v/>
      </c>
      <c r="E237" s="315" t="str">
        <f>IFERROR(IF(INDEX('WPTM - Section F'!E$8:E$89,MATCH('Print View'!$A237,'WPTM - Section F'!$A$8:$A$89,0))&lt;&gt;0,INDEX('WPTM - Section F'!E$8:E$89,MATCH('Print View'!$A237,'WPTM - Section F'!$A$8:$A$89,0)),""),"")</f>
        <v/>
      </c>
      <c r="F237" s="315" t="str">
        <f>IFERROR(IF(INDEX('WPTM - Section F'!N$8:N$89,MATCH('Print View'!$A237,'WPTM - Section F'!$A$8:$A$89,0))&lt;&gt;0,INDEX('WPTM - Section F'!N$8:N$89,MATCH('Print View'!$A237,'WPTM - Section F'!$A$8:$A$89,0)),""),"")</f>
        <v/>
      </c>
      <c r="G237" s="571" t="str">
        <f ca="1">IFERROR(IF(INDEX('WPTM - Section F'!D$93:D$574,MATCH('Print View'!$AR237,'WPTM - Section F'!L$93:L$574,0))&lt;&gt;0,INDEX('WPTM - Section F'!D$93:D$574,MATCH('Print View'!$AR237,'WPTM - Section F'!L$93:L$574,0)),""),"")</f>
        <v/>
      </c>
      <c r="H237" s="572"/>
      <c r="I237" s="571" t="str">
        <f ca="1">IFERROR(IF(INDEX('WPTM - Section F'!E$93:E$574,MATCH('Print View'!$AR237,'WPTM - Section F'!L$93:L$574,0))&lt;&gt;0,INDEX('WPTM - Section F'!E$93:E$574,MATCH('Print View'!$AR237,'WPTM - Section F'!L$93:L$574,0)),""),"")</f>
        <v/>
      </c>
      <c r="J237" s="572"/>
      <c r="K237" s="571" t="str">
        <f ca="1">IFERROR(IF(INDEX('WPTM - Section F'!D$93:D$574,MATCH('Print View'!$AS237,'WPTM - Section F'!L$93:L$574,0))&lt;&gt;0,INDEX('WPTM - Section F'!D$93:D$574,MATCH('Print View'!$AS237,'WPTM - Section F'!L$93:L$574,0)),""),"")</f>
        <v/>
      </c>
      <c r="L237" s="572"/>
      <c r="M237" s="571" t="str">
        <f ca="1">IFERROR(IF(INDEX('WPTM - Section F'!E$93:E$574,MATCH('Print View'!$AS237,'WPTM - Section F'!L$93:L$574,0))&lt;&gt;0,INDEX('WPTM - Section F'!E$93:E$574,MATCH('Print View'!$AS237,'WPTM - Section F'!L$93:L$574,0)),""),"")</f>
        <v/>
      </c>
      <c r="N237" s="572"/>
      <c r="O237" s="571" t="str">
        <f ca="1">IFERROR(IF(INDEX('WPTM - Section F'!D$93:D$574,MATCH('Print View'!$AT237,'WPTM - Section F'!L$93:L$574,0))&lt;&gt;0,INDEX('WPTM - Section F'!D$93:D$574,MATCH('Print View'!$AT237,'WPTM - Section F'!L$93:L$574,0)),""),"")</f>
        <v/>
      </c>
      <c r="P237" s="572"/>
      <c r="Q237" s="571" t="str">
        <f ca="1">IFERROR(IF(INDEX('WPTM - Section F'!E$93:E$574,MATCH('Print View'!$AT237,'WPTM - Section F'!L$93:L$574,0))&lt;&gt;0,INDEX('WPTM - Section F'!E$93:E$574,MATCH('Print View'!$AT237,'WPTM - Section F'!L$93:L$574,0)),""),"")</f>
        <v/>
      </c>
      <c r="R237" s="572"/>
      <c r="S237" s="571" t="str">
        <f ca="1">IFERROR(IF(INDEX('WPTM - Section F'!D$93:D$574,MATCH('Print View'!$AU237,'WPTM - Section F'!L$93:L$574,0))&lt;&gt;0,INDEX('WPTM - Section F'!D$93:D$574,MATCH('Print View'!$AU237,'WPTM - Section F'!L$93:L$574,0)),""),"")</f>
        <v/>
      </c>
      <c r="T237" s="572"/>
      <c r="U237" s="571" t="str">
        <f ca="1">IFERROR(IF(INDEX('WPTM - Section F'!E$93:E$574,MATCH('Print View'!$AU237,'WPTM - Section F'!L$93:L$574,0))&lt;&gt;0,INDEX('WPTM - Section F'!E$93:E$574,MATCH('Print View'!$AU237,'WPTM - Section F'!L$93:L$574,0)),""),"")</f>
        <v/>
      </c>
      <c r="V237" s="572"/>
      <c r="W237" s="571" t="str">
        <f ca="1">IFERROR(IF(INDEX('WPTM - Section F'!D$93:D$574,MATCH('Print View'!$AV237,'WPTM - Section F'!L$93:L$574,0))&lt;&gt;0,INDEX('WPTM - Section F'!D$93:D$574,MATCH('Print View'!$AV237,'WPTM - Section F'!L$93:L$574,0)),""),"")</f>
        <v/>
      </c>
      <c r="X237" s="572"/>
      <c r="Y237" s="571" t="str">
        <f ca="1">IFERROR(IF(INDEX('WPTM - Section F'!E$93:E$574,MATCH('Print View'!$AV237,'WPTM - Section F'!L$93:L$574,0))&lt;&gt;0,INDEX('WPTM - Section F'!E$93:E$574,MATCH('Print View'!$AV237,'WPTM - Section F'!L$93:L$574,0)),""),"")</f>
        <v/>
      </c>
      <c r="Z237" s="572"/>
      <c r="AA237" s="571" t="str">
        <f ca="1">IFERROR(IF(INDEX('WPTM - Section F'!D$93:D$574,MATCH('Print View'!$AW237,'WPTM - Section F'!L$93:L$574,0))&lt;&gt;0,INDEX('WPTM - Section F'!D$93:D$574,MATCH('Print View'!$AW237,'WPTM - Section F'!L$93:L$574,0)),""),"")</f>
        <v/>
      </c>
      <c r="AB237" s="572"/>
      <c r="AC237" s="571" t="str">
        <f ca="1">IFERROR(IF(INDEX('WPTM - Section F'!E$93:E$574,MATCH('Print View'!$AW237,'WPTM - Section F'!L$93:L$574,0))&lt;&gt;0,INDEX('WPTM - Section F'!E$93:E$574,MATCH('Print View'!$AW237,'WPTM - Section F'!L$93:L$574,0)),""),"")</f>
        <v/>
      </c>
      <c r="AD237" s="572"/>
      <c r="AE237" s="571" t="str">
        <f ca="1">IFERROR(IF(INDEX('WPTM - Section F'!D$93:D$574,MATCH('Print View'!$AX237,'WPTM - Section F'!L$93:L$574,0))&lt;&gt;0,INDEX('WPTM - Section F'!D$93:D$574,MATCH('Print View'!$AX237,'WPTM - Section F'!L$93:L$574,0)),""),"")</f>
        <v/>
      </c>
      <c r="AF237" s="572"/>
      <c r="AG237" s="571" t="str">
        <f ca="1">IFERROR(IF(INDEX('WPTM - Section F'!E$93:E$574,MATCH('Print View'!$AX237,'WPTM - Section F'!L$93:L$574,0))&lt;&gt;0,INDEX('WPTM - Section F'!E$93:E$574,MATCH('Print View'!$AX237,'WPTM - Section F'!L$93:L$574,0)),""),"")</f>
        <v/>
      </c>
      <c r="AH237" s="572"/>
      <c r="AI237" s="571" t="str">
        <f ca="1">IFERROR(IF(INDEX('WPTM - Section F'!D$93:D$574,MATCH('Print View'!$AY237,'WPTM - Section F'!L$93:L$574,0))&lt;&gt;0,INDEX('WPTM - Section F'!D$93:D$574,MATCH('Print View'!$AY237,'WPTM - Section F'!L$93:L$574,0)),""),"")</f>
        <v/>
      </c>
      <c r="AJ237" s="572"/>
      <c r="AK237" s="571" t="str">
        <f ca="1">IFERROR(IF(INDEX('WPTM - Section F'!E$93:E$574,MATCH('Print View'!$AY237,'WPTM - Section F'!L$93:L$574,0))&lt;&gt;0,INDEX('WPTM - Section F'!E$93:E$574,MATCH('Print View'!$AY237,'WPTM - Section F'!L$93:L$574,0)),""),"")</f>
        <v/>
      </c>
      <c r="AL237" s="572"/>
      <c r="AM237" s="316" t="str">
        <f>IFERROR(IF(INDEX('WPTM - Section F'!O$8:O$89,MATCH('Print View'!$A237,'WPTM - Section F'!D$8:D$89,0))&lt;&gt;0,INDEX('WPTM - Section F'!O$8:O$89,MATCH('Print View'!$A237,'WPTM - Section F'!D$8:D$89,0)),""),"")</f>
        <v/>
      </c>
      <c r="AN237" s="222"/>
      <c r="AO237" s="310"/>
      <c r="AP237" s="311"/>
      <c r="AQ237" s="311"/>
      <c r="AR237" s="247" t="str">
        <f t="shared" ca="1" si="372"/>
        <v>54</v>
      </c>
      <c r="AS237" s="3" t="str">
        <f t="shared" ca="1" si="373"/>
        <v>541-Jan-19 to 30-Jun-19</v>
      </c>
      <c r="AT237" s="3" t="str">
        <f t="shared" ca="1" si="374"/>
        <v>541-Jul-19 to 31-Dec-19</v>
      </c>
      <c r="AU237" s="3" t="str">
        <f t="shared" ca="1" si="375"/>
        <v>541-Jan-20 to 30-Jun-20</v>
      </c>
      <c r="AV237" s="3" t="str">
        <f t="shared" ca="1" si="376"/>
        <v>541-Jul-20 to 31-Dec-20</v>
      </c>
      <c r="AW237" s="3" t="str">
        <f t="shared" ca="1" si="377"/>
        <v>541-Jan-21 to 30-Jun-21</v>
      </c>
      <c r="AX237" s="9" t="str">
        <f t="shared" si="378"/>
        <v xml:space="preserve">54 to </v>
      </c>
      <c r="AY237" s="9" t="str">
        <f t="shared" si="379"/>
        <v xml:space="preserve">54 to </v>
      </c>
      <c r="AZ237" s="9"/>
      <c r="BA237" s="9"/>
    </row>
    <row r="238" spans="1:53" s="227" customFormat="1" ht="60" customHeight="1" x14ac:dyDescent="0.25">
      <c r="A238" s="297">
        <v>55</v>
      </c>
      <c r="B238" s="315" t="str">
        <f>IFERROR(IF(INDEX('WPTM - Section F'!B$8:B$89,MATCH('Print View'!$A238,'WPTM - Section F'!$A$8:$A$89,0))&lt;&gt;0,INDEX('WPTM - Section F'!B$8:B$89,MATCH('Print View'!$A238,'WPTM - Section F'!$A$8:$A$89,0)),""),"")</f>
        <v/>
      </c>
      <c r="C238" s="315" t="str">
        <f>IFERROR(IF(INDEX('WPTM - Section F'!C$8:C$89,MATCH('Print View'!$A238,'WPTM - Section F'!$A$8:$A$89,0))&lt;&gt;0,INDEX('WPTM - Section F'!C$8:C$89,MATCH('Print View'!$A238,'WPTM - Section F'!$A$8:$A$89,0)),""),"")</f>
        <v/>
      </c>
      <c r="D238" s="315" t="str">
        <f>IFERROR(IF(INDEX('WPTM - Section F'!D$8:D$89,MATCH('Print View'!$A238,'WPTM - Section F'!$A$8:$A$89,0))&lt;&gt;0,INDEX('WPTM - Section F'!D$8:D$89,MATCH('Print View'!$A238,'WPTM - Section F'!$A$8:$A$89,0)),""),"")</f>
        <v/>
      </c>
      <c r="E238" s="315" t="str">
        <f>IFERROR(IF(INDEX('WPTM - Section F'!E$8:E$89,MATCH('Print View'!$A238,'WPTM - Section F'!$A$8:$A$89,0))&lt;&gt;0,INDEX('WPTM - Section F'!E$8:E$89,MATCH('Print View'!$A238,'WPTM - Section F'!$A$8:$A$89,0)),""),"")</f>
        <v/>
      </c>
      <c r="F238" s="315" t="str">
        <f>IFERROR(IF(INDEX('WPTM - Section F'!N$8:N$89,MATCH('Print View'!$A238,'WPTM - Section F'!$A$8:$A$89,0))&lt;&gt;0,INDEX('WPTM - Section F'!N$8:N$89,MATCH('Print View'!$A238,'WPTM - Section F'!$A$8:$A$89,0)),""),"")</f>
        <v/>
      </c>
      <c r="G238" s="571" t="str">
        <f ca="1">IFERROR(IF(INDEX('WPTM - Section F'!D$93:D$574,MATCH('Print View'!$AR238,'WPTM - Section F'!L$93:L$574,0))&lt;&gt;0,INDEX('WPTM - Section F'!D$93:D$574,MATCH('Print View'!$AR238,'WPTM - Section F'!L$93:L$574,0)),""),"")</f>
        <v/>
      </c>
      <c r="H238" s="572"/>
      <c r="I238" s="571" t="str">
        <f ca="1">IFERROR(IF(INDEX('WPTM - Section F'!E$93:E$574,MATCH('Print View'!$AR238,'WPTM - Section F'!L$93:L$574,0))&lt;&gt;0,INDEX('WPTM - Section F'!E$93:E$574,MATCH('Print View'!$AR238,'WPTM - Section F'!L$93:L$574,0)),""),"")</f>
        <v/>
      </c>
      <c r="J238" s="572"/>
      <c r="K238" s="571" t="str">
        <f ca="1">IFERROR(IF(INDEX('WPTM - Section F'!D$93:D$574,MATCH('Print View'!$AS238,'WPTM - Section F'!L$93:L$574,0))&lt;&gt;0,INDEX('WPTM - Section F'!D$93:D$574,MATCH('Print View'!$AS238,'WPTM - Section F'!L$93:L$574,0)),""),"")</f>
        <v/>
      </c>
      <c r="L238" s="572"/>
      <c r="M238" s="571" t="str">
        <f ca="1">IFERROR(IF(INDEX('WPTM - Section F'!E$93:E$574,MATCH('Print View'!$AS238,'WPTM - Section F'!L$93:L$574,0))&lt;&gt;0,INDEX('WPTM - Section F'!E$93:E$574,MATCH('Print View'!$AS238,'WPTM - Section F'!L$93:L$574,0)),""),"")</f>
        <v/>
      </c>
      <c r="N238" s="572"/>
      <c r="O238" s="571" t="str">
        <f ca="1">IFERROR(IF(INDEX('WPTM - Section F'!D$93:D$574,MATCH('Print View'!$AT238,'WPTM - Section F'!L$93:L$574,0))&lt;&gt;0,INDEX('WPTM - Section F'!D$93:D$574,MATCH('Print View'!$AT238,'WPTM - Section F'!L$93:L$574,0)),""),"")</f>
        <v/>
      </c>
      <c r="P238" s="572"/>
      <c r="Q238" s="571" t="str">
        <f ca="1">IFERROR(IF(INDEX('WPTM - Section F'!E$93:E$574,MATCH('Print View'!$AT238,'WPTM - Section F'!L$93:L$574,0))&lt;&gt;0,INDEX('WPTM - Section F'!E$93:E$574,MATCH('Print View'!$AT238,'WPTM - Section F'!L$93:L$574,0)),""),"")</f>
        <v/>
      </c>
      <c r="R238" s="572"/>
      <c r="S238" s="571" t="str">
        <f ca="1">IFERROR(IF(INDEX('WPTM - Section F'!D$93:D$574,MATCH('Print View'!$AU238,'WPTM - Section F'!L$93:L$574,0))&lt;&gt;0,INDEX('WPTM - Section F'!D$93:D$574,MATCH('Print View'!$AU238,'WPTM - Section F'!L$93:L$574,0)),""),"")</f>
        <v/>
      </c>
      <c r="T238" s="572"/>
      <c r="U238" s="571" t="str">
        <f ca="1">IFERROR(IF(INDEX('WPTM - Section F'!E$93:E$574,MATCH('Print View'!$AU238,'WPTM - Section F'!L$93:L$574,0))&lt;&gt;0,INDEX('WPTM - Section F'!E$93:E$574,MATCH('Print View'!$AU238,'WPTM - Section F'!L$93:L$574,0)),""),"")</f>
        <v/>
      </c>
      <c r="V238" s="572"/>
      <c r="W238" s="571" t="str">
        <f ca="1">IFERROR(IF(INDEX('WPTM - Section F'!D$93:D$574,MATCH('Print View'!$AV238,'WPTM - Section F'!L$93:L$574,0))&lt;&gt;0,INDEX('WPTM - Section F'!D$93:D$574,MATCH('Print View'!$AV238,'WPTM - Section F'!L$93:L$574,0)),""),"")</f>
        <v/>
      </c>
      <c r="X238" s="572"/>
      <c r="Y238" s="571" t="str">
        <f ca="1">IFERROR(IF(INDEX('WPTM - Section F'!E$93:E$574,MATCH('Print View'!$AV238,'WPTM - Section F'!L$93:L$574,0))&lt;&gt;0,INDEX('WPTM - Section F'!E$93:E$574,MATCH('Print View'!$AV238,'WPTM - Section F'!L$93:L$574,0)),""),"")</f>
        <v/>
      </c>
      <c r="Z238" s="572"/>
      <c r="AA238" s="571" t="str">
        <f ca="1">IFERROR(IF(INDEX('WPTM - Section F'!D$93:D$574,MATCH('Print View'!$AW238,'WPTM - Section F'!L$93:L$574,0))&lt;&gt;0,INDEX('WPTM - Section F'!D$93:D$574,MATCH('Print View'!$AW238,'WPTM - Section F'!L$93:L$574,0)),""),"")</f>
        <v/>
      </c>
      <c r="AB238" s="572"/>
      <c r="AC238" s="571" t="str">
        <f ca="1">IFERROR(IF(INDEX('WPTM - Section F'!E$93:E$574,MATCH('Print View'!$AW238,'WPTM - Section F'!L$93:L$574,0))&lt;&gt;0,INDEX('WPTM - Section F'!E$93:E$574,MATCH('Print View'!$AW238,'WPTM - Section F'!L$93:L$574,0)),""),"")</f>
        <v/>
      </c>
      <c r="AD238" s="572"/>
      <c r="AE238" s="571" t="str">
        <f ca="1">IFERROR(IF(INDEX('WPTM - Section F'!D$93:D$574,MATCH('Print View'!$AX238,'WPTM - Section F'!L$93:L$574,0))&lt;&gt;0,INDEX('WPTM - Section F'!D$93:D$574,MATCH('Print View'!$AX238,'WPTM - Section F'!L$93:L$574,0)),""),"")</f>
        <v/>
      </c>
      <c r="AF238" s="572"/>
      <c r="AG238" s="571" t="str">
        <f ca="1">IFERROR(IF(INDEX('WPTM - Section F'!E$93:E$574,MATCH('Print View'!$AX238,'WPTM - Section F'!L$93:L$574,0))&lt;&gt;0,INDEX('WPTM - Section F'!E$93:E$574,MATCH('Print View'!$AX238,'WPTM - Section F'!L$93:L$574,0)),""),"")</f>
        <v/>
      </c>
      <c r="AH238" s="572"/>
      <c r="AI238" s="571" t="str">
        <f ca="1">IFERROR(IF(INDEX('WPTM - Section F'!D$93:D$574,MATCH('Print View'!$AY238,'WPTM - Section F'!L$93:L$574,0))&lt;&gt;0,INDEX('WPTM - Section F'!D$93:D$574,MATCH('Print View'!$AY238,'WPTM - Section F'!L$93:L$574,0)),""),"")</f>
        <v/>
      </c>
      <c r="AJ238" s="572"/>
      <c r="AK238" s="571" t="str">
        <f ca="1">IFERROR(IF(INDEX('WPTM - Section F'!E$93:E$574,MATCH('Print View'!$AY238,'WPTM - Section F'!L$93:L$574,0))&lt;&gt;0,INDEX('WPTM - Section F'!E$93:E$574,MATCH('Print View'!$AY238,'WPTM - Section F'!L$93:L$574,0)),""),"")</f>
        <v/>
      </c>
      <c r="AL238" s="572"/>
      <c r="AM238" s="316" t="str">
        <f>IFERROR(IF(INDEX('WPTM - Section F'!O$8:O$89,MATCH('Print View'!$A238,'WPTM - Section F'!D$8:D$89,0))&lt;&gt;0,INDEX('WPTM - Section F'!O$8:O$89,MATCH('Print View'!$A238,'WPTM - Section F'!D$8:D$89,0)),""),"")</f>
        <v/>
      </c>
      <c r="AN238" s="222"/>
      <c r="AO238" s="310"/>
      <c r="AP238" s="311"/>
      <c r="AQ238" s="311"/>
      <c r="AR238" s="247" t="str">
        <f t="shared" ca="1" si="372"/>
        <v>55</v>
      </c>
      <c r="AS238" s="3" t="str">
        <f t="shared" ca="1" si="373"/>
        <v>551-Jan-19 to 30-Jun-19</v>
      </c>
      <c r="AT238" s="3" t="str">
        <f t="shared" ca="1" si="374"/>
        <v>551-Jul-19 to 31-Dec-19</v>
      </c>
      <c r="AU238" s="3" t="str">
        <f t="shared" ca="1" si="375"/>
        <v>551-Jan-20 to 30-Jun-20</v>
      </c>
      <c r="AV238" s="3" t="str">
        <f t="shared" ca="1" si="376"/>
        <v>551-Jul-20 to 31-Dec-20</v>
      </c>
      <c r="AW238" s="3" t="str">
        <f t="shared" ca="1" si="377"/>
        <v>551-Jan-21 to 30-Jun-21</v>
      </c>
      <c r="AX238" s="9" t="str">
        <f t="shared" si="378"/>
        <v xml:space="preserve">55 to </v>
      </c>
      <c r="AY238" s="9" t="str">
        <f t="shared" si="379"/>
        <v xml:space="preserve">55 to </v>
      </c>
      <c r="AZ238" s="9"/>
      <c r="BA238" s="9"/>
    </row>
    <row r="239" spans="1:53" s="227" customFormat="1" ht="60" customHeight="1" x14ac:dyDescent="0.25">
      <c r="A239" s="297">
        <v>56</v>
      </c>
      <c r="B239" s="315" t="str">
        <f>IFERROR(IF(INDEX('WPTM - Section F'!B$8:B$89,MATCH('Print View'!$A239,'WPTM - Section F'!$A$8:$A$89,0))&lt;&gt;0,INDEX('WPTM - Section F'!B$8:B$89,MATCH('Print View'!$A239,'WPTM - Section F'!$A$8:$A$89,0)),""),"")</f>
        <v/>
      </c>
      <c r="C239" s="315" t="str">
        <f>IFERROR(IF(INDEX('WPTM - Section F'!C$8:C$89,MATCH('Print View'!$A239,'WPTM - Section F'!$A$8:$A$89,0))&lt;&gt;0,INDEX('WPTM - Section F'!C$8:C$89,MATCH('Print View'!$A239,'WPTM - Section F'!$A$8:$A$89,0)),""),"")</f>
        <v/>
      </c>
      <c r="D239" s="315" t="str">
        <f>IFERROR(IF(INDEX('WPTM - Section F'!D$8:D$89,MATCH('Print View'!$A239,'WPTM - Section F'!$A$8:$A$89,0))&lt;&gt;0,INDEX('WPTM - Section F'!D$8:D$89,MATCH('Print View'!$A239,'WPTM - Section F'!$A$8:$A$89,0)),""),"")</f>
        <v/>
      </c>
      <c r="E239" s="315" t="str">
        <f>IFERROR(IF(INDEX('WPTM - Section F'!E$8:E$89,MATCH('Print View'!$A239,'WPTM - Section F'!$A$8:$A$89,0))&lt;&gt;0,INDEX('WPTM - Section F'!E$8:E$89,MATCH('Print View'!$A239,'WPTM - Section F'!$A$8:$A$89,0)),""),"")</f>
        <v/>
      </c>
      <c r="F239" s="315" t="str">
        <f>IFERROR(IF(INDEX('WPTM - Section F'!N$8:N$89,MATCH('Print View'!$A239,'WPTM - Section F'!$A$8:$A$89,0))&lt;&gt;0,INDEX('WPTM - Section F'!N$8:N$89,MATCH('Print View'!$A239,'WPTM - Section F'!$A$8:$A$89,0)),""),"")</f>
        <v/>
      </c>
      <c r="G239" s="571" t="str">
        <f ca="1">IFERROR(IF(INDEX('WPTM - Section F'!D$93:D$574,MATCH('Print View'!$AR239,'WPTM - Section F'!L$93:L$574,0))&lt;&gt;0,INDEX('WPTM - Section F'!D$93:D$574,MATCH('Print View'!$AR239,'WPTM - Section F'!L$93:L$574,0)),""),"")</f>
        <v/>
      </c>
      <c r="H239" s="572"/>
      <c r="I239" s="571" t="str">
        <f ca="1">IFERROR(IF(INDEX('WPTM - Section F'!E$93:E$574,MATCH('Print View'!$AR239,'WPTM - Section F'!L$93:L$574,0))&lt;&gt;0,INDEX('WPTM - Section F'!E$93:E$574,MATCH('Print View'!$AR239,'WPTM - Section F'!L$93:L$574,0)),""),"")</f>
        <v/>
      </c>
      <c r="J239" s="572"/>
      <c r="K239" s="571" t="str">
        <f ca="1">IFERROR(IF(INDEX('WPTM - Section F'!D$93:D$574,MATCH('Print View'!$AS239,'WPTM - Section F'!L$93:L$574,0))&lt;&gt;0,INDEX('WPTM - Section F'!D$93:D$574,MATCH('Print View'!$AS239,'WPTM - Section F'!L$93:L$574,0)),""),"")</f>
        <v/>
      </c>
      <c r="L239" s="572"/>
      <c r="M239" s="571" t="str">
        <f ca="1">IFERROR(IF(INDEX('WPTM - Section F'!E$93:E$574,MATCH('Print View'!$AS239,'WPTM - Section F'!L$93:L$574,0))&lt;&gt;0,INDEX('WPTM - Section F'!E$93:E$574,MATCH('Print View'!$AS239,'WPTM - Section F'!L$93:L$574,0)),""),"")</f>
        <v/>
      </c>
      <c r="N239" s="572"/>
      <c r="O239" s="571" t="str">
        <f ca="1">IFERROR(IF(INDEX('WPTM - Section F'!D$93:D$574,MATCH('Print View'!$AT239,'WPTM - Section F'!L$93:L$574,0))&lt;&gt;0,INDEX('WPTM - Section F'!D$93:D$574,MATCH('Print View'!$AT239,'WPTM - Section F'!L$93:L$574,0)),""),"")</f>
        <v/>
      </c>
      <c r="P239" s="572"/>
      <c r="Q239" s="571" t="str">
        <f ca="1">IFERROR(IF(INDEX('WPTM - Section F'!E$93:E$574,MATCH('Print View'!$AT239,'WPTM - Section F'!L$93:L$574,0))&lt;&gt;0,INDEX('WPTM - Section F'!E$93:E$574,MATCH('Print View'!$AT239,'WPTM - Section F'!L$93:L$574,0)),""),"")</f>
        <v/>
      </c>
      <c r="R239" s="572"/>
      <c r="S239" s="571" t="str">
        <f ca="1">IFERROR(IF(INDEX('WPTM - Section F'!D$93:D$574,MATCH('Print View'!$AU239,'WPTM - Section F'!L$93:L$574,0))&lt;&gt;0,INDEX('WPTM - Section F'!D$93:D$574,MATCH('Print View'!$AU239,'WPTM - Section F'!L$93:L$574,0)),""),"")</f>
        <v/>
      </c>
      <c r="T239" s="572"/>
      <c r="U239" s="571" t="str">
        <f ca="1">IFERROR(IF(INDEX('WPTM - Section F'!E$93:E$574,MATCH('Print View'!$AU239,'WPTM - Section F'!L$93:L$574,0))&lt;&gt;0,INDEX('WPTM - Section F'!E$93:E$574,MATCH('Print View'!$AU239,'WPTM - Section F'!L$93:L$574,0)),""),"")</f>
        <v/>
      </c>
      <c r="V239" s="572"/>
      <c r="W239" s="571" t="str">
        <f ca="1">IFERROR(IF(INDEX('WPTM - Section F'!D$93:D$574,MATCH('Print View'!$AV239,'WPTM - Section F'!L$93:L$574,0))&lt;&gt;0,INDEX('WPTM - Section F'!D$93:D$574,MATCH('Print View'!$AV239,'WPTM - Section F'!L$93:L$574,0)),""),"")</f>
        <v/>
      </c>
      <c r="X239" s="572"/>
      <c r="Y239" s="571" t="str">
        <f ca="1">IFERROR(IF(INDEX('WPTM - Section F'!E$93:E$574,MATCH('Print View'!$AV239,'WPTM - Section F'!L$93:L$574,0))&lt;&gt;0,INDEX('WPTM - Section F'!E$93:E$574,MATCH('Print View'!$AV239,'WPTM - Section F'!L$93:L$574,0)),""),"")</f>
        <v/>
      </c>
      <c r="Z239" s="572"/>
      <c r="AA239" s="571" t="str">
        <f ca="1">IFERROR(IF(INDEX('WPTM - Section F'!D$93:D$574,MATCH('Print View'!$AW239,'WPTM - Section F'!L$93:L$574,0))&lt;&gt;0,INDEX('WPTM - Section F'!D$93:D$574,MATCH('Print View'!$AW239,'WPTM - Section F'!L$93:L$574,0)),""),"")</f>
        <v/>
      </c>
      <c r="AB239" s="572"/>
      <c r="AC239" s="571" t="str">
        <f ca="1">IFERROR(IF(INDEX('WPTM - Section F'!E$93:E$574,MATCH('Print View'!$AW239,'WPTM - Section F'!L$93:L$574,0))&lt;&gt;0,INDEX('WPTM - Section F'!E$93:E$574,MATCH('Print View'!$AW239,'WPTM - Section F'!L$93:L$574,0)),""),"")</f>
        <v/>
      </c>
      <c r="AD239" s="572"/>
      <c r="AE239" s="571" t="str">
        <f ca="1">IFERROR(IF(INDEX('WPTM - Section F'!D$93:D$574,MATCH('Print View'!$AX239,'WPTM - Section F'!L$93:L$574,0))&lt;&gt;0,INDEX('WPTM - Section F'!D$93:D$574,MATCH('Print View'!$AX239,'WPTM - Section F'!L$93:L$574,0)),""),"")</f>
        <v/>
      </c>
      <c r="AF239" s="572"/>
      <c r="AG239" s="571" t="str">
        <f ca="1">IFERROR(IF(INDEX('WPTM - Section F'!E$93:E$574,MATCH('Print View'!$AX239,'WPTM - Section F'!L$93:L$574,0))&lt;&gt;0,INDEX('WPTM - Section F'!E$93:E$574,MATCH('Print View'!$AX239,'WPTM - Section F'!L$93:L$574,0)),""),"")</f>
        <v/>
      </c>
      <c r="AH239" s="572"/>
      <c r="AI239" s="571" t="str">
        <f ca="1">IFERROR(IF(INDEX('WPTM - Section F'!D$93:D$574,MATCH('Print View'!$AY239,'WPTM - Section F'!L$93:L$574,0))&lt;&gt;0,INDEX('WPTM - Section F'!D$93:D$574,MATCH('Print View'!$AY239,'WPTM - Section F'!L$93:L$574,0)),""),"")</f>
        <v/>
      </c>
      <c r="AJ239" s="572"/>
      <c r="AK239" s="571" t="str">
        <f ca="1">IFERROR(IF(INDEX('WPTM - Section F'!E$93:E$574,MATCH('Print View'!$AY239,'WPTM - Section F'!L$93:L$574,0))&lt;&gt;0,INDEX('WPTM - Section F'!E$93:E$574,MATCH('Print View'!$AY239,'WPTM - Section F'!L$93:L$574,0)),""),"")</f>
        <v/>
      </c>
      <c r="AL239" s="572"/>
      <c r="AM239" s="316" t="str">
        <f>IFERROR(IF(INDEX('WPTM - Section F'!O$8:O$89,MATCH('Print View'!$A239,'WPTM - Section F'!D$8:D$89,0))&lt;&gt;0,INDEX('WPTM - Section F'!O$8:O$89,MATCH('Print View'!$A239,'WPTM - Section F'!D$8:D$89,0)),""),"")</f>
        <v/>
      </c>
      <c r="AN239" s="222"/>
      <c r="AO239" s="310"/>
      <c r="AP239" s="311"/>
      <c r="AQ239" s="311"/>
      <c r="AR239" s="247" t="str">
        <f t="shared" ca="1" si="372"/>
        <v>56</v>
      </c>
      <c r="AS239" s="3" t="str">
        <f t="shared" ca="1" si="373"/>
        <v>561-Jan-19 to 30-Jun-19</v>
      </c>
      <c r="AT239" s="3" t="str">
        <f t="shared" ca="1" si="374"/>
        <v>561-Jul-19 to 31-Dec-19</v>
      </c>
      <c r="AU239" s="3" t="str">
        <f t="shared" ca="1" si="375"/>
        <v>561-Jan-20 to 30-Jun-20</v>
      </c>
      <c r="AV239" s="3" t="str">
        <f t="shared" ca="1" si="376"/>
        <v>561-Jul-20 to 31-Dec-20</v>
      </c>
      <c r="AW239" s="3" t="str">
        <f t="shared" ca="1" si="377"/>
        <v>561-Jan-21 to 30-Jun-21</v>
      </c>
      <c r="AX239" s="9" t="str">
        <f t="shared" si="378"/>
        <v xml:space="preserve">56 to </v>
      </c>
      <c r="AY239" s="9" t="str">
        <f t="shared" si="379"/>
        <v xml:space="preserve">56 to </v>
      </c>
      <c r="AZ239" s="9"/>
      <c r="BA239" s="9"/>
    </row>
    <row r="240" spans="1:53" s="227" customFormat="1" ht="60" customHeight="1" x14ac:dyDescent="0.25">
      <c r="A240" s="297">
        <v>57</v>
      </c>
      <c r="B240" s="315" t="str">
        <f>IFERROR(IF(INDEX('WPTM - Section F'!B$8:B$89,MATCH('Print View'!$A240,'WPTM - Section F'!$A$8:$A$89,0))&lt;&gt;0,INDEX('WPTM - Section F'!B$8:B$89,MATCH('Print View'!$A240,'WPTM - Section F'!$A$8:$A$89,0)),""),"")</f>
        <v/>
      </c>
      <c r="C240" s="315" t="str">
        <f>IFERROR(IF(INDEX('WPTM - Section F'!C$8:C$89,MATCH('Print View'!$A240,'WPTM - Section F'!$A$8:$A$89,0))&lt;&gt;0,INDEX('WPTM - Section F'!C$8:C$89,MATCH('Print View'!$A240,'WPTM - Section F'!$A$8:$A$89,0)),""),"")</f>
        <v/>
      </c>
      <c r="D240" s="315" t="str">
        <f>IFERROR(IF(INDEX('WPTM - Section F'!D$8:D$89,MATCH('Print View'!$A240,'WPTM - Section F'!$A$8:$A$89,0))&lt;&gt;0,INDEX('WPTM - Section F'!D$8:D$89,MATCH('Print View'!$A240,'WPTM - Section F'!$A$8:$A$89,0)),""),"")</f>
        <v/>
      </c>
      <c r="E240" s="315" t="str">
        <f>IFERROR(IF(INDEX('WPTM - Section F'!E$8:E$89,MATCH('Print View'!$A240,'WPTM - Section F'!$A$8:$A$89,0))&lt;&gt;0,INDEX('WPTM - Section F'!E$8:E$89,MATCH('Print View'!$A240,'WPTM - Section F'!$A$8:$A$89,0)),""),"")</f>
        <v/>
      </c>
      <c r="F240" s="315" t="str">
        <f>IFERROR(IF(INDEX('WPTM - Section F'!N$8:N$89,MATCH('Print View'!$A240,'WPTM - Section F'!$A$8:$A$89,0))&lt;&gt;0,INDEX('WPTM - Section F'!N$8:N$89,MATCH('Print View'!$A240,'WPTM - Section F'!$A$8:$A$89,0)),""),"")</f>
        <v/>
      </c>
      <c r="G240" s="571" t="str">
        <f ca="1">IFERROR(IF(INDEX('WPTM - Section F'!D$93:D$574,MATCH('Print View'!$AR240,'WPTM - Section F'!L$93:L$574,0))&lt;&gt;0,INDEX('WPTM - Section F'!D$93:D$574,MATCH('Print View'!$AR240,'WPTM - Section F'!L$93:L$574,0)),""),"")</f>
        <v/>
      </c>
      <c r="H240" s="572"/>
      <c r="I240" s="571" t="str">
        <f ca="1">IFERROR(IF(INDEX('WPTM - Section F'!E$93:E$574,MATCH('Print View'!$AR240,'WPTM - Section F'!L$93:L$574,0))&lt;&gt;0,INDEX('WPTM - Section F'!E$93:E$574,MATCH('Print View'!$AR240,'WPTM - Section F'!L$93:L$574,0)),""),"")</f>
        <v/>
      </c>
      <c r="J240" s="572"/>
      <c r="K240" s="571" t="str">
        <f ca="1">IFERROR(IF(INDEX('WPTM - Section F'!D$93:D$574,MATCH('Print View'!$AS240,'WPTM - Section F'!L$93:L$574,0))&lt;&gt;0,INDEX('WPTM - Section F'!D$93:D$574,MATCH('Print View'!$AS240,'WPTM - Section F'!L$93:L$574,0)),""),"")</f>
        <v/>
      </c>
      <c r="L240" s="572"/>
      <c r="M240" s="571" t="str">
        <f ca="1">IFERROR(IF(INDEX('WPTM - Section F'!E$93:E$574,MATCH('Print View'!$AS240,'WPTM - Section F'!L$93:L$574,0))&lt;&gt;0,INDEX('WPTM - Section F'!E$93:E$574,MATCH('Print View'!$AS240,'WPTM - Section F'!L$93:L$574,0)),""),"")</f>
        <v/>
      </c>
      <c r="N240" s="572"/>
      <c r="O240" s="571" t="str">
        <f ca="1">IFERROR(IF(INDEX('WPTM - Section F'!D$93:D$574,MATCH('Print View'!$AT240,'WPTM - Section F'!L$93:L$574,0))&lt;&gt;0,INDEX('WPTM - Section F'!D$93:D$574,MATCH('Print View'!$AT240,'WPTM - Section F'!L$93:L$574,0)),""),"")</f>
        <v/>
      </c>
      <c r="P240" s="572"/>
      <c r="Q240" s="571" t="str">
        <f ca="1">IFERROR(IF(INDEX('WPTM - Section F'!E$93:E$574,MATCH('Print View'!$AT240,'WPTM - Section F'!L$93:L$574,0))&lt;&gt;0,INDEX('WPTM - Section F'!E$93:E$574,MATCH('Print View'!$AT240,'WPTM - Section F'!L$93:L$574,0)),""),"")</f>
        <v/>
      </c>
      <c r="R240" s="572"/>
      <c r="S240" s="571" t="str">
        <f ca="1">IFERROR(IF(INDEX('WPTM - Section F'!D$93:D$574,MATCH('Print View'!$AU240,'WPTM - Section F'!L$93:L$574,0))&lt;&gt;0,INDEX('WPTM - Section F'!D$93:D$574,MATCH('Print View'!$AU240,'WPTM - Section F'!L$93:L$574,0)),""),"")</f>
        <v/>
      </c>
      <c r="T240" s="572"/>
      <c r="U240" s="571" t="str">
        <f ca="1">IFERROR(IF(INDEX('WPTM - Section F'!E$93:E$574,MATCH('Print View'!$AU240,'WPTM - Section F'!L$93:L$574,0))&lt;&gt;0,INDEX('WPTM - Section F'!E$93:E$574,MATCH('Print View'!$AU240,'WPTM - Section F'!L$93:L$574,0)),""),"")</f>
        <v/>
      </c>
      <c r="V240" s="572"/>
      <c r="W240" s="571" t="str">
        <f ca="1">IFERROR(IF(INDEX('WPTM - Section F'!D$93:D$574,MATCH('Print View'!$AV240,'WPTM - Section F'!L$93:L$574,0))&lt;&gt;0,INDEX('WPTM - Section F'!D$93:D$574,MATCH('Print View'!$AV240,'WPTM - Section F'!L$93:L$574,0)),""),"")</f>
        <v/>
      </c>
      <c r="X240" s="572"/>
      <c r="Y240" s="571" t="str">
        <f ca="1">IFERROR(IF(INDEX('WPTM - Section F'!E$93:E$574,MATCH('Print View'!$AV240,'WPTM - Section F'!L$93:L$574,0))&lt;&gt;0,INDEX('WPTM - Section F'!E$93:E$574,MATCH('Print View'!$AV240,'WPTM - Section F'!L$93:L$574,0)),""),"")</f>
        <v/>
      </c>
      <c r="Z240" s="572"/>
      <c r="AA240" s="571" t="str">
        <f ca="1">IFERROR(IF(INDEX('WPTM - Section F'!D$93:D$574,MATCH('Print View'!$AW240,'WPTM - Section F'!L$93:L$574,0))&lt;&gt;0,INDEX('WPTM - Section F'!D$93:D$574,MATCH('Print View'!$AW240,'WPTM - Section F'!L$93:L$574,0)),""),"")</f>
        <v/>
      </c>
      <c r="AB240" s="572"/>
      <c r="AC240" s="571" t="str">
        <f ca="1">IFERROR(IF(INDEX('WPTM - Section F'!E$93:E$574,MATCH('Print View'!$AW240,'WPTM - Section F'!L$93:L$574,0))&lt;&gt;0,INDEX('WPTM - Section F'!E$93:E$574,MATCH('Print View'!$AW240,'WPTM - Section F'!L$93:L$574,0)),""),"")</f>
        <v/>
      </c>
      <c r="AD240" s="572"/>
      <c r="AE240" s="571" t="str">
        <f ca="1">IFERROR(IF(INDEX('WPTM - Section F'!D$93:D$574,MATCH('Print View'!$AX240,'WPTM - Section F'!L$93:L$574,0))&lt;&gt;0,INDEX('WPTM - Section F'!D$93:D$574,MATCH('Print View'!$AX240,'WPTM - Section F'!L$93:L$574,0)),""),"")</f>
        <v/>
      </c>
      <c r="AF240" s="572"/>
      <c r="AG240" s="571" t="str">
        <f ca="1">IFERROR(IF(INDEX('WPTM - Section F'!E$93:E$574,MATCH('Print View'!$AX240,'WPTM - Section F'!L$93:L$574,0))&lt;&gt;0,INDEX('WPTM - Section F'!E$93:E$574,MATCH('Print View'!$AX240,'WPTM - Section F'!L$93:L$574,0)),""),"")</f>
        <v/>
      </c>
      <c r="AH240" s="572"/>
      <c r="AI240" s="571" t="str">
        <f ca="1">IFERROR(IF(INDEX('WPTM - Section F'!D$93:D$574,MATCH('Print View'!$AY240,'WPTM - Section F'!L$93:L$574,0))&lt;&gt;0,INDEX('WPTM - Section F'!D$93:D$574,MATCH('Print View'!$AY240,'WPTM - Section F'!L$93:L$574,0)),""),"")</f>
        <v/>
      </c>
      <c r="AJ240" s="572"/>
      <c r="AK240" s="571" t="str">
        <f ca="1">IFERROR(IF(INDEX('WPTM - Section F'!E$93:E$574,MATCH('Print View'!$AY240,'WPTM - Section F'!L$93:L$574,0))&lt;&gt;0,INDEX('WPTM - Section F'!E$93:E$574,MATCH('Print View'!$AY240,'WPTM - Section F'!L$93:L$574,0)),""),"")</f>
        <v/>
      </c>
      <c r="AL240" s="572"/>
      <c r="AM240" s="316" t="str">
        <f>IFERROR(IF(INDEX('WPTM - Section F'!O$8:O$89,MATCH('Print View'!$A240,'WPTM - Section F'!D$8:D$89,0))&lt;&gt;0,INDEX('WPTM - Section F'!O$8:O$89,MATCH('Print View'!$A240,'WPTM - Section F'!D$8:D$89,0)),""),"")</f>
        <v/>
      </c>
      <c r="AN240" s="222"/>
      <c r="AO240" s="310"/>
      <c r="AP240" s="311"/>
      <c r="AQ240" s="311"/>
      <c r="AR240" s="247" t="str">
        <f t="shared" ca="1" si="372"/>
        <v>57</v>
      </c>
      <c r="AS240" s="3" t="str">
        <f t="shared" ca="1" si="373"/>
        <v>571-Jan-19 to 30-Jun-19</v>
      </c>
      <c r="AT240" s="3" t="str">
        <f t="shared" ca="1" si="374"/>
        <v>571-Jul-19 to 31-Dec-19</v>
      </c>
      <c r="AU240" s="3" t="str">
        <f t="shared" ca="1" si="375"/>
        <v>571-Jan-20 to 30-Jun-20</v>
      </c>
      <c r="AV240" s="3" t="str">
        <f t="shared" ca="1" si="376"/>
        <v>571-Jul-20 to 31-Dec-20</v>
      </c>
      <c r="AW240" s="3" t="str">
        <f t="shared" ca="1" si="377"/>
        <v>571-Jan-21 to 30-Jun-21</v>
      </c>
      <c r="AX240" s="9" t="str">
        <f t="shared" si="378"/>
        <v xml:space="preserve">57 to </v>
      </c>
      <c r="AY240" s="9" t="str">
        <f t="shared" si="379"/>
        <v xml:space="preserve">57 to </v>
      </c>
      <c r="AZ240" s="9"/>
      <c r="BA240" s="9"/>
    </row>
    <row r="241" spans="1:53" s="227" customFormat="1" ht="60" customHeight="1" x14ac:dyDescent="0.25">
      <c r="A241" s="297">
        <v>58</v>
      </c>
      <c r="B241" s="315" t="str">
        <f>IFERROR(IF(INDEX('WPTM - Section F'!B$8:B$89,MATCH('Print View'!$A241,'WPTM - Section F'!$A$8:$A$89,0))&lt;&gt;0,INDEX('WPTM - Section F'!B$8:B$89,MATCH('Print View'!$A241,'WPTM - Section F'!$A$8:$A$89,0)),""),"")</f>
        <v/>
      </c>
      <c r="C241" s="315" t="str">
        <f>IFERROR(IF(INDEX('WPTM - Section F'!C$8:C$89,MATCH('Print View'!$A241,'WPTM - Section F'!$A$8:$A$89,0))&lt;&gt;0,INDEX('WPTM - Section F'!C$8:C$89,MATCH('Print View'!$A241,'WPTM - Section F'!$A$8:$A$89,0)),""),"")</f>
        <v/>
      </c>
      <c r="D241" s="315" t="str">
        <f>IFERROR(IF(INDEX('WPTM - Section F'!D$8:D$89,MATCH('Print View'!$A241,'WPTM - Section F'!$A$8:$A$89,0))&lt;&gt;0,INDEX('WPTM - Section F'!D$8:D$89,MATCH('Print View'!$A241,'WPTM - Section F'!$A$8:$A$89,0)),""),"")</f>
        <v/>
      </c>
      <c r="E241" s="315" t="str">
        <f>IFERROR(IF(INDEX('WPTM - Section F'!E$8:E$89,MATCH('Print View'!$A241,'WPTM - Section F'!$A$8:$A$89,0))&lt;&gt;0,INDEX('WPTM - Section F'!E$8:E$89,MATCH('Print View'!$A241,'WPTM - Section F'!$A$8:$A$89,0)),""),"")</f>
        <v/>
      </c>
      <c r="F241" s="315" t="str">
        <f>IFERROR(IF(INDEX('WPTM - Section F'!N$8:N$89,MATCH('Print View'!$A241,'WPTM - Section F'!$A$8:$A$89,0))&lt;&gt;0,INDEX('WPTM - Section F'!N$8:N$89,MATCH('Print View'!$A241,'WPTM - Section F'!$A$8:$A$89,0)),""),"")</f>
        <v/>
      </c>
      <c r="G241" s="571" t="str">
        <f ca="1">IFERROR(IF(INDEX('WPTM - Section F'!D$93:D$574,MATCH('Print View'!$AR241,'WPTM - Section F'!L$93:L$574,0))&lt;&gt;0,INDEX('WPTM - Section F'!D$93:D$574,MATCH('Print View'!$AR241,'WPTM - Section F'!L$93:L$574,0)),""),"")</f>
        <v/>
      </c>
      <c r="H241" s="572"/>
      <c r="I241" s="571" t="str">
        <f ca="1">IFERROR(IF(INDEX('WPTM - Section F'!E$93:E$574,MATCH('Print View'!$AR241,'WPTM - Section F'!L$93:L$574,0))&lt;&gt;0,INDEX('WPTM - Section F'!E$93:E$574,MATCH('Print View'!$AR241,'WPTM - Section F'!L$93:L$574,0)),""),"")</f>
        <v/>
      </c>
      <c r="J241" s="572"/>
      <c r="K241" s="571" t="str">
        <f ca="1">IFERROR(IF(INDEX('WPTM - Section F'!D$93:D$574,MATCH('Print View'!$AS241,'WPTM - Section F'!L$93:L$574,0))&lt;&gt;0,INDEX('WPTM - Section F'!D$93:D$574,MATCH('Print View'!$AS241,'WPTM - Section F'!L$93:L$574,0)),""),"")</f>
        <v/>
      </c>
      <c r="L241" s="572"/>
      <c r="M241" s="571" t="str">
        <f ca="1">IFERROR(IF(INDEX('WPTM - Section F'!E$93:E$574,MATCH('Print View'!$AS241,'WPTM - Section F'!L$93:L$574,0))&lt;&gt;0,INDEX('WPTM - Section F'!E$93:E$574,MATCH('Print View'!$AS241,'WPTM - Section F'!L$93:L$574,0)),""),"")</f>
        <v/>
      </c>
      <c r="N241" s="572"/>
      <c r="O241" s="571" t="str">
        <f ca="1">IFERROR(IF(INDEX('WPTM - Section F'!D$93:D$574,MATCH('Print View'!$AT241,'WPTM - Section F'!L$93:L$574,0))&lt;&gt;0,INDEX('WPTM - Section F'!D$93:D$574,MATCH('Print View'!$AT241,'WPTM - Section F'!L$93:L$574,0)),""),"")</f>
        <v/>
      </c>
      <c r="P241" s="572"/>
      <c r="Q241" s="571" t="str">
        <f ca="1">IFERROR(IF(INDEX('WPTM - Section F'!E$93:E$574,MATCH('Print View'!$AT241,'WPTM - Section F'!L$93:L$574,0))&lt;&gt;0,INDEX('WPTM - Section F'!E$93:E$574,MATCH('Print View'!$AT241,'WPTM - Section F'!L$93:L$574,0)),""),"")</f>
        <v/>
      </c>
      <c r="R241" s="572"/>
      <c r="S241" s="571" t="str">
        <f ca="1">IFERROR(IF(INDEX('WPTM - Section F'!D$93:D$574,MATCH('Print View'!$AU241,'WPTM - Section F'!L$93:L$574,0))&lt;&gt;0,INDEX('WPTM - Section F'!D$93:D$574,MATCH('Print View'!$AU241,'WPTM - Section F'!L$93:L$574,0)),""),"")</f>
        <v/>
      </c>
      <c r="T241" s="572"/>
      <c r="U241" s="571" t="str">
        <f ca="1">IFERROR(IF(INDEX('WPTM - Section F'!E$93:E$574,MATCH('Print View'!$AU241,'WPTM - Section F'!L$93:L$574,0))&lt;&gt;0,INDEX('WPTM - Section F'!E$93:E$574,MATCH('Print View'!$AU241,'WPTM - Section F'!L$93:L$574,0)),""),"")</f>
        <v/>
      </c>
      <c r="V241" s="572"/>
      <c r="W241" s="571" t="str">
        <f ca="1">IFERROR(IF(INDEX('WPTM - Section F'!D$93:D$574,MATCH('Print View'!$AV241,'WPTM - Section F'!L$93:L$574,0))&lt;&gt;0,INDEX('WPTM - Section F'!D$93:D$574,MATCH('Print View'!$AV241,'WPTM - Section F'!L$93:L$574,0)),""),"")</f>
        <v/>
      </c>
      <c r="X241" s="572"/>
      <c r="Y241" s="571" t="str">
        <f ca="1">IFERROR(IF(INDEX('WPTM - Section F'!E$93:E$574,MATCH('Print View'!$AV241,'WPTM - Section F'!L$93:L$574,0))&lt;&gt;0,INDEX('WPTM - Section F'!E$93:E$574,MATCH('Print View'!$AV241,'WPTM - Section F'!L$93:L$574,0)),""),"")</f>
        <v/>
      </c>
      <c r="Z241" s="572"/>
      <c r="AA241" s="571" t="str">
        <f ca="1">IFERROR(IF(INDEX('WPTM - Section F'!D$93:D$574,MATCH('Print View'!$AW241,'WPTM - Section F'!L$93:L$574,0))&lt;&gt;0,INDEX('WPTM - Section F'!D$93:D$574,MATCH('Print View'!$AW241,'WPTM - Section F'!L$93:L$574,0)),""),"")</f>
        <v/>
      </c>
      <c r="AB241" s="572"/>
      <c r="AC241" s="571" t="str">
        <f ca="1">IFERROR(IF(INDEX('WPTM - Section F'!E$93:E$574,MATCH('Print View'!$AW241,'WPTM - Section F'!L$93:L$574,0))&lt;&gt;0,INDEX('WPTM - Section F'!E$93:E$574,MATCH('Print View'!$AW241,'WPTM - Section F'!L$93:L$574,0)),""),"")</f>
        <v/>
      </c>
      <c r="AD241" s="572"/>
      <c r="AE241" s="571" t="str">
        <f ca="1">IFERROR(IF(INDEX('WPTM - Section F'!D$93:D$574,MATCH('Print View'!$AX241,'WPTM - Section F'!L$93:L$574,0))&lt;&gt;0,INDEX('WPTM - Section F'!D$93:D$574,MATCH('Print View'!$AX241,'WPTM - Section F'!L$93:L$574,0)),""),"")</f>
        <v/>
      </c>
      <c r="AF241" s="572"/>
      <c r="AG241" s="571" t="str">
        <f ca="1">IFERROR(IF(INDEX('WPTM - Section F'!E$93:E$574,MATCH('Print View'!$AX241,'WPTM - Section F'!L$93:L$574,0))&lt;&gt;0,INDEX('WPTM - Section F'!E$93:E$574,MATCH('Print View'!$AX241,'WPTM - Section F'!L$93:L$574,0)),""),"")</f>
        <v/>
      </c>
      <c r="AH241" s="572"/>
      <c r="AI241" s="571" t="str">
        <f ca="1">IFERROR(IF(INDEX('WPTM - Section F'!D$93:D$574,MATCH('Print View'!$AY241,'WPTM - Section F'!L$93:L$574,0))&lt;&gt;0,INDEX('WPTM - Section F'!D$93:D$574,MATCH('Print View'!$AY241,'WPTM - Section F'!L$93:L$574,0)),""),"")</f>
        <v/>
      </c>
      <c r="AJ241" s="572"/>
      <c r="AK241" s="571" t="str">
        <f ca="1">IFERROR(IF(INDEX('WPTM - Section F'!E$93:E$574,MATCH('Print View'!$AY241,'WPTM - Section F'!L$93:L$574,0))&lt;&gt;0,INDEX('WPTM - Section F'!E$93:E$574,MATCH('Print View'!$AY241,'WPTM - Section F'!L$93:L$574,0)),""),"")</f>
        <v/>
      </c>
      <c r="AL241" s="572"/>
      <c r="AM241" s="316" t="str">
        <f>IFERROR(IF(INDEX('WPTM - Section F'!O$8:O$89,MATCH('Print View'!$A241,'WPTM - Section F'!D$8:D$89,0))&lt;&gt;0,INDEX('WPTM - Section F'!O$8:O$89,MATCH('Print View'!$A241,'WPTM - Section F'!D$8:D$89,0)),""),"")</f>
        <v/>
      </c>
      <c r="AN241" s="222"/>
      <c r="AO241" s="310"/>
      <c r="AP241" s="311"/>
      <c r="AQ241" s="311"/>
      <c r="AR241" s="247" t="str">
        <f t="shared" ca="1" si="372"/>
        <v>58</v>
      </c>
      <c r="AS241" s="3" t="str">
        <f t="shared" ca="1" si="373"/>
        <v>581-Jan-19 to 30-Jun-19</v>
      </c>
      <c r="AT241" s="3" t="str">
        <f t="shared" ca="1" si="374"/>
        <v>581-Jul-19 to 31-Dec-19</v>
      </c>
      <c r="AU241" s="3" t="str">
        <f t="shared" ca="1" si="375"/>
        <v>581-Jan-20 to 30-Jun-20</v>
      </c>
      <c r="AV241" s="3" t="str">
        <f t="shared" ca="1" si="376"/>
        <v>581-Jul-20 to 31-Dec-20</v>
      </c>
      <c r="AW241" s="3" t="str">
        <f t="shared" ca="1" si="377"/>
        <v>581-Jan-21 to 30-Jun-21</v>
      </c>
      <c r="AX241" s="9" t="str">
        <f t="shared" si="378"/>
        <v xml:space="preserve">58 to </v>
      </c>
      <c r="AY241" s="9" t="str">
        <f t="shared" si="379"/>
        <v xml:space="preserve">58 to </v>
      </c>
      <c r="AZ241" s="9"/>
      <c r="BA241" s="9"/>
    </row>
    <row r="242" spans="1:53" s="227" customFormat="1" ht="60" customHeight="1" x14ac:dyDescent="0.25">
      <c r="A242" s="297">
        <v>59</v>
      </c>
      <c r="B242" s="315" t="str">
        <f>IFERROR(IF(INDEX('WPTM - Section F'!B$8:B$89,MATCH('Print View'!$A242,'WPTM - Section F'!$A$8:$A$89,0))&lt;&gt;0,INDEX('WPTM - Section F'!B$8:B$89,MATCH('Print View'!$A242,'WPTM - Section F'!$A$8:$A$89,0)),""),"")</f>
        <v/>
      </c>
      <c r="C242" s="315" t="str">
        <f>IFERROR(IF(INDEX('WPTM - Section F'!C$8:C$89,MATCH('Print View'!$A242,'WPTM - Section F'!$A$8:$A$89,0))&lt;&gt;0,INDEX('WPTM - Section F'!C$8:C$89,MATCH('Print View'!$A242,'WPTM - Section F'!$A$8:$A$89,0)),""),"")</f>
        <v/>
      </c>
      <c r="D242" s="315" t="str">
        <f>IFERROR(IF(INDEX('WPTM - Section F'!D$8:D$89,MATCH('Print View'!$A242,'WPTM - Section F'!$A$8:$A$89,0))&lt;&gt;0,INDEX('WPTM - Section F'!D$8:D$89,MATCH('Print View'!$A242,'WPTM - Section F'!$A$8:$A$89,0)),""),"")</f>
        <v/>
      </c>
      <c r="E242" s="315" t="str">
        <f>IFERROR(IF(INDEX('WPTM - Section F'!E$8:E$89,MATCH('Print View'!$A242,'WPTM - Section F'!$A$8:$A$89,0))&lt;&gt;0,INDEX('WPTM - Section F'!E$8:E$89,MATCH('Print View'!$A242,'WPTM - Section F'!$A$8:$A$89,0)),""),"")</f>
        <v/>
      </c>
      <c r="F242" s="315" t="str">
        <f>IFERROR(IF(INDEX('WPTM - Section F'!N$8:N$89,MATCH('Print View'!$A242,'WPTM - Section F'!$A$8:$A$89,0))&lt;&gt;0,INDEX('WPTM - Section F'!N$8:N$89,MATCH('Print View'!$A242,'WPTM - Section F'!$A$8:$A$89,0)),""),"")</f>
        <v/>
      </c>
      <c r="G242" s="571" t="str">
        <f ca="1">IFERROR(IF(INDEX('WPTM - Section F'!D$93:D$574,MATCH('Print View'!$AR242,'WPTM - Section F'!L$93:L$574,0))&lt;&gt;0,INDEX('WPTM - Section F'!D$93:D$574,MATCH('Print View'!$AR242,'WPTM - Section F'!L$93:L$574,0)),""),"")</f>
        <v/>
      </c>
      <c r="H242" s="572"/>
      <c r="I242" s="571" t="str">
        <f ca="1">IFERROR(IF(INDEX('WPTM - Section F'!E$93:E$574,MATCH('Print View'!$AR242,'WPTM - Section F'!L$93:L$574,0))&lt;&gt;0,INDEX('WPTM - Section F'!E$93:E$574,MATCH('Print View'!$AR242,'WPTM - Section F'!L$93:L$574,0)),""),"")</f>
        <v/>
      </c>
      <c r="J242" s="572"/>
      <c r="K242" s="571" t="str">
        <f ca="1">IFERROR(IF(INDEX('WPTM - Section F'!D$93:D$574,MATCH('Print View'!$AS242,'WPTM - Section F'!L$93:L$574,0))&lt;&gt;0,INDEX('WPTM - Section F'!D$93:D$574,MATCH('Print View'!$AS242,'WPTM - Section F'!L$93:L$574,0)),""),"")</f>
        <v/>
      </c>
      <c r="L242" s="572"/>
      <c r="M242" s="571" t="str">
        <f ca="1">IFERROR(IF(INDEX('WPTM - Section F'!E$93:E$574,MATCH('Print View'!$AS242,'WPTM - Section F'!L$93:L$574,0))&lt;&gt;0,INDEX('WPTM - Section F'!E$93:E$574,MATCH('Print View'!$AS242,'WPTM - Section F'!L$93:L$574,0)),""),"")</f>
        <v/>
      </c>
      <c r="N242" s="572"/>
      <c r="O242" s="571" t="str">
        <f ca="1">IFERROR(IF(INDEX('WPTM - Section F'!D$93:D$574,MATCH('Print View'!$AT242,'WPTM - Section F'!L$93:L$574,0))&lt;&gt;0,INDEX('WPTM - Section F'!D$93:D$574,MATCH('Print View'!$AT242,'WPTM - Section F'!L$93:L$574,0)),""),"")</f>
        <v/>
      </c>
      <c r="P242" s="572"/>
      <c r="Q242" s="571" t="str">
        <f ca="1">IFERROR(IF(INDEX('WPTM - Section F'!E$93:E$574,MATCH('Print View'!$AT242,'WPTM - Section F'!L$93:L$574,0))&lt;&gt;0,INDEX('WPTM - Section F'!E$93:E$574,MATCH('Print View'!$AT242,'WPTM - Section F'!L$93:L$574,0)),""),"")</f>
        <v/>
      </c>
      <c r="R242" s="572"/>
      <c r="S242" s="571" t="str">
        <f ca="1">IFERROR(IF(INDEX('WPTM - Section F'!D$93:D$574,MATCH('Print View'!$AU242,'WPTM - Section F'!L$93:L$574,0))&lt;&gt;0,INDEX('WPTM - Section F'!D$93:D$574,MATCH('Print View'!$AU242,'WPTM - Section F'!L$93:L$574,0)),""),"")</f>
        <v/>
      </c>
      <c r="T242" s="572"/>
      <c r="U242" s="571" t="str">
        <f ca="1">IFERROR(IF(INDEX('WPTM - Section F'!E$93:E$574,MATCH('Print View'!$AU242,'WPTM - Section F'!L$93:L$574,0))&lt;&gt;0,INDEX('WPTM - Section F'!E$93:E$574,MATCH('Print View'!$AU242,'WPTM - Section F'!L$93:L$574,0)),""),"")</f>
        <v/>
      </c>
      <c r="V242" s="572"/>
      <c r="W242" s="571" t="str">
        <f ca="1">IFERROR(IF(INDEX('WPTM - Section F'!D$93:D$574,MATCH('Print View'!$AV242,'WPTM - Section F'!L$93:L$574,0))&lt;&gt;0,INDEX('WPTM - Section F'!D$93:D$574,MATCH('Print View'!$AV242,'WPTM - Section F'!L$93:L$574,0)),""),"")</f>
        <v/>
      </c>
      <c r="X242" s="572"/>
      <c r="Y242" s="571" t="str">
        <f ca="1">IFERROR(IF(INDEX('WPTM - Section F'!E$93:E$574,MATCH('Print View'!$AV242,'WPTM - Section F'!L$93:L$574,0))&lt;&gt;0,INDEX('WPTM - Section F'!E$93:E$574,MATCH('Print View'!$AV242,'WPTM - Section F'!L$93:L$574,0)),""),"")</f>
        <v/>
      </c>
      <c r="Z242" s="572"/>
      <c r="AA242" s="571" t="str">
        <f ca="1">IFERROR(IF(INDEX('WPTM - Section F'!D$93:D$574,MATCH('Print View'!$AW242,'WPTM - Section F'!L$93:L$574,0))&lt;&gt;0,INDEX('WPTM - Section F'!D$93:D$574,MATCH('Print View'!$AW242,'WPTM - Section F'!L$93:L$574,0)),""),"")</f>
        <v/>
      </c>
      <c r="AB242" s="572"/>
      <c r="AC242" s="571" t="str">
        <f ca="1">IFERROR(IF(INDEX('WPTM - Section F'!E$93:E$574,MATCH('Print View'!$AW242,'WPTM - Section F'!L$93:L$574,0))&lt;&gt;0,INDEX('WPTM - Section F'!E$93:E$574,MATCH('Print View'!$AW242,'WPTM - Section F'!L$93:L$574,0)),""),"")</f>
        <v/>
      </c>
      <c r="AD242" s="572"/>
      <c r="AE242" s="571" t="str">
        <f ca="1">IFERROR(IF(INDEX('WPTM - Section F'!D$93:D$574,MATCH('Print View'!$AX242,'WPTM - Section F'!L$93:L$574,0))&lt;&gt;0,INDEX('WPTM - Section F'!D$93:D$574,MATCH('Print View'!$AX242,'WPTM - Section F'!L$93:L$574,0)),""),"")</f>
        <v/>
      </c>
      <c r="AF242" s="572"/>
      <c r="AG242" s="571" t="str">
        <f ca="1">IFERROR(IF(INDEX('WPTM - Section F'!E$93:E$574,MATCH('Print View'!$AX242,'WPTM - Section F'!L$93:L$574,0))&lt;&gt;0,INDEX('WPTM - Section F'!E$93:E$574,MATCH('Print View'!$AX242,'WPTM - Section F'!L$93:L$574,0)),""),"")</f>
        <v/>
      </c>
      <c r="AH242" s="572"/>
      <c r="AI242" s="571" t="str">
        <f ca="1">IFERROR(IF(INDEX('WPTM - Section F'!D$93:D$574,MATCH('Print View'!$AY242,'WPTM - Section F'!L$93:L$574,0))&lt;&gt;0,INDEX('WPTM - Section F'!D$93:D$574,MATCH('Print View'!$AY242,'WPTM - Section F'!L$93:L$574,0)),""),"")</f>
        <v/>
      </c>
      <c r="AJ242" s="572"/>
      <c r="AK242" s="571" t="str">
        <f ca="1">IFERROR(IF(INDEX('WPTM - Section F'!E$93:E$574,MATCH('Print View'!$AY242,'WPTM - Section F'!L$93:L$574,0))&lt;&gt;0,INDEX('WPTM - Section F'!E$93:E$574,MATCH('Print View'!$AY242,'WPTM - Section F'!L$93:L$574,0)),""),"")</f>
        <v/>
      </c>
      <c r="AL242" s="572"/>
      <c r="AM242" s="316" t="str">
        <f>IFERROR(IF(INDEX('WPTM - Section F'!O$8:O$89,MATCH('Print View'!$A242,'WPTM - Section F'!D$8:D$89,0))&lt;&gt;0,INDEX('WPTM - Section F'!O$8:O$89,MATCH('Print View'!$A242,'WPTM - Section F'!D$8:D$89,0)),""),"")</f>
        <v/>
      </c>
      <c r="AN242" s="222"/>
      <c r="AO242" s="310"/>
      <c r="AP242" s="311"/>
      <c r="AQ242" s="311"/>
      <c r="AR242" s="247" t="str">
        <f t="shared" ca="1" si="372"/>
        <v>59</v>
      </c>
      <c r="AS242" s="3" t="str">
        <f t="shared" ca="1" si="373"/>
        <v>591-Jan-19 to 30-Jun-19</v>
      </c>
      <c r="AT242" s="3" t="str">
        <f t="shared" ca="1" si="374"/>
        <v>591-Jul-19 to 31-Dec-19</v>
      </c>
      <c r="AU242" s="3" t="str">
        <f t="shared" ca="1" si="375"/>
        <v>591-Jan-20 to 30-Jun-20</v>
      </c>
      <c r="AV242" s="3" t="str">
        <f t="shared" ca="1" si="376"/>
        <v>591-Jul-20 to 31-Dec-20</v>
      </c>
      <c r="AW242" s="3" t="str">
        <f t="shared" ca="1" si="377"/>
        <v>591-Jan-21 to 30-Jun-21</v>
      </c>
      <c r="AX242" s="9" t="str">
        <f t="shared" si="378"/>
        <v xml:space="preserve">59 to </v>
      </c>
      <c r="AY242" s="9" t="str">
        <f t="shared" si="379"/>
        <v xml:space="preserve">59 to </v>
      </c>
      <c r="AZ242" s="9"/>
      <c r="BA242" s="9"/>
    </row>
    <row r="243" spans="1:53" s="227" customFormat="1" ht="60" customHeight="1" x14ac:dyDescent="0.25">
      <c r="A243" s="297">
        <v>60</v>
      </c>
      <c r="B243" s="315" t="str">
        <f>IFERROR(IF(INDEX('WPTM - Section F'!B$8:B$89,MATCH('Print View'!$A243,'WPTM - Section F'!$A$8:$A$89,0))&lt;&gt;0,INDEX('WPTM - Section F'!B$8:B$89,MATCH('Print View'!$A243,'WPTM - Section F'!$A$8:$A$89,0)),""),"")</f>
        <v/>
      </c>
      <c r="C243" s="315" t="str">
        <f>IFERROR(IF(INDEX('WPTM - Section F'!C$8:C$89,MATCH('Print View'!$A243,'WPTM - Section F'!$A$8:$A$89,0))&lt;&gt;0,INDEX('WPTM - Section F'!C$8:C$89,MATCH('Print View'!$A243,'WPTM - Section F'!$A$8:$A$89,0)),""),"")</f>
        <v/>
      </c>
      <c r="D243" s="315" t="str">
        <f>IFERROR(IF(INDEX('WPTM - Section F'!D$8:D$89,MATCH('Print View'!$A243,'WPTM - Section F'!$A$8:$A$89,0))&lt;&gt;0,INDEX('WPTM - Section F'!D$8:D$89,MATCH('Print View'!$A243,'WPTM - Section F'!$A$8:$A$89,0)),""),"")</f>
        <v/>
      </c>
      <c r="E243" s="315" t="str">
        <f>IFERROR(IF(INDEX('WPTM - Section F'!E$8:E$89,MATCH('Print View'!$A243,'WPTM - Section F'!$A$8:$A$89,0))&lt;&gt;0,INDEX('WPTM - Section F'!E$8:E$89,MATCH('Print View'!$A243,'WPTM - Section F'!$A$8:$A$89,0)),""),"")</f>
        <v/>
      </c>
      <c r="F243" s="315" t="str">
        <f>IFERROR(IF(INDEX('WPTM - Section F'!N$8:N$89,MATCH('Print View'!$A243,'WPTM - Section F'!$A$8:$A$89,0))&lt;&gt;0,INDEX('WPTM - Section F'!N$8:N$89,MATCH('Print View'!$A243,'WPTM - Section F'!$A$8:$A$89,0)),""),"")</f>
        <v/>
      </c>
      <c r="G243" s="571" t="str">
        <f ca="1">IFERROR(IF(INDEX('WPTM - Section F'!D$93:D$574,MATCH('Print View'!$AR243,'WPTM - Section F'!L$93:L$574,0))&lt;&gt;0,INDEX('WPTM - Section F'!D$93:D$574,MATCH('Print View'!$AR243,'WPTM - Section F'!L$93:L$574,0)),""),"")</f>
        <v/>
      </c>
      <c r="H243" s="572"/>
      <c r="I243" s="571" t="str">
        <f ca="1">IFERROR(IF(INDEX('WPTM - Section F'!E$93:E$574,MATCH('Print View'!$AR243,'WPTM - Section F'!L$93:L$574,0))&lt;&gt;0,INDEX('WPTM - Section F'!E$93:E$574,MATCH('Print View'!$AR243,'WPTM - Section F'!L$93:L$574,0)),""),"")</f>
        <v/>
      </c>
      <c r="J243" s="572"/>
      <c r="K243" s="571" t="str">
        <f ca="1">IFERROR(IF(INDEX('WPTM - Section F'!D$93:D$574,MATCH('Print View'!$AS243,'WPTM - Section F'!L$93:L$574,0))&lt;&gt;0,INDEX('WPTM - Section F'!D$93:D$574,MATCH('Print View'!$AS243,'WPTM - Section F'!L$93:L$574,0)),""),"")</f>
        <v/>
      </c>
      <c r="L243" s="572"/>
      <c r="M243" s="571" t="str">
        <f ca="1">IFERROR(IF(INDEX('WPTM - Section F'!E$93:E$574,MATCH('Print View'!$AS243,'WPTM - Section F'!L$93:L$574,0))&lt;&gt;0,INDEX('WPTM - Section F'!E$93:E$574,MATCH('Print View'!$AS243,'WPTM - Section F'!L$93:L$574,0)),""),"")</f>
        <v/>
      </c>
      <c r="N243" s="572"/>
      <c r="O243" s="571" t="str">
        <f ca="1">IFERROR(IF(INDEX('WPTM - Section F'!D$93:D$574,MATCH('Print View'!$AT243,'WPTM - Section F'!L$93:L$574,0))&lt;&gt;0,INDEX('WPTM - Section F'!D$93:D$574,MATCH('Print View'!$AT243,'WPTM - Section F'!L$93:L$574,0)),""),"")</f>
        <v/>
      </c>
      <c r="P243" s="572"/>
      <c r="Q243" s="571" t="str">
        <f ca="1">IFERROR(IF(INDEX('WPTM - Section F'!E$93:E$574,MATCH('Print View'!$AT243,'WPTM - Section F'!L$93:L$574,0))&lt;&gt;0,INDEX('WPTM - Section F'!E$93:E$574,MATCH('Print View'!$AT243,'WPTM - Section F'!L$93:L$574,0)),""),"")</f>
        <v/>
      </c>
      <c r="R243" s="572"/>
      <c r="S243" s="571" t="str">
        <f ca="1">IFERROR(IF(INDEX('WPTM - Section F'!D$93:D$574,MATCH('Print View'!$AU243,'WPTM - Section F'!L$93:L$574,0))&lt;&gt;0,INDEX('WPTM - Section F'!D$93:D$574,MATCH('Print View'!$AU243,'WPTM - Section F'!L$93:L$574,0)),""),"")</f>
        <v/>
      </c>
      <c r="T243" s="572"/>
      <c r="U243" s="571" t="str">
        <f ca="1">IFERROR(IF(INDEX('WPTM - Section F'!E$93:E$574,MATCH('Print View'!$AU243,'WPTM - Section F'!L$93:L$574,0))&lt;&gt;0,INDEX('WPTM - Section F'!E$93:E$574,MATCH('Print View'!$AU243,'WPTM - Section F'!L$93:L$574,0)),""),"")</f>
        <v/>
      </c>
      <c r="V243" s="572"/>
      <c r="W243" s="571" t="str">
        <f ca="1">IFERROR(IF(INDEX('WPTM - Section F'!D$93:D$574,MATCH('Print View'!$AV243,'WPTM - Section F'!L$93:L$574,0))&lt;&gt;0,INDEX('WPTM - Section F'!D$93:D$574,MATCH('Print View'!$AV243,'WPTM - Section F'!L$93:L$574,0)),""),"")</f>
        <v/>
      </c>
      <c r="X243" s="572"/>
      <c r="Y243" s="571" t="str">
        <f ca="1">IFERROR(IF(INDEX('WPTM - Section F'!E$93:E$574,MATCH('Print View'!$AV243,'WPTM - Section F'!L$93:L$574,0))&lt;&gt;0,INDEX('WPTM - Section F'!E$93:E$574,MATCH('Print View'!$AV243,'WPTM - Section F'!L$93:L$574,0)),""),"")</f>
        <v/>
      </c>
      <c r="Z243" s="572"/>
      <c r="AA243" s="571" t="str">
        <f ca="1">IFERROR(IF(INDEX('WPTM - Section F'!D$93:D$574,MATCH('Print View'!$AW243,'WPTM - Section F'!L$93:L$574,0))&lt;&gt;0,INDEX('WPTM - Section F'!D$93:D$574,MATCH('Print View'!$AW243,'WPTM - Section F'!L$93:L$574,0)),""),"")</f>
        <v/>
      </c>
      <c r="AB243" s="572"/>
      <c r="AC243" s="571" t="str">
        <f ca="1">IFERROR(IF(INDEX('WPTM - Section F'!E$93:E$574,MATCH('Print View'!$AW243,'WPTM - Section F'!L$93:L$574,0))&lt;&gt;0,INDEX('WPTM - Section F'!E$93:E$574,MATCH('Print View'!$AW243,'WPTM - Section F'!L$93:L$574,0)),""),"")</f>
        <v/>
      </c>
      <c r="AD243" s="572"/>
      <c r="AE243" s="571" t="str">
        <f ca="1">IFERROR(IF(INDEX('WPTM - Section F'!D$93:D$574,MATCH('Print View'!$AX243,'WPTM - Section F'!L$93:L$574,0))&lt;&gt;0,INDEX('WPTM - Section F'!D$93:D$574,MATCH('Print View'!$AX243,'WPTM - Section F'!L$93:L$574,0)),""),"")</f>
        <v/>
      </c>
      <c r="AF243" s="572"/>
      <c r="AG243" s="571" t="str">
        <f ca="1">IFERROR(IF(INDEX('WPTM - Section F'!E$93:E$574,MATCH('Print View'!$AX243,'WPTM - Section F'!L$93:L$574,0))&lt;&gt;0,INDEX('WPTM - Section F'!E$93:E$574,MATCH('Print View'!$AX243,'WPTM - Section F'!L$93:L$574,0)),""),"")</f>
        <v/>
      </c>
      <c r="AH243" s="572"/>
      <c r="AI243" s="571" t="str">
        <f ca="1">IFERROR(IF(INDEX('WPTM - Section F'!D$93:D$574,MATCH('Print View'!$AY243,'WPTM - Section F'!L$93:L$574,0))&lt;&gt;0,INDEX('WPTM - Section F'!D$93:D$574,MATCH('Print View'!$AY243,'WPTM - Section F'!L$93:L$574,0)),""),"")</f>
        <v/>
      </c>
      <c r="AJ243" s="572"/>
      <c r="AK243" s="571" t="str">
        <f ca="1">IFERROR(IF(INDEX('WPTM - Section F'!E$93:E$574,MATCH('Print View'!$AY243,'WPTM - Section F'!L$93:L$574,0))&lt;&gt;0,INDEX('WPTM - Section F'!E$93:E$574,MATCH('Print View'!$AY243,'WPTM - Section F'!L$93:L$574,0)),""),"")</f>
        <v/>
      </c>
      <c r="AL243" s="572"/>
      <c r="AM243" s="316" t="str">
        <f>IFERROR(IF(INDEX('WPTM - Section F'!O$8:O$89,MATCH('Print View'!$A243,'WPTM - Section F'!D$8:D$89,0))&lt;&gt;0,INDEX('WPTM - Section F'!O$8:O$89,MATCH('Print View'!$A243,'WPTM - Section F'!D$8:D$89,0)),""),"")</f>
        <v/>
      </c>
      <c r="AN243" s="222"/>
      <c r="AO243" s="310"/>
      <c r="AP243" s="311"/>
      <c r="AQ243" s="311"/>
      <c r="AR243" s="247" t="str">
        <f t="shared" ca="1" si="372"/>
        <v>60</v>
      </c>
      <c r="AS243" s="3" t="str">
        <f t="shared" ca="1" si="373"/>
        <v>601-Jan-19 to 30-Jun-19</v>
      </c>
      <c r="AT243" s="3" t="str">
        <f t="shared" ca="1" si="374"/>
        <v>601-Jul-19 to 31-Dec-19</v>
      </c>
      <c r="AU243" s="3" t="str">
        <f t="shared" ca="1" si="375"/>
        <v>601-Jan-20 to 30-Jun-20</v>
      </c>
      <c r="AV243" s="3" t="str">
        <f t="shared" ca="1" si="376"/>
        <v>601-Jul-20 to 31-Dec-20</v>
      </c>
      <c r="AW243" s="3" t="str">
        <f t="shared" ca="1" si="377"/>
        <v>601-Jan-21 to 30-Jun-21</v>
      </c>
      <c r="AX243" s="9" t="str">
        <f t="shared" si="378"/>
        <v xml:space="preserve">60 to </v>
      </c>
      <c r="AY243" s="9" t="str">
        <f t="shared" si="379"/>
        <v xml:space="preserve">60 to </v>
      </c>
      <c r="AZ243" s="9"/>
      <c r="BA243" s="9"/>
    </row>
    <row r="244" spans="1:53" s="227" customFormat="1" ht="60" customHeight="1" x14ac:dyDescent="0.25">
      <c r="A244" s="297">
        <v>61</v>
      </c>
      <c r="B244" s="315" t="str">
        <f>IFERROR(IF(INDEX('WPTM - Section F'!B$8:B$89,MATCH('Print View'!$A244,'WPTM - Section F'!$A$8:$A$89,0))&lt;&gt;0,INDEX('WPTM - Section F'!B$8:B$89,MATCH('Print View'!$A244,'WPTM - Section F'!$A$8:$A$89,0)),""),"")</f>
        <v/>
      </c>
      <c r="C244" s="315" t="str">
        <f>IFERROR(IF(INDEX('WPTM - Section F'!C$8:C$89,MATCH('Print View'!$A244,'WPTM - Section F'!$A$8:$A$89,0))&lt;&gt;0,INDEX('WPTM - Section F'!C$8:C$89,MATCH('Print View'!$A244,'WPTM - Section F'!$A$8:$A$89,0)),""),"")</f>
        <v/>
      </c>
      <c r="D244" s="315" t="str">
        <f>IFERROR(IF(INDEX('WPTM - Section F'!D$8:D$89,MATCH('Print View'!$A244,'WPTM - Section F'!$A$8:$A$89,0))&lt;&gt;0,INDEX('WPTM - Section F'!D$8:D$89,MATCH('Print View'!$A244,'WPTM - Section F'!$A$8:$A$89,0)),""),"")</f>
        <v/>
      </c>
      <c r="E244" s="315" t="str">
        <f>IFERROR(IF(INDEX('WPTM - Section F'!E$8:E$89,MATCH('Print View'!$A244,'WPTM - Section F'!$A$8:$A$89,0))&lt;&gt;0,INDEX('WPTM - Section F'!E$8:E$89,MATCH('Print View'!$A244,'WPTM - Section F'!$A$8:$A$89,0)),""),"")</f>
        <v/>
      </c>
      <c r="F244" s="315" t="str">
        <f>IFERROR(IF(INDEX('WPTM - Section F'!N$8:N$89,MATCH('Print View'!$A244,'WPTM - Section F'!$A$8:$A$89,0))&lt;&gt;0,INDEX('WPTM - Section F'!N$8:N$89,MATCH('Print View'!$A244,'WPTM - Section F'!$A$8:$A$89,0)),""),"")</f>
        <v/>
      </c>
      <c r="G244" s="571" t="str">
        <f ca="1">IFERROR(IF(INDEX('WPTM - Section F'!D$93:D$574,MATCH('Print View'!$AR244,'WPTM - Section F'!L$93:L$574,0))&lt;&gt;0,INDEX('WPTM - Section F'!D$93:D$574,MATCH('Print View'!$AR244,'WPTM - Section F'!L$93:L$574,0)),""),"")</f>
        <v/>
      </c>
      <c r="H244" s="572"/>
      <c r="I244" s="571" t="str">
        <f ca="1">IFERROR(IF(INDEX('WPTM - Section F'!E$93:E$574,MATCH('Print View'!$AR244,'WPTM - Section F'!L$93:L$574,0))&lt;&gt;0,INDEX('WPTM - Section F'!E$93:E$574,MATCH('Print View'!$AR244,'WPTM - Section F'!L$93:L$574,0)),""),"")</f>
        <v/>
      </c>
      <c r="J244" s="572"/>
      <c r="K244" s="571" t="str">
        <f ca="1">IFERROR(IF(INDEX('WPTM - Section F'!D$93:D$574,MATCH('Print View'!$AS244,'WPTM - Section F'!L$93:L$574,0))&lt;&gt;0,INDEX('WPTM - Section F'!D$93:D$574,MATCH('Print View'!$AS244,'WPTM - Section F'!L$93:L$574,0)),""),"")</f>
        <v/>
      </c>
      <c r="L244" s="572"/>
      <c r="M244" s="571" t="str">
        <f ca="1">IFERROR(IF(INDEX('WPTM - Section F'!E$93:E$574,MATCH('Print View'!$AS244,'WPTM - Section F'!L$93:L$574,0))&lt;&gt;0,INDEX('WPTM - Section F'!E$93:E$574,MATCH('Print View'!$AS244,'WPTM - Section F'!L$93:L$574,0)),""),"")</f>
        <v/>
      </c>
      <c r="N244" s="572"/>
      <c r="O244" s="571" t="str">
        <f ca="1">IFERROR(IF(INDEX('WPTM - Section F'!D$93:D$574,MATCH('Print View'!$AT244,'WPTM - Section F'!L$93:L$574,0))&lt;&gt;0,INDEX('WPTM - Section F'!D$93:D$574,MATCH('Print View'!$AT244,'WPTM - Section F'!L$93:L$574,0)),""),"")</f>
        <v/>
      </c>
      <c r="P244" s="572"/>
      <c r="Q244" s="571" t="str">
        <f ca="1">IFERROR(IF(INDEX('WPTM - Section F'!E$93:E$574,MATCH('Print View'!$AT244,'WPTM - Section F'!L$93:L$574,0))&lt;&gt;0,INDEX('WPTM - Section F'!E$93:E$574,MATCH('Print View'!$AT244,'WPTM - Section F'!L$93:L$574,0)),""),"")</f>
        <v/>
      </c>
      <c r="R244" s="572"/>
      <c r="S244" s="571" t="str">
        <f ca="1">IFERROR(IF(INDEX('WPTM - Section F'!D$93:D$574,MATCH('Print View'!$AU244,'WPTM - Section F'!L$93:L$574,0))&lt;&gt;0,INDEX('WPTM - Section F'!D$93:D$574,MATCH('Print View'!$AU244,'WPTM - Section F'!L$93:L$574,0)),""),"")</f>
        <v/>
      </c>
      <c r="T244" s="572"/>
      <c r="U244" s="571" t="str">
        <f ca="1">IFERROR(IF(INDEX('WPTM - Section F'!E$93:E$574,MATCH('Print View'!$AU244,'WPTM - Section F'!L$93:L$574,0))&lt;&gt;0,INDEX('WPTM - Section F'!E$93:E$574,MATCH('Print View'!$AU244,'WPTM - Section F'!L$93:L$574,0)),""),"")</f>
        <v/>
      </c>
      <c r="V244" s="572"/>
      <c r="W244" s="571" t="str">
        <f ca="1">IFERROR(IF(INDEX('WPTM - Section F'!D$93:D$574,MATCH('Print View'!$AV244,'WPTM - Section F'!L$93:L$574,0))&lt;&gt;0,INDEX('WPTM - Section F'!D$93:D$574,MATCH('Print View'!$AV244,'WPTM - Section F'!L$93:L$574,0)),""),"")</f>
        <v/>
      </c>
      <c r="X244" s="572"/>
      <c r="Y244" s="571" t="str">
        <f ca="1">IFERROR(IF(INDEX('WPTM - Section F'!E$93:E$574,MATCH('Print View'!$AV244,'WPTM - Section F'!L$93:L$574,0))&lt;&gt;0,INDEX('WPTM - Section F'!E$93:E$574,MATCH('Print View'!$AV244,'WPTM - Section F'!L$93:L$574,0)),""),"")</f>
        <v/>
      </c>
      <c r="Z244" s="572"/>
      <c r="AA244" s="571" t="str">
        <f ca="1">IFERROR(IF(INDEX('WPTM - Section F'!D$93:D$574,MATCH('Print View'!$AW244,'WPTM - Section F'!L$93:L$574,0))&lt;&gt;0,INDEX('WPTM - Section F'!D$93:D$574,MATCH('Print View'!$AW244,'WPTM - Section F'!L$93:L$574,0)),""),"")</f>
        <v/>
      </c>
      <c r="AB244" s="572"/>
      <c r="AC244" s="571" t="str">
        <f ca="1">IFERROR(IF(INDEX('WPTM - Section F'!E$93:E$574,MATCH('Print View'!$AW244,'WPTM - Section F'!L$93:L$574,0))&lt;&gt;0,INDEX('WPTM - Section F'!E$93:E$574,MATCH('Print View'!$AW244,'WPTM - Section F'!L$93:L$574,0)),""),"")</f>
        <v/>
      </c>
      <c r="AD244" s="572"/>
      <c r="AE244" s="571" t="str">
        <f ca="1">IFERROR(IF(INDEX('WPTM - Section F'!D$93:D$574,MATCH('Print View'!$AX244,'WPTM - Section F'!L$93:L$574,0))&lt;&gt;0,INDEX('WPTM - Section F'!D$93:D$574,MATCH('Print View'!$AX244,'WPTM - Section F'!L$93:L$574,0)),""),"")</f>
        <v/>
      </c>
      <c r="AF244" s="572"/>
      <c r="AG244" s="571" t="str">
        <f ca="1">IFERROR(IF(INDEX('WPTM - Section F'!E$93:E$574,MATCH('Print View'!$AX244,'WPTM - Section F'!L$93:L$574,0))&lt;&gt;0,INDEX('WPTM - Section F'!E$93:E$574,MATCH('Print View'!$AX244,'WPTM - Section F'!L$93:L$574,0)),""),"")</f>
        <v/>
      </c>
      <c r="AH244" s="572"/>
      <c r="AI244" s="571" t="str">
        <f ca="1">IFERROR(IF(INDEX('WPTM - Section F'!D$93:D$574,MATCH('Print View'!$AY244,'WPTM - Section F'!L$93:L$574,0))&lt;&gt;0,INDEX('WPTM - Section F'!D$93:D$574,MATCH('Print View'!$AY244,'WPTM - Section F'!L$93:L$574,0)),""),"")</f>
        <v/>
      </c>
      <c r="AJ244" s="572"/>
      <c r="AK244" s="571" t="str">
        <f ca="1">IFERROR(IF(INDEX('WPTM - Section F'!E$93:E$574,MATCH('Print View'!$AY244,'WPTM - Section F'!L$93:L$574,0))&lt;&gt;0,INDEX('WPTM - Section F'!E$93:E$574,MATCH('Print View'!$AY244,'WPTM - Section F'!L$93:L$574,0)),""),"")</f>
        <v/>
      </c>
      <c r="AL244" s="572"/>
      <c r="AM244" s="316" t="str">
        <f>IFERROR(IF(INDEX('WPTM - Section F'!O$8:O$89,MATCH('Print View'!$A244,'WPTM - Section F'!D$8:D$89,0))&lt;&gt;0,INDEX('WPTM - Section F'!O$8:O$89,MATCH('Print View'!$A244,'WPTM - Section F'!D$8:D$89,0)),""),"")</f>
        <v/>
      </c>
      <c r="AN244" s="222"/>
      <c r="AO244" s="310"/>
      <c r="AP244" s="311"/>
      <c r="AQ244" s="311"/>
      <c r="AR244" s="247" t="str">
        <f t="shared" ca="1" si="372"/>
        <v>61</v>
      </c>
      <c r="AS244" s="3" t="str">
        <f t="shared" ca="1" si="373"/>
        <v>611-Jan-19 to 30-Jun-19</v>
      </c>
      <c r="AT244" s="3" t="str">
        <f t="shared" ca="1" si="374"/>
        <v>611-Jul-19 to 31-Dec-19</v>
      </c>
      <c r="AU244" s="3" t="str">
        <f t="shared" ca="1" si="375"/>
        <v>611-Jan-20 to 30-Jun-20</v>
      </c>
      <c r="AV244" s="3" t="str">
        <f t="shared" ca="1" si="376"/>
        <v>611-Jul-20 to 31-Dec-20</v>
      </c>
      <c r="AW244" s="3" t="str">
        <f t="shared" ca="1" si="377"/>
        <v>611-Jan-21 to 30-Jun-21</v>
      </c>
      <c r="AX244" s="9" t="str">
        <f t="shared" si="378"/>
        <v xml:space="preserve">61 to </v>
      </c>
      <c r="AY244" s="9" t="str">
        <f t="shared" si="379"/>
        <v xml:space="preserve">61 to </v>
      </c>
      <c r="AZ244" s="9"/>
      <c r="BA244" s="9"/>
    </row>
    <row r="245" spans="1:53" s="227" customFormat="1" ht="60" customHeight="1" x14ac:dyDescent="0.25">
      <c r="A245" s="297">
        <v>62</v>
      </c>
      <c r="B245" s="315" t="str">
        <f>IFERROR(IF(INDEX('WPTM - Section F'!B$8:B$89,MATCH('Print View'!$A245,'WPTM - Section F'!$A$8:$A$89,0))&lt;&gt;0,INDEX('WPTM - Section F'!B$8:B$89,MATCH('Print View'!$A245,'WPTM - Section F'!$A$8:$A$89,0)),""),"")</f>
        <v/>
      </c>
      <c r="C245" s="315" t="str">
        <f>IFERROR(IF(INDEX('WPTM - Section F'!C$8:C$89,MATCH('Print View'!$A245,'WPTM - Section F'!$A$8:$A$89,0))&lt;&gt;0,INDEX('WPTM - Section F'!C$8:C$89,MATCH('Print View'!$A245,'WPTM - Section F'!$A$8:$A$89,0)),""),"")</f>
        <v/>
      </c>
      <c r="D245" s="315" t="str">
        <f>IFERROR(IF(INDEX('WPTM - Section F'!D$8:D$89,MATCH('Print View'!$A245,'WPTM - Section F'!$A$8:$A$89,0))&lt;&gt;0,INDEX('WPTM - Section F'!D$8:D$89,MATCH('Print View'!$A245,'WPTM - Section F'!$A$8:$A$89,0)),""),"")</f>
        <v/>
      </c>
      <c r="E245" s="315" t="str">
        <f>IFERROR(IF(INDEX('WPTM - Section F'!E$8:E$89,MATCH('Print View'!$A245,'WPTM - Section F'!$A$8:$A$89,0))&lt;&gt;0,INDEX('WPTM - Section F'!E$8:E$89,MATCH('Print View'!$A245,'WPTM - Section F'!$A$8:$A$89,0)),""),"")</f>
        <v/>
      </c>
      <c r="F245" s="315" t="str">
        <f>IFERROR(IF(INDEX('WPTM - Section F'!N$8:N$89,MATCH('Print View'!$A245,'WPTM - Section F'!$A$8:$A$89,0))&lt;&gt;0,INDEX('WPTM - Section F'!N$8:N$89,MATCH('Print View'!$A245,'WPTM - Section F'!$A$8:$A$89,0)),""),"")</f>
        <v/>
      </c>
      <c r="G245" s="571" t="str">
        <f ca="1">IFERROR(IF(INDEX('WPTM - Section F'!D$93:D$574,MATCH('Print View'!$AR245,'WPTM - Section F'!L$93:L$574,0))&lt;&gt;0,INDEX('WPTM - Section F'!D$93:D$574,MATCH('Print View'!$AR245,'WPTM - Section F'!L$93:L$574,0)),""),"")</f>
        <v/>
      </c>
      <c r="H245" s="572"/>
      <c r="I245" s="571" t="str">
        <f ca="1">IFERROR(IF(INDEX('WPTM - Section F'!E$93:E$574,MATCH('Print View'!$AR245,'WPTM - Section F'!L$93:L$574,0))&lt;&gt;0,INDEX('WPTM - Section F'!E$93:E$574,MATCH('Print View'!$AR245,'WPTM - Section F'!L$93:L$574,0)),""),"")</f>
        <v/>
      </c>
      <c r="J245" s="572"/>
      <c r="K245" s="571" t="str">
        <f ca="1">IFERROR(IF(INDEX('WPTM - Section F'!D$93:D$574,MATCH('Print View'!$AS245,'WPTM - Section F'!L$93:L$574,0))&lt;&gt;0,INDEX('WPTM - Section F'!D$93:D$574,MATCH('Print View'!$AS245,'WPTM - Section F'!L$93:L$574,0)),""),"")</f>
        <v/>
      </c>
      <c r="L245" s="572"/>
      <c r="M245" s="571" t="str">
        <f ca="1">IFERROR(IF(INDEX('WPTM - Section F'!E$93:E$574,MATCH('Print View'!$AS245,'WPTM - Section F'!L$93:L$574,0))&lt;&gt;0,INDEX('WPTM - Section F'!E$93:E$574,MATCH('Print View'!$AS245,'WPTM - Section F'!L$93:L$574,0)),""),"")</f>
        <v/>
      </c>
      <c r="N245" s="572"/>
      <c r="O245" s="571" t="str">
        <f ca="1">IFERROR(IF(INDEX('WPTM - Section F'!D$93:D$574,MATCH('Print View'!$AT245,'WPTM - Section F'!L$93:L$574,0))&lt;&gt;0,INDEX('WPTM - Section F'!D$93:D$574,MATCH('Print View'!$AT245,'WPTM - Section F'!L$93:L$574,0)),""),"")</f>
        <v/>
      </c>
      <c r="P245" s="572"/>
      <c r="Q245" s="571" t="str">
        <f ca="1">IFERROR(IF(INDEX('WPTM - Section F'!E$93:E$574,MATCH('Print View'!$AT245,'WPTM - Section F'!L$93:L$574,0))&lt;&gt;0,INDEX('WPTM - Section F'!E$93:E$574,MATCH('Print View'!$AT245,'WPTM - Section F'!L$93:L$574,0)),""),"")</f>
        <v/>
      </c>
      <c r="R245" s="572"/>
      <c r="S245" s="571" t="str">
        <f ca="1">IFERROR(IF(INDEX('WPTM - Section F'!D$93:D$574,MATCH('Print View'!$AU245,'WPTM - Section F'!L$93:L$574,0))&lt;&gt;0,INDEX('WPTM - Section F'!D$93:D$574,MATCH('Print View'!$AU245,'WPTM - Section F'!L$93:L$574,0)),""),"")</f>
        <v/>
      </c>
      <c r="T245" s="572"/>
      <c r="U245" s="571" t="str">
        <f ca="1">IFERROR(IF(INDEX('WPTM - Section F'!E$93:E$574,MATCH('Print View'!$AU245,'WPTM - Section F'!L$93:L$574,0))&lt;&gt;0,INDEX('WPTM - Section F'!E$93:E$574,MATCH('Print View'!$AU245,'WPTM - Section F'!L$93:L$574,0)),""),"")</f>
        <v/>
      </c>
      <c r="V245" s="572"/>
      <c r="W245" s="571" t="str">
        <f ca="1">IFERROR(IF(INDEX('WPTM - Section F'!D$93:D$574,MATCH('Print View'!$AV245,'WPTM - Section F'!L$93:L$574,0))&lt;&gt;0,INDEX('WPTM - Section F'!D$93:D$574,MATCH('Print View'!$AV245,'WPTM - Section F'!L$93:L$574,0)),""),"")</f>
        <v/>
      </c>
      <c r="X245" s="572"/>
      <c r="Y245" s="571" t="str">
        <f ca="1">IFERROR(IF(INDEX('WPTM - Section F'!E$93:E$574,MATCH('Print View'!$AV245,'WPTM - Section F'!L$93:L$574,0))&lt;&gt;0,INDEX('WPTM - Section F'!E$93:E$574,MATCH('Print View'!$AV245,'WPTM - Section F'!L$93:L$574,0)),""),"")</f>
        <v/>
      </c>
      <c r="Z245" s="572"/>
      <c r="AA245" s="571" t="str">
        <f ca="1">IFERROR(IF(INDEX('WPTM - Section F'!D$93:D$574,MATCH('Print View'!$AW245,'WPTM - Section F'!L$93:L$574,0))&lt;&gt;0,INDEX('WPTM - Section F'!D$93:D$574,MATCH('Print View'!$AW245,'WPTM - Section F'!L$93:L$574,0)),""),"")</f>
        <v/>
      </c>
      <c r="AB245" s="572"/>
      <c r="AC245" s="571" t="str">
        <f ca="1">IFERROR(IF(INDEX('WPTM - Section F'!E$93:E$574,MATCH('Print View'!$AW245,'WPTM - Section F'!L$93:L$574,0))&lt;&gt;0,INDEX('WPTM - Section F'!E$93:E$574,MATCH('Print View'!$AW245,'WPTM - Section F'!L$93:L$574,0)),""),"")</f>
        <v/>
      </c>
      <c r="AD245" s="572"/>
      <c r="AE245" s="571" t="str">
        <f ca="1">IFERROR(IF(INDEX('WPTM - Section F'!D$93:D$574,MATCH('Print View'!$AX245,'WPTM - Section F'!L$93:L$574,0))&lt;&gt;0,INDEX('WPTM - Section F'!D$93:D$574,MATCH('Print View'!$AX245,'WPTM - Section F'!L$93:L$574,0)),""),"")</f>
        <v/>
      </c>
      <c r="AF245" s="572"/>
      <c r="AG245" s="571" t="str">
        <f ca="1">IFERROR(IF(INDEX('WPTM - Section F'!E$93:E$574,MATCH('Print View'!$AX245,'WPTM - Section F'!L$93:L$574,0))&lt;&gt;0,INDEX('WPTM - Section F'!E$93:E$574,MATCH('Print View'!$AX245,'WPTM - Section F'!L$93:L$574,0)),""),"")</f>
        <v/>
      </c>
      <c r="AH245" s="572"/>
      <c r="AI245" s="571" t="str">
        <f ca="1">IFERROR(IF(INDEX('WPTM - Section F'!D$93:D$574,MATCH('Print View'!$AY245,'WPTM - Section F'!L$93:L$574,0))&lt;&gt;0,INDEX('WPTM - Section F'!D$93:D$574,MATCH('Print View'!$AY245,'WPTM - Section F'!L$93:L$574,0)),""),"")</f>
        <v/>
      </c>
      <c r="AJ245" s="572"/>
      <c r="AK245" s="571" t="str">
        <f ca="1">IFERROR(IF(INDEX('WPTM - Section F'!E$93:E$574,MATCH('Print View'!$AY245,'WPTM - Section F'!L$93:L$574,0))&lt;&gt;0,INDEX('WPTM - Section F'!E$93:E$574,MATCH('Print View'!$AY245,'WPTM - Section F'!L$93:L$574,0)),""),"")</f>
        <v/>
      </c>
      <c r="AL245" s="572"/>
      <c r="AM245" s="316" t="str">
        <f>IFERROR(IF(INDEX('WPTM - Section F'!O$8:O$89,MATCH('Print View'!$A245,'WPTM - Section F'!D$8:D$89,0))&lt;&gt;0,INDEX('WPTM - Section F'!O$8:O$89,MATCH('Print View'!$A245,'WPTM - Section F'!D$8:D$89,0)),""),"")</f>
        <v/>
      </c>
      <c r="AN245" s="222"/>
      <c r="AO245" s="310"/>
      <c r="AP245" s="311"/>
      <c r="AQ245" s="311"/>
      <c r="AR245" s="247" t="str">
        <f t="shared" ca="1" si="372"/>
        <v>62</v>
      </c>
      <c r="AS245" s="3" t="str">
        <f t="shared" ca="1" si="373"/>
        <v>621-Jan-19 to 30-Jun-19</v>
      </c>
      <c r="AT245" s="3" t="str">
        <f t="shared" ca="1" si="374"/>
        <v>621-Jul-19 to 31-Dec-19</v>
      </c>
      <c r="AU245" s="3" t="str">
        <f t="shared" ca="1" si="375"/>
        <v>621-Jan-20 to 30-Jun-20</v>
      </c>
      <c r="AV245" s="3" t="str">
        <f t="shared" ca="1" si="376"/>
        <v>621-Jul-20 to 31-Dec-20</v>
      </c>
      <c r="AW245" s="3" t="str">
        <f t="shared" ca="1" si="377"/>
        <v>621-Jan-21 to 30-Jun-21</v>
      </c>
      <c r="AX245" s="9" t="str">
        <f t="shared" si="378"/>
        <v xml:space="preserve">62 to </v>
      </c>
      <c r="AY245" s="9" t="str">
        <f t="shared" si="379"/>
        <v xml:space="preserve">62 to </v>
      </c>
      <c r="AZ245" s="9"/>
      <c r="BA245" s="9"/>
    </row>
    <row r="246" spans="1:53" s="227" customFormat="1" ht="60" customHeight="1" x14ac:dyDescent="0.25">
      <c r="A246" s="297">
        <v>63</v>
      </c>
      <c r="B246" s="315" t="str">
        <f>IFERROR(IF(INDEX('WPTM - Section F'!B$8:B$89,MATCH('Print View'!$A246,'WPTM - Section F'!$A$8:$A$89,0))&lt;&gt;0,INDEX('WPTM - Section F'!B$8:B$89,MATCH('Print View'!$A246,'WPTM - Section F'!$A$8:$A$89,0)),""),"")</f>
        <v/>
      </c>
      <c r="C246" s="315" t="str">
        <f>IFERROR(IF(INDEX('WPTM - Section F'!C$8:C$89,MATCH('Print View'!$A246,'WPTM - Section F'!$A$8:$A$89,0))&lt;&gt;0,INDEX('WPTM - Section F'!C$8:C$89,MATCH('Print View'!$A246,'WPTM - Section F'!$A$8:$A$89,0)),""),"")</f>
        <v/>
      </c>
      <c r="D246" s="315" t="str">
        <f>IFERROR(IF(INDEX('WPTM - Section F'!D$8:D$89,MATCH('Print View'!$A246,'WPTM - Section F'!$A$8:$A$89,0))&lt;&gt;0,INDEX('WPTM - Section F'!D$8:D$89,MATCH('Print View'!$A246,'WPTM - Section F'!$A$8:$A$89,0)),""),"")</f>
        <v/>
      </c>
      <c r="E246" s="315" t="str">
        <f>IFERROR(IF(INDEX('WPTM - Section F'!E$8:E$89,MATCH('Print View'!$A246,'WPTM - Section F'!$A$8:$A$89,0))&lt;&gt;0,INDEX('WPTM - Section F'!E$8:E$89,MATCH('Print View'!$A246,'WPTM - Section F'!$A$8:$A$89,0)),""),"")</f>
        <v/>
      </c>
      <c r="F246" s="315" t="str">
        <f>IFERROR(IF(INDEX('WPTM - Section F'!N$8:N$89,MATCH('Print View'!$A246,'WPTM - Section F'!$A$8:$A$89,0))&lt;&gt;0,INDEX('WPTM - Section F'!N$8:N$89,MATCH('Print View'!$A246,'WPTM - Section F'!$A$8:$A$89,0)),""),"")</f>
        <v/>
      </c>
      <c r="G246" s="571" t="str">
        <f ca="1">IFERROR(IF(INDEX('WPTM - Section F'!D$93:D$574,MATCH('Print View'!$AR246,'WPTM - Section F'!L$93:L$574,0))&lt;&gt;0,INDEX('WPTM - Section F'!D$93:D$574,MATCH('Print View'!$AR246,'WPTM - Section F'!L$93:L$574,0)),""),"")</f>
        <v/>
      </c>
      <c r="H246" s="572"/>
      <c r="I246" s="571" t="str">
        <f ca="1">IFERROR(IF(INDEX('WPTM - Section F'!E$93:E$574,MATCH('Print View'!$AR246,'WPTM - Section F'!L$93:L$574,0))&lt;&gt;0,INDEX('WPTM - Section F'!E$93:E$574,MATCH('Print View'!$AR246,'WPTM - Section F'!L$93:L$574,0)),""),"")</f>
        <v/>
      </c>
      <c r="J246" s="572"/>
      <c r="K246" s="571" t="str">
        <f ca="1">IFERROR(IF(INDEX('WPTM - Section F'!D$93:D$574,MATCH('Print View'!$AS246,'WPTM - Section F'!L$93:L$574,0))&lt;&gt;0,INDEX('WPTM - Section F'!D$93:D$574,MATCH('Print View'!$AS246,'WPTM - Section F'!L$93:L$574,0)),""),"")</f>
        <v/>
      </c>
      <c r="L246" s="572"/>
      <c r="M246" s="571" t="str">
        <f ca="1">IFERROR(IF(INDEX('WPTM - Section F'!E$93:E$574,MATCH('Print View'!$AS246,'WPTM - Section F'!L$93:L$574,0))&lt;&gt;0,INDEX('WPTM - Section F'!E$93:E$574,MATCH('Print View'!$AS246,'WPTM - Section F'!L$93:L$574,0)),""),"")</f>
        <v/>
      </c>
      <c r="N246" s="572"/>
      <c r="O246" s="571" t="str">
        <f ca="1">IFERROR(IF(INDEX('WPTM - Section F'!D$93:D$574,MATCH('Print View'!$AT246,'WPTM - Section F'!L$93:L$574,0))&lt;&gt;0,INDEX('WPTM - Section F'!D$93:D$574,MATCH('Print View'!$AT246,'WPTM - Section F'!L$93:L$574,0)),""),"")</f>
        <v/>
      </c>
      <c r="P246" s="572"/>
      <c r="Q246" s="571" t="str">
        <f ca="1">IFERROR(IF(INDEX('WPTM - Section F'!E$93:E$574,MATCH('Print View'!$AT246,'WPTM - Section F'!L$93:L$574,0))&lt;&gt;0,INDEX('WPTM - Section F'!E$93:E$574,MATCH('Print View'!$AT246,'WPTM - Section F'!L$93:L$574,0)),""),"")</f>
        <v/>
      </c>
      <c r="R246" s="572"/>
      <c r="S246" s="571" t="str">
        <f ca="1">IFERROR(IF(INDEX('WPTM - Section F'!D$93:D$574,MATCH('Print View'!$AU246,'WPTM - Section F'!L$93:L$574,0))&lt;&gt;0,INDEX('WPTM - Section F'!D$93:D$574,MATCH('Print View'!$AU246,'WPTM - Section F'!L$93:L$574,0)),""),"")</f>
        <v/>
      </c>
      <c r="T246" s="572"/>
      <c r="U246" s="571" t="str">
        <f ca="1">IFERROR(IF(INDEX('WPTM - Section F'!E$93:E$574,MATCH('Print View'!$AU246,'WPTM - Section F'!L$93:L$574,0))&lt;&gt;0,INDEX('WPTM - Section F'!E$93:E$574,MATCH('Print View'!$AU246,'WPTM - Section F'!L$93:L$574,0)),""),"")</f>
        <v/>
      </c>
      <c r="V246" s="572"/>
      <c r="W246" s="571" t="str">
        <f ca="1">IFERROR(IF(INDEX('WPTM - Section F'!D$93:D$574,MATCH('Print View'!$AV246,'WPTM - Section F'!L$93:L$574,0))&lt;&gt;0,INDEX('WPTM - Section F'!D$93:D$574,MATCH('Print View'!$AV246,'WPTM - Section F'!L$93:L$574,0)),""),"")</f>
        <v/>
      </c>
      <c r="X246" s="572"/>
      <c r="Y246" s="571" t="str">
        <f ca="1">IFERROR(IF(INDEX('WPTM - Section F'!E$93:E$574,MATCH('Print View'!$AV246,'WPTM - Section F'!L$93:L$574,0))&lt;&gt;0,INDEX('WPTM - Section F'!E$93:E$574,MATCH('Print View'!$AV246,'WPTM - Section F'!L$93:L$574,0)),""),"")</f>
        <v/>
      </c>
      <c r="Z246" s="572"/>
      <c r="AA246" s="571" t="str">
        <f ca="1">IFERROR(IF(INDEX('WPTM - Section F'!D$93:D$574,MATCH('Print View'!$AW246,'WPTM - Section F'!L$93:L$574,0))&lt;&gt;0,INDEX('WPTM - Section F'!D$93:D$574,MATCH('Print View'!$AW246,'WPTM - Section F'!L$93:L$574,0)),""),"")</f>
        <v/>
      </c>
      <c r="AB246" s="572"/>
      <c r="AC246" s="571" t="str">
        <f ca="1">IFERROR(IF(INDEX('WPTM - Section F'!E$93:E$574,MATCH('Print View'!$AW246,'WPTM - Section F'!L$93:L$574,0))&lt;&gt;0,INDEX('WPTM - Section F'!E$93:E$574,MATCH('Print View'!$AW246,'WPTM - Section F'!L$93:L$574,0)),""),"")</f>
        <v/>
      </c>
      <c r="AD246" s="572"/>
      <c r="AE246" s="571" t="str">
        <f ca="1">IFERROR(IF(INDEX('WPTM - Section F'!D$93:D$574,MATCH('Print View'!$AX246,'WPTM - Section F'!L$93:L$574,0))&lt;&gt;0,INDEX('WPTM - Section F'!D$93:D$574,MATCH('Print View'!$AX246,'WPTM - Section F'!L$93:L$574,0)),""),"")</f>
        <v/>
      </c>
      <c r="AF246" s="572"/>
      <c r="AG246" s="571" t="str">
        <f ca="1">IFERROR(IF(INDEX('WPTM - Section F'!E$93:E$574,MATCH('Print View'!$AX246,'WPTM - Section F'!L$93:L$574,0))&lt;&gt;0,INDEX('WPTM - Section F'!E$93:E$574,MATCH('Print View'!$AX246,'WPTM - Section F'!L$93:L$574,0)),""),"")</f>
        <v/>
      </c>
      <c r="AH246" s="572"/>
      <c r="AI246" s="571" t="str">
        <f ca="1">IFERROR(IF(INDEX('WPTM - Section F'!D$93:D$574,MATCH('Print View'!$AY246,'WPTM - Section F'!L$93:L$574,0))&lt;&gt;0,INDEX('WPTM - Section F'!D$93:D$574,MATCH('Print View'!$AY246,'WPTM - Section F'!L$93:L$574,0)),""),"")</f>
        <v/>
      </c>
      <c r="AJ246" s="572"/>
      <c r="AK246" s="571" t="str">
        <f ca="1">IFERROR(IF(INDEX('WPTM - Section F'!E$93:E$574,MATCH('Print View'!$AY246,'WPTM - Section F'!L$93:L$574,0))&lt;&gt;0,INDEX('WPTM - Section F'!E$93:E$574,MATCH('Print View'!$AY246,'WPTM - Section F'!L$93:L$574,0)),""),"")</f>
        <v/>
      </c>
      <c r="AL246" s="572"/>
      <c r="AM246" s="316" t="str">
        <f>IFERROR(IF(INDEX('WPTM - Section F'!O$8:O$89,MATCH('Print View'!$A246,'WPTM - Section F'!D$8:D$89,0))&lt;&gt;0,INDEX('WPTM - Section F'!O$8:O$89,MATCH('Print View'!$A246,'WPTM - Section F'!D$8:D$89,0)),""),"")</f>
        <v/>
      </c>
      <c r="AN246" s="222"/>
      <c r="AO246" s="310"/>
      <c r="AP246" s="311"/>
      <c r="AQ246" s="311"/>
      <c r="AR246" s="247" t="str">
        <f t="shared" ca="1" si="372"/>
        <v>63</v>
      </c>
      <c r="AS246" s="3" t="str">
        <f t="shared" ca="1" si="373"/>
        <v>631-Jan-19 to 30-Jun-19</v>
      </c>
      <c r="AT246" s="3" t="str">
        <f t="shared" ca="1" si="374"/>
        <v>631-Jul-19 to 31-Dec-19</v>
      </c>
      <c r="AU246" s="3" t="str">
        <f t="shared" ca="1" si="375"/>
        <v>631-Jan-20 to 30-Jun-20</v>
      </c>
      <c r="AV246" s="3" t="str">
        <f t="shared" ca="1" si="376"/>
        <v>631-Jul-20 to 31-Dec-20</v>
      </c>
      <c r="AW246" s="3" t="str">
        <f t="shared" ca="1" si="377"/>
        <v>631-Jan-21 to 30-Jun-21</v>
      </c>
      <c r="AX246" s="9" t="str">
        <f t="shared" si="378"/>
        <v xml:space="preserve">63 to </v>
      </c>
      <c r="AY246" s="9" t="str">
        <f t="shared" si="379"/>
        <v xml:space="preserve">63 to </v>
      </c>
      <c r="AZ246" s="9"/>
      <c r="BA246" s="9"/>
    </row>
    <row r="247" spans="1:53" s="227" customFormat="1" ht="60" customHeight="1" x14ac:dyDescent="0.25">
      <c r="A247" s="297">
        <v>64</v>
      </c>
      <c r="B247" s="315" t="str">
        <f>IFERROR(IF(INDEX('WPTM - Section F'!B$8:B$89,MATCH('Print View'!$A247,'WPTM - Section F'!$A$8:$A$89,0))&lt;&gt;0,INDEX('WPTM - Section F'!B$8:B$89,MATCH('Print View'!$A247,'WPTM - Section F'!$A$8:$A$89,0)),""),"")</f>
        <v/>
      </c>
      <c r="C247" s="315" t="str">
        <f>IFERROR(IF(INDEX('WPTM - Section F'!C$8:C$89,MATCH('Print View'!$A247,'WPTM - Section F'!$A$8:$A$89,0))&lt;&gt;0,INDEX('WPTM - Section F'!C$8:C$89,MATCH('Print View'!$A247,'WPTM - Section F'!$A$8:$A$89,0)),""),"")</f>
        <v/>
      </c>
      <c r="D247" s="315" t="str">
        <f>IFERROR(IF(INDEX('WPTM - Section F'!D$8:D$89,MATCH('Print View'!$A247,'WPTM - Section F'!$A$8:$A$89,0))&lt;&gt;0,INDEX('WPTM - Section F'!D$8:D$89,MATCH('Print View'!$A247,'WPTM - Section F'!$A$8:$A$89,0)),""),"")</f>
        <v/>
      </c>
      <c r="E247" s="315" t="str">
        <f>IFERROR(IF(INDEX('WPTM - Section F'!E$8:E$89,MATCH('Print View'!$A247,'WPTM - Section F'!$A$8:$A$89,0))&lt;&gt;0,INDEX('WPTM - Section F'!E$8:E$89,MATCH('Print View'!$A247,'WPTM - Section F'!$A$8:$A$89,0)),""),"")</f>
        <v/>
      </c>
      <c r="F247" s="315" t="str">
        <f>IFERROR(IF(INDEX('WPTM - Section F'!N$8:N$89,MATCH('Print View'!$A247,'WPTM - Section F'!$A$8:$A$89,0))&lt;&gt;0,INDEX('WPTM - Section F'!N$8:N$89,MATCH('Print View'!$A247,'WPTM - Section F'!$A$8:$A$89,0)),""),"")</f>
        <v/>
      </c>
      <c r="G247" s="571" t="str">
        <f ca="1">IFERROR(IF(INDEX('WPTM - Section F'!D$93:D$574,MATCH('Print View'!$AR247,'WPTM - Section F'!L$93:L$574,0))&lt;&gt;0,INDEX('WPTM - Section F'!D$93:D$574,MATCH('Print View'!$AR247,'WPTM - Section F'!L$93:L$574,0)),""),"")</f>
        <v/>
      </c>
      <c r="H247" s="572"/>
      <c r="I247" s="571" t="str">
        <f ca="1">IFERROR(IF(INDEX('WPTM - Section F'!E$93:E$574,MATCH('Print View'!$AR247,'WPTM - Section F'!L$93:L$574,0))&lt;&gt;0,INDEX('WPTM - Section F'!E$93:E$574,MATCH('Print View'!$AR247,'WPTM - Section F'!L$93:L$574,0)),""),"")</f>
        <v/>
      </c>
      <c r="J247" s="572"/>
      <c r="K247" s="571" t="str">
        <f ca="1">IFERROR(IF(INDEX('WPTM - Section F'!D$93:D$574,MATCH('Print View'!$AS247,'WPTM - Section F'!L$93:L$574,0))&lt;&gt;0,INDEX('WPTM - Section F'!D$93:D$574,MATCH('Print View'!$AS247,'WPTM - Section F'!L$93:L$574,0)),""),"")</f>
        <v/>
      </c>
      <c r="L247" s="572"/>
      <c r="M247" s="571" t="str">
        <f ca="1">IFERROR(IF(INDEX('WPTM - Section F'!E$93:E$574,MATCH('Print View'!$AS247,'WPTM - Section F'!L$93:L$574,0))&lt;&gt;0,INDEX('WPTM - Section F'!E$93:E$574,MATCH('Print View'!$AS247,'WPTM - Section F'!L$93:L$574,0)),""),"")</f>
        <v/>
      </c>
      <c r="N247" s="572"/>
      <c r="O247" s="571" t="str">
        <f ca="1">IFERROR(IF(INDEX('WPTM - Section F'!D$93:D$574,MATCH('Print View'!$AT247,'WPTM - Section F'!L$93:L$574,0))&lt;&gt;0,INDEX('WPTM - Section F'!D$93:D$574,MATCH('Print View'!$AT247,'WPTM - Section F'!L$93:L$574,0)),""),"")</f>
        <v/>
      </c>
      <c r="P247" s="572"/>
      <c r="Q247" s="571" t="str">
        <f ca="1">IFERROR(IF(INDEX('WPTM - Section F'!E$93:E$574,MATCH('Print View'!$AT247,'WPTM - Section F'!L$93:L$574,0))&lt;&gt;0,INDEX('WPTM - Section F'!E$93:E$574,MATCH('Print View'!$AT247,'WPTM - Section F'!L$93:L$574,0)),""),"")</f>
        <v/>
      </c>
      <c r="R247" s="572"/>
      <c r="S247" s="571" t="str">
        <f ca="1">IFERROR(IF(INDEX('WPTM - Section F'!D$93:D$574,MATCH('Print View'!$AU247,'WPTM - Section F'!L$93:L$574,0))&lt;&gt;0,INDEX('WPTM - Section F'!D$93:D$574,MATCH('Print View'!$AU247,'WPTM - Section F'!L$93:L$574,0)),""),"")</f>
        <v/>
      </c>
      <c r="T247" s="572"/>
      <c r="U247" s="571" t="str">
        <f ca="1">IFERROR(IF(INDEX('WPTM - Section F'!E$93:E$574,MATCH('Print View'!$AU247,'WPTM - Section F'!L$93:L$574,0))&lt;&gt;0,INDEX('WPTM - Section F'!E$93:E$574,MATCH('Print View'!$AU247,'WPTM - Section F'!L$93:L$574,0)),""),"")</f>
        <v/>
      </c>
      <c r="V247" s="572"/>
      <c r="W247" s="571" t="str">
        <f ca="1">IFERROR(IF(INDEX('WPTM - Section F'!D$93:D$574,MATCH('Print View'!$AV247,'WPTM - Section F'!L$93:L$574,0))&lt;&gt;0,INDEX('WPTM - Section F'!D$93:D$574,MATCH('Print View'!$AV247,'WPTM - Section F'!L$93:L$574,0)),""),"")</f>
        <v/>
      </c>
      <c r="X247" s="572"/>
      <c r="Y247" s="571" t="str">
        <f ca="1">IFERROR(IF(INDEX('WPTM - Section F'!E$93:E$574,MATCH('Print View'!$AV247,'WPTM - Section F'!L$93:L$574,0))&lt;&gt;0,INDEX('WPTM - Section F'!E$93:E$574,MATCH('Print View'!$AV247,'WPTM - Section F'!L$93:L$574,0)),""),"")</f>
        <v/>
      </c>
      <c r="Z247" s="572"/>
      <c r="AA247" s="571" t="str">
        <f ca="1">IFERROR(IF(INDEX('WPTM - Section F'!D$93:D$574,MATCH('Print View'!$AW247,'WPTM - Section F'!L$93:L$574,0))&lt;&gt;0,INDEX('WPTM - Section F'!D$93:D$574,MATCH('Print View'!$AW247,'WPTM - Section F'!L$93:L$574,0)),""),"")</f>
        <v/>
      </c>
      <c r="AB247" s="572"/>
      <c r="AC247" s="571" t="str">
        <f ca="1">IFERROR(IF(INDEX('WPTM - Section F'!E$93:E$574,MATCH('Print View'!$AW247,'WPTM - Section F'!L$93:L$574,0))&lt;&gt;0,INDEX('WPTM - Section F'!E$93:E$574,MATCH('Print View'!$AW247,'WPTM - Section F'!L$93:L$574,0)),""),"")</f>
        <v/>
      </c>
      <c r="AD247" s="572"/>
      <c r="AE247" s="571" t="str">
        <f ca="1">IFERROR(IF(INDEX('WPTM - Section F'!D$93:D$574,MATCH('Print View'!$AX247,'WPTM - Section F'!L$93:L$574,0))&lt;&gt;0,INDEX('WPTM - Section F'!D$93:D$574,MATCH('Print View'!$AX247,'WPTM - Section F'!L$93:L$574,0)),""),"")</f>
        <v/>
      </c>
      <c r="AF247" s="572"/>
      <c r="AG247" s="571" t="str">
        <f ca="1">IFERROR(IF(INDEX('WPTM - Section F'!E$93:E$574,MATCH('Print View'!$AX247,'WPTM - Section F'!L$93:L$574,0))&lt;&gt;0,INDEX('WPTM - Section F'!E$93:E$574,MATCH('Print View'!$AX247,'WPTM - Section F'!L$93:L$574,0)),""),"")</f>
        <v/>
      </c>
      <c r="AH247" s="572"/>
      <c r="AI247" s="571" t="str">
        <f ca="1">IFERROR(IF(INDEX('WPTM - Section F'!D$93:D$574,MATCH('Print View'!$AY247,'WPTM - Section F'!L$93:L$574,0))&lt;&gt;0,INDEX('WPTM - Section F'!D$93:D$574,MATCH('Print View'!$AY247,'WPTM - Section F'!L$93:L$574,0)),""),"")</f>
        <v/>
      </c>
      <c r="AJ247" s="572"/>
      <c r="AK247" s="571" t="str">
        <f ca="1">IFERROR(IF(INDEX('WPTM - Section F'!E$93:E$574,MATCH('Print View'!$AY247,'WPTM - Section F'!L$93:L$574,0))&lt;&gt;0,INDEX('WPTM - Section F'!E$93:E$574,MATCH('Print View'!$AY247,'WPTM - Section F'!L$93:L$574,0)),""),"")</f>
        <v/>
      </c>
      <c r="AL247" s="572"/>
      <c r="AM247" s="316" t="str">
        <f>IFERROR(IF(INDEX('WPTM - Section F'!O$8:O$89,MATCH('Print View'!$A247,'WPTM - Section F'!D$8:D$89,0))&lt;&gt;0,INDEX('WPTM - Section F'!O$8:O$89,MATCH('Print View'!$A247,'WPTM - Section F'!D$8:D$89,0)),""),"")</f>
        <v/>
      </c>
      <c r="AN247" s="222"/>
      <c r="AO247" s="310"/>
      <c r="AP247" s="311"/>
      <c r="AQ247" s="311"/>
      <c r="AR247" s="247" t="str">
        <f t="shared" ca="1" si="372"/>
        <v>64</v>
      </c>
      <c r="AS247" s="3" t="str">
        <f t="shared" ca="1" si="373"/>
        <v>641-Jan-19 to 30-Jun-19</v>
      </c>
      <c r="AT247" s="3" t="str">
        <f t="shared" ca="1" si="374"/>
        <v>641-Jul-19 to 31-Dec-19</v>
      </c>
      <c r="AU247" s="3" t="str">
        <f t="shared" ca="1" si="375"/>
        <v>641-Jan-20 to 30-Jun-20</v>
      </c>
      <c r="AV247" s="3" t="str">
        <f t="shared" ca="1" si="376"/>
        <v>641-Jul-20 to 31-Dec-20</v>
      </c>
      <c r="AW247" s="3" t="str">
        <f t="shared" ca="1" si="377"/>
        <v>641-Jan-21 to 30-Jun-21</v>
      </c>
      <c r="AX247" s="9" t="str">
        <f t="shared" si="378"/>
        <v xml:space="preserve">64 to </v>
      </c>
      <c r="AY247" s="9" t="str">
        <f t="shared" si="379"/>
        <v xml:space="preserve">64 to </v>
      </c>
      <c r="AZ247" s="9"/>
      <c r="BA247" s="9"/>
    </row>
    <row r="248" spans="1:53" s="227" customFormat="1" ht="60" customHeight="1" x14ac:dyDescent="0.25">
      <c r="A248" s="297">
        <v>65</v>
      </c>
      <c r="B248" s="315" t="str">
        <f>IFERROR(IF(INDEX('WPTM - Section F'!B$8:B$89,MATCH('Print View'!$A248,'WPTM - Section F'!$A$8:$A$89,0))&lt;&gt;0,INDEX('WPTM - Section F'!B$8:B$89,MATCH('Print View'!$A248,'WPTM - Section F'!$A$8:$A$89,0)),""),"")</f>
        <v/>
      </c>
      <c r="C248" s="315" t="str">
        <f>IFERROR(IF(INDEX('WPTM - Section F'!C$8:C$89,MATCH('Print View'!$A248,'WPTM - Section F'!$A$8:$A$89,0))&lt;&gt;0,INDEX('WPTM - Section F'!C$8:C$89,MATCH('Print View'!$A248,'WPTM - Section F'!$A$8:$A$89,0)),""),"")</f>
        <v/>
      </c>
      <c r="D248" s="315" t="str">
        <f>IFERROR(IF(INDEX('WPTM - Section F'!D$8:D$89,MATCH('Print View'!$A248,'WPTM - Section F'!$A$8:$A$89,0))&lt;&gt;0,INDEX('WPTM - Section F'!D$8:D$89,MATCH('Print View'!$A248,'WPTM - Section F'!$A$8:$A$89,0)),""),"")</f>
        <v/>
      </c>
      <c r="E248" s="315" t="str">
        <f>IFERROR(IF(INDEX('WPTM - Section F'!E$8:E$89,MATCH('Print View'!$A248,'WPTM - Section F'!$A$8:$A$89,0))&lt;&gt;0,INDEX('WPTM - Section F'!E$8:E$89,MATCH('Print View'!$A248,'WPTM - Section F'!$A$8:$A$89,0)),""),"")</f>
        <v/>
      </c>
      <c r="F248" s="315" t="str">
        <f>IFERROR(IF(INDEX('WPTM - Section F'!N$8:N$89,MATCH('Print View'!$A248,'WPTM - Section F'!$A$8:$A$89,0))&lt;&gt;0,INDEX('WPTM - Section F'!N$8:N$89,MATCH('Print View'!$A248,'WPTM - Section F'!$A$8:$A$89,0)),""),"")</f>
        <v/>
      </c>
      <c r="G248" s="571" t="str">
        <f ca="1">IFERROR(IF(INDEX('WPTM - Section F'!D$93:D$574,MATCH('Print View'!$AR248,'WPTM - Section F'!L$93:L$574,0))&lt;&gt;0,INDEX('WPTM - Section F'!D$93:D$574,MATCH('Print View'!$AR248,'WPTM - Section F'!L$93:L$574,0)),""),"")</f>
        <v/>
      </c>
      <c r="H248" s="572"/>
      <c r="I248" s="571" t="str">
        <f ca="1">IFERROR(IF(INDEX('WPTM - Section F'!E$93:E$574,MATCH('Print View'!$AR248,'WPTM - Section F'!L$93:L$574,0))&lt;&gt;0,INDEX('WPTM - Section F'!E$93:E$574,MATCH('Print View'!$AR248,'WPTM - Section F'!L$93:L$574,0)),""),"")</f>
        <v/>
      </c>
      <c r="J248" s="572"/>
      <c r="K248" s="571" t="str">
        <f ca="1">IFERROR(IF(INDEX('WPTM - Section F'!D$93:D$574,MATCH('Print View'!$AS248,'WPTM - Section F'!L$93:L$574,0))&lt;&gt;0,INDEX('WPTM - Section F'!D$93:D$574,MATCH('Print View'!$AS248,'WPTM - Section F'!L$93:L$574,0)),""),"")</f>
        <v/>
      </c>
      <c r="L248" s="572"/>
      <c r="M248" s="571" t="str">
        <f ca="1">IFERROR(IF(INDEX('WPTM - Section F'!E$93:E$574,MATCH('Print View'!$AS248,'WPTM - Section F'!L$93:L$574,0))&lt;&gt;0,INDEX('WPTM - Section F'!E$93:E$574,MATCH('Print View'!$AS248,'WPTM - Section F'!L$93:L$574,0)),""),"")</f>
        <v/>
      </c>
      <c r="N248" s="572"/>
      <c r="O248" s="571" t="str">
        <f ca="1">IFERROR(IF(INDEX('WPTM - Section F'!D$93:D$574,MATCH('Print View'!$AT248,'WPTM - Section F'!L$93:L$574,0))&lt;&gt;0,INDEX('WPTM - Section F'!D$93:D$574,MATCH('Print View'!$AT248,'WPTM - Section F'!L$93:L$574,0)),""),"")</f>
        <v/>
      </c>
      <c r="P248" s="572"/>
      <c r="Q248" s="571" t="str">
        <f ca="1">IFERROR(IF(INDEX('WPTM - Section F'!E$93:E$574,MATCH('Print View'!$AT248,'WPTM - Section F'!L$93:L$574,0))&lt;&gt;0,INDEX('WPTM - Section F'!E$93:E$574,MATCH('Print View'!$AT248,'WPTM - Section F'!L$93:L$574,0)),""),"")</f>
        <v/>
      </c>
      <c r="R248" s="572"/>
      <c r="S248" s="571" t="str">
        <f ca="1">IFERROR(IF(INDEX('WPTM - Section F'!D$93:D$574,MATCH('Print View'!$AU248,'WPTM - Section F'!L$93:L$574,0))&lt;&gt;0,INDEX('WPTM - Section F'!D$93:D$574,MATCH('Print View'!$AU248,'WPTM - Section F'!L$93:L$574,0)),""),"")</f>
        <v/>
      </c>
      <c r="T248" s="572"/>
      <c r="U248" s="571" t="str">
        <f ca="1">IFERROR(IF(INDEX('WPTM - Section F'!E$93:E$574,MATCH('Print View'!$AU248,'WPTM - Section F'!L$93:L$574,0))&lt;&gt;0,INDEX('WPTM - Section F'!E$93:E$574,MATCH('Print View'!$AU248,'WPTM - Section F'!L$93:L$574,0)),""),"")</f>
        <v/>
      </c>
      <c r="V248" s="572"/>
      <c r="W248" s="571" t="str">
        <f ca="1">IFERROR(IF(INDEX('WPTM - Section F'!D$93:D$574,MATCH('Print View'!$AV248,'WPTM - Section F'!L$93:L$574,0))&lt;&gt;0,INDEX('WPTM - Section F'!D$93:D$574,MATCH('Print View'!$AV248,'WPTM - Section F'!L$93:L$574,0)),""),"")</f>
        <v/>
      </c>
      <c r="X248" s="572"/>
      <c r="Y248" s="571" t="str">
        <f ca="1">IFERROR(IF(INDEX('WPTM - Section F'!E$93:E$574,MATCH('Print View'!$AV248,'WPTM - Section F'!L$93:L$574,0))&lt;&gt;0,INDEX('WPTM - Section F'!E$93:E$574,MATCH('Print View'!$AV248,'WPTM - Section F'!L$93:L$574,0)),""),"")</f>
        <v/>
      </c>
      <c r="Z248" s="572"/>
      <c r="AA248" s="571" t="str">
        <f ca="1">IFERROR(IF(INDEX('WPTM - Section F'!D$93:D$574,MATCH('Print View'!$AW248,'WPTM - Section F'!L$93:L$574,0))&lt;&gt;0,INDEX('WPTM - Section F'!D$93:D$574,MATCH('Print View'!$AW248,'WPTM - Section F'!L$93:L$574,0)),""),"")</f>
        <v/>
      </c>
      <c r="AB248" s="572"/>
      <c r="AC248" s="571" t="str">
        <f ca="1">IFERROR(IF(INDEX('WPTM - Section F'!E$93:E$574,MATCH('Print View'!$AW248,'WPTM - Section F'!L$93:L$574,0))&lt;&gt;0,INDEX('WPTM - Section F'!E$93:E$574,MATCH('Print View'!$AW248,'WPTM - Section F'!L$93:L$574,0)),""),"")</f>
        <v/>
      </c>
      <c r="AD248" s="572"/>
      <c r="AE248" s="571" t="str">
        <f ca="1">IFERROR(IF(INDEX('WPTM - Section F'!D$93:D$574,MATCH('Print View'!$AX248,'WPTM - Section F'!L$93:L$574,0))&lt;&gt;0,INDEX('WPTM - Section F'!D$93:D$574,MATCH('Print View'!$AX248,'WPTM - Section F'!L$93:L$574,0)),""),"")</f>
        <v/>
      </c>
      <c r="AF248" s="572"/>
      <c r="AG248" s="571" t="str">
        <f ca="1">IFERROR(IF(INDEX('WPTM - Section F'!E$93:E$574,MATCH('Print View'!$AX248,'WPTM - Section F'!L$93:L$574,0))&lt;&gt;0,INDEX('WPTM - Section F'!E$93:E$574,MATCH('Print View'!$AX248,'WPTM - Section F'!L$93:L$574,0)),""),"")</f>
        <v/>
      </c>
      <c r="AH248" s="572"/>
      <c r="AI248" s="571" t="str">
        <f ca="1">IFERROR(IF(INDEX('WPTM - Section F'!D$93:D$574,MATCH('Print View'!$AY248,'WPTM - Section F'!L$93:L$574,0))&lt;&gt;0,INDEX('WPTM - Section F'!D$93:D$574,MATCH('Print View'!$AY248,'WPTM - Section F'!L$93:L$574,0)),""),"")</f>
        <v/>
      </c>
      <c r="AJ248" s="572"/>
      <c r="AK248" s="571" t="str">
        <f ca="1">IFERROR(IF(INDEX('WPTM - Section F'!E$93:E$574,MATCH('Print View'!$AY248,'WPTM - Section F'!L$93:L$574,0))&lt;&gt;0,INDEX('WPTM - Section F'!E$93:E$574,MATCH('Print View'!$AY248,'WPTM - Section F'!L$93:L$574,0)),""),"")</f>
        <v/>
      </c>
      <c r="AL248" s="572"/>
      <c r="AM248" s="316" t="str">
        <f>IFERROR(IF(INDEX('WPTM - Section F'!O$8:O$89,MATCH('Print View'!$A248,'WPTM - Section F'!D$8:D$89,0))&lt;&gt;0,INDEX('WPTM - Section F'!O$8:O$89,MATCH('Print View'!$A248,'WPTM - Section F'!D$8:D$89,0)),""),"")</f>
        <v/>
      </c>
      <c r="AN248" s="222"/>
      <c r="AO248" s="310"/>
      <c r="AP248" s="311"/>
      <c r="AQ248" s="311"/>
      <c r="AR248" s="247" t="str">
        <f t="shared" ca="1" si="372"/>
        <v>65</v>
      </c>
      <c r="AS248" s="3" t="str">
        <f t="shared" ca="1" si="373"/>
        <v>651-Jan-19 to 30-Jun-19</v>
      </c>
      <c r="AT248" s="3" t="str">
        <f t="shared" ca="1" si="374"/>
        <v>651-Jul-19 to 31-Dec-19</v>
      </c>
      <c r="AU248" s="3" t="str">
        <f t="shared" ca="1" si="375"/>
        <v>651-Jan-20 to 30-Jun-20</v>
      </c>
      <c r="AV248" s="3" t="str">
        <f t="shared" ca="1" si="376"/>
        <v>651-Jul-20 to 31-Dec-20</v>
      </c>
      <c r="AW248" s="3" t="str">
        <f t="shared" ca="1" si="377"/>
        <v>651-Jan-21 to 30-Jun-21</v>
      </c>
      <c r="AX248" s="9" t="str">
        <f t="shared" si="378"/>
        <v xml:space="preserve">65 to </v>
      </c>
      <c r="AY248" s="9" t="str">
        <f t="shared" si="379"/>
        <v xml:space="preserve">65 to </v>
      </c>
      <c r="AZ248" s="9"/>
      <c r="BA248" s="9"/>
    </row>
    <row r="249" spans="1:53" s="227" customFormat="1" ht="60" customHeight="1" x14ac:dyDescent="0.25">
      <c r="A249" s="297">
        <v>66</v>
      </c>
      <c r="B249" s="315" t="str">
        <f>IFERROR(IF(INDEX('WPTM - Section F'!B$8:B$89,MATCH('Print View'!$A249,'WPTM - Section F'!$A$8:$A$89,0))&lt;&gt;0,INDEX('WPTM - Section F'!B$8:B$89,MATCH('Print View'!$A249,'WPTM - Section F'!$A$8:$A$89,0)),""),"")</f>
        <v/>
      </c>
      <c r="C249" s="315" t="str">
        <f>IFERROR(IF(INDEX('WPTM - Section F'!C$8:C$89,MATCH('Print View'!$A249,'WPTM - Section F'!$A$8:$A$89,0))&lt;&gt;0,INDEX('WPTM - Section F'!C$8:C$89,MATCH('Print View'!$A249,'WPTM - Section F'!$A$8:$A$89,0)),""),"")</f>
        <v/>
      </c>
      <c r="D249" s="315" t="str">
        <f>IFERROR(IF(INDEX('WPTM - Section F'!D$8:D$89,MATCH('Print View'!$A249,'WPTM - Section F'!$A$8:$A$89,0))&lt;&gt;0,INDEX('WPTM - Section F'!D$8:D$89,MATCH('Print View'!$A249,'WPTM - Section F'!$A$8:$A$89,0)),""),"")</f>
        <v/>
      </c>
      <c r="E249" s="315" t="str">
        <f>IFERROR(IF(INDEX('WPTM - Section F'!E$8:E$89,MATCH('Print View'!$A249,'WPTM - Section F'!$A$8:$A$89,0))&lt;&gt;0,INDEX('WPTM - Section F'!E$8:E$89,MATCH('Print View'!$A249,'WPTM - Section F'!$A$8:$A$89,0)),""),"")</f>
        <v/>
      </c>
      <c r="F249" s="315" t="str">
        <f>IFERROR(IF(INDEX('WPTM - Section F'!N$8:N$89,MATCH('Print View'!$A249,'WPTM - Section F'!$A$8:$A$89,0))&lt;&gt;0,INDEX('WPTM - Section F'!N$8:N$89,MATCH('Print View'!$A249,'WPTM - Section F'!$A$8:$A$89,0)),""),"")</f>
        <v/>
      </c>
      <c r="G249" s="571" t="str">
        <f ca="1">IFERROR(IF(INDEX('WPTM - Section F'!D$93:D$574,MATCH('Print View'!$AR249,'WPTM - Section F'!L$93:L$574,0))&lt;&gt;0,INDEX('WPTM - Section F'!D$93:D$574,MATCH('Print View'!$AR249,'WPTM - Section F'!L$93:L$574,0)),""),"")</f>
        <v/>
      </c>
      <c r="H249" s="572"/>
      <c r="I249" s="571" t="str">
        <f ca="1">IFERROR(IF(INDEX('WPTM - Section F'!E$93:E$574,MATCH('Print View'!$AR249,'WPTM - Section F'!L$93:L$574,0))&lt;&gt;0,INDEX('WPTM - Section F'!E$93:E$574,MATCH('Print View'!$AR249,'WPTM - Section F'!L$93:L$574,0)),""),"")</f>
        <v/>
      </c>
      <c r="J249" s="572"/>
      <c r="K249" s="571" t="str">
        <f ca="1">IFERROR(IF(INDEX('WPTM - Section F'!D$93:D$574,MATCH('Print View'!$AS249,'WPTM - Section F'!L$93:L$574,0))&lt;&gt;0,INDEX('WPTM - Section F'!D$93:D$574,MATCH('Print View'!$AS249,'WPTM - Section F'!L$93:L$574,0)),""),"")</f>
        <v/>
      </c>
      <c r="L249" s="572"/>
      <c r="M249" s="571" t="str">
        <f ca="1">IFERROR(IF(INDEX('WPTM - Section F'!E$93:E$574,MATCH('Print View'!$AS249,'WPTM - Section F'!L$93:L$574,0))&lt;&gt;0,INDEX('WPTM - Section F'!E$93:E$574,MATCH('Print View'!$AS249,'WPTM - Section F'!L$93:L$574,0)),""),"")</f>
        <v/>
      </c>
      <c r="N249" s="572"/>
      <c r="O249" s="571" t="str">
        <f ca="1">IFERROR(IF(INDEX('WPTM - Section F'!D$93:D$574,MATCH('Print View'!$AT249,'WPTM - Section F'!L$93:L$574,0))&lt;&gt;0,INDEX('WPTM - Section F'!D$93:D$574,MATCH('Print View'!$AT249,'WPTM - Section F'!L$93:L$574,0)),""),"")</f>
        <v/>
      </c>
      <c r="P249" s="572"/>
      <c r="Q249" s="571" t="str">
        <f ca="1">IFERROR(IF(INDEX('WPTM - Section F'!E$93:E$574,MATCH('Print View'!$AT249,'WPTM - Section F'!L$93:L$574,0))&lt;&gt;0,INDEX('WPTM - Section F'!E$93:E$574,MATCH('Print View'!$AT249,'WPTM - Section F'!L$93:L$574,0)),""),"")</f>
        <v/>
      </c>
      <c r="R249" s="572"/>
      <c r="S249" s="571" t="str">
        <f ca="1">IFERROR(IF(INDEX('WPTM - Section F'!D$93:D$574,MATCH('Print View'!$AU249,'WPTM - Section F'!L$93:L$574,0))&lt;&gt;0,INDEX('WPTM - Section F'!D$93:D$574,MATCH('Print View'!$AU249,'WPTM - Section F'!L$93:L$574,0)),""),"")</f>
        <v/>
      </c>
      <c r="T249" s="572"/>
      <c r="U249" s="571" t="str">
        <f ca="1">IFERROR(IF(INDEX('WPTM - Section F'!E$93:E$574,MATCH('Print View'!$AU249,'WPTM - Section F'!L$93:L$574,0))&lt;&gt;0,INDEX('WPTM - Section F'!E$93:E$574,MATCH('Print View'!$AU249,'WPTM - Section F'!L$93:L$574,0)),""),"")</f>
        <v/>
      </c>
      <c r="V249" s="572"/>
      <c r="W249" s="571" t="str">
        <f ca="1">IFERROR(IF(INDEX('WPTM - Section F'!D$93:D$574,MATCH('Print View'!$AV249,'WPTM - Section F'!L$93:L$574,0))&lt;&gt;0,INDEX('WPTM - Section F'!D$93:D$574,MATCH('Print View'!$AV249,'WPTM - Section F'!L$93:L$574,0)),""),"")</f>
        <v/>
      </c>
      <c r="X249" s="572"/>
      <c r="Y249" s="571" t="str">
        <f ca="1">IFERROR(IF(INDEX('WPTM - Section F'!E$93:E$574,MATCH('Print View'!$AV249,'WPTM - Section F'!L$93:L$574,0))&lt;&gt;0,INDEX('WPTM - Section F'!E$93:E$574,MATCH('Print View'!$AV249,'WPTM - Section F'!L$93:L$574,0)),""),"")</f>
        <v/>
      </c>
      <c r="Z249" s="572"/>
      <c r="AA249" s="571" t="str">
        <f ca="1">IFERROR(IF(INDEX('WPTM - Section F'!D$93:D$574,MATCH('Print View'!$AW249,'WPTM - Section F'!L$93:L$574,0))&lt;&gt;0,INDEX('WPTM - Section F'!D$93:D$574,MATCH('Print View'!$AW249,'WPTM - Section F'!L$93:L$574,0)),""),"")</f>
        <v/>
      </c>
      <c r="AB249" s="572"/>
      <c r="AC249" s="571" t="str">
        <f ca="1">IFERROR(IF(INDEX('WPTM - Section F'!E$93:E$574,MATCH('Print View'!$AW249,'WPTM - Section F'!L$93:L$574,0))&lt;&gt;0,INDEX('WPTM - Section F'!E$93:E$574,MATCH('Print View'!$AW249,'WPTM - Section F'!L$93:L$574,0)),""),"")</f>
        <v/>
      </c>
      <c r="AD249" s="572"/>
      <c r="AE249" s="571" t="str">
        <f ca="1">IFERROR(IF(INDEX('WPTM - Section F'!D$93:D$574,MATCH('Print View'!$AX249,'WPTM - Section F'!L$93:L$574,0))&lt;&gt;0,INDEX('WPTM - Section F'!D$93:D$574,MATCH('Print View'!$AX249,'WPTM - Section F'!L$93:L$574,0)),""),"")</f>
        <v/>
      </c>
      <c r="AF249" s="572"/>
      <c r="AG249" s="571" t="str">
        <f ca="1">IFERROR(IF(INDEX('WPTM - Section F'!E$93:E$574,MATCH('Print View'!$AX249,'WPTM - Section F'!L$93:L$574,0))&lt;&gt;0,INDEX('WPTM - Section F'!E$93:E$574,MATCH('Print View'!$AX249,'WPTM - Section F'!L$93:L$574,0)),""),"")</f>
        <v/>
      </c>
      <c r="AH249" s="572"/>
      <c r="AI249" s="571" t="str">
        <f ca="1">IFERROR(IF(INDEX('WPTM - Section F'!D$93:D$574,MATCH('Print View'!$AY249,'WPTM - Section F'!L$93:L$574,0))&lt;&gt;0,INDEX('WPTM - Section F'!D$93:D$574,MATCH('Print View'!$AY249,'WPTM - Section F'!L$93:L$574,0)),""),"")</f>
        <v/>
      </c>
      <c r="AJ249" s="572"/>
      <c r="AK249" s="571" t="str">
        <f ca="1">IFERROR(IF(INDEX('WPTM - Section F'!E$93:E$574,MATCH('Print View'!$AY249,'WPTM - Section F'!L$93:L$574,0))&lt;&gt;0,INDEX('WPTM - Section F'!E$93:E$574,MATCH('Print View'!$AY249,'WPTM - Section F'!L$93:L$574,0)),""),"")</f>
        <v/>
      </c>
      <c r="AL249" s="572"/>
      <c r="AM249" s="316" t="str">
        <f>IFERROR(IF(INDEX('WPTM - Section F'!O$8:O$89,MATCH('Print View'!$A249,'WPTM - Section F'!D$8:D$89,0))&lt;&gt;0,INDEX('WPTM - Section F'!O$8:O$89,MATCH('Print View'!$A249,'WPTM - Section F'!D$8:D$89,0)),""),"")</f>
        <v/>
      </c>
      <c r="AN249" s="222"/>
      <c r="AO249" s="310"/>
      <c r="AP249" s="311"/>
      <c r="AQ249" s="311"/>
      <c r="AR249" s="247" t="str">
        <f t="shared" ref="AR249:AR263" ca="1" si="380">CONCATENATE($A249,G247)</f>
        <v>66</v>
      </c>
      <c r="AS249" s="3" t="str">
        <f t="shared" ref="AS249:AS263" ca="1" si="381">CONCATENATE($A249,K$182)</f>
        <v>661-Jan-19 to 30-Jun-19</v>
      </c>
      <c r="AT249" s="3" t="str">
        <f t="shared" ref="AT249:AT263" ca="1" si="382">CONCATENATE($A249,O$182)</f>
        <v>661-Jul-19 to 31-Dec-19</v>
      </c>
      <c r="AU249" s="3" t="str">
        <f t="shared" ref="AU249:AU263" ca="1" si="383">CONCATENATE($A249,S$182)</f>
        <v>661-Jan-20 to 30-Jun-20</v>
      </c>
      <c r="AV249" s="3" t="str">
        <f t="shared" ref="AV249:AV263" ca="1" si="384">CONCATENATE($A249,W$182)</f>
        <v>661-Jul-20 to 31-Dec-20</v>
      </c>
      <c r="AW249" s="3" t="str">
        <f t="shared" ref="AW249:AW263" ca="1" si="385">CONCATENATE($A249,AA$182)</f>
        <v>661-Jan-21 to 30-Jun-21</v>
      </c>
      <c r="AX249" s="9" t="str">
        <f t="shared" ref="AX249:AX263" si="386">CONCATENATE($A249,AE$182)</f>
        <v xml:space="preserve">66 to </v>
      </c>
      <c r="AY249" s="9" t="str">
        <f t="shared" ref="AY249:AY263" si="387">CONCATENATE($A249,AI$182)</f>
        <v xml:space="preserve">66 to </v>
      </c>
      <c r="AZ249" s="9"/>
      <c r="BA249" s="9"/>
    </row>
    <row r="250" spans="1:53" s="227" customFormat="1" ht="60" customHeight="1" x14ac:dyDescent="0.25">
      <c r="A250" s="297">
        <v>67</v>
      </c>
      <c r="B250" s="315" t="str">
        <f>IFERROR(IF(INDEX('WPTM - Section F'!B$8:B$89,MATCH('Print View'!$A250,'WPTM - Section F'!$A$8:$A$89,0))&lt;&gt;0,INDEX('WPTM - Section F'!B$8:B$89,MATCH('Print View'!$A250,'WPTM - Section F'!$A$8:$A$89,0)),""),"")</f>
        <v/>
      </c>
      <c r="C250" s="315" t="str">
        <f>IFERROR(IF(INDEX('WPTM - Section F'!C$8:C$89,MATCH('Print View'!$A250,'WPTM - Section F'!$A$8:$A$89,0))&lt;&gt;0,INDEX('WPTM - Section F'!C$8:C$89,MATCH('Print View'!$A250,'WPTM - Section F'!$A$8:$A$89,0)),""),"")</f>
        <v/>
      </c>
      <c r="D250" s="315" t="str">
        <f>IFERROR(IF(INDEX('WPTM - Section F'!D$8:D$89,MATCH('Print View'!$A250,'WPTM - Section F'!$A$8:$A$89,0))&lt;&gt;0,INDEX('WPTM - Section F'!D$8:D$89,MATCH('Print View'!$A250,'WPTM - Section F'!$A$8:$A$89,0)),""),"")</f>
        <v/>
      </c>
      <c r="E250" s="315" t="str">
        <f>IFERROR(IF(INDEX('WPTM - Section F'!E$8:E$89,MATCH('Print View'!$A250,'WPTM - Section F'!$A$8:$A$89,0))&lt;&gt;0,INDEX('WPTM - Section F'!E$8:E$89,MATCH('Print View'!$A250,'WPTM - Section F'!$A$8:$A$89,0)),""),"")</f>
        <v/>
      </c>
      <c r="F250" s="315" t="str">
        <f>IFERROR(IF(INDEX('WPTM - Section F'!N$8:N$89,MATCH('Print View'!$A250,'WPTM - Section F'!$A$8:$A$89,0))&lt;&gt;0,INDEX('WPTM - Section F'!N$8:N$89,MATCH('Print View'!$A250,'WPTM - Section F'!$A$8:$A$89,0)),""),"")</f>
        <v/>
      </c>
      <c r="G250" s="571" t="str">
        <f ca="1">IFERROR(IF(INDEX('WPTM - Section F'!D$93:D$574,MATCH('Print View'!$AR250,'WPTM - Section F'!L$93:L$574,0))&lt;&gt;0,INDEX('WPTM - Section F'!D$93:D$574,MATCH('Print View'!$AR250,'WPTM - Section F'!L$93:L$574,0)),""),"")</f>
        <v/>
      </c>
      <c r="H250" s="572"/>
      <c r="I250" s="571" t="str">
        <f ca="1">IFERROR(IF(INDEX('WPTM - Section F'!E$93:E$574,MATCH('Print View'!$AR250,'WPTM - Section F'!L$93:L$574,0))&lt;&gt;0,INDEX('WPTM - Section F'!E$93:E$574,MATCH('Print View'!$AR250,'WPTM - Section F'!L$93:L$574,0)),""),"")</f>
        <v/>
      </c>
      <c r="J250" s="572"/>
      <c r="K250" s="571" t="str">
        <f ca="1">IFERROR(IF(INDEX('WPTM - Section F'!D$93:D$574,MATCH('Print View'!$AS250,'WPTM - Section F'!L$93:L$574,0))&lt;&gt;0,INDEX('WPTM - Section F'!D$93:D$574,MATCH('Print View'!$AS250,'WPTM - Section F'!L$93:L$574,0)),""),"")</f>
        <v/>
      </c>
      <c r="L250" s="572"/>
      <c r="M250" s="571" t="str">
        <f ca="1">IFERROR(IF(INDEX('WPTM - Section F'!E$93:E$574,MATCH('Print View'!$AS250,'WPTM - Section F'!L$93:L$574,0))&lt;&gt;0,INDEX('WPTM - Section F'!E$93:E$574,MATCH('Print View'!$AS250,'WPTM - Section F'!L$93:L$574,0)),""),"")</f>
        <v/>
      </c>
      <c r="N250" s="572"/>
      <c r="O250" s="571" t="str">
        <f ca="1">IFERROR(IF(INDEX('WPTM - Section F'!D$93:D$574,MATCH('Print View'!$AT250,'WPTM - Section F'!L$93:L$574,0))&lt;&gt;0,INDEX('WPTM - Section F'!D$93:D$574,MATCH('Print View'!$AT250,'WPTM - Section F'!L$93:L$574,0)),""),"")</f>
        <v/>
      </c>
      <c r="P250" s="572"/>
      <c r="Q250" s="571" t="str">
        <f ca="1">IFERROR(IF(INDEX('WPTM - Section F'!E$93:E$574,MATCH('Print View'!$AT250,'WPTM - Section F'!L$93:L$574,0))&lt;&gt;0,INDEX('WPTM - Section F'!E$93:E$574,MATCH('Print View'!$AT250,'WPTM - Section F'!L$93:L$574,0)),""),"")</f>
        <v/>
      </c>
      <c r="R250" s="572"/>
      <c r="S250" s="571" t="str">
        <f ca="1">IFERROR(IF(INDEX('WPTM - Section F'!D$93:D$574,MATCH('Print View'!$AU250,'WPTM - Section F'!L$93:L$574,0))&lt;&gt;0,INDEX('WPTM - Section F'!D$93:D$574,MATCH('Print View'!$AU250,'WPTM - Section F'!L$93:L$574,0)),""),"")</f>
        <v/>
      </c>
      <c r="T250" s="572"/>
      <c r="U250" s="571" t="str">
        <f ca="1">IFERROR(IF(INDEX('WPTM - Section F'!E$93:E$574,MATCH('Print View'!$AU250,'WPTM - Section F'!L$93:L$574,0))&lt;&gt;0,INDEX('WPTM - Section F'!E$93:E$574,MATCH('Print View'!$AU250,'WPTM - Section F'!L$93:L$574,0)),""),"")</f>
        <v/>
      </c>
      <c r="V250" s="572"/>
      <c r="W250" s="571" t="str">
        <f ca="1">IFERROR(IF(INDEX('WPTM - Section F'!D$93:D$574,MATCH('Print View'!$AV250,'WPTM - Section F'!L$93:L$574,0))&lt;&gt;0,INDEX('WPTM - Section F'!D$93:D$574,MATCH('Print View'!$AV250,'WPTM - Section F'!L$93:L$574,0)),""),"")</f>
        <v/>
      </c>
      <c r="X250" s="572"/>
      <c r="Y250" s="571" t="str">
        <f ca="1">IFERROR(IF(INDEX('WPTM - Section F'!E$93:E$574,MATCH('Print View'!$AV250,'WPTM - Section F'!L$93:L$574,0))&lt;&gt;0,INDEX('WPTM - Section F'!E$93:E$574,MATCH('Print View'!$AV250,'WPTM - Section F'!L$93:L$574,0)),""),"")</f>
        <v/>
      </c>
      <c r="Z250" s="572"/>
      <c r="AA250" s="571" t="str">
        <f ca="1">IFERROR(IF(INDEX('WPTM - Section F'!D$93:D$574,MATCH('Print View'!$AW250,'WPTM - Section F'!L$93:L$574,0))&lt;&gt;0,INDEX('WPTM - Section F'!D$93:D$574,MATCH('Print View'!$AW250,'WPTM - Section F'!L$93:L$574,0)),""),"")</f>
        <v/>
      </c>
      <c r="AB250" s="572"/>
      <c r="AC250" s="571" t="str">
        <f ca="1">IFERROR(IF(INDEX('WPTM - Section F'!E$93:E$574,MATCH('Print View'!$AW250,'WPTM - Section F'!L$93:L$574,0))&lt;&gt;0,INDEX('WPTM - Section F'!E$93:E$574,MATCH('Print View'!$AW250,'WPTM - Section F'!L$93:L$574,0)),""),"")</f>
        <v/>
      </c>
      <c r="AD250" s="572"/>
      <c r="AE250" s="571" t="str">
        <f ca="1">IFERROR(IF(INDEX('WPTM - Section F'!D$93:D$574,MATCH('Print View'!$AX250,'WPTM - Section F'!L$93:L$574,0))&lt;&gt;0,INDEX('WPTM - Section F'!D$93:D$574,MATCH('Print View'!$AX250,'WPTM - Section F'!L$93:L$574,0)),""),"")</f>
        <v/>
      </c>
      <c r="AF250" s="572"/>
      <c r="AG250" s="571" t="str">
        <f ca="1">IFERROR(IF(INDEX('WPTM - Section F'!E$93:E$574,MATCH('Print View'!$AX250,'WPTM - Section F'!L$93:L$574,0))&lt;&gt;0,INDEX('WPTM - Section F'!E$93:E$574,MATCH('Print View'!$AX250,'WPTM - Section F'!L$93:L$574,0)),""),"")</f>
        <v/>
      </c>
      <c r="AH250" s="572"/>
      <c r="AI250" s="571" t="str">
        <f ca="1">IFERROR(IF(INDEX('WPTM - Section F'!D$93:D$574,MATCH('Print View'!$AY250,'WPTM - Section F'!L$93:L$574,0))&lt;&gt;0,INDEX('WPTM - Section F'!D$93:D$574,MATCH('Print View'!$AY250,'WPTM - Section F'!L$93:L$574,0)),""),"")</f>
        <v/>
      </c>
      <c r="AJ250" s="572"/>
      <c r="AK250" s="571" t="str">
        <f ca="1">IFERROR(IF(INDEX('WPTM - Section F'!E$93:E$574,MATCH('Print View'!$AY250,'WPTM - Section F'!L$93:L$574,0))&lt;&gt;0,INDEX('WPTM - Section F'!E$93:E$574,MATCH('Print View'!$AY250,'WPTM - Section F'!L$93:L$574,0)),""),"")</f>
        <v/>
      </c>
      <c r="AL250" s="572"/>
      <c r="AM250" s="316" t="str">
        <f>IFERROR(IF(INDEX('WPTM - Section F'!O$8:O$89,MATCH('Print View'!$A250,'WPTM - Section F'!D$8:D$89,0))&lt;&gt;0,INDEX('WPTM - Section F'!O$8:O$89,MATCH('Print View'!$A250,'WPTM - Section F'!D$8:D$89,0)),""),"")</f>
        <v/>
      </c>
      <c r="AN250" s="222"/>
      <c r="AO250" s="310"/>
      <c r="AP250" s="311"/>
      <c r="AQ250" s="311"/>
      <c r="AR250" s="247" t="str">
        <f t="shared" ca="1" si="380"/>
        <v>67</v>
      </c>
      <c r="AS250" s="3" t="str">
        <f t="shared" ca="1" si="381"/>
        <v>671-Jan-19 to 30-Jun-19</v>
      </c>
      <c r="AT250" s="3" t="str">
        <f t="shared" ca="1" si="382"/>
        <v>671-Jul-19 to 31-Dec-19</v>
      </c>
      <c r="AU250" s="3" t="str">
        <f t="shared" ca="1" si="383"/>
        <v>671-Jan-20 to 30-Jun-20</v>
      </c>
      <c r="AV250" s="3" t="str">
        <f t="shared" ca="1" si="384"/>
        <v>671-Jul-20 to 31-Dec-20</v>
      </c>
      <c r="AW250" s="3" t="str">
        <f t="shared" ca="1" si="385"/>
        <v>671-Jan-21 to 30-Jun-21</v>
      </c>
      <c r="AX250" s="9" t="str">
        <f t="shared" si="386"/>
        <v xml:space="preserve">67 to </v>
      </c>
      <c r="AY250" s="9" t="str">
        <f t="shared" si="387"/>
        <v xml:space="preserve">67 to </v>
      </c>
      <c r="AZ250" s="9"/>
      <c r="BA250" s="9"/>
    </row>
    <row r="251" spans="1:53" s="227" customFormat="1" ht="60" customHeight="1" x14ac:dyDescent="0.25">
      <c r="A251" s="297">
        <v>68</v>
      </c>
      <c r="B251" s="315" t="str">
        <f>IFERROR(IF(INDEX('WPTM - Section F'!B$8:B$89,MATCH('Print View'!$A251,'WPTM - Section F'!$A$8:$A$89,0))&lt;&gt;0,INDEX('WPTM - Section F'!B$8:B$89,MATCH('Print View'!$A251,'WPTM - Section F'!$A$8:$A$89,0)),""),"")</f>
        <v/>
      </c>
      <c r="C251" s="315" t="str">
        <f>IFERROR(IF(INDEX('WPTM - Section F'!C$8:C$89,MATCH('Print View'!$A251,'WPTM - Section F'!$A$8:$A$89,0))&lt;&gt;0,INDEX('WPTM - Section F'!C$8:C$89,MATCH('Print View'!$A251,'WPTM - Section F'!$A$8:$A$89,0)),""),"")</f>
        <v/>
      </c>
      <c r="D251" s="315" t="str">
        <f>IFERROR(IF(INDEX('WPTM - Section F'!D$8:D$89,MATCH('Print View'!$A251,'WPTM - Section F'!$A$8:$A$89,0))&lt;&gt;0,INDEX('WPTM - Section F'!D$8:D$89,MATCH('Print View'!$A251,'WPTM - Section F'!$A$8:$A$89,0)),""),"")</f>
        <v/>
      </c>
      <c r="E251" s="315" t="str">
        <f>IFERROR(IF(INDEX('WPTM - Section F'!E$8:E$89,MATCH('Print View'!$A251,'WPTM - Section F'!$A$8:$A$89,0))&lt;&gt;0,INDEX('WPTM - Section F'!E$8:E$89,MATCH('Print View'!$A251,'WPTM - Section F'!$A$8:$A$89,0)),""),"")</f>
        <v/>
      </c>
      <c r="F251" s="315" t="str">
        <f>IFERROR(IF(INDEX('WPTM - Section F'!N$8:N$89,MATCH('Print View'!$A251,'WPTM - Section F'!$A$8:$A$89,0))&lt;&gt;0,INDEX('WPTM - Section F'!N$8:N$89,MATCH('Print View'!$A251,'WPTM - Section F'!$A$8:$A$89,0)),""),"")</f>
        <v/>
      </c>
      <c r="G251" s="571" t="str">
        <f ca="1">IFERROR(IF(INDEX('WPTM - Section F'!D$93:D$574,MATCH('Print View'!$AR251,'WPTM - Section F'!L$93:L$574,0))&lt;&gt;0,INDEX('WPTM - Section F'!D$93:D$574,MATCH('Print View'!$AR251,'WPTM - Section F'!L$93:L$574,0)),""),"")</f>
        <v/>
      </c>
      <c r="H251" s="572"/>
      <c r="I251" s="571" t="str">
        <f ca="1">IFERROR(IF(INDEX('WPTM - Section F'!E$93:E$574,MATCH('Print View'!$AR251,'WPTM - Section F'!L$93:L$574,0))&lt;&gt;0,INDEX('WPTM - Section F'!E$93:E$574,MATCH('Print View'!$AR251,'WPTM - Section F'!L$93:L$574,0)),""),"")</f>
        <v/>
      </c>
      <c r="J251" s="572"/>
      <c r="K251" s="571" t="str">
        <f ca="1">IFERROR(IF(INDEX('WPTM - Section F'!D$93:D$574,MATCH('Print View'!$AS251,'WPTM - Section F'!L$93:L$574,0))&lt;&gt;0,INDEX('WPTM - Section F'!D$93:D$574,MATCH('Print View'!$AS251,'WPTM - Section F'!L$93:L$574,0)),""),"")</f>
        <v/>
      </c>
      <c r="L251" s="572"/>
      <c r="M251" s="571" t="str">
        <f ca="1">IFERROR(IF(INDEX('WPTM - Section F'!E$93:E$574,MATCH('Print View'!$AS251,'WPTM - Section F'!L$93:L$574,0))&lt;&gt;0,INDEX('WPTM - Section F'!E$93:E$574,MATCH('Print View'!$AS251,'WPTM - Section F'!L$93:L$574,0)),""),"")</f>
        <v/>
      </c>
      <c r="N251" s="572"/>
      <c r="O251" s="571" t="str">
        <f ca="1">IFERROR(IF(INDEX('WPTM - Section F'!D$93:D$574,MATCH('Print View'!$AT251,'WPTM - Section F'!L$93:L$574,0))&lt;&gt;0,INDEX('WPTM - Section F'!D$93:D$574,MATCH('Print View'!$AT251,'WPTM - Section F'!L$93:L$574,0)),""),"")</f>
        <v/>
      </c>
      <c r="P251" s="572"/>
      <c r="Q251" s="571" t="str">
        <f ca="1">IFERROR(IF(INDEX('WPTM - Section F'!E$93:E$574,MATCH('Print View'!$AT251,'WPTM - Section F'!L$93:L$574,0))&lt;&gt;0,INDEX('WPTM - Section F'!E$93:E$574,MATCH('Print View'!$AT251,'WPTM - Section F'!L$93:L$574,0)),""),"")</f>
        <v/>
      </c>
      <c r="R251" s="572"/>
      <c r="S251" s="571" t="str">
        <f ca="1">IFERROR(IF(INDEX('WPTM - Section F'!D$93:D$574,MATCH('Print View'!$AU251,'WPTM - Section F'!L$93:L$574,0))&lt;&gt;0,INDEX('WPTM - Section F'!D$93:D$574,MATCH('Print View'!$AU251,'WPTM - Section F'!L$93:L$574,0)),""),"")</f>
        <v/>
      </c>
      <c r="T251" s="572"/>
      <c r="U251" s="571" t="str">
        <f ca="1">IFERROR(IF(INDEX('WPTM - Section F'!E$93:E$574,MATCH('Print View'!$AU251,'WPTM - Section F'!L$93:L$574,0))&lt;&gt;0,INDEX('WPTM - Section F'!E$93:E$574,MATCH('Print View'!$AU251,'WPTM - Section F'!L$93:L$574,0)),""),"")</f>
        <v/>
      </c>
      <c r="V251" s="572"/>
      <c r="W251" s="571" t="str">
        <f ca="1">IFERROR(IF(INDEX('WPTM - Section F'!D$93:D$574,MATCH('Print View'!$AV251,'WPTM - Section F'!L$93:L$574,0))&lt;&gt;0,INDEX('WPTM - Section F'!D$93:D$574,MATCH('Print View'!$AV251,'WPTM - Section F'!L$93:L$574,0)),""),"")</f>
        <v/>
      </c>
      <c r="X251" s="572"/>
      <c r="Y251" s="571" t="str">
        <f ca="1">IFERROR(IF(INDEX('WPTM - Section F'!E$93:E$574,MATCH('Print View'!$AV251,'WPTM - Section F'!L$93:L$574,0))&lt;&gt;0,INDEX('WPTM - Section F'!E$93:E$574,MATCH('Print View'!$AV251,'WPTM - Section F'!L$93:L$574,0)),""),"")</f>
        <v/>
      </c>
      <c r="Z251" s="572"/>
      <c r="AA251" s="571" t="str">
        <f ca="1">IFERROR(IF(INDEX('WPTM - Section F'!D$93:D$574,MATCH('Print View'!$AW251,'WPTM - Section F'!L$93:L$574,0))&lt;&gt;0,INDEX('WPTM - Section F'!D$93:D$574,MATCH('Print View'!$AW251,'WPTM - Section F'!L$93:L$574,0)),""),"")</f>
        <v/>
      </c>
      <c r="AB251" s="572"/>
      <c r="AC251" s="571" t="str">
        <f ca="1">IFERROR(IF(INDEX('WPTM - Section F'!E$93:E$574,MATCH('Print View'!$AW251,'WPTM - Section F'!L$93:L$574,0))&lt;&gt;0,INDEX('WPTM - Section F'!E$93:E$574,MATCH('Print View'!$AW251,'WPTM - Section F'!L$93:L$574,0)),""),"")</f>
        <v/>
      </c>
      <c r="AD251" s="572"/>
      <c r="AE251" s="571" t="str">
        <f ca="1">IFERROR(IF(INDEX('WPTM - Section F'!D$93:D$574,MATCH('Print View'!$AX251,'WPTM - Section F'!L$93:L$574,0))&lt;&gt;0,INDEX('WPTM - Section F'!D$93:D$574,MATCH('Print View'!$AX251,'WPTM - Section F'!L$93:L$574,0)),""),"")</f>
        <v/>
      </c>
      <c r="AF251" s="572"/>
      <c r="AG251" s="571" t="str">
        <f ca="1">IFERROR(IF(INDEX('WPTM - Section F'!E$93:E$574,MATCH('Print View'!$AX251,'WPTM - Section F'!L$93:L$574,0))&lt;&gt;0,INDEX('WPTM - Section F'!E$93:E$574,MATCH('Print View'!$AX251,'WPTM - Section F'!L$93:L$574,0)),""),"")</f>
        <v/>
      </c>
      <c r="AH251" s="572"/>
      <c r="AI251" s="571" t="str">
        <f ca="1">IFERROR(IF(INDEX('WPTM - Section F'!D$93:D$574,MATCH('Print View'!$AY251,'WPTM - Section F'!L$93:L$574,0))&lt;&gt;0,INDEX('WPTM - Section F'!D$93:D$574,MATCH('Print View'!$AY251,'WPTM - Section F'!L$93:L$574,0)),""),"")</f>
        <v/>
      </c>
      <c r="AJ251" s="572"/>
      <c r="AK251" s="571" t="str">
        <f ca="1">IFERROR(IF(INDEX('WPTM - Section F'!E$93:E$574,MATCH('Print View'!$AY251,'WPTM - Section F'!L$93:L$574,0))&lt;&gt;0,INDEX('WPTM - Section F'!E$93:E$574,MATCH('Print View'!$AY251,'WPTM - Section F'!L$93:L$574,0)),""),"")</f>
        <v/>
      </c>
      <c r="AL251" s="572"/>
      <c r="AM251" s="316" t="str">
        <f>IFERROR(IF(INDEX('WPTM - Section F'!O$8:O$89,MATCH('Print View'!$A251,'WPTM - Section F'!D$8:D$89,0))&lt;&gt;0,INDEX('WPTM - Section F'!O$8:O$89,MATCH('Print View'!$A251,'WPTM - Section F'!D$8:D$89,0)),""),"")</f>
        <v/>
      </c>
      <c r="AN251" s="222"/>
      <c r="AO251" s="310"/>
      <c r="AP251" s="311"/>
      <c r="AQ251" s="311"/>
      <c r="AR251" s="247" t="str">
        <f t="shared" ca="1" si="380"/>
        <v>68</v>
      </c>
      <c r="AS251" s="3" t="str">
        <f t="shared" ca="1" si="381"/>
        <v>681-Jan-19 to 30-Jun-19</v>
      </c>
      <c r="AT251" s="3" t="str">
        <f t="shared" ca="1" si="382"/>
        <v>681-Jul-19 to 31-Dec-19</v>
      </c>
      <c r="AU251" s="3" t="str">
        <f t="shared" ca="1" si="383"/>
        <v>681-Jan-20 to 30-Jun-20</v>
      </c>
      <c r="AV251" s="3" t="str">
        <f t="shared" ca="1" si="384"/>
        <v>681-Jul-20 to 31-Dec-20</v>
      </c>
      <c r="AW251" s="3" t="str">
        <f t="shared" ca="1" si="385"/>
        <v>681-Jan-21 to 30-Jun-21</v>
      </c>
      <c r="AX251" s="9" t="str">
        <f t="shared" si="386"/>
        <v xml:space="preserve">68 to </v>
      </c>
      <c r="AY251" s="9" t="str">
        <f t="shared" si="387"/>
        <v xml:space="preserve">68 to </v>
      </c>
      <c r="AZ251" s="9"/>
      <c r="BA251" s="9"/>
    </row>
    <row r="252" spans="1:53" s="227" customFormat="1" ht="60" customHeight="1" x14ac:dyDescent="0.25">
      <c r="A252" s="297">
        <v>69</v>
      </c>
      <c r="B252" s="315" t="str">
        <f>IFERROR(IF(INDEX('WPTM - Section F'!B$8:B$89,MATCH('Print View'!$A252,'WPTM - Section F'!$A$8:$A$89,0))&lt;&gt;0,INDEX('WPTM - Section F'!B$8:B$89,MATCH('Print View'!$A252,'WPTM - Section F'!$A$8:$A$89,0)),""),"")</f>
        <v/>
      </c>
      <c r="C252" s="315" t="str">
        <f>IFERROR(IF(INDEX('WPTM - Section F'!C$8:C$89,MATCH('Print View'!$A252,'WPTM - Section F'!$A$8:$A$89,0))&lt;&gt;0,INDEX('WPTM - Section F'!C$8:C$89,MATCH('Print View'!$A252,'WPTM - Section F'!$A$8:$A$89,0)),""),"")</f>
        <v/>
      </c>
      <c r="D252" s="315" t="str">
        <f>IFERROR(IF(INDEX('WPTM - Section F'!D$8:D$89,MATCH('Print View'!$A252,'WPTM - Section F'!$A$8:$A$89,0))&lt;&gt;0,INDEX('WPTM - Section F'!D$8:D$89,MATCH('Print View'!$A252,'WPTM - Section F'!$A$8:$A$89,0)),""),"")</f>
        <v/>
      </c>
      <c r="E252" s="315" t="str">
        <f>IFERROR(IF(INDEX('WPTM - Section F'!E$8:E$89,MATCH('Print View'!$A252,'WPTM - Section F'!$A$8:$A$89,0))&lt;&gt;0,INDEX('WPTM - Section F'!E$8:E$89,MATCH('Print View'!$A252,'WPTM - Section F'!$A$8:$A$89,0)),""),"")</f>
        <v/>
      </c>
      <c r="F252" s="315" t="str">
        <f>IFERROR(IF(INDEX('WPTM - Section F'!N$8:N$89,MATCH('Print View'!$A252,'WPTM - Section F'!$A$8:$A$89,0))&lt;&gt;0,INDEX('WPTM - Section F'!N$8:N$89,MATCH('Print View'!$A252,'WPTM - Section F'!$A$8:$A$89,0)),""),"")</f>
        <v/>
      </c>
      <c r="G252" s="571" t="str">
        <f ca="1">IFERROR(IF(INDEX('WPTM - Section F'!D$93:D$574,MATCH('Print View'!$AR252,'WPTM - Section F'!L$93:L$574,0))&lt;&gt;0,INDEX('WPTM - Section F'!D$93:D$574,MATCH('Print View'!$AR252,'WPTM - Section F'!L$93:L$574,0)),""),"")</f>
        <v/>
      </c>
      <c r="H252" s="572"/>
      <c r="I252" s="571" t="str">
        <f ca="1">IFERROR(IF(INDEX('WPTM - Section F'!E$93:E$574,MATCH('Print View'!$AR252,'WPTM - Section F'!L$93:L$574,0))&lt;&gt;0,INDEX('WPTM - Section F'!E$93:E$574,MATCH('Print View'!$AR252,'WPTM - Section F'!L$93:L$574,0)),""),"")</f>
        <v/>
      </c>
      <c r="J252" s="572"/>
      <c r="K252" s="571" t="str">
        <f ca="1">IFERROR(IF(INDEX('WPTM - Section F'!D$93:D$574,MATCH('Print View'!$AS252,'WPTM - Section F'!L$93:L$574,0))&lt;&gt;0,INDEX('WPTM - Section F'!D$93:D$574,MATCH('Print View'!$AS252,'WPTM - Section F'!L$93:L$574,0)),""),"")</f>
        <v/>
      </c>
      <c r="L252" s="572"/>
      <c r="M252" s="571" t="str">
        <f ca="1">IFERROR(IF(INDEX('WPTM - Section F'!E$93:E$574,MATCH('Print View'!$AS252,'WPTM - Section F'!L$93:L$574,0))&lt;&gt;0,INDEX('WPTM - Section F'!E$93:E$574,MATCH('Print View'!$AS252,'WPTM - Section F'!L$93:L$574,0)),""),"")</f>
        <v/>
      </c>
      <c r="N252" s="572"/>
      <c r="O252" s="571" t="str">
        <f ca="1">IFERROR(IF(INDEX('WPTM - Section F'!D$93:D$574,MATCH('Print View'!$AT252,'WPTM - Section F'!L$93:L$574,0))&lt;&gt;0,INDEX('WPTM - Section F'!D$93:D$574,MATCH('Print View'!$AT252,'WPTM - Section F'!L$93:L$574,0)),""),"")</f>
        <v/>
      </c>
      <c r="P252" s="572"/>
      <c r="Q252" s="571" t="str">
        <f ca="1">IFERROR(IF(INDEX('WPTM - Section F'!E$93:E$574,MATCH('Print View'!$AT252,'WPTM - Section F'!L$93:L$574,0))&lt;&gt;0,INDEX('WPTM - Section F'!E$93:E$574,MATCH('Print View'!$AT252,'WPTM - Section F'!L$93:L$574,0)),""),"")</f>
        <v/>
      </c>
      <c r="R252" s="572"/>
      <c r="S252" s="571" t="str">
        <f ca="1">IFERROR(IF(INDEX('WPTM - Section F'!D$93:D$574,MATCH('Print View'!$AU252,'WPTM - Section F'!L$93:L$574,0))&lt;&gt;0,INDEX('WPTM - Section F'!D$93:D$574,MATCH('Print View'!$AU252,'WPTM - Section F'!L$93:L$574,0)),""),"")</f>
        <v/>
      </c>
      <c r="T252" s="572"/>
      <c r="U252" s="571" t="str">
        <f ca="1">IFERROR(IF(INDEX('WPTM - Section F'!E$93:E$574,MATCH('Print View'!$AU252,'WPTM - Section F'!L$93:L$574,0))&lt;&gt;0,INDEX('WPTM - Section F'!E$93:E$574,MATCH('Print View'!$AU252,'WPTM - Section F'!L$93:L$574,0)),""),"")</f>
        <v/>
      </c>
      <c r="V252" s="572"/>
      <c r="W252" s="571" t="str">
        <f ca="1">IFERROR(IF(INDEX('WPTM - Section F'!D$93:D$574,MATCH('Print View'!$AV252,'WPTM - Section F'!L$93:L$574,0))&lt;&gt;0,INDEX('WPTM - Section F'!D$93:D$574,MATCH('Print View'!$AV252,'WPTM - Section F'!L$93:L$574,0)),""),"")</f>
        <v/>
      </c>
      <c r="X252" s="572"/>
      <c r="Y252" s="571" t="str">
        <f ca="1">IFERROR(IF(INDEX('WPTM - Section F'!E$93:E$574,MATCH('Print View'!$AV252,'WPTM - Section F'!L$93:L$574,0))&lt;&gt;0,INDEX('WPTM - Section F'!E$93:E$574,MATCH('Print View'!$AV252,'WPTM - Section F'!L$93:L$574,0)),""),"")</f>
        <v/>
      </c>
      <c r="Z252" s="572"/>
      <c r="AA252" s="571" t="str">
        <f ca="1">IFERROR(IF(INDEX('WPTM - Section F'!D$93:D$574,MATCH('Print View'!$AW252,'WPTM - Section F'!L$93:L$574,0))&lt;&gt;0,INDEX('WPTM - Section F'!D$93:D$574,MATCH('Print View'!$AW252,'WPTM - Section F'!L$93:L$574,0)),""),"")</f>
        <v/>
      </c>
      <c r="AB252" s="572"/>
      <c r="AC252" s="571" t="str">
        <f ca="1">IFERROR(IF(INDEX('WPTM - Section F'!E$93:E$574,MATCH('Print View'!$AW252,'WPTM - Section F'!L$93:L$574,0))&lt;&gt;0,INDEX('WPTM - Section F'!E$93:E$574,MATCH('Print View'!$AW252,'WPTM - Section F'!L$93:L$574,0)),""),"")</f>
        <v/>
      </c>
      <c r="AD252" s="572"/>
      <c r="AE252" s="571" t="str">
        <f ca="1">IFERROR(IF(INDEX('WPTM - Section F'!D$93:D$574,MATCH('Print View'!$AX252,'WPTM - Section F'!L$93:L$574,0))&lt;&gt;0,INDEX('WPTM - Section F'!D$93:D$574,MATCH('Print View'!$AX252,'WPTM - Section F'!L$93:L$574,0)),""),"")</f>
        <v/>
      </c>
      <c r="AF252" s="572"/>
      <c r="AG252" s="571" t="str">
        <f ca="1">IFERROR(IF(INDEX('WPTM - Section F'!E$93:E$574,MATCH('Print View'!$AX252,'WPTM - Section F'!L$93:L$574,0))&lt;&gt;0,INDEX('WPTM - Section F'!E$93:E$574,MATCH('Print View'!$AX252,'WPTM - Section F'!L$93:L$574,0)),""),"")</f>
        <v/>
      </c>
      <c r="AH252" s="572"/>
      <c r="AI252" s="571" t="str">
        <f ca="1">IFERROR(IF(INDEX('WPTM - Section F'!D$93:D$574,MATCH('Print View'!$AY252,'WPTM - Section F'!L$93:L$574,0))&lt;&gt;0,INDEX('WPTM - Section F'!D$93:D$574,MATCH('Print View'!$AY252,'WPTM - Section F'!L$93:L$574,0)),""),"")</f>
        <v/>
      </c>
      <c r="AJ252" s="572"/>
      <c r="AK252" s="571" t="str">
        <f ca="1">IFERROR(IF(INDEX('WPTM - Section F'!E$93:E$574,MATCH('Print View'!$AY252,'WPTM - Section F'!L$93:L$574,0))&lt;&gt;0,INDEX('WPTM - Section F'!E$93:E$574,MATCH('Print View'!$AY252,'WPTM - Section F'!L$93:L$574,0)),""),"")</f>
        <v/>
      </c>
      <c r="AL252" s="572"/>
      <c r="AM252" s="316" t="str">
        <f>IFERROR(IF(INDEX('WPTM - Section F'!O$8:O$89,MATCH('Print View'!$A252,'WPTM - Section F'!D$8:D$89,0))&lt;&gt;0,INDEX('WPTM - Section F'!O$8:O$89,MATCH('Print View'!$A252,'WPTM - Section F'!D$8:D$89,0)),""),"")</f>
        <v/>
      </c>
      <c r="AN252" s="222"/>
      <c r="AO252" s="310"/>
      <c r="AP252" s="311"/>
      <c r="AQ252" s="311"/>
      <c r="AR252" s="247" t="str">
        <f t="shared" ca="1" si="380"/>
        <v>69</v>
      </c>
      <c r="AS252" s="3" t="str">
        <f t="shared" ca="1" si="381"/>
        <v>691-Jan-19 to 30-Jun-19</v>
      </c>
      <c r="AT252" s="3" t="str">
        <f t="shared" ca="1" si="382"/>
        <v>691-Jul-19 to 31-Dec-19</v>
      </c>
      <c r="AU252" s="3" t="str">
        <f t="shared" ca="1" si="383"/>
        <v>691-Jan-20 to 30-Jun-20</v>
      </c>
      <c r="AV252" s="3" t="str">
        <f t="shared" ca="1" si="384"/>
        <v>691-Jul-20 to 31-Dec-20</v>
      </c>
      <c r="AW252" s="3" t="str">
        <f t="shared" ca="1" si="385"/>
        <v>691-Jan-21 to 30-Jun-21</v>
      </c>
      <c r="AX252" s="9" t="str">
        <f t="shared" si="386"/>
        <v xml:space="preserve">69 to </v>
      </c>
      <c r="AY252" s="9" t="str">
        <f t="shared" si="387"/>
        <v xml:space="preserve">69 to </v>
      </c>
      <c r="AZ252" s="9"/>
      <c r="BA252" s="9"/>
    </row>
    <row r="253" spans="1:53" s="227" customFormat="1" ht="60" customHeight="1" x14ac:dyDescent="0.25">
      <c r="A253" s="297">
        <v>70</v>
      </c>
      <c r="B253" s="315" t="str">
        <f>IFERROR(IF(INDEX('WPTM - Section F'!B$8:B$89,MATCH('Print View'!$A253,'WPTM - Section F'!$A$8:$A$89,0))&lt;&gt;0,INDEX('WPTM - Section F'!B$8:B$89,MATCH('Print View'!$A253,'WPTM - Section F'!$A$8:$A$89,0)),""),"")</f>
        <v/>
      </c>
      <c r="C253" s="315" t="str">
        <f>IFERROR(IF(INDEX('WPTM - Section F'!C$8:C$89,MATCH('Print View'!$A253,'WPTM - Section F'!$A$8:$A$89,0))&lt;&gt;0,INDEX('WPTM - Section F'!C$8:C$89,MATCH('Print View'!$A253,'WPTM - Section F'!$A$8:$A$89,0)),""),"")</f>
        <v/>
      </c>
      <c r="D253" s="315" t="str">
        <f>IFERROR(IF(INDEX('WPTM - Section F'!D$8:D$89,MATCH('Print View'!$A253,'WPTM - Section F'!$A$8:$A$89,0))&lt;&gt;0,INDEX('WPTM - Section F'!D$8:D$89,MATCH('Print View'!$A253,'WPTM - Section F'!$A$8:$A$89,0)),""),"")</f>
        <v/>
      </c>
      <c r="E253" s="315" t="str">
        <f>IFERROR(IF(INDEX('WPTM - Section F'!E$8:E$89,MATCH('Print View'!$A253,'WPTM - Section F'!$A$8:$A$89,0))&lt;&gt;0,INDEX('WPTM - Section F'!E$8:E$89,MATCH('Print View'!$A253,'WPTM - Section F'!$A$8:$A$89,0)),""),"")</f>
        <v/>
      </c>
      <c r="F253" s="315" t="str">
        <f>IFERROR(IF(INDEX('WPTM - Section F'!N$8:N$89,MATCH('Print View'!$A253,'WPTM - Section F'!$A$8:$A$89,0))&lt;&gt;0,INDEX('WPTM - Section F'!N$8:N$89,MATCH('Print View'!$A253,'WPTM - Section F'!$A$8:$A$89,0)),""),"")</f>
        <v/>
      </c>
      <c r="G253" s="571" t="str">
        <f ca="1">IFERROR(IF(INDEX('WPTM - Section F'!D$93:D$574,MATCH('Print View'!$AR253,'WPTM - Section F'!L$93:L$574,0))&lt;&gt;0,INDEX('WPTM - Section F'!D$93:D$574,MATCH('Print View'!$AR253,'WPTM - Section F'!L$93:L$574,0)),""),"")</f>
        <v/>
      </c>
      <c r="H253" s="572"/>
      <c r="I253" s="571" t="str">
        <f ca="1">IFERROR(IF(INDEX('WPTM - Section F'!E$93:E$574,MATCH('Print View'!$AR253,'WPTM - Section F'!L$93:L$574,0))&lt;&gt;0,INDEX('WPTM - Section F'!E$93:E$574,MATCH('Print View'!$AR253,'WPTM - Section F'!L$93:L$574,0)),""),"")</f>
        <v/>
      </c>
      <c r="J253" s="572"/>
      <c r="K253" s="571" t="str">
        <f ca="1">IFERROR(IF(INDEX('WPTM - Section F'!D$93:D$574,MATCH('Print View'!$AS253,'WPTM - Section F'!L$93:L$574,0))&lt;&gt;0,INDEX('WPTM - Section F'!D$93:D$574,MATCH('Print View'!$AS253,'WPTM - Section F'!L$93:L$574,0)),""),"")</f>
        <v/>
      </c>
      <c r="L253" s="572"/>
      <c r="M253" s="571" t="str">
        <f ca="1">IFERROR(IF(INDEX('WPTM - Section F'!E$93:E$574,MATCH('Print View'!$AS253,'WPTM - Section F'!L$93:L$574,0))&lt;&gt;0,INDEX('WPTM - Section F'!E$93:E$574,MATCH('Print View'!$AS253,'WPTM - Section F'!L$93:L$574,0)),""),"")</f>
        <v/>
      </c>
      <c r="N253" s="572"/>
      <c r="O253" s="571" t="str">
        <f ca="1">IFERROR(IF(INDEX('WPTM - Section F'!D$93:D$574,MATCH('Print View'!$AT253,'WPTM - Section F'!L$93:L$574,0))&lt;&gt;0,INDEX('WPTM - Section F'!D$93:D$574,MATCH('Print View'!$AT253,'WPTM - Section F'!L$93:L$574,0)),""),"")</f>
        <v/>
      </c>
      <c r="P253" s="572"/>
      <c r="Q253" s="571" t="str">
        <f ca="1">IFERROR(IF(INDEX('WPTM - Section F'!E$93:E$574,MATCH('Print View'!$AT253,'WPTM - Section F'!L$93:L$574,0))&lt;&gt;0,INDEX('WPTM - Section F'!E$93:E$574,MATCH('Print View'!$AT253,'WPTM - Section F'!L$93:L$574,0)),""),"")</f>
        <v/>
      </c>
      <c r="R253" s="572"/>
      <c r="S253" s="571" t="str">
        <f ca="1">IFERROR(IF(INDEX('WPTM - Section F'!D$93:D$574,MATCH('Print View'!$AU253,'WPTM - Section F'!L$93:L$574,0))&lt;&gt;0,INDEX('WPTM - Section F'!D$93:D$574,MATCH('Print View'!$AU253,'WPTM - Section F'!L$93:L$574,0)),""),"")</f>
        <v/>
      </c>
      <c r="T253" s="572"/>
      <c r="U253" s="571" t="str">
        <f ca="1">IFERROR(IF(INDEX('WPTM - Section F'!E$93:E$574,MATCH('Print View'!$AU253,'WPTM - Section F'!L$93:L$574,0))&lt;&gt;0,INDEX('WPTM - Section F'!E$93:E$574,MATCH('Print View'!$AU253,'WPTM - Section F'!L$93:L$574,0)),""),"")</f>
        <v/>
      </c>
      <c r="V253" s="572"/>
      <c r="W253" s="571" t="str">
        <f ca="1">IFERROR(IF(INDEX('WPTM - Section F'!D$93:D$574,MATCH('Print View'!$AV253,'WPTM - Section F'!L$93:L$574,0))&lt;&gt;0,INDEX('WPTM - Section F'!D$93:D$574,MATCH('Print View'!$AV253,'WPTM - Section F'!L$93:L$574,0)),""),"")</f>
        <v/>
      </c>
      <c r="X253" s="572"/>
      <c r="Y253" s="571" t="str">
        <f ca="1">IFERROR(IF(INDEX('WPTM - Section F'!E$93:E$574,MATCH('Print View'!$AV253,'WPTM - Section F'!L$93:L$574,0))&lt;&gt;0,INDEX('WPTM - Section F'!E$93:E$574,MATCH('Print View'!$AV253,'WPTM - Section F'!L$93:L$574,0)),""),"")</f>
        <v/>
      </c>
      <c r="Z253" s="572"/>
      <c r="AA253" s="571" t="str">
        <f ca="1">IFERROR(IF(INDEX('WPTM - Section F'!D$93:D$574,MATCH('Print View'!$AW253,'WPTM - Section F'!L$93:L$574,0))&lt;&gt;0,INDEX('WPTM - Section F'!D$93:D$574,MATCH('Print View'!$AW253,'WPTM - Section F'!L$93:L$574,0)),""),"")</f>
        <v/>
      </c>
      <c r="AB253" s="572"/>
      <c r="AC253" s="571" t="str">
        <f ca="1">IFERROR(IF(INDEX('WPTM - Section F'!E$93:E$574,MATCH('Print View'!$AW253,'WPTM - Section F'!L$93:L$574,0))&lt;&gt;0,INDEX('WPTM - Section F'!E$93:E$574,MATCH('Print View'!$AW253,'WPTM - Section F'!L$93:L$574,0)),""),"")</f>
        <v/>
      </c>
      <c r="AD253" s="572"/>
      <c r="AE253" s="571" t="str">
        <f ca="1">IFERROR(IF(INDEX('WPTM - Section F'!D$93:D$574,MATCH('Print View'!$AX253,'WPTM - Section F'!L$93:L$574,0))&lt;&gt;0,INDEX('WPTM - Section F'!D$93:D$574,MATCH('Print View'!$AX253,'WPTM - Section F'!L$93:L$574,0)),""),"")</f>
        <v/>
      </c>
      <c r="AF253" s="572"/>
      <c r="AG253" s="571" t="str">
        <f ca="1">IFERROR(IF(INDEX('WPTM - Section F'!E$93:E$574,MATCH('Print View'!$AX253,'WPTM - Section F'!L$93:L$574,0))&lt;&gt;0,INDEX('WPTM - Section F'!E$93:E$574,MATCH('Print View'!$AX253,'WPTM - Section F'!L$93:L$574,0)),""),"")</f>
        <v/>
      </c>
      <c r="AH253" s="572"/>
      <c r="AI253" s="571" t="str">
        <f ca="1">IFERROR(IF(INDEX('WPTM - Section F'!D$93:D$574,MATCH('Print View'!$AY253,'WPTM - Section F'!L$93:L$574,0))&lt;&gt;0,INDEX('WPTM - Section F'!D$93:D$574,MATCH('Print View'!$AY253,'WPTM - Section F'!L$93:L$574,0)),""),"")</f>
        <v/>
      </c>
      <c r="AJ253" s="572"/>
      <c r="AK253" s="571" t="str">
        <f ca="1">IFERROR(IF(INDEX('WPTM - Section F'!E$93:E$574,MATCH('Print View'!$AY253,'WPTM - Section F'!L$93:L$574,0))&lt;&gt;0,INDEX('WPTM - Section F'!E$93:E$574,MATCH('Print View'!$AY253,'WPTM - Section F'!L$93:L$574,0)),""),"")</f>
        <v/>
      </c>
      <c r="AL253" s="572"/>
      <c r="AM253" s="316" t="str">
        <f>IFERROR(IF(INDEX('WPTM - Section F'!O$8:O$89,MATCH('Print View'!$A253,'WPTM - Section F'!D$8:D$89,0))&lt;&gt;0,INDEX('WPTM - Section F'!O$8:O$89,MATCH('Print View'!$A253,'WPTM - Section F'!D$8:D$89,0)),""),"")</f>
        <v/>
      </c>
      <c r="AN253" s="222"/>
      <c r="AO253" s="310"/>
      <c r="AP253" s="311"/>
      <c r="AQ253" s="311"/>
      <c r="AR253" s="247" t="str">
        <f t="shared" ca="1" si="380"/>
        <v>70</v>
      </c>
      <c r="AS253" s="3" t="str">
        <f t="shared" ca="1" si="381"/>
        <v>701-Jan-19 to 30-Jun-19</v>
      </c>
      <c r="AT253" s="3" t="str">
        <f t="shared" ca="1" si="382"/>
        <v>701-Jul-19 to 31-Dec-19</v>
      </c>
      <c r="AU253" s="3" t="str">
        <f t="shared" ca="1" si="383"/>
        <v>701-Jan-20 to 30-Jun-20</v>
      </c>
      <c r="AV253" s="3" t="str">
        <f t="shared" ca="1" si="384"/>
        <v>701-Jul-20 to 31-Dec-20</v>
      </c>
      <c r="AW253" s="3" t="str">
        <f t="shared" ca="1" si="385"/>
        <v>701-Jan-21 to 30-Jun-21</v>
      </c>
      <c r="AX253" s="9" t="str">
        <f t="shared" si="386"/>
        <v xml:space="preserve">70 to </v>
      </c>
      <c r="AY253" s="9" t="str">
        <f t="shared" si="387"/>
        <v xml:space="preserve">70 to </v>
      </c>
      <c r="AZ253" s="9"/>
      <c r="BA253" s="9"/>
    </row>
    <row r="254" spans="1:53" s="227" customFormat="1" ht="60" customHeight="1" x14ac:dyDescent="0.25">
      <c r="A254" s="297">
        <v>71</v>
      </c>
      <c r="B254" s="315" t="str">
        <f>IFERROR(IF(INDEX('WPTM - Section F'!B$8:B$89,MATCH('Print View'!$A254,'WPTM - Section F'!$A$8:$A$89,0))&lt;&gt;0,INDEX('WPTM - Section F'!B$8:B$89,MATCH('Print View'!$A254,'WPTM - Section F'!$A$8:$A$89,0)),""),"")</f>
        <v/>
      </c>
      <c r="C254" s="315" t="str">
        <f>IFERROR(IF(INDEX('WPTM - Section F'!C$8:C$89,MATCH('Print View'!$A254,'WPTM - Section F'!$A$8:$A$89,0))&lt;&gt;0,INDEX('WPTM - Section F'!C$8:C$89,MATCH('Print View'!$A254,'WPTM - Section F'!$A$8:$A$89,0)),""),"")</f>
        <v/>
      </c>
      <c r="D254" s="315" t="str">
        <f>IFERROR(IF(INDEX('WPTM - Section F'!D$8:D$89,MATCH('Print View'!$A254,'WPTM - Section F'!$A$8:$A$89,0))&lt;&gt;0,INDEX('WPTM - Section F'!D$8:D$89,MATCH('Print View'!$A254,'WPTM - Section F'!$A$8:$A$89,0)),""),"")</f>
        <v/>
      </c>
      <c r="E254" s="315" t="str">
        <f>IFERROR(IF(INDEX('WPTM - Section F'!E$8:E$89,MATCH('Print View'!$A254,'WPTM - Section F'!$A$8:$A$89,0))&lt;&gt;0,INDEX('WPTM - Section F'!E$8:E$89,MATCH('Print View'!$A254,'WPTM - Section F'!$A$8:$A$89,0)),""),"")</f>
        <v/>
      </c>
      <c r="F254" s="315" t="str">
        <f>IFERROR(IF(INDEX('WPTM - Section F'!N$8:N$89,MATCH('Print View'!$A254,'WPTM - Section F'!$A$8:$A$89,0))&lt;&gt;0,INDEX('WPTM - Section F'!N$8:N$89,MATCH('Print View'!$A254,'WPTM - Section F'!$A$8:$A$89,0)),""),"")</f>
        <v/>
      </c>
      <c r="G254" s="571" t="str">
        <f ca="1">IFERROR(IF(INDEX('WPTM - Section F'!D$93:D$574,MATCH('Print View'!$AR254,'WPTM - Section F'!L$93:L$574,0))&lt;&gt;0,INDEX('WPTM - Section F'!D$93:D$574,MATCH('Print View'!$AR254,'WPTM - Section F'!L$93:L$574,0)),""),"")</f>
        <v/>
      </c>
      <c r="H254" s="572"/>
      <c r="I254" s="571" t="str">
        <f ca="1">IFERROR(IF(INDEX('WPTM - Section F'!E$93:E$574,MATCH('Print View'!$AR254,'WPTM - Section F'!L$93:L$574,0))&lt;&gt;0,INDEX('WPTM - Section F'!E$93:E$574,MATCH('Print View'!$AR254,'WPTM - Section F'!L$93:L$574,0)),""),"")</f>
        <v/>
      </c>
      <c r="J254" s="572"/>
      <c r="K254" s="571" t="str">
        <f ca="1">IFERROR(IF(INDEX('WPTM - Section F'!D$93:D$574,MATCH('Print View'!$AS254,'WPTM - Section F'!L$93:L$574,0))&lt;&gt;0,INDEX('WPTM - Section F'!D$93:D$574,MATCH('Print View'!$AS254,'WPTM - Section F'!L$93:L$574,0)),""),"")</f>
        <v/>
      </c>
      <c r="L254" s="572"/>
      <c r="M254" s="571" t="str">
        <f ca="1">IFERROR(IF(INDEX('WPTM - Section F'!E$93:E$574,MATCH('Print View'!$AS254,'WPTM - Section F'!L$93:L$574,0))&lt;&gt;0,INDEX('WPTM - Section F'!E$93:E$574,MATCH('Print View'!$AS254,'WPTM - Section F'!L$93:L$574,0)),""),"")</f>
        <v/>
      </c>
      <c r="N254" s="572"/>
      <c r="O254" s="571" t="str">
        <f ca="1">IFERROR(IF(INDEX('WPTM - Section F'!D$93:D$574,MATCH('Print View'!$AT254,'WPTM - Section F'!L$93:L$574,0))&lt;&gt;0,INDEX('WPTM - Section F'!D$93:D$574,MATCH('Print View'!$AT254,'WPTM - Section F'!L$93:L$574,0)),""),"")</f>
        <v/>
      </c>
      <c r="P254" s="572"/>
      <c r="Q254" s="571" t="str">
        <f ca="1">IFERROR(IF(INDEX('WPTM - Section F'!E$93:E$574,MATCH('Print View'!$AT254,'WPTM - Section F'!L$93:L$574,0))&lt;&gt;0,INDEX('WPTM - Section F'!E$93:E$574,MATCH('Print View'!$AT254,'WPTM - Section F'!L$93:L$574,0)),""),"")</f>
        <v/>
      </c>
      <c r="R254" s="572"/>
      <c r="S254" s="571" t="str">
        <f ca="1">IFERROR(IF(INDEX('WPTM - Section F'!D$93:D$574,MATCH('Print View'!$AU254,'WPTM - Section F'!L$93:L$574,0))&lt;&gt;0,INDEX('WPTM - Section F'!D$93:D$574,MATCH('Print View'!$AU254,'WPTM - Section F'!L$93:L$574,0)),""),"")</f>
        <v/>
      </c>
      <c r="T254" s="572"/>
      <c r="U254" s="571" t="str">
        <f ca="1">IFERROR(IF(INDEX('WPTM - Section F'!E$93:E$574,MATCH('Print View'!$AU254,'WPTM - Section F'!L$93:L$574,0))&lt;&gt;0,INDEX('WPTM - Section F'!E$93:E$574,MATCH('Print View'!$AU254,'WPTM - Section F'!L$93:L$574,0)),""),"")</f>
        <v/>
      </c>
      <c r="V254" s="572"/>
      <c r="W254" s="571" t="str">
        <f ca="1">IFERROR(IF(INDEX('WPTM - Section F'!D$93:D$574,MATCH('Print View'!$AV254,'WPTM - Section F'!L$93:L$574,0))&lt;&gt;0,INDEX('WPTM - Section F'!D$93:D$574,MATCH('Print View'!$AV254,'WPTM - Section F'!L$93:L$574,0)),""),"")</f>
        <v/>
      </c>
      <c r="X254" s="572"/>
      <c r="Y254" s="571" t="str">
        <f ca="1">IFERROR(IF(INDEX('WPTM - Section F'!E$93:E$574,MATCH('Print View'!$AV254,'WPTM - Section F'!L$93:L$574,0))&lt;&gt;0,INDEX('WPTM - Section F'!E$93:E$574,MATCH('Print View'!$AV254,'WPTM - Section F'!L$93:L$574,0)),""),"")</f>
        <v/>
      </c>
      <c r="Z254" s="572"/>
      <c r="AA254" s="571" t="str">
        <f ca="1">IFERROR(IF(INDEX('WPTM - Section F'!D$93:D$574,MATCH('Print View'!$AW254,'WPTM - Section F'!L$93:L$574,0))&lt;&gt;0,INDEX('WPTM - Section F'!D$93:D$574,MATCH('Print View'!$AW254,'WPTM - Section F'!L$93:L$574,0)),""),"")</f>
        <v/>
      </c>
      <c r="AB254" s="572"/>
      <c r="AC254" s="571" t="str">
        <f ca="1">IFERROR(IF(INDEX('WPTM - Section F'!E$93:E$574,MATCH('Print View'!$AW254,'WPTM - Section F'!L$93:L$574,0))&lt;&gt;0,INDEX('WPTM - Section F'!E$93:E$574,MATCH('Print View'!$AW254,'WPTM - Section F'!L$93:L$574,0)),""),"")</f>
        <v/>
      </c>
      <c r="AD254" s="572"/>
      <c r="AE254" s="571" t="str">
        <f ca="1">IFERROR(IF(INDEX('WPTM - Section F'!D$93:D$574,MATCH('Print View'!$AX254,'WPTM - Section F'!L$93:L$574,0))&lt;&gt;0,INDEX('WPTM - Section F'!D$93:D$574,MATCH('Print View'!$AX254,'WPTM - Section F'!L$93:L$574,0)),""),"")</f>
        <v/>
      </c>
      <c r="AF254" s="572"/>
      <c r="AG254" s="571" t="str">
        <f ca="1">IFERROR(IF(INDEX('WPTM - Section F'!E$93:E$574,MATCH('Print View'!$AX254,'WPTM - Section F'!L$93:L$574,0))&lt;&gt;0,INDEX('WPTM - Section F'!E$93:E$574,MATCH('Print View'!$AX254,'WPTM - Section F'!L$93:L$574,0)),""),"")</f>
        <v/>
      </c>
      <c r="AH254" s="572"/>
      <c r="AI254" s="571" t="str">
        <f ca="1">IFERROR(IF(INDEX('WPTM - Section F'!D$93:D$574,MATCH('Print View'!$AY254,'WPTM - Section F'!L$93:L$574,0))&lt;&gt;0,INDEX('WPTM - Section F'!D$93:D$574,MATCH('Print View'!$AY254,'WPTM - Section F'!L$93:L$574,0)),""),"")</f>
        <v/>
      </c>
      <c r="AJ254" s="572"/>
      <c r="AK254" s="571" t="str">
        <f ca="1">IFERROR(IF(INDEX('WPTM - Section F'!E$93:E$574,MATCH('Print View'!$AY254,'WPTM - Section F'!L$93:L$574,0))&lt;&gt;0,INDEX('WPTM - Section F'!E$93:E$574,MATCH('Print View'!$AY254,'WPTM - Section F'!L$93:L$574,0)),""),"")</f>
        <v/>
      </c>
      <c r="AL254" s="572"/>
      <c r="AM254" s="316" t="str">
        <f>IFERROR(IF(INDEX('WPTM - Section F'!O$8:O$89,MATCH('Print View'!$A254,'WPTM - Section F'!D$8:D$89,0))&lt;&gt;0,INDEX('WPTM - Section F'!O$8:O$89,MATCH('Print View'!$A254,'WPTM - Section F'!D$8:D$89,0)),""),"")</f>
        <v/>
      </c>
      <c r="AN254" s="222"/>
      <c r="AO254" s="310"/>
      <c r="AP254" s="311"/>
      <c r="AQ254" s="311"/>
      <c r="AR254" s="247" t="str">
        <f t="shared" ca="1" si="380"/>
        <v>71</v>
      </c>
      <c r="AS254" s="3" t="str">
        <f t="shared" ca="1" si="381"/>
        <v>711-Jan-19 to 30-Jun-19</v>
      </c>
      <c r="AT254" s="3" t="str">
        <f t="shared" ca="1" si="382"/>
        <v>711-Jul-19 to 31-Dec-19</v>
      </c>
      <c r="AU254" s="3" t="str">
        <f t="shared" ca="1" si="383"/>
        <v>711-Jan-20 to 30-Jun-20</v>
      </c>
      <c r="AV254" s="3" t="str">
        <f t="shared" ca="1" si="384"/>
        <v>711-Jul-20 to 31-Dec-20</v>
      </c>
      <c r="AW254" s="3" t="str">
        <f t="shared" ca="1" si="385"/>
        <v>711-Jan-21 to 30-Jun-21</v>
      </c>
      <c r="AX254" s="9" t="str">
        <f t="shared" si="386"/>
        <v xml:space="preserve">71 to </v>
      </c>
      <c r="AY254" s="9" t="str">
        <f t="shared" si="387"/>
        <v xml:space="preserve">71 to </v>
      </c>
      <c r="AZ254" s="9"/>
      <c r="BA254" s="9"/>
    </row>
    <row r="255" spans="1:53" s="227" customFormat="1" ht="60" customHeight="1" x14ac:dyDescent="0.25">
      <c r="A255" s="297">
        <v>72</v>
      </c>
      <c r="B255" s="315" t="str">
        <f>IFERROR(IF(INDEX('WPTM - Section F'!B$8:B$89,MATCH('Print View'!$A255,'WPTM - Section F'!$A$8:$A$89,0))&lt;&gt;0,INDEX('WPTM - Section F'!B$8:B$89,MATCH('Print View'!$A255,'WPTM - Section F'!$A$8:$A$89,0)),""),"")</f>
        <v/>
      </c>
      <c r="C255" s="315" t="str">
        <f>IFERROR(IF(INDEX('WPTM - Section F'!C$8:C$89,MATCH('Print View'!$A255,'WPTM - Section F'!$A$8:$A$89,0))&lt;&gt;0,INDEX('WPTM - Section F'!C$8:C$89,MATCH('Print View'!$A255,'WPTM - Section F'!$A$8:$A$89,0)),""),"")</f>
        <v/>
      </c>
      <c r="D255" s="315" t="str">
        <f>IFERROR(IF(INDEX('WPTM - Section F'!D$8:D$89,MATCH('Print View'!$A255,'WPTM - Section F'!$A$8:$A$89,0))&lt;&gt;0,INDEX('WPTM - Section F'!D$8:D$89,MATCH('Print View'!$A255,'WPTM - Section F'!$A$8:$A$89,0)),""),"")</f>
        <v/>
      </c>
      <c r="E255" s="315" t="str">
        <f>IFERROR(IF(INDEX('WPTM - Section F'!E$8:E$89,MATCH('Print View'!$A255,'WPTM - Section F'!$A$8:$A$89,0))&lt;&gt;0,INDEX('WPTM - Section F'!E$8:E$89,MATCH('Print View'!$A255,'WPTM - Section F'!$A$8:$A$89,0)),""),"")</f>
        <v/>
      </c>
      <c r="F255" s="315" t="str">
        <f>IFERROR(IF(INDEX('WPTM - Section F'!N$8:N$89,MATCH('Print View'!$A255,'WPTM - Section F'!$A$8:$A$89,0))&lt;&gt;0,INDEX('WPTM - Section F'!N$8:N$89,MATCH('Print View'!$A255,'WPTM - Section F'!$A$8:$A$89,0)),""),"")</f>
        <v/>
      </c>
      <c r="G255" s="571" t="str">
        <f ca="1">IFERROR(IF(INDEX('WPTM - Section F'!D$93:D$574,MATCH('Print View'!$AR255,'WPTM - Section F'!L$93:L$574,0))&lt;&gt;0,INDEX('WPTM - Section F'!D$93:D$574,MATCH('Print View'!$AR255,'WPTM - Section F'!L$93:L$574,0)),""),"")</f>
        <v/>
      </c>
      <c r="H255" s="572"/>
      <c r="I255" s="571" t="str">
        <f ca="1">IFERROR(IF(INDEX('WPTM - Section F'!E$93:E$574,MATCH('Print View'!$AR255,'WPTM - Section F'!L$93:L$574,0))&lt;&gt;0,INDEX('WPTM - Section F'!E$93:E$574,MATCH('Print View'!$AR255,'WPTM - Section F'!L$93:L$574,0)),""),"")</f>
        <v/>
      </c>
      <c r="J255" s="572"/>
      <c r="K255" s="571" t="str">
        <f ca="1">IFERROR(IF(INDEX('WPTM - Section F'!D$93:D$574,MATCH('Print View'!$AS255,'WPTM - Section F'!L$93:L$574,0))&lt;&gt;0,INDEX('WPTM - Section F'!D$93:D$574,MATCH('Print View'!$AS255,'WPTM - Section F'!L$93:L$574,0)),""),"")</f>
        <v/>
      </c>
      <c r="L255" s="572"/>
      <c r="M255" s="571" t="str">
        <f ca="1">IFERROR(IF(INDEX('WPTM - Section F'!E$93:E$574,MATCH('Print View'!$AS255,'WPTM - Section F'!L$93:L$574,0))&lt;&gt;0,INDEX('WPTM - Section F'!E$93:E$574,MATCH('Print View'!$AS255,'WPTM - Section F'!L$93:L$574,0)),""),"")</f>
        <v/>
      </c>
      <c r="N255" s="572"/>
      <c r="O255" s="571" t="str">
        <f ca="1">IFERROR(IF(INDEX('WPTM - Section F'!D$93:D$574,MATCH('Print View'!$AT255,'WPTM - Section F'!L$93:L$574,0))&lt;&gt;0,INDEX('WPTM - Section F'!D$93:D$574,MATCH('Print View'!$AT255,'WPTM - Section F'!L$93:L$574,0)),""),"")</f>
        <v/>
      </c>
      <c r="P255" s="572"/>
      <c r="Q255" s="571" t="str">
        <f ca="1">IFERROR(IF(INDEX('WPTM - Section F'!E$93:E$574,MATCH('Print View'!$AT255,'WPTM - Section F'!L$93:L$574,0))&lt;&gt;0,INDEX('WPTM - Section F'!E$93:E$574,MATCH('Print View'!$AT255,'WPTM - Section F'!L$93:L$574,0)),""),"")</f>
        <v/>
      </c>
      <c r="R255" s="572"/>
      <c r="S255" s="571" t="str">
        <f ca="1">IFERROR(IF(INDEX('WPTM - Section F'!D$93:D$574,MATCH('Print View'!$AU255,'WPTM - Section F'!L$93:L$574,0))&lt;&gt;0,INDEX('WPTM - Section F'!D$93:D$574,MATCH('Print View'!$AU255,'WPTM - Section F'!L$93:L$574,0)),""),"")</f>
        <v/>
      </c>
      <c r="T255" s="572"/>
      <c r="U255" s="571" t="str">
        <f ca="1">IFERROR(IF(INDEX('WPTM - Section F'!E$93:E$574,MATCH('Print View'!$AU255,'WPTM - Section F'!L$93:L$574,0))&lt;&gt;0,INDEX('WPTM - Section F'!E$93:E$574,MATCH('Print View'!$AU255,'WPTM - Section F'!L$93:L$574,0)),""),"")</f>
        <v/>
      </c>
      <c r="V255" s="572"/>
      <c r="W255" s="571" t="str">
        <f ca="1">IFERROR(IF(INDEX('WPTM - Section F'!D$93:D$574,MATCH('Print View'!$AV255,'WPTM - Section F'!L$93:L$574,0))&lt;&gt;0,INDEX('WPTM - Section F'!D$93:D$574,MATCH('Print View'!$AV255,'WPTM - Section F'!L$93:L$574,0)),""),"")</f>
        <v/>
      </c>
      <c r="X255" s="572"/>
      <c r="Y255" s="571" t="str">
        <f ca="1">IFERROR(IF(INDEX('WPTM - Section F'!E$93:E$574,MATCH('Print View'!$AV255,'WPTM - Section F'!L$93:L$574,0))&lt;&gt;0,INDEX('WPTM - Section F'!E$93:E$574,MATCH('Print View'!$AV255,'WPTM - Section F'!L$93:L$574,0)),""),"")</f>
        <v/>
      </c>
      <c r="Z255" s="572"/>
      <c r="AA255" s="571" t="str">
        <f ca="1">IFERROR(IF(INDEX('WPTM - Section F'!D$93:D$574,MATCH('Print View'!$AW255,'WPTM - Section F'!L$93:L$574,0))&lt;&gt;0,INDEX('WPTM - Section F'!D$93:D$574,MATCH('Print View'!$AW255,'WPTM - Section F'!L$93:L$574,0)),""),"")</f>
        <v/>
      </c>
      <c r="AB255" s="572"/>
      <c r="AC255" s="571" t="str">
        <f ca="1">IFERROR(IF(INDEX('WPTM - Section F'!E$93:E$574,MATCH('Print View'!$AW255,'WPTM - Section F'!L$93:L$574,0))&lt;&gt;0,INDEX('WPTM - Section F'!E$93:E$574,MATCH('Print View'!$AW255,'WPTM - Section F'!L$93:L$574,0)),""),"")</f>
        <v/>
      </c>
      <c r="AD255" s="572"/>
      <c r="AE255" s="571" t="str">
        <f ca="1">IFERROR(IF(INDEX('WPTM - Section F'!D$93:D$574,MATCH('Print View'!$AX255,'WPTM - Section F'!L$93:L$574,0))&lt;&gt;0,INDEX('WPTM - Section F'!D$93:D$574,MATCH('Print View'!$AX255,'WPTM - Section F'!L$93:L$574,0)),""),"")</f>
        <v/>
      </c>
      <c r="AF255" s="572"/>
      <c r="AG255" s="571" t="str">
        <f ca="1">IFERROR(IF(INDEX('WPTM - Section F'!E$93:E$574,MATCH('Print View'!$AX255,'WPTM - Section F'!L$93:L$574,0))&lt;&gt;0,INDEX('WPTM - Section F'!E$93:E$574,MATCH('Print View'!$AX255,'WPTM - Section F'!L$93:L$574,0)),""),"")</f>
        <v/>
      </c>
      <c r="AH255" s="572"/>
      <c r="AI255" s="571" t="str">
        <f ca="1">IFERROR(IF(INDEX('WPTM - Section F'!D$93:D$574,MATCH('Print View'!$AY255,'WPTM - Section F'!L$93:L$574,0))&lt;&gt;0,INDEX('WPTM - Section F'!D$93:D$574,MATCH('Print View'!$AY255,'WPTM - Section F'!L$93:L$574,0)),""),"")</f>
        <v/>
      </c>
      <c r="AJ255" s="572"/>
      <c r="AK255" s="571" t="str">
        <f ca="1">IFERROR(IF(INDEX('WPTM - Section F'!E$93:E$574,MATCH('Print View'!$AY255,'WPTM - Section F'!L$93:L$574,0))&lt;&gt;0,INDEX('WPTM - Section F'!E$93:E$574,MATCH('Print View'!$AY255,'WPTM - Section F'!L$93:L$574,0)),""),"")</f>
        <v/>
      </c>
      <c r="AL255" s="572"/>
      <c r="AM255" s="316" t="str">
        <f>IFERROR(IF(INDEX('WPTM - Section F'!O$8:O$89,MATCH('Print View'!$A255,'WPTM - Section F'!D$8:D$89,0))&lt;&gt;0,INDEX('WPTM - Section F'!O$8:O$89,MATCH('Print View'!$A255,'WPTM - Section F'!D$8:D$89,0)),""),"")</f>
        <v/>
      </c>
      <c r="AN255" s="222"/>
      <c r="AO255" s="310"/>
      <c r="AP255" s="311"/>
      <c r="AQ255" s="311"/>
      <c r="AR255" s="247" t="str">
        <f t="shared" ca="1" si="380"/>
        <v>72</v>
      </c>
      <c r="AS255" s="3" t="str">
        <f t="shared" ca="1" si="381"/>
        <v>721-Jan-19 to 30-Jun-19</v>
      </c>
      <c r="AT255" s="3" t="str">
        <f t="shared" ca="1" si="382"/>
        <v>721-Jul-19 to 31-Dec-19</v>
      </c>
      <c r="AU255" s="3" t="str">
        <f t="shared" ca="1" si="383"/>
        <v>721-Jan-20 to 30-Jun-20</v>
      </c>
      <c r="AV255" s="3" t="str">
        <f t="shared" ca="1" si="384"/>
        <v>721-Jul-20 to 31-Dec-20</v>
      </c>
      <c r="AW255" s="3" t="str">
        <f t="shared" ca="1" si="385"/>
        <v>721-Jan-21 to 30-Jun-21</v>
      </c>
      <c r="AX255" s="9" t="str">
        <f t="shared" si="386"/>
        <v xml:space="preserve">72 to </v>
      </c>
      <c r="AY255" s="9" t="str">
        <f t="shared" si="387"/>
        <v xml:space="preserve">72 to </v>
      </c>
      <c r="AZ255" s="9"/>
      <c r="BA255" s="9"/>
    </row>
    <row r="256" spans="1:53" s="227" customFormat="1" ht="60" customHeight="1" x14ac:dyDescent="0.25">
      <c r="A256" s="297">
        <v>73</v>
      </c>
      <c r="B256" s="315" t="str">
        <f>IFERROR(IF(INDEX('WPTM - Section F'!B$8:B$89,MATCH('Print View'!$A256,'WPTM - Section F'!$A$8:$A$89,0))&lt;&gt;0,INDEX('WPTM - Section F'!B$8:B$89,MATCH('Print View'!$A256,'WPTM - Section F'!$A$8:$A$89,0)),""),"")</f>
        <v/>
      </c>
      <c r="C256" s="315" t="str">
        <f>IFERROR(IF(INDEX('WPTM - Section F'!C$8:C$89,MATCH('Print View'!$A256,'WPTM - Section F'!$A$8:$A$89,0))&lt;&gt;0,INDEX('WPTM - Section F'!C$8:C$89,MATCH('Print View'!$A256,'WPTM - Section F'!$A$8:$A$89,0)),""),"")</f>
        <v/>
      </c>
      <c r="D256" s="315" t="str">
        <f>IFERROR(IF(INDEX('WPTM - Section F'!D$8:D$89,MATCH('Print View'!$A256,'WPTM - Section F'!$A$8:$A$89,0))&lt;&gt;0,INDEX('WPTM - Section F'!D$8:D$89,MATCH('Print View'!$A256,'WPTM - Section F'!$A$8:$A$89,0)),""),"")</f>
        <v/>
      </c>
      <c r="E256" s="315" t="str">
        <f>IFERROR(IF(INDEX('WPTM - Section F'!E$8:E$89,MATCH('Print View'!$A256,'WPTM - Section F'!$A$8:$A$89,0))&lt;&gt;0,INDEX('WPTM - Section F'!E$8:E$89,MATCH('Print View'!$A256,'WPTM - Section F'!$A$8:$A$89,0)),""),"")</f>
        <v/>
      </c>
      <c r="F256" s="315" t="str">
        <f>IFERROR(IF(INDEX('WPTM - Section F'!N$8:N$89,MATCH('Print View'!$A256,'WPTM - Section F'!$A$8:$A$89,0))&lt;&gt;0,INDEX('WPTM - Section F'!N$8:N$89,MATCH('Print View'!$A256,'WPTM - Section F'!$A$8:$A$89,0)),""),"")</f>
        <v/>
      </c>
      <c r="G256" s="571" t="str">
        <f ca="1">IFERROR(IF(INDEX('WPTM - Section F'!D$93:D$574,MATCH('Print View'!$AR256,'WPTM - Section F'!L$93:L$574,0))&lt;&gt;0,INDEX('WPTM - Section F'!D$93:D$574,MATCH('Print View'!$AR256,'WPTM - Section F'!L$93:L$574,0)),""),"")</f>
        <v/>
      </c>
      <c r="H256" s="572"/>
      <c r="I256" s="571" t="str">
        <f ca="1">IFERROR(IF(INDEX('WPTM - Section F'!E$93:E$574,MATCH('Print View'!$AR256,'WPTM - Section F'!L$93:L$574,0))&lt;&gt;0,INDEX('WPTM - Section F'!E$93:E$574,MATCH('Print View'!$AR256,'WPTM - Section F'!L$93:L$574,0)),""),"")</f>
        <v/>
      </c>
      <c r="J256" s="572"/>
      <c r="K256" s="571" t="str">
        <f ca="1">IFERROR(IF(INDEX('WPTM - Section F'!D$93:D$574,MATCH('Print View'!$AS256,'WPTM - Section F'!L$93:L$574,0))&lt;&gt;0,INDEX('WPTM - Section F'!D$93:D$574,MATCH('Print View'!$AS256,'WPTM - Section F'!L$93:L$574,0)),""),"")</f>
        <v/>
      </c>
      <c r="L256" s="572"/>
      <c r="M256" s="571" t="str">
        <f ca="1">IFERROR(IF(INDEX('WPTM - Section F'!E$93:E$574,MATCH('Print View'!$AS256,'WPTM - Section F'!L$93:L$574,0))&lt;&gt;0,INDEX('WPTM - Section F'!E$93:E$574,MATCH('Print View'!$AS256,'WPTM - Section F'!L$93:L$574,0)),""),"")</f>
        <v/>
      </c>
      <c r="N256" s="572"/>
      <c r="O256" s="571" t="str">
        <f ca="1">IFERROR(IF(INDEX('WPTM - Section F'!D$93:D$574,MATCH('Print View'!$AT256,'WPTM - Section F'!L$93:L$574,0))&lt;&gt;0,INDEX('WPTM - Section F'!D$93:D$574,MATCH('Print View'!$AT256,'WPTM - Section F'!L$93:L$574,0)),""),"")</f>
        <v/>
      </c>
      <c r="P256" s="572"/>
      <c r="Q256" s="571" t="str">
        <f ca="1">IFERROR(IF(INDEX('WPTM - Section F'!E$93:E$574,MATCH('Print View'!$AT256,'WPTM - Section F'!L$93:L$574,0))&lt;&gt;0,INDEX('WPTM - Section F'!E$93:E$574,MATCH('Print View'!$AT256,'WPTM - Section F'!L$93:L$574,0)),""),"")</f>
        <v/>
      </c>
      <c r="R256" s="572"/>
      <c r="S256" s="571" t="str">
        <f ca="1">IFERROR(IF(INDEX('WPTM - Section F'!D$93:D$574,MATCH('Print View'!$AU256,'WPTM - Section F'!L$93:L$574,0))&lt;&gt;0,INDEX('WPTM - Section F'!D$93:D$574,MATCH('Print View'!$AU256,'WPTM - Section F'!L$93:L$574,0)),""),"")</f>
        <v/>
      </c>
      <c r="T256" s="572"/>
      <c r="U256" s="571" t="str">
        <f ca="1">IFERROR(IF(INDEX('WPTM - Section F'!E$93:E$574,MATCH('Print View'!$AU256,'WPTM - Section F'!L$93:L$574,0))&lt;&gt;0,INDEX('WPTM - Section F'!E$93:E$574,MATCH('Print View'!$AU256,'WPTM - Section F'!L$93:L$574,0)),""),"")</f>
        <v/>
      </c>
      <c r="V256" s="572"/>
      <c r="W256" s="571" t="str">
        <f ca="1">IFERROR(IF(INDEX('WPTM - Section F'!D$93:D$574,MATCH('Print View'!$AV256,'WPTM - Section F'!L$93:L$574,0))&lt;&gt;0,INDEX('WPTM - Section F'!D$93:D$574,MATCH('Print View'!$AV256,'WPTM - Section F'!L$93:L$574,0)),""),"")</f>
        <v/>
      </c>
      <c r="X256" s="572"/>
      <c r="Y256" s="571" t="str">
        <f ca="1">IFERROR(IF(INDEX('WPTM - Section F'!E$93:E$574,MATCH('Print View'!$AV256,'WPTM - Section F'!L$93:L$574,0))&lt;&gt;0,INDEX('WPTM - Section F'!E$93:E$574,MATCH('Print View'!$AV256,'WPTM - Section F'!L$93:L$574,0)),""),"")</f>
        <v/>
      </c>
      <c r="Z256" s="572"/>
      <c r="AA256" s="571" t="str">
        <f ca="1">IFERROR(IF(INDEX('WPTM - Section F'!D$93:D$574,MATCH('Print View'!$AW256,'WPTM - Section F'!L$93:L$574,0))&lt;&gt;0,INDEX('WPTM - Section F'!D$93:D$574,MATCH('Print View'!$AW256,'WPTM - Section F'!L$93:L$574,0)),""),"")</f>
        <v/>
      </c>
      <c r="AB256" s="572"/>
      <c r="AC256" s="571" t="str">
        <f ca="1">IFERROR(IF(INDEX('WPTM - Section F'!E$93:E$574,MATCH('Print View'!$AW256,'WPTM - Section F'!L$93:L$574,0))&lt;&gt;0,INDEX('WPTM - Section F'!E$93:E$574,MATCH('Print View'!$AW256,'WPTM - Section F'!L$93:L$574,0)),""),"")</f>
        <v/>
      </c>
      <c r="AD256" s="572"/>
      <c r="AE256" s="571" t="str">
        <f ca="1">IFERROR(IF(INDEX('WPTM - Section F'!D$93:D$574,MATCH('Print View'!$AX256,'WPTM - Section F'!L$93:L$574,0))&lt;&gt;0,INDEX('WPTM - Section F'!D$93:D$574,MATCH('Print View'!$AX256,'WPTM - Section F'!L$93:L$574,0)),""),"")</f>
        <v/>
      </c>
      <c r="AF256" s="572"/>
      <c r="AG256" s="571" t="str">
        <f ca="1">IFERROR(IF(INDEX('WPTM - Section F'!E$93:E$574,MATCH('Print View'!$AX256,'WPTM - Section F'!L$93:L$574,0))&lt;&gt;0,INDEX('WPTM - Section F'!E$93:E$574,MATCH('Print View'!$AX256,'WPTM - Section F'!L$93:L$574,0)),""),"")</f>
        <v/>
      </c>
      <c r="AH256" s="572"/>
      <c r="AI256" s="571" t="str">
        <f ca="1">IFERROR(IF(INDEX('WPTM - Section F'!D$93:D$574,MATCH('Print View'!$AY256,'WPTM - Section F'!L$93:L$574,0))&lt;&gt;0,INDEX('WPTM - Section F'!D$93:D$574,MATCH('Print View'!$AY256,'WPTM - Section F'!L$93:L$574,0)),""),"")</f>
        <v/>
      </c>
      <c r="AJ256" s="572"/>
      <c r="AK256" s="571" t="str">
        <f ca="1">IFERROR(IF(INDEX('WPTM - Section F'!E$93:E$574,MATCH('Print View'!$AY256,'WPTM - Section F'!L$93:L$574,0))&lt;&gt;0,INDEX('WPTM - Section F'!E$93:E$574,MATCH('Print View'!$AY256,'WPTM - Section F'!L$93:L$574,0)),""),"")</f>
        <v/>
      </c>
      <c r="AL256" s="572"/>
      <c r="AM256" s="316" t="str">
        <f>IFERROR(IF(INDEX('WPTM - Section F'!O$8:O$89,MATCH('Print View'!$A256,'WPTM - Section F'!D$8:D$89,0))&lt;&gt;0,INDEX('WPTM - Section F'!O$8:O$89,MATCH('Print View'!$A256,'WPTM - Section F'!D$8:D$89,0)),""),"")</f>
        <v/>
      </c>
      <c r="AN256" s="222"/>
      <c r="AO256" s="310"/>
      <c r="AP256" s="311"/>
      <c r="AQ256" s="311"/>
      <c r="AR256" s="247" t="str">
        <f t="shared" ca="1" si="380"/>
        <v>73</v>
      </c>
      <c r="AS256" s="3" t="str">
        <f t="shared" ca="1" si="381"/>
        <v>731-Jan-19 to 30-Jun-19</v>
      </c>
      <c r="AT256" s="3" t="str">
        <f t="shared" ca="1" si="382"/>
        <v>731-Jul-19 to 31-Dec-19</v>
      </c>
      <c r="AU256" s="3" t="str">
        <f t="shared" ca="1" si="383"/>
        <v>731-Jan-20 to 30-Jun-20</v>
      </c>
      <c r="AV256" s="3" t="str">
        <f t="shared" ca="1" si="384"/>
        <v>731-Jul-20 to 31-Dec-20</v>
      </c>
      <c r="AW256" s="3" t="str">
        <f t="shared" ca="1" si="385"/>
        <v>731-Jan-21 to 30-Jun-21</v>
      </c>
      <c r="AX256" s="9" t="str">
        <f t="shared" si="386"/>
        <v xml:space="preserve">73 to </v>
      </c>
      <c r="AY256" s="9" t="str">
        <f t="shared" si="387"/>
        <v xml:space="preserve">73 to </v>
      </c>
      <c r="AZ256" s="9"/>
      <c r="BA256" s="9"/>
    </row>
    <row r="257" spans="1:53" s="227" customFormat="1" ht="60" customHeight="1" x14ac:dyDescent="0.25">
      <c r="A257" s="297">
        <v>74</v>
      </c>
      <c r="B257" s="315" t="str">
        <f>IFERROR(IF(INDEX('WPTM - Section F'!B$8:B$89,MATCH('Print View'!$A257,'WPTM - Section F'!$A$8:$A$89,0))&lt;&gt;0,INDEX('WPTM - Section F'!B$8:B$89,MATCH('Print View'!$A257,'WPTM - Section F'!$A$8:$A$89,0)),""),"")</f>
        <v/>
      </c>
      <c r="C257" s="315" t="str">
        <f>IFERROR(IF(INDEX('WPTM - Section F'!C$8:C$89,MATCH('Print View'!$A257,'WPTM - Section F'!$A$8:$A$89,0))&lt;&gt;0,INDEX('WPTM - Section F'!C$8:C$89,MATCH('Print View'!$A257,'WPTM - Section F'!$A$8:$A$89,0)),""),"")</f>
        <v/>
      </c>
      <c r="D257" s="315" t="str">
        <f>IFERROR(IF(INDEX('WPTM - Section F'!D$8:D$89,MATCH('Print View'!$A257,'WPTM - Section F'!$A$8:$A$89,0))&lt;&gt;0,INDEX('WPTM - Section F'!D$8:D$89,MATCH('Print View'!$A257,'WPTM - Section F'!$A$8:$A$89,0)),""),"")</f>
        <v/>
      </c>
      <c r="E257" s="315" t="str">
        <f>IFERROR(IF(INDEX('WPTM - Section F'!E$8:E$89,MATCH('Print View'!$A257,'WPTM - Section F'!$A$8:$A$89,0))&lt;&gt;0,INDEX('WPTM - Section F'!E$8:E$89,MATCH('Print View'!$A257,'WPTM - Section F'!$A$8:$A$89,0)),""),"")</f>
        <v/>
      </c>
      <c r="F257" s="315" t="str">
        <f>IFERROR(IF(INDEX('WPTM - Section F'!N$8:N$89,MATCH('Print View'!$A257,'WPTM - Section F'!$A$8:$A$89,0))&lt;&gt;0,INDEX('WPTM - Section F'!N$8:N$89,MATCH('Print View'!$A257,'WPTM - Section F'!$A$8:$A$89,0)),""),"")</f>
        <v/>
      </c>
      <c r="G257" s="571" t="str">
        <f ca="1">IFERROR(IF(INDEX('WPTM - Section F'!D$93:D$574,MATCH('Print View'!$AR257,'WPTM - Section F'!L$93:L$574,0))&lt;&gt;0,INDEX('WPTM - Section F'!D$93:D$574,MATCH('Print View'!$AR257,'WPTM - Section F'!L$93:L$574,0)),""),"")</f>
        <v/>
      </c>
      <c r="H257" s="572"/>
      <c r="I257" s="571" t="str">
        <f ca="1">IFERROR(IF(INDEX('WPTM - Section F'!E$93:E$574,MATCH('Print View'!$AR257,'WPTM - Section F'!L$93:L$574,0))&lt;&gt;0,INDEX('WPTM - Section F'!E$93:E$574,MATCH('Print View'!$AR257,'WPTM - Section F'!L$93:L$574,0)),""),"")</f>
        <v/>
      </c>
      <c r="J257" s="572"/>
      <c r="K257" s="571" t="str">
        <f ca="1">IFERROR(IF(INDEX('WPTM - Section F'!D$93:D$574,MATCH('Print View'!$AS257,'WPTM - Section F'!L$93:L$574,0))&lt;&gt;0,INDEX('WPTM - Section F'!D$93:D$574,MATCH('Print View'!$AS257,'WPTM - Section F'!L$93:L$574,0)),""),"")</f>
        <v/>
      </c>
      <c r="L257" s="572"/>
      <c r="M257" s="571" t="str">
        <f ca="1">IFERROR(IF(INDEX('WPTM - Section F'!E$93:E$574,MATCH('Print View'!$AS257,'WPTM - Section F'!L$93:L$574,0))&lt;&gt;0,INDEX('WPTM - Section F'!E$93:E$574,MATCH('Print View'!$AS257,'WPTM - Section F'!L$93:L$574,0)),""),"")</f>
        <v/>
      </c>
      <c r="N257" s="572"/>
      <c r="O257" s="571" t="str">
        <f ca="1">IFERROR(IF(INDEX('WPTM - Section F'!D$93:D$574,MATCH('Print View'!$AT257,'WPTM - Section F'!L$93:L$574,0))&lt;&gt;0,INDEX('WPTM - Section F'!D$93:D$574,MATCH('Print View'!$AT257,'WPTM - Section F'!L$93:L$574,0)),""),"")</f>
        <v/>
      </c>
      <c r="P257" s="572"/>
      <c r="Q257" s="571" t="str">
        <f ca="1">IFERROR(IF(INDEX('WPTM - Section F'!E$93:E$574,MATCH('Print View'!$AT257,'WPTM - Section F'!L$93:L$574,0))&lt;&gt;0,INDEX('WPTM - Section F'!E$93:E$574,MATCH('Print View'!$AT257,'WPTM - Section F'!L$93:L$574,0)),""),"")</f>
        <v/>
      </c>
      <c r="R257" s="572"/>
      <c r="S257" s="571" t="str">
        <f ca="1">IFERROR(IF(INDEX('WPTM - Section F'!D$93:D$574,MATCH('Print View'!$AU257,'WPTM - Section F'!L$93:L$574,0))&lt;&gt;0,INDEX('WPTM - Section F'!D$93:D$574,MATCH('Print View'!$AU257,'WPTM - Section F'!L$93:L$574,0)),""),"")</f>
        <v/>
      </c>
      <c r="T257" s="572"/>
      <c r="U257" s="571" t="str">
        <f ca="1">IFERROR(IF(INDEX('WPTM - Section F'!E$93:E$574,MATCH('Print View'!$AU257,'WPTM - Section F'!L$93:L$574,0))&lt;&gt;0,INDEX('WPTM - Section F'!E$93:E$574,MATCH('Print View'!$AU257,'WPTM - Section F'!L$93:L$574,0)),""),"")</f>
        <v/>
      </c>
      <c r="V257" s="572"/>
      <c r="W257" s="571" t="str">
        <f ca="1">IFERROR(IF(INDEX('WPTM - Section F'!D$93:D$574,MATCH('Print View'!$AV257,'WPTM - Section F'!L$93:L$574,0))&lt;&gt;0,INDEX('WPTM - Section F'!D$93:D$574,MATCH('Print View'!$AV257,'WPTM - Section F'!L$93:L$574,0)),""),"")</f>
        <v/>
      </c>
      <c r="X257" s="572"/>
      <c r="Y257" s="571" t="str">
        <f ca="1">IFERROR(IF(INDEX('WPTM - Section F'!E$93:E$574,MATCH('Print View'!$AV257,'WPTM - Section F'!L$93:L$574,0))&lt;&gt;0,INDEX('WPTM - Section F'!E$93:E$574,MATCH('Print View'!$AV257,'WPTM - Section F'!L$93:L$574,0)),""),"")</f>
        <v/>
      </c>
      <c r="Z257" s="572"/>
      <c r="AA257" s="571" t="str">
        <f ca="1">IFERROR(IF(INDEX('WPTM - Section F'!D$93:D$574,MATCH('Print View'!$AW257,'WPTM - Section F'!L$93:L$574,0))&lt;&gt;0,INDEX('WPTM - Section F'!D$93:D$574,MATCH('Print View'!$AW257,'WPTM - Section F'!L$93:L$574,0)),""),"")</f>
        <v/>
      </c>
      <c r="AB257" s="572"/>
      <c r="AC257" s="571" t="str">
        <f ca="1">IFERROR(IF(INDEX('WPTM - Section F'!E$93:E$574,MATCH('Print View'!$AW257,'WPTM - Section F'!L$93:L$574,0))&lt;&gt;0,INDEX('WPTM - Section F'!E$93:E$574,MATCH('Print View'!$AW257,'WPTM - Section F'!L$93:L$574,0)),""),"")</f>
        <v/>
      </c>
      <c r="AD257" s="572"/>
      <c r="AE257" s="571" t="str">
        <f ca="1">IFERROR(IF(INDEX('WPTM - Section F'!D$93:D$574,MATCH('Print View'!$AX257,'WPTM - Section F'!L$93:L$574,0))&lt;&gt;0,INDEX('WPTM - Section F'!D$93:D$574,MATCH('Print View'!$AX257,'WPTM - Section F'!L$93:L$574,0)),""),"")</f>
        <v/>
      </c>
      <c r="AF257" s="572"/>
      <c r="AG257" s="571" t="str">
        <f ca="1">IFERROR(IF(INDEX('WPTM - Section F'!E$93:E$574,MATCH('Print View'!$AX257,'WPTM - Section F'!L$93:L$574,0))&lt;&gt;0,INDEX('WPTM - Section F'!E$93:E$574,MATCH('Print View'!$AX257,'WPTM - Section F'!L$93:L$574,0)),""),"")</f>
        <v/>
      </c>
      <c r="AH257" s="572"/>
      <c r="AI257" s="571" t="str">
        <f ca="1">IFERROR(IF(INDEX('WPTM - Section F'!D$93:D$574,MATCH('Print View'!$AY257,'WPTM - Section F'!L$93:L$574,0))&lt;&gt;0,INDEX('WPTM - Section F'!D$93:D$574,MATCH('Print View'!$AY257,'WPTM - Section F'!L$93:L$574,0)),""),"")</f>
        <v/>
      </c>
      <c r="AJ257" s="572"/>
      <c r="AK257" s="571" t="str">
        <f ca="1">IFERROR(IF(INDEX('WPTM - Section F'!E$93:E$574,MATCH('Print View'!$AY257,'WPTM - Section F'!L$93:L$574,0))&lt;&gt;0,INDEX('WPTM - Section F'!E$93:E$574,MATCH('Print View'!$AY257,'WPTM - Section F'!L$93:L$574,0)),""),"")</f>
        <v/>
      </c>
      <c r="AL257" s="572"/>
      <c r="AM257" s="316" t="str">
        <f>IFERROR(IF(INDEX('WPTM - Section F'!O$8:O$89,MATCH('Print View'!$A257,'WPTM - Section F'!D$8:D$89,0))&lt;&gt;0,INDEX('WPTM - Section F'!O$8:O$89,MATCH('Print View'!$A257,'WPTM - Section F'!D$8:D$89,0)),""),"")</f>
        <v/>
      </c>
      <c r="AN257" s="222"/>
      <c r="AO257" s="310"/>
      <c r="AP257" s="311"/>
      <c r="AQ257" s="311"/>
      <c r="AR257" s="247" t="str">
        <f t="shared" ca="1" si="380"/>
        <v>74</v>
      </c>
      <c r="AS257" s="3" t="str">
        <f t="shared" ca="1" si="381"/>
        <v>741-Jan-19 to 30-Jun-19</v>
      </c>
      <c r="AT257" s="3" t="str">
        <f t="shared" ca="1" si="382"/>
        <v>741-Jul-19 to 31-Dec-19</v>
      </c>
      <c r="AU257" s="3" t="str">
        <f t="shared" ca="1" si="383"/>
        <v>741-Jan-20 to 30-Jun-20</v>
      </c>
      <c r="AV257" s="3" t="str">
        <f t="shared" ca="1" si="384"/>
        <v>741-Jul-20 to 31-Dec-20</v>
      </c>
      <c r="AW257" s="3" t="str">
        <f t="shared" ca="1" si="385"/>
        <v>741-Jan-21 to 30-Jun-21</v>
      </c>
      <c r="AX257" s="9" t="str">
        <f t="shared" si="386"/>
        <v xml:space="preserve">74 to </v>
      </c>
      <c r="AY257" s="9" t="str">
        <f t="shared" si="387"/>
        <v xml:space="preserve">74 to </v>
      </c>
      <c r="AZ257" s="9"/>
      <c r="BA257" s="9"/>
    </row>
    <row r="258" spans="1:53" s="227" customFormat="1" ht="60" customHeight="1" x14ac:dyDescent="0.25">
      <c r="A258" s="297">
        <v>75</v>
      </c>
      <c r="B258" s="315" t="str">
        <f>IFERROR(IF(INDEX('WPTM - Section F'!B$8:B$89,MATCH('Print View'!$A258,'WPTM - Section F'!$A$8:$A$89,0))&lt;&gt;0,INDEX('WPTM - Section F'!B$8:B$89,MATCH('Print View'!$A258,'WPTM - Section F'!$A$8:$A$89,0)),""),"")</f>
        <v/>
      </c>
      <c r="C258" s="315" t="str">
        <f>IFERROR(IF(INDEX('WPTM - Section F'!C$8:C$89,MATCH('Print View'!$A258,'WPTM - Section F'!$A$8:$A$89,0))&lt;&gt;0,INDEX('WPTM - Section F'!C$8:C$89,MATCH('Print View'!$A258,'WPTM - Section F'!$A$8:$A$89,0)),""),"")</f>
        <v/>
      </c>
      <c r="D258" s="315" t="str">
        <f>IFERROR(IF(INDEX('WPTM - Section F'!D$8:D$89,MATCH('Print View'!$A258,'WPTM - Section F'!$A$8:$A$89,0))&lt;&gt;0,INDEX('WPTM - Section F'!D$8:D$89,MATCH('Print View'!$A258,'WPTM - Section F'!$A$8:$A$89,0)),""),"")</f>
        <v/>
      </c>
      <c r="E258" s="315" t="str">
        <f>IFERROR(IF(INDEX('WPTM - Section F'!E$8:E$89,MATCH('Print View'!$A258,'WPTM - Section F'!$A$8:$A$89,0))&lt;&gt;0,INDEX('WPTM - Section F'!E$8:E$89,MATCH('Print View'!$A258,'WPTM - Section F'!$A$8:$A$89,0)),""),"")</f>
        <v/>
      </c>
      <c r="F258" s="315" t="str">
        <f>IFERROR(IF(INDEX('WPTM - Section F'!N$8:N$89,MATCH('Print View'!$A258,'WPTM - Section F'!$A$8:$A$89,0))&lt;&gt;0,INDEX('WPTM - Section F'!N$8:N$89,MATCH('Print View'!$A258,'WPTM - Section F'!$A$8:$A$89,0)),""),"")</f>
        <v/>
      </c>
      <c r="G258" s="571" t="str">
        <f ca="1">IFERROR(IF(INDEX('WPTM - Section F'!D$93:D$574,MATCH('Print View'!$AR258,'WPTM - Section F'!L$93:L$574,0))&lt;&gt;0,INDEX('WPTM - Section F'!D$93:D$574,MATCH('Print View'!$AR258,'WPTM - Section F'!L$93:L$574,0)),""),"")</f>
        <v/>
      </c>
      <c r="H258" s="572"/>
      <c r="I258" s="571" t="str">
        <f ca="1">IFERROR(IF(INDEX('WPTM - Section F'!E$93:E$574,MATCH('Print View'!$AR258,'WPTM - Section F'!L$93:L$574,0))&lt;&gt;0,INDEX('WPTM - Section F'!E$93:E$574,MATCH('Print View'!$AR258,'WPTM - Section F'!L$93:L$574,0)),""),"")</f>
        <v/>
      </c>
      <c r="J258" s="572"/>
      <c r="K258" s="571" t="str">
        <f ca="1">IFERROR(IF(INDEX('WPTM - Section F'!D$93:D$574,MATCH('Print View'!$AS258,'WPTM - Section F'!L$93:L$574,0))&lt;&gt;0,INDEX('WPTM - Section F'!D$93:D$574,MATCH('Print View'!$AS258,'WPTM - Section F'!L$93:L$574,0)),""),"")</f>
        <v/>
      </c>
      <c r="L258" s="572"/>
      <c r="M258" s="571" t="str">
        <f ca="1">IFERROR(IF(INDEX('WPTM - Section F'!E$93:E$574,MATCH('Print View'!$AS258,'WPTM - Section F'!L$93:L$574,0))&lt;&gt;0,INDEX('WPTM - Section F'!E$93:E$574,MATCH('Print View'!$AS258,'WPTM - Section F'!L$93:L$574,0)),""),"")</f>
        <v/>
      </c>
      <c r="N258" s="572"/>
      <c r="O258" s="571" t="str">
        <f ca="1">IFERROR(IF(INDEX('WPTM - Section F'!D$93:D$574,MATCH('Print View'!$AT258,'WPTM - Section F'!L$93:L$574,0))&lt;&gt;0,INDEX('WPTM - Section F'!D$93:D$574,MATCH('Print View'!$AT258,'WPTM - Section F'!L$93:L$574,0)),""),"")</f>
        <v/>
      </c>
      <c r="P258" s="572"/>
      <c r="Q258" s="571" t="str">
        <f ca="1">IFERROR(IF(INDEX('WPTM - Section F'!E$93:E$574,MATCH('Print View'!$AT258,'WPTM - Section F'!L$93:L$574,0))&lt;&gt;0,INDEX('WPTM - Section F'!E$93:E$574,MATCH('Print View'!$AT258,'WPTM - Section F'!L$93:L$574,0)),""),"")</f>
        <v/>
      </c>
      <c r="R258" s="572"/>
      <c r="S258" s="571" t="str">
        <f ca="1">IFERROR(IF(INDEX('WPTM - Section F'!D$93:D$574,MATCH('Print View'!$AU258,'WPTM - Section F'!L$93:L$574,0))&lt;&gt;0,INDEX('WPTM - Section F'!D$93:D$574,MATCH('Print View'!$AU258,'WPTM - Section F'!L$93:L$574,0)),""),"")</f>
        <v/>
      </c>
      <c r="T258" s="572"/>
      <c r="U258" s="571" t="str">
        <f ca="1">IFERROR(IF(INDEX('WPTM - Section F'!E$93:E$574,MATCH('Print View'!$AU258,'WPTM - Section F'!L$93:L$574,0))&lt;&gt;0,INDEX('WPTM - Section F'!E$93:E$574,MATCH('Print View'!$AU258,'WPTM - Section F'!L$93:L$574,0)),""),"")</f>
        <v/>
      </c>
      <c r="V258" s="572"/>
      <c r="W258" s="571" t="str">
        <f ca="1">IFERROR(IF(INDEX('WPTM - Section F'!D$93:D$574,MATCH('Print View'!$AV258,'WPTM - Section F'!L$93:L$574,0))&lt;&gt;0,INDEX('WPTM - Section F'!D$93:D$574,MATCH('Print View'!$AV258,'WPTM - Section F'!L$93:L$574,0)),""),"")</f>
        <v/>
      </c>
      <c r="X258" s="572"/>
      <c r="Y258" s="571" t="str">
        <f ca="1">IFERROR(IF(INDEX('WPTM - Section F'!E$93:E$574,MATCH('Print View'!$AV258,'WPTM - Section F'!L$93:L$574,0))&lt;&gt;0,INDEX('WPTM - Section F'!E$93:E$574,MATCH('Print View'!$AV258,'WPTM - Section F'!L$93:L$574,0)),""),"")</f>
        <v/>
      </c>
      <c r="Z258" s="572"/>
      <c r="AA258" s="571" t="str">
        <f ca="1">IFERROR(IF(INDEX('WPTM - Section F'!D$93:D$574,MATCH('Print View'!$AW258,'WPTM - Section F'!L$93:L$574,0))&lt;&gt;0,INDEX('WPTM - Section F'!D$93:D$574,MATCH('Print View'!$AW258,'WPTM - Section F'!L$93:L$574,0)),""),"")</f>
        <v/>
      </c>
      <c r="AB258" s="572"/>
      <c r="AC258" s="571" t="str">
        <f ca="1">IFERROR(IF(INDEX('WPTM - Section F'!E$93:E$574,MATCH('Print View'!$AW258,'WPTM - Section F'!L$93:L$574,0))&lt;&gt;0,INDEX('WPTM - Section F'!E$93:E$574,MATCH('Print View'!$AW258,'WPTM - Section F'!L$93:L$574,0)),""),"")</f>
        <v/>
      </c>
      <c r="AD258" s="572"/>
      <c r="AE258" s="571" t="str">
        <f ca="1">IFERROR(IF(INDEX('WPTM - Section F'!D$93:D$574,MATCH('Print View'!$AX258,'WPTM - Section F'!L$93:L$574,0))&lt;&gt;0,INDEX('WPTM - Section F'!D$93:D$574,MATCH('Print View'!$AX258,'WPTM - Section F'!L$93:L$574,0)),""),"")</f>
        <v/>
      </c>
      <c r="AF258" s="572"/>
      <c r="AG258" s="571" t="str">
        <f ca="1">IFERROR(IF(INDEX('WPTM - Section F'!E$93:E$574,MATCH('Print View'!$AX258,'WPTM - Section F'!L$93:L$574,0))&lt;&gt;0,INDEX('WPTM - Section F'!E$93:E$574,MATCH('Print View'!$AX258,'WPTM - Section F'!L$93:L$574,0)),""),"")</f>
        <v/>
      </c>
      <c r="AH258" s="572"/>
      <c r="AI258" s="571" t="str">
        <f ca="1">IFERROR(IF(INDEX('WPTM - Section F'!D$93:D$574,MATCH('Print View'!$AY258,'WPTM - Section F'!L$93:L$574,0))&lt;&gt;0,INDEX('WPTM - Section F'!D$93:D$574,MATCH('Print View'!$AY258,'WPTM - Section F'!L$93:L$574,0)),""),"")</f>
        <v/>
      </c>
      <c r="AJ258" s="572"/>
      <c r="AK258" s="571" t="str">
        <f ca="1">IFERROR(IF(INDEX('WPTM - Section F'!E$93:E$574,MATCH('Print View'!$AY258,'WPTM - Section F'!L$93:L$574,0))&lt;&gt;0,INDEX('WPTM - Section F'!E$93:E$574,MATCH('Print View'!$AY258,'WPTM - Section F'!L$93:L$574,0)),""),"")</f>
        <v/>
      </c>
      <c r="AL258" s="572"/>
      <c r="AM258" s="316" t="str">
        <f>IFERROR(IF(INDEX('WPTM - Section F'!O$8:O$89,MATCH('Print View'!$A258,'WPTM - Section F'!D$8:D$89,0))&lt;&gt;0,INDEX('WPTM - Section F'!O$8:O$89,MATCH('Print View'!$A258,'WPTM - Section F'!D$8:D$89,0)),""),"")</f>
        <v/>
      </c>
      <c r="AN258" s="222"/>
      <c r="AO258" s="310"/>
      <c r="AP258" s="311"/>
      <c r="AQ258" s="311"/>
      <c r="AR258" s="247" t="str">
        <f t="shared" ca="1" si="380"/>
        <v>75</v>
      </c>
      <c r="AS258" s="3" t="str">
        <f t="shared" ca="1" si="381"/>
        <v>751-Jan-19 to 30-Jun-19</v>
      </c>
      <c r="AT258" s="3" t="str">
        <f t="shared" ca="1" si="382"/>
        <v>751-Jul-19 to 31-Dec-19</v>
      </c>
      <c r="AU258" s="3" t="str">
        <f t="shared" ca="1" si="383"/>
        <v>751-Jan-20 to 30-Jun-20</v>
      </c>
      <c r="AV258" s="3" t="str">
        <f t="shared" ca="1" si="384"/>
        <v>751-Jul-20 to 31-Dec-20</v>
      </c>
      <c r="AW258" s="3" t="str">
        <f t="shared" ca="1" si="385"/>
        <v>751-Jan-21 to 30-Jun-21</v>
      </c>
      <c r="AX258" s="9" t="str">
        <f t="shared" si="386"/>
        <v xml:space="preserve">75 to </v>
      </c>
      <c r="AY258" s="9" t="str">
        <f t="shared" si="387"/>
        <v xml:space="preserve">75 to </v>
      </c>
      <c r="AZ258" s="9"/>
      <c r="BA258" s="9"/>
    </row>
    <row r="259" spans="1:53" s="227" customFormat="1" ht="60" customHeight="1" x14ac:dyDescent="0.25">
      <c r="A259" s="297">
        <v>76</v>
      </c>
      <c r="B259" s="315" t="str">
        <f>IFERROR(IF(INDEX('WPTM - Section F'!B$8:B$89,MATCH('Print View'!$A259,'WPTM - Section F'!$A$8:$A$89,0))&lt;&gt;0,INDEX('WPTM - Section F'!B$8:B$89,MATCH('Print View'!$A259,'WPTM - Section F'!$A$8:$A$89,0)),""),"")</f>
        <v/>
      </c>
      <c r="C259" s="315" t="str">
        <f>IFERROR(IF(INDEX('WPTM - Section F'!C$8:C$89,MATCH('Print View'!$A259,'WPTM - Section F'!$A$8:$A$89,0))&lt;&gt;0,INDEX('WPTM - Section F'!C$8:C$89,MATCH('Print View'!$A259,'WPTM - Section F'!$A$8:$A$89,0)),""),"")</f>
        <v/>
      </c>
      <c r="D259" s="315" t="str">
        <f>IFERROR(IF(INDEX('WPTM - Section F'!D$8:D$89,MATCH('Print View'!$A259,'WPTM - Section F'!$A$8:$A$89,0))&lt;&gt;0,INDEX('WPTM - Section F'!D$8:D$89,MATCH('Print View'!$A259,'WPTM - Section F'!$A$8:$A$89,0)),""),"")</f>
        <v/>
      </c>
      <c r="E259" s="315" t="str">
        <f>IFERROR(IF(INDEX('WPTM - Section F'!E$8:E$89,MATCH('Print View'!$A259,'WPTM - Section F'!$A$8:$A$89,0))&lt;&gt;0,INDEX('WPTM - Section F'!E$8:E$89,MATCH('Print View'!$A259,'WPTM - Section F'!$A$8:$A$89,0)),""),"")</f>
        <v/>
      </c>
      <c r="F259" s="315" t="str">
        <f>IFERROR(IF(INDEX('WPTM - Section F'!N$8:N$89,MATCH('Print View'!$A259,'WPTM - Section F'!$A$8:$A$89,0))&lt;&gt;0,INDEX('WPTM - Section F'!N$8:N$89,MATCH('Print View'!$A259,'WPTM - Section F'!$A$8:$A$89,0)),""),"")</f>
        <v/>
      </c>
      <c r="G259" s="571" t="str">
        <f ca="1">IFERROR(IF(INDEX('WPTM - Section F'!D$93:D$574,MATCH('Print View'!$AR259,'WPTM - Section F'!L$93:L$574,0))&lt;&gt;0,INDEX('WPTM - Section F'!D$93:D$574,MATCH('Print View'!$AR259,'WPTM - Section F'!L$93:L$574,0)),""),"")</f>
        <v/>
      </c>
      <c r="H259" s="572"/>
      <c r="I259" s="571" t="str">
        <f ca="1">IFERROR(IF(INDEX('WPTM - Section F'!E$93:E$574,MATCH('Print View'!$AR259,'WPTM - Section F'!L$93:L$574,0))&lt;&gt;0,INDEX('WPTM - Section F'!E$93:E$574,MATCH('Print View'!$AR259,'WPTM - Section F'!L$93:L$574,0)),""),"")</f>
        <v/>
      </c>
      <c r="J259" s="572"/>
      <c r="K259" s="571" t="str">
        <f ca="1">IFERROR(IF(INDEX('WPTM - Section F'!D$93:D$574,MATCH('Print View'!$AS259,'WPTM - Section F'!L$93:L$574,0))&lt;&gt;0,INDEX('WPTM - Section F'!D$93:D$574,MATCH('Print View'!$AS259,'WPTM - Section F'!L$93:L$574,0)),""),"")</f>
        <v/>
      </c>
      <c r="L259" s="572"/>
      <c r="M259" s="571" t="str">
        <f ca="1">IFERROR(IF(INDEX('WPTM - Section F'!E$93:E$574,MATCH('Print View'!$AS259,'WPTM - Section F'!L$93:L$574,0))&lt;&gt;0,INDEX('WPTM - Section F'!E$93:E$574,MATCH('Print View'!$AS259,'WPTM - Section F'!L$93:L$574,0)),""),"")</f>
        <v/>
      </c>
      <c r="N259" s="572"/>
      <c r="O259" s="571" t="str">
        <f ca="1">IFERROR(IF(INDEX('WPTM - Section F'!D$93:D$574,MATCH('Print View'!$AT259,'WPTM - Section F'!L$93:L$574,0))&lt;&gt;0,INDEX('WPTM - Section F'!D$93:D$574,MATCH('Print View'!$AT259,'WPTM - Section F'!L$93:L$574,0)),""),"")</f>
        <v/>
      </c>
      <c r="P259" s="572"/>
      <c r="Q259" s="571" t="str">
        <f ca="1">IFERROR(IF(INDEX('WPTM - Section F'!E$93:E$574,MATCH('Print View'!$AT259,'WPTM - Section F'!L$93:L$574,0))&lt;&gt;0,INDEX('WPTM - Section F'!E$93:E$574,MATCH('Print View'!$AT259,'WPTM - Section F'!L$93:L$574,0)),""),"")</f>
        <v/>
      </c>
      <c r="R259" s="572"/>
      <c r="S259" s="571" t="str">
        <f ca="1">IFERROR(IF(INDEX('WPTM - Section F'!D$93:D$574,MATCH('Print View'!$AU259,'WPTM - Section F'!L$93:L$574,0))&lt;&gt;0,INDEX('WPTM - Section F'!D$93:D$574,MATCH('Print View'!$AU259,'WPTM - Section F'!L$93:L$574,0)),""),"")</f>
        <v/>
      </c>
      <c r="T259" s="572"/>
      <c r="U259" s="571" t="str">
        <f ca="1">IFERROR(IF(INDEX('WPTM - Section F'!E$93:E$574,MATCH('Print View'!$AU259,'WPTM - Section F'!L$93:L$574,0))&lt;&gt;0,INDEX('WPTM - Section F'!E$93:E$574,MATCH('Print View'!$AU259,'WPTM - Section F'!L$93:L$574,0)),""),"")</f>
        <v/>
      </c>
      <c r="V259" s="572"/>
      <c r="W259" s="571" t="str">
        <f ca="1">IFERROR(IF(INDEX('WPTM - Section F'!D$93:D$574,MATCH('Print View'!$AV259,'WPTM - Section F'!L$93:L$574,0))&lt;&gt;0,INDEX('WPTM - Section F'!D$93:D$574,MATCH('Print View'!$AV259,'WPTM - Section F'!L$93:L$574,0)),""),"")</f>
        <v/>
      </c>
      <c r="X259" s="572"/>
      <c r="Y259" s="571" t="str">
        <f ca="1">IFERROR(IF(INDEX('WPTM - Section F'!E$93:E$574,MATCH('Print View'!$AV259,'WPTM - Section F'!L$93:L$574,0))&lt;&gt;0,INDEX('WPTM - Section F'!E$93:E$574,MATCH('Print View'!$AV259,'WPTM - Section F'!L$93:L$574,0)),""),"")</f>
        <v/>
      </c>
      <c r="Z259" s="572"/>
      <c r="AA259" s="571" t="str">
        <f ca="1">IFERROR(IF(INDEX('WPTM - Section F'!D$93:D$574,MATCH('Print View'!$AW259,'WPTM - Section F'!L$93:L$574,0))&lt;&gt;0,INDEX('WPTM - Section F'!D$93:D$574,MATCH('Print View'!$AW259,'WPTM - Section F'!L$93:L$574,0)),""),"")</f>
        <v/>
      </c>
      <c r="AB259" s="572"/>
      <c r="AC259" s="571" t="str">
        <f ca="1">IFERROR(IF(INDEX('WPTM - Section F'!E$93:E$574,MATCH('Print View'!$AW259,'WPTM - Section F'!L$93:L$574,0))&lt;&gt;0,INDEX('WPTM - Section F'!E$93:E$574,MATCH('Print View'!$AW259,'WPTM - Section F'!L$93:L$574,0)),""),"")</f>
        <v/>
      </c>
      <c r="AD259" s="572"/>
      <c r="AE259" s="571" t="str">
        <f ca="1">IFERROR(IF(INDEX('WPTM - Section F'!D$93:D$574,MATCH('Print View'!$AX259,'WPTM - Section F'!L$93:L$574,0))&lt;&gt;0,INDEX('WPTM - Section F'!D$93:D$574,MATCH('Print View'!$AX259,'WPTM - Section F'!L$93:L$574,0)),""),"")</f>
        <v/>
      </c>
      <c r="AF259" s="572"/>
      <c r="AG259" s="571" t="str">
        <f ca="1">IFERROR(IF(INDEX('WPTM - Section F'!E$93:E$574,MATCH('Print View'!$AX259,'WPTM - Section F'!L$93:L$574,0))&lt;&gt;0,INDEX('WPTM - Section F'!E$93:E$574,MATCH('Print View'!$AX259,'WPTM - Section F'!L$93:L$574,0)),""),"")</f>
        <v/>
      </c>
      <c r="AH259" s="572"/>
      <c r="AI259" s="571" t="str">
        <f ca="1">IFERROR(IF(INDEX('WPTM - Section F'!D$93:D$574,MATCH('Print View'!$AY259,'WPTM - Section F'!L$93:L$574,0))&lt;&gt;0,INDEX('WPTM - Section F'!D$93:D$574,MATCH('Print View'!$AY259,'WPTM - Section F'!L$93:L$574,0)),""),"")</f>
        <v/>
      </c>
      <c r="AJ259" s="572"/>
      <c r="AK259" s="571" t="str">
        <f ca="1">IFERROR(IF(INDEX('WPTM - Section F'!E$93:E$574,MATCH('Print View'!$AY259,'WPTM - Section F'!L$93:L$574,0))&lt;&gt;0,INDEX('WPTM - Section F'!E$93:E$574,MATCH('Print View'!$AY259,'WPTM - Section F'!L$93:L$574,0)),""),"")</f>
        <v/>
      </c>
      <c r="AL259" s="572"/>
      <c r="AM259" s="316" t="str">
        <f>IFERROR(IF(INDEX('WPTM - Section F'!O$8:O$89,MATCH('Print View'!$A259,'WPTM - Section F'!D$8:D$89,0))&lt;&gt;0,INDEX('WPTM - Section F'!O$8:O$89,MATCH('Print View'!$A259,'WPTM - Section F'!D$8:D$89,0)),""),"")</f>
        <v/>
      </c>
      <c r="AN259" s="222"/>
      <c r="AO259" s="310"/>
      <c r="AP259" s="311"/>
      <c r="AQ259" s="311"/>
      <c r="AR259" s="247" t="str">
        <f t="shared" ca="1" si="380"/>
        <v>76</v>
      </c>
      <c r="AS259" s="3" t="str">
        <f t="shared" ca="1" si="381"/>
        <v>761-Jan-19 to 30-Jun-19</v>
      </c>
      <c r="AT259" s="3" t="str">
        <f t="shared" ca="1" si="382"/>
        <v>761-Jul-19 to 31-Dec-19</v>
      </c>
      <c r="AU259" s="3" t="str">
        <f t="shared" ca="1" si="383"/>
        <v>761-Jan-20 to 30-Jun-20</v>
      </c>
      <c r="AV259" s="3" t="str">
        <f t="shared" ca="1" si="384"/>
        <v>761-Jul-20 to 31-Dec-20</v>
      </c>
      <c r="AW259" s="3" t="str">
        <f t="shared" ca="1" si="385"/>
        <v>761-Jan-21 to 30-Jun-21</v>
      </c>
      <c r="AX259" s="9" t="str">
        <f t="shared" si="386"/>
        <v xml:space="preserve">76 to </v>
      </c>
      <c r="AY259" s="9" t="str">
        <f t="shared" si="387"/>
        <v xml:space="preserve">76 to </v>
      </c>
      <c r="AZ259" s="9"/>
      <c r="BA259" s="9"/>
    </row>
    <row r="260" spans="1:53" s="227" customFormat="1" ht="60" customHeight="1" x14ac:dyDescent="0.25">
      <c r="A260" s="297">
        <v>77</v>
      </c>
      <c r="B260" s="315" t="str">
        <f>IFERROR(IF(INDEX('WPTM - Section F'!B$8:B$89,MATCH('Print View'!$A260,'WPTM - Section F'!$A$8:$A$89,0))&lt;&gt;0,INDEX('WPTM - Section F'!B$8:B$89,MATCH('Print View'!$A260,'WPTM - Section F'!$A$8:$A$89,0)),""),"")</f>
        <v/>
      </c>
      <c r="C260" s="315" t="str">
        <f>IFERROR(IF(INDEX('WPTM - Section F'!C$8:C$89,MATCH('Print View'!$A260,'WPTM - Section F'!$A$8:$A$89,0))&lt;&gt;0,INDEX('WPTM - Section F'!C$8:C$89,MATCH('Print View'!$A260,'WPTM - Section F'!$A$8:$A$89,0)),""),"")</f>
        <v/>
      </c>
      <c r="D260" s="315" t="str">
        <f>IFERROR(IF(INDEX('WPTM - Section F'!D$8:D$89,MATCH('Print View'!$A260,'WPTM - Section F'!$A$8:$A$89,0))&lt;&gt;0,INDEX('WPTM - Section F'!D$8:D$89,MATCH('Print View'!$A260,'WPTM - Section F'!$A$8:$A$89,0)),""),"")</f>
        <v/>
      </c>
      <c r="E260" s="315" t="str">
        <f>IFERROR(IF(INDEX('WPTM - Section F'!E$8:E$89,MATCH('Print View'!$A260,'WPTM - Section F'!$A$8:$A$89,0))&lt;&gt;0,INDEX('WPTM - Section F'!E$8:E$89,MATCH('Print View'!$A260,'WPTM - Section F'!$A$8:$A$89,0)),""),"")</f>
        <v/>
      </c>
      <c r="F260" s="315" t="str">
        <f>IFERROR(IF(INDEX('WPTM - Section F'!N$8:N$89,MATCH('Print View'!$A260,'WPTM - Section F'!$A$8:$A$89,0))&lt;&gt;0,INDEX('WPTM - Section F'!N$8:N$89,MATCH('Print View'!$A260,'WPTM - Section F'!$A$8:$A$89,0)),""),"")</f>
        <v/>
      </c>
      <c r="G260" s="571" t="str">
        <f ca="1">IFERROR(IF(INDEX('WPTM - Section F'!D$93:D$574,MATCH('Print View'!$AR260,'WPTM - Section F'!L$93:L$574,0))&lt;&gt;0,INDEX('WPTM - Section F'!D$93:D$574,MATCH('Print View'!$AR260,'WPTM - Section F'!L$93:L$574,0)),""),"")</f>
        <v/>
      </c>
      <c r="H260" s="572"/>
      <c r="I260" s="571" t="str">
        <f ca="1">IFERROR(IF(INDEX('WPTM - Section F'!E$93:E$574,MATCH('Print View'!$AR260,'WPTM - Section F'!L$93:L$574,0))&lt;&gt;0,INDEX('WPTM - Section F'!E$93:E$574,MATCH('Print View'!$AR260,'WPTM - Section F'!L$93:L$574,0)),""),"")</f>
        <v/>
      </c>
      <c r="J260" s="572"/>
      <c r="K260" s="571" t="str">
        <f ca="1">IFERROR(IF(INDEX('WPTM - Section F'!D$93:D$574,MATCH('Print View'!$AS260,'WPTM - Section F'!L$93:L$574,0))&lt;&gt;0,INDEX('WPTM - Section F'!D$93:D$574,MATCH('Print View'!$AS260,'WPTM - Section F'!L$93:L$574,0)),""),"")</f>
        <v/>
      </c>
      <c r="L260" s="572"/>
      <c r="M260" s="571" t="str">
        <f ca="1">IFERROR(IF(INDEX('WPTM - Section F'!E$93:E$574,MATCH('Print View'!$AS260,'WPTM - Section F'!L$93:L$574,0))&lt;&gt;0,INDEX('WPTM - Section F'!E$93:E$574,MATCH('Print View'!$AS260,'WPTM - Section F'!L$93:L$574,0)),""),"")</f>
        <v/>
      </c>
      <c r="N260" s="572"/>
      <c r="O260" s="571" t="str">
        <f ca="1">IFERROR(IF(INDEX('WPTM - Section F'!D$93:D$574,MATCH('Print View'!$AT260,'WPTM - Section F'!L$93:L$574,0))&lt;&gt;0,INDEX('WPTM - Section F'!D$93:D$574,MATCH('Print View'!$AT260,'WPTM - Section F'!L$93:L$574,0)),""),"")</f>
        <v/>
      </c>
      <c r="P260" s="572"/>
      <c r="Q260" s="571" t="str">
        <f ca="1">IFERROR(IF(INDEX('WPTM - Section F'!E$93:E$574,MATCH('Print View'!$AT260,'WPTM - Section F'!L$93:L$574,0))&lt;&gt;0,INDEX('WPTM - Section F'!E$93:E$574,MATCH('Print View'!$AT260,'WPTM - Section F'!L$93:L$574,0)),""),"")</f>
        <v/>
      </c>
      <c r="R260" s="572"/>
      <c r="S260" s="571" t="str">
        <f ca="1">IFERROR(IF(INDEX('WPTM - Section F'!D$93:D$574,MATCH('Print View'!$AU260,'WPTM - Section F'!L$93:L$574,0))&lt;&gt;0,INDEX('WPTM - Section F'!D$93:D$574,MATCH('Print View'!$AU260,'WPTM - Section F'!L$93:L$574,0)),""),"")</f>
        <v/>
      </c>
      <c r="T260" s="572"/>
      <c r="U260" s="571" t="str">
        <f ca="1">IFERROR(IF(INDEX('WPTM - Section F'!E$93:E$574,MATCH('Print View'!$AU260,'WPTM - Section F'!L$93:L$574,0))&lt;&gt;0,INDEX('WPTM - Section F'!E$93:E$574,MATCH('Print View'!$AU260,'WPTM - Section F'!L$93:L$574,0)),""),"")</f>
        <v/>
      </c>
      <c r="V260" s="572"/>
      <c r="W260" s="571" t="str">
        <f ca="1">IFERROR(IF(INDEX('WPTM - Section F'!D$93:D$574,MATCH('Print View'!$AV260,'WPTM - Section F'!L$93:L$574,0))&lt;&gt;0,INDEX('WPTM - Section F'!D$93:D$574,MATCH('Print View'!$AV260,'WPTM - Section F'!L$93:L$574,0)),""),"")</f>
        <v/>
      </c>
      <c r="X260" s="572"/>
      <c r="Y260" s="571" t="str">
        <f ca="1">IFERROR(IF(INDEX('WPTM - Section F'!E$93:E$574,MATCH('Print View'!$AV260,'WPTM - Section F'!L$93:L$574,0))&lt;&gt;0,INDEX('WPTM - Section F'!E$93:E$574,MATCH('Print View'!$AV260,'WPTM - Section F'!L$93:L$574,0)),""),"")</f>
        <v/>
      </c>
      <c r="Z260" s="572"/>
      <c r="AA260" s="571" t="str">
        <f ca="1">IFERROR(IF(INDEX('WPTM - Section F'!D$93:D$574,MATCH('Print View'!$AW260,'WPTM - Section F'!L$93:L$574,0))&lt;&gt;0,INDEX('WPTM - Section F'!D$93:D$574,MATCH('Print View'!$AW260,'WPTM - Section F'!L$93:L$574,0)),""),"")</f>
        <v/>
      </c>
      <c r="AB260" s="572"/>
      <c r="AC260" s="571" t="str">
        <f ca="1">IFERROR(IF(INDEX('WPTM - Section F'!E$93:E$574,MATCH('Print View'!$AW260,'WPTM - Section F'!L$93:L$574,0))&lt;&gt;0,INDEX('WPTM - Section F'!E$93:E$574,MATCH('Print View'!$AW260,'WPTM - Section F'!L$93:L$574,0)),""),"")</f>
        <v/>
      </c>
      <c r="AD260" s="572"/>
      <c r="AE260" s="571" t="str">
        <f ca="1">IFERROR(IF(INDEX('WPTM - Section F'!D$93:D$574,MATCH('Print View'!$AX260,'WPTM - Section F'!L$93:L$574,0))&lt;&gt;0,INDEX('WPTM - Section F'!D$93:D$574,MATCH('Print View'!$AX260,'WPTM - Section F'!L$93:L$574,0)),""),"")</f>
        <v/>
      </c>
      <c r="AF260" s="572"/>
      <c r="AG260" s="571" t="str">
        <f ca="1">IFERROR(IF(INDEX('WPTM - Section F'!E$93:E$574,MATCH('Print View'!$AX260,'WPTM - Section F'!L$93:L$574,0))&lt;&gt;0,INDEX('WPTM - Section F'!E$93:E$574,MATCH('Print View'!$AX260,'WPTM - Section F'!L$93:L$574,0)),""),"")</f>
        <v/>
      </c>
      <c r="AH260" s="572"/>
      <c r="AI260" s="571" t="str">
        <f ca="1">IFERROR(IF(INDEX('WPTM - Section F'!D$93:D$574,MATCH('Print View'!$AY260,'WPTM - Section F'!L$93:L$574,0))&lt;&gt;0,INDEX('WPTM - Section F'!D$93:D$574,MATCH('Print View'!$AY260,'WPTM - Section F'!L$93:L$574,0)),""),"")</f>
        <v/>
      </c>
      <c r="AJ260" s="572"/>
      <c r="AK260" s="571" t="str">
        <f ca="1">IFERROR(IF(INDEX('WPTM - Section F'!E$93:E$574,MATCH('Print View'!$AY260,'WPTM - Section F'!L$93:L$574,0))&lt;&gt;0,INDEX('WPTM - Section F'!E$93:E$574,MATCH('Print View'!$AY260,'WPTM - Section F'!L$93:L$574,0)),""),"")</f>
        <v/>
      </c>
      <c r="AL260" s="572"/>
      <c r="AM260" s="316" t="str">
        <f>IFERROR(IF(INDEX('WPTM - Section F'!O$8:O$89,MATCH('Print View'!$A260,'WPTM - Section F'!D$8:D$89,0))&lt;&gt;0,INDEX('WPTM - Section F'!O$8:O$89,MATCH('Print View'!$A260,'WPTM - Section F'!D$8:D$89,0)),""),"")</f>
        <v/>
      </c>
      <c r="AN260" s="222"/>
      <c r="AO260" s="310"/>
      <c r="AP260" s="311"/>
      <c r="AQ260" s="311"/>
      <c r="AR260" s="247" t="str">
        <f t="shared" ca="1" si="380"/>
        <v>77</v>
      </c>
      <c r="AS260" s="3" t="str">
        <f t="shared" ca="1" si="381"/>
        <v>771-Jan-19 to 30-Jun-19</v>
      </c>
      <c r="AT260" s="3" t="str">
        <f t="shared" ca="1" si="382"/>
        <v>771-Jul-19 to 31-Dec-19</v>
      </c>
      <c r="AU260" s="3" t="str">
        <f t="shared" ca="1" si="383"/>
        <v>771-Jan-20 to 30-Jun-20</v>
      </c>
      <c r="AV260" s="3" t="str">
        <f t="shared" ca="1" si="384"/>
        <v>771-Jul-20 to 31-Dec-20</v>
      </c>
      <c r="AW260" s="3" t="str">
        <f t="shared" ca="1" si="385"/>
        <v>771-Jan-21 to 30-Jun-21</v>
      </c>
      <c r="AX260" s="9" t="str">
        <f t="shared" si="386"/>
        <v xml:space="preserve">77 to </v>
      </c>
      <c r="AY260" s="9" t="str">
        <f t="shared" si="387"/>
        <v xml:space="preserve">77 to </v>
      </c>
      <c r="AZ260" s="9"/>
      <c r="BA260" s="9"/>
    </row>
    <row r="261" spans="1:53" s="227" customFormat="1" ht="60" customHeight="1" x14ac:dyDescent="0.25">
      <c r="A261" s="297">
        <v>78</v>
      </c>
      <c r="B261" s="315" t="str">
        <f>IFERROR(IF(INDEX('WPTM - Section F'!B$8:B$89,MATCH('Print View'!$A261,'WPTM - Section F'!$A$8:$A$89,0))&lt;&gt;0,INDEX('WPTM - Section F'!B$8:B$89,MATCH('Print View'!$A261,'WPTM - Section F'!$A$8:$A$89,0)),""),"")</f>
        <v/>
      </c>
      <c r="C261" s="315" t="str">
        <f>IFERROR(IF(INDEX('WPTM - Section F'!C$8:C$89,MATCH('Print View'!$A261,'WPTM - Section F'!$A$8:$A$89,0))&lt;&gt;0,INDEX('WPTM - Section F'!C$8:C$89,MATCH('Print View'!$A261,'WPTM - Section F'!$A$8:$A$89,0)),""),"")</f>
        <v/>
      </c>
      <c r="D261" s="315" t="str">
        <f>IFERROR(IF(INDEX('WPTM - Section F'!D$8:D$89,MATCH('Print View'!$A261,'WPTM - Section F'!$A$8:$A$89,0))&lt;&gt;0,INDEX('WPTM - Section F'!D$8:D$89,MATCH('Print View'!$A261,'WPTM - Section F'!$A$8:$A$89,0)),""),"")</f>
        <v/>
      </c>
      <c r="E261" s="315" t="str">
        <f>IFERROR(IF(INDEX('WPTM - Section F'!E$8:E$89,MATCH('Print View'!$A261,'WPTM - Section F'!$A$8:$A$89,0))&lt;&gt;0,INDEX('WPTM - Section F'!E$8:E$89,MATCH('Print View'!$A261,'WPTM - Section F'!$A$8:$A$89,0)),""),"")</f>
        <v/>
      </c>
      <c r="F261" s="315" t="str">
        <f>IFERROR(IF(INDEX('WPTM - Section F'!N$8:N$89,MATCH('Print View'!$A261,'WPTM - Section F'!$A$8:$A$89,0))&lt;&gt;0,INDEX('WPTM - Section F'!N$8:N$89,MATCH('Print View'!$A261,'WPTM - Section F'!$A$8:$A$89,0)),""),"")</f>
        <v/>
      </c>
      <c r="G261" s="571" t="str">
        <f ca="1">IFERROR(IF(INDEX('WPTM - Section F'!D$93:D$574,MATCH('Print View'!$AR261,'WPTM - Section F'!L$93:L$574,0))&lt;&gt;0,INDEX('WPTM - Section F'!D$93:D$574,MATCH('Print View'!$AR261,'WPTM - Section F'!L$93:L$574,0)),""),"")</f>
        <v/>
      </c>
      <c r="H261" s="572"/>
      <c r="I261" s="571" t="str">
        <f ca="1">IFERROR(IF(INDEX('WPTM - Section F'!E$93:E$574,MATCH('Print View'!$AR261,'WPTM - Section F'!L$93:L$574,0))&lt;&gt;0,INDEX('WPTM - Section F'!E$93:E$574,MATCH('Print View'!$AR261,'WPTM - Section F'!L$93:L$574,0)),""),"")</f>
        <v/>
      </c>
      <c r="J261" s="572"/>
      <c r="K261" s="571" t="str">
        <f ca="1">IFERROR(IF(INDEX('WPTM - Section F'!D$93:D$574,MATCH('Print View'!$AS261,'WPTM - Section F'!L$93:L$574,0))&lt;&gt;0,INDEX('WPTM - Section F'!D$93:D$574,MATCH('Print View'!$AS261,'WPTM - Section F'!L$93:L$574,0)),""),"")</f>
        <v/>
      </c>
      <c r="L261" s="572"/>
      <c r="M261" s="571" t="str">
        <f ca="1">IFERROR(IF(INDEX('WPTM - Section F'!E$93:E$574,MATCH('Print View'!$AS261,'WPTM - Section F'!L$93:L$574,0))&lt;&gt;0,INDEX('WPTM - Section F'!E$93:E$574,MATCH('Print View'!$AS261,'WPTM - Section F'!L$93:L$574,0)),""),"")</f>
        <v/>
      </c>
      <c r="N261" s="572"/>
      <c r="O261" s="571" t="str">
        <f ca="1">IFERROR(IF(INDEX('WPTM - Section F'!D$93:D$574,MATCH('Print View'!$AT261,'WPTM - Section F'!L$93:L$574,0))&lt;&gt;0,INDEX('WPTM - Section F'!D$93:D$574,MATCH('Print View'!$AT261,'WPTM - Section F'!L$93:L$574,0)),""),"")</f>
        <v/>
      </c>
      <c r="P261" s="572"/>
      <c r="Q261" s="571" t="str">
        <f ca="1">IFERROR(IF(INDEX('WPTM - Section F'!E$93:E$574,MATCH('Print View'!$AT261,'WPTM - Section F'!L$93:L$574,0))&lt;&gt;0,INDEX('WPTM - Section F'!E$93:E$574,MATCH('Print View'!$AT261,'WPTM - Section F'!L$93:L$574,0)),""),"")</f>
        <v/>
      </c>
      <c r="R261" s="572"/>
      <c r="S261" s="571" t="str">
        <f ca="1">IFERROR(IF(INDEX('WPTM - Section F'!D$93:D$574,MATCH('Print View'!$AU261,'WPTM - Section F'!L$93:L$574,0))&lt;&gt;0,INDEX('WPTM - Section F'!D$93:D$574,MATCH('Print View'!$AU261,'WPTM - Section F'!L$93:L$574,0)),""),"")</f>
        <v/>
      </c>
      <c r="T261" s="572"/>
      <c r="U261" s="571" t="str">
        <f ca="1">IFERROR(IF(INDEX('WPTM - Section F'!E$93:E$574,MATCH('Print View'!$AU261,'WPTM - Section F'!L$93:L$574,0))&lt;&gt;0,INDEX('WPTM - Section F'!E$93:E$574,MATCH('Print View'!$AU261,'WPTM - Section F'!L$93:L$574,0)),""),"")</f>
        <v/>
      </c>
      <c r="V261" s="572"/>
      <c r="W261" s="571" t="str">
        <f ca="1">IFERROR(IF(INDEX('WPTM - Section F'!D$93:D$574,MATCH('Print View'!$AV261,'WPTM - Section F'!L$93:L$574,0))&lt;&gt;0,INDEX('WPTM - Section F'!D$93:D$574,MATCH('Print View'!$AV261,'WPTM - Section F'!L$93:L$574,0)),""),"")</f>
        <v/>
      </c>
      <c r="X261" s="572"/>
      <c r="Y261" s="571" t="str">
        <f ca="1">IFERROR(IF(INDEX('WPTM - Section F'!E$93:E$574,MATCH('Print View'!$AV261,'WPTM - Section F'!L$93:L$574,0))&lt;&gt;0,INDEX('WPTM - Section F'!E$93:E$574,MATCH('Print View'!$AV261,'WPTM - Section F'!L$93:L$574,0)),""),"")</f>
        <v/>
      </c>
      <c r="Z261" s="572"/>
      <c r="AA261" s="571" t="str">
        <f ca="1">IFERROR(IF(INDEX('WPTM - Section F'!D$93:D$574,MATCH('Print View'!$AW261,'WPTM - Section F'!L$93:L$574,0))&lt;&gt;0,INDEX('WPTM - Section F'!D$93:D$574,MATCH('Print View'!$AW261,'WPTM - Section F'!L$93:L$574,0)),""),"")</f>
        <v/>
      </c>
      <c r="AB261" s="572"/>
      <c r="AC261" s="571" t="str">
        <f ca="1">IFERROR(IF(INDEX('WPTM - Section F'!E$93:E$574,MATCH('Print View'!$AW261,'WPTM - Section F'!L$93:L$574,0))&lt;&gt;0,INDEX('WPTM - Section F'!E$93:E$574,MATCH('Print View'!$AW261,'WPTM - Section F'!L$93:L$574,0)),""),"")</f>
        <v/>
      </c>
      <c r="AD261" s="572"/>
      <c r="AE261" s="571" t="str">
        <f ca="1">IFERROR(IF(INDEX('WPTM - Section F'!D$93:D$574,MATCH('Print View'!$AX261,'WPTM - Section F'!L$93:L$574,0))&lt;&gt;0,INDEX('WPTM - Section F'!D$93:D$574,MATCH('Print View'!$AX261,'WPTM - Section F'!L$93:L$574,0)),""),"")</f>
        <v/>
      </c>
      <c r="AF261" s="572"/>
      <c r="AG261" s="571" t="str">
        <f ca="1">IFERROR(IF(INDEX('WPTM - Section F'!E$93:E$574,MATCH('Print View'!$AX261,'WPTM - Section F'!L$93:L$574,0))&lt;&gt;0,INDEX('WPTM - Section F'!E$93:E$574,MATCH('Print View'!$AX261,'WPTM - Section F'!L$93:L$574,0)),""),"")</f>
        <v/>
      </c>
      <c r="AH261" s="572"/>
      <c r="AI261" s="571" t="str">
        <f ca="1">IFERROR(IF(INDEX('WPTM - Section F'!D$93:D$574,MATCH('Print View'!$AY261,'WPTM - Section F'!L$93:L$574,0))&lt;&gt;0,INDEX('WPTM - Section F'!D$93:D$574,MATCH('Print View'!$AY261,'WPTM - Section F'!L$93:L$574,0)),""),"")</f>
        <v/>
      </c>
      <c r="AJ261" s="572"/>
      <c r="AK261" s="571" t="str">
        <f ca="1">IFERROR(IF(INDEX('WPTM - Section F'!E$93:E$574,MATCH('Print View'!$AY261,'WPTM - Section F'!L$93:L$574,0))&lt;&gt;0,INDEX('WPTM - Section F'!E$93:E$574,MATCH('Print View'!$AY261,'WPTM - Section F'!L$93:L$574,0)),""),"")</f>
        <v/>
      </c>
      <c r="AL261" s="572"/>
      <c r="AM261" s="316" t="str">
        <f>IFERROR(IF(INDEX('WPTM - Section F'!O$8:O$89,MATCH('Print View'!$A261,'WPTM - Section F'!D$8:D$89,0))&lt;&gt;0,INDEX('WPTM - Section F'!O$8:O$89,MATCH('Print View'!$A261,'WPTM - Section F'!D$8:D$89,0)),""),"")</f>
        <v/>
      </c>
      <c r="AN261" s="222"/>
      <c r="AO261" s="310"/>
      <c r="AP261" s="311"/>
      <c r="AQ261" s="311"/>
      <c r="AR261" s="247" t="str">
        <f t="shared" ca="1" si="380"/>
        <v>78</v>
      </c>
      <c r="AS261" s="3" t="str">
        <f t="shared" ca="1" si="381"/>
        <v>781-Jan-19 to 30-Jun-19</v>
      </c>
      <c r="AT261" s="3" t="str">
        <f t="shared" ca="1" si="382"/>
        <v>781-Jul-19 to 31-Dec-19</v>
      </c>
      <c r="AU261" s="3" t="str">
        <f t="shared" ca="1" si="383"/>
        <v>781-Jan-20 to 30-Jun-20</v>
      </c>
      <c r="AV261" s="3" t="str">
        <f t="shared" ca="1" si="384"/>
        <v>781-Jul-20 to 31-Dec-20</v>
      </c>
      <c r="AW261" s="3" t="str">
        <f t="shared" ca="1" si="385"/>
        <v>781-Jan-21 to 30-Jun-21</v>
      </c>
      <c r="AX261" s="9" t="str">
        <f t="shared" si="386"/>
        <v xml:space="preserve">78 to </v>
      </c>
      <c r="AY261" s="9" t="str">
        <f t="shared" si="387"/>
        <v xml:space="preserve">78 to </v>
      </c>
      <c r="AZ261" s="9"/>
      <c r="BA261" s="9"/>
    </row>
    <row r="262" spans="1:53" s="227" customFormat="1" ht="60" customHeight="1" x14ac:dyDescent="0.25">
      <c r="A262" s="297">
        <v>79</v>
      </c>
      <c r="B262" s="315" t="str">
        <f>IFERROR(IF(INDEX('WPTM - Section F'!B$8:B$89,MATCH('Print View'!$A262,'WPTM - Section F'!$A$8:$A$89,0))&lt;&gt;0,INDEX('WPTM - Section F'!B$8:B$89,MATCH('Print View'!$A262,'WPTM - Section F'!$A$8:$A$89,0)),""),"")</f>
        <v/>
      </c>
      <c r="C262" s="315" t="str">
        <f>IFERROR(IF(INDEX('WPTM - Section F'!C$8:C$89,MATCH('Print View'!$A262,'WPTM - Section F'!$A$8:$A$89,0))&lt;&gt;0,INDEX('WPTM - Section F'!C$8:C$89,MATCH('Print View'!$A262,'WPTM - Section F'!$A$8:$A$89,0)),""),"")</f>
        <v/>
      </c>
      <c r="D262" s="315" t="str">
        <f>IFERROR(IF(INDEX('WPTM - Section F'!D$8:D$89,MATCH('Print View'!$A262,'WPTM - Section F'!$A$8:$A$89,0))&lt;&gt;0,INDEX('WPTM - Section F'!D$8:D$89,MATCH('Print View'!$A262,'WPTM - Section F'!$A$8:$A$89,0)),""),"")</f>
        <v/>
      </c>
      <c r="E262" s="315" t="str">
        <f>IFERROR(IF(INDEX('WPTM - Section F'!E$8:E$89,MATCH('Print View'!$A262,'WPTM - Section F'!$A$8:$A$89,0))&lt;&gt;0,INDEX('WPTM - Section F'!E$8:E$89,MATCH('Print View'!$A262,'WPTM - Section F'!$A$8:$A$89,0)),""),"")</f>
        <v/>
      </c>
      <c r="F262" s="315" t="str">
        <f>IFERROR(IF(INDEX('WPTM - Section F'!N$8:N$89,MATCH('Print View'!$A262,'WPTM - Section F'!$A$8:$A$89,0))&lt;&gt;0,INDEX('WPTM - Section F'!N$8:N$89,MATCH('Print View'!$A262,'WPTM - Section F'!$A$8:$A$89,0)),""),"")</f>
        <v/>
      </c>
      <c r="G262" s="571" t="str">
        <f ca="1">IFERROR(IF(INDEX('WPTM - Section F'!D$93:D$574,MATCH('Print View'!$AR262,'WPTM - Section F'!L$93:L$574,0))&lt;&gt;0,INDEX('WPTM - Section F'!D$93:D$574,MATCH('Print View'!$AR262,'WPTM - Section F'!L$93:L$574,0)),""),"")</f>
        <v/>
      </c>
      <c r="H262" s="572"/>
      <c r="I262" s="571" t="str">
        <f ca="1">IFERROR(IF(INDEX('WPTM - Section F'!E$93:E$574,MATCH('Print View'!$AR262,'WPTM - Section F'!L$93:L$574,0))&lt;&gt;0,INDEX('WPTM - Section F'!E$93:E$574,MATCH('Print View'!$AR262,'WPTM - Section F'!L$93:L$574,0)),""),"")</f>
        <v/>
      </c>
      <c r="J262" s="572"/>
      <c r="K262" s="571" t="str">
        <f ca="1">IFERROR(IF(INDEX('WPTM - Section F'!D$93:D$574,MATCH('Print View'!$AS262,'WPTM - Section F'!L$93:L$574,0))&lt;&gt;0,INDEX('WPTM - Section F'!D$93:D$574,MATCH('Print View'!$AS262,'WPTM - Section F'!L$93:L$574,0)),""),"")</f>
        <v/>
      </c>
      <c r="L262" s="572"/>
      <c r="M262" s="571" t="str">
        <f ca="1">IFERROR(IF(INDEX('WPTM - Section F'!E$93:E$574,MATCH('Print View'!$AS262,'WPTM - Section F'!L$93:L$574,0))&lt;&gt;0,INDEX('WPTM - Section F'!E$93:E$574,MATCH('Print View'!$AS262,'WPTM - Section F'!L$93:L$574,0)),""),"")</f>
        <v/>
      </c>
      <c r="N262" s="572"/>
      <c r="O262" s="571" t="str">
        <f ca="1">IFERROR(IF(INDEX('WPTM - Section F'!D$93:D$574,MATCH('Print View'!$AT262,'WPTM - Section F'!L$93:L$574,0))&lt;&gt;0,INDEX('WPTM - Section F'!D$93:D$574,MATCH('Print View'!$AT262,'WPTM - Section F'!L$93:L$574,0)),""),"")</f>
        <v/>
      </c>
      <c r="P262" s="572"/>
      <c r="Q262" s="571" t="str">
        <f ca="1">IFERROR(IF(INDEX('WPTM - Section F'!E$93:E$574,MATCH('Print View'!$AT262,'WPTM - Section F'!L$93:L$574,0))&lt;&gt;0,INDEX('WPTM - Section F'!E$93:E$574,MATCH('Print View'!$AT262,'WPTM - Section F'!L$93:L$574,0)),""),"")</f>
        <v/>
      </c>
      <c r="R262" s="572"/>
      <c r="S262" s="571" t="str">
        <f ca="1">IFERROR(IF(INDEX('WPTM - Section F'!D$93:D$574,MATCH('Print View'!$AU262,'WPTM - Section F'!L$93:L$574,0))&lt;&gt;0,INDEX('WPTM - Section F'!D$93:D$574,MATCH('Print View'!$AU262,'WPTM - Section F'!L$93:L$574,0)),""),"")</f>
        <v/>
      </c>
      <c r="T262" s="572"/>
      <c r="U262" s="571" t="str">
        <f ca="1">IFERROR(IF(INDEX('WPTM - Section F'!E$93:E$574,MATCH('Print View'!$AU262,'WPTM - Section F'!L$93:L$574,0))&lt;&gt;0,INDEX('WPTM - Section F'!E$93:E$574,MATCH('Print View'!$AU262,'WPTM - Section F'!L$93:L$574,0)),""),"")</f>
        <v/>
      </c>
      <c r="V262" s="572"/>
      <c r="W262" s="571" t="str">
        <f ca="1">IFERROR(IF(INDEX('WPTM - Section F'!D$93:D$574,MATCH('Print View'!$AV262,'WPTM - Section F'!L$93:L$574,0))&lt;&gt;0,INDEX('WPTM - Section F'!D$93:D$574,MATCH('Print View'!$AV262,'WPTM - Section F'!L$93:L$574,0)),""),"")</f>
        <v/>
      </c>
      <c r="X262" s="572"/>
      <c r="Y262" s="571" t="str">
        <f ca="1">IFERROR(IF(INDEX('WPTM - Section F'!E$93:E$574,MATCH('Print View'!$AV262,'WPTM - Section F'!L$93:L$574,0))&lt;&gt;0,INDEX('WPTM - Section F'!E$93:E$574,MATCH('Print View'!$AV262,'WPTM - Section F'!L$93:L$574,0)),""),"")</f>
        <v/>
      </c>
      <c r="Z262" s="572"/>
      <c r="AA262" s="571" t="str">
        <f ca="1">IFERROR(IF(INDEX('WPTM - Section F'!D$93:D$574,MATCH('Print View'!$AW262,'WPTM - Section F'!L$93:L$574,0))&lt;&gt;0,INDEX('WPTM - Section F'!D$93:D$574,MATCH('Print View'!$AW262,'WPTM - Section F'!L$93:L$574,0)),""),"")</f>
        <v/>
      </c>
      <c r="AB262" s="572"/>
      <c r="AC262" s="571" t="str">
        <f ca="1">IFERROR(IF(INDEX('WPTM - Section F'!E$93:E$574,MATCH('Print View'!$AW262,'WPTM - Section F'!L$93:L$574,0))&lt;&gt;0,INDEX('WPTM - Section F'!E$93:E$574,MATCH('Print View'!$AW262,'WPTM - Section F'!L$93:L$574,0)),""),"")</f>
        <v/>
      </c>
      <c r="AD262" s="572"/>
      <c r="AE262" s="571" t="str">
        <f ca="1">IFERROR(IF(INDEX('WPTM - Section F'!D$93:D$574,MATCH('Print View'!$AX262,'WPTM - Section F'!L$93:L$574,0))&lt;&gt;0,INDEX('WPTM - Section F'!D$93:D$574,MATCH('Print View'!$AX262,'WPTM - Section F'!L$93:L$574,0)),""),"")</f>
        <v/>
      </c>
      <c r="AF262" s="572"/>
      <c r="AG262" s="571" t="str">
        <f ca="1">IFERROR(IF(INDEX('WPTM - Section F'!E$93:E$574,MATCH('Print View'!$AX262,'WPTM - Section F'!L$93:L$574,0))&lt;&gt;0,INDEX('WPTM - Section F'!E$93:E$574,MATCH('Print View'!$AX262,'WPTM - Section F'!L$93:L$574,0)),""),"")</f>
        <v/>
      </c>
      <c r="AH262" s="572"/>
      <c r="AI262" s="571" t="str">
        <f ca="1">IFERROR(IF(INDEX('WPTM - Section F'!D$93:D$574,MATCH('Print View'!$AY262,'WPTM - Section F'!L$93:L$574,0))&lt;&gt;0,INDEX('WPTM - Section F'!D$93:D$574,MATCH('Print View'!$AY262,'WPTM - Section F'!L$93:L$574,0)),""),"")</f>
        <v/>
      </c>
      <c r="AJ262" s="572"/>
      <c r="AK262" s="571" t="str">
        <f ca="1">IFERROR(IF(INDEX('WPTM - Section F'!E$93:E$574,MATCH('Print View'!$AY262,'WPTM - Section F'!L$93:L$574,0))&lt;&gt;0,INDEX('WPTM - Section F'!E$93:E$574,MATCH('Print View'!$AY262,'WPTM - Section F'!L$93:L$574,0)),""),"")</f>
        <v/>
      </c>
      <c r="AL262" s="572"/>
      <c r="AM262" s="316" t="str">
        <f>IFERROR(IF(INDEX('WPTM - Section F'!O$8:O$89,MATCH('Print View'!$A262,'WPTM - Section F'!D$8:D$89,0))&lt;&gt;0,INDEX('WPTM - Section F'!O$8:O$89,MATCH('Print View'!$A262,'WPTM - Section F'!D$8:D$89,0)),""),"")</f>
        <v/>
      </c>
      <c r="AN262" s="222"/>
      <c r="AO262" s="310"/>
      <c r="AP262" s="311"/>
      <c r="AQ262" s="311"/>
      <c r="AR262" s="247" t="str">
        <f t="shared" ca="1" si="380"/>
        <v>79</v>
      </c>
      <c r="AS262" s="3" t="str">
        <f t="shared" ca="1" si="381"/>
        <v>791-Jan-19 to 30-Jun-19</v>
      </c>
      <c r="AT262" s="3" t="str">
        <f t="shared" ca="1" si="382"/>
        <v>791-Jul-19 to 31-Dec-19</v>
      </c>
      <c r="AU262" s="3" t="str">
        <f t="shared" ca="1" si="383"/>
        <v>791-Jan-20 to 30-Jun-20</v>
      </c>
      <c r="AV262" s="3" t="str">
        <f t="shared" ca="1" si="384"/>
        <v>791-Jul-20 to 31-Dec-20</v>
      </c>
      <c r="AW262" s="3" t="str">
        <f t="shared" ca="1" si="385"/>
        <v>791-Jan-21 to 30-Jun-21</v>
      </c>
      <c r="AX262" s="9" t="str">
        <f t="shared" si="386"/>
        <v xml:space="preserve">79 to </v>
      </c>
      <c r="AY262" s="9" t="str">
        <f t="shared" si="387"/>
        <v xml:space="preserve">79 to </v>
      </c>
      <c r="AZ262" s="9"/>
      <c r="BA262" s="9"/>
    </row>
    <row r="263" spans="1:53" s="227" customFormat="1" ht="60" customHeight="1" thickBot="1" x14ac:dyDescent="0.3">
      <c r="A263" s="300">
        <v>80</v>
      </c>
      <c r="B263" s="317" t="str">
        <f>IFERROR(IF(INDEX('WPTM - Section F'!B$8:B$89,MATCH('Print View'!$A263,'WPTM - Section F'!$A$8:$A$89,0))&lt;&gt;0,INDEX('WPTM - Section F'!B$8:B$89,MATCH('Print View'!$A263,'WPTM - Section F'!$A$8:$A$89,0)),""),"")</f>
        <v/>
      </c>
      <c r="C263" s="317" t="str">
        <f>IFERROR(IF(INDEX('WPTM - Section F'!C$8:C$89,MATCH('Print View'!$A263,'WPTM - Section F'!$A$8:$A$89,0))&lt;&gt;0,INDEX('WPTM - Section F'!C$8:C$89,MATCH('Print View'!$A263,'WPTM - Section F'!$A$8:$A$89,0)),""),"")</f>
        <v/>
      </c>
      <c r="D263" s="317" t="str">
        <f>IFERROR(IF(INDEX('WPTM - Section F'!D$8:D$89,MATCH('Print View'!$A263,'WPTM - Section F'!$A$8:$A$89,0))&lt;&gt;0,INDEX('WPTM - Section F'!D$8:D$89,MATCH('Print View'!$A263,'WPTM - Section F'!$A$8:$A$89,0)),""),"")</f>
        <v/>
      </c>
      <c r="E263" s="317" t="str">
        <f>IFERROR(IF(INDEX('WPTM - Section F'!E$8:E$89,MATCH('Print View'!$A263,'WPTM - Section F'!$A$8:$A$89,0))&lt;&gt;0,INDEX('WPTM - Section F'!E$8:E$89,MATCH('Print View'!$A263,'WPTM - Section F'!$A$8:$A$89,0)),""),"")</f>
        <v/>
      </c>
      <c r="F263" s="317" t="str">
        <f>IFERROR(IF(INDEX('WPTM - Section F'!N$8:N$89,MATCH('Print View'!$A263,'WPTM - Section F'!$A$8:$A$89,0))&lt;&gt;0,INDEX('WPTM - Section F'!N$8:N$89,MATCH('Print View'!$A263,'WPTM - Section F'!$A$8:$A$89,0)),""),"")</f>
        <v/>
      </c>
      <c r="G263" s="573" t="str">
        <f ca="1">IFERROR(IF(INDEX('WPTM - Section F'!D$93:D$574,MATCH('Print View'!$AR263,'WPTM - Section F'!L$93:L$574,0))&lt;&gt;0,INDEX('WPTM - Section F'!D$93:D$574,MATCH('Print View'!$AR263,'WPTM - Section F'!L$93:L$574,0)),""),"")</f>
        <v/>
      </c>
      <c r="H263" s="574"/>
      <c r="I263" s="573" t="str">
        <f ca="1">IFERROR(IF(INDEX('WPTM - Section F'!E$93:E$574,MATCH('Print View'!$AR263,'WPTM - Section F'!L$93:L$574,0))&lt;&gt;0,INDEX('WPTM - Section F'!E$93:E$574,MATCH('Print View'!$AR263,'WPTM - Section F'!L$93:L$574,0)),""),"")</f>
        <v/>
      </c>
      <c r="J263" s="574"/>
      <c r="K263" s="573" t="str">
        <f ca="1">IFERROR(IF(INDEX('WPTM - Section F'!D$93:D$574,MATCH('Print View'!$AS263,'WPTM - Section F'!L$93:L$574,0))&lt;&gt;0,INDEX('WPTM - Section F'!D$93:D$574,MATCH('Print View'!$AS263,'WPTM - Section F'!L$93:L$574,0)),""),"")</f>
        <v/>
      </c>
      <c r="L263" s="574"/>
      <c r="M263" s="573" t="str">
        <f ca="1">IFERROR(IF(INDEX('WPTM - Section F'!E$93:E$574,MATCH('Print View'!$AS263,'WPTM - Section F'!L$93:L$574,0))&lt;&gt;0,INDEX('WPTM - Section F'!E$93:E$574,MATCH('Print View'!$AS263,'WPTM - Section F'!L$93:L$574,0)),""),"")</f>
        <v/>
      </c>
      <c r="N263" s="574"/>
      <c r="O263" s="573" t="str">
        <f ca="1">IFERROR(IF(INDEX('WPTM - Section F'!D$93:D$574,MATCH('Print View'!$AT263,'WPTM - Section F'!L$93:L$574,0))&lt;&gt;0,INDEX('WPTM - Section F'!D$93:D$574,MATCH('Print View'!$AT263,'WPTM - Section F'!L$93:L$574,0)),""),"")</f>
        <v/>
      </c>
      <c r="P263" s="574"/>
      <c r="Q263" s="573" t="str">
        <f ca="1">IFERROR(IF(INDEX('WPTM - Section F'!E$93:E$574,MATCH('Print View'!$AT263,'WPTM - Section F'!L$93:L$574,0))&lt;&gt;0,INDEX('WPTM - Section F'!E$93:E$574,MATCH('Print View'!$AT263,'WPTM - Section F'!L$93:L$574,0)),""),"")</f>
        <v/>
      </c>
      <c r="R263" s="574"/>
      <c r="S263" s="573" t="str">
        <f ca="1">IFERROR(IF(INDEX('WPTM - Section F'!D$93:D$574,MATCH('Print View'!$AU263,'WPTM - Section F'!L$93:L$574,0))&lt;&gt;0,INDEX('WPTM - Section F'!D$93:D$574,MATCH('Print View'!$AU263,'WPTM - Section F'!L$93:L$574,0)),""),"")</f>
        <v/>
      </c>
      <c r="T263" s="574"/>
      <c r="U263" s="573" t="str">
        <f ca="1">IFERROR(IF(INDEX('WPTM - Section F'!E$93:E$574,MATCH('Print View'!$AU263,'WPTM - Section F'!L$93:L$574,0))&lt;&gt;0,INDEX('WPTM - Section F'!E$93:E$574,MATCH('Print View'!$AU263,'WPTM - Section F'!L$93:L$574,0)),""),"")</f>
        <v/>
      </c>
      <c r="V263" s="574"/>
      <c r="W263" s="573" t="str">
        <f ca="1">IFERROR(IF(INDEX('WPTM - Section F'!D$93:D$574,MATCH('Print View'!$AV263,'WPTM - Section F'!L$93:L$574,0))&lt;&gt;0,INDEX('WPTM - Section F'!D$93:D$574,MATCH('Print View'!$AV263,'WPTM - Section F'!L$93:L$574,0)),""),"")</f>
        <v/>
      </c>
      <c r="X263" s="574"/>
      <c r="Y263" s="573" t="str">
        <f ca="1">IFERROR(IF(INDEX('WPTM - Section F'!E$93:E$574,MATCH('Print View'!$AV263,'WPTM - Section F'!L$93:L$574,0))&lt;&gt;0,INDEX('WPTM - Section F'!E$93:E$574,MATCH('Print View'!$AV263,'WPTM - Section F'!L$93:L$574,0)),""),"")</f>
        <v/>
      </c>
      <c r="Z263" s="574"/>
      <c r="AA263" s="573" t="str">
        <f ca="1">IFERROR(IF(INDEX('WPTM - Section F'!D$93:D$574,MATCH('Print View'!$AW263,'WPTM - Section F'!L$93:L$574,0))&lt;&gt;0,INDEX('WPTM - Section F'!D$93:D$574,MATCH('Print View'!$AW263,'WPTM - Section F'!L$93:L$574,0)),""),"")</f>
        <v/>
      </c>
      <c r="AB263" s="574"/>
      <c r="AC263" s="573" t="str">
        <f ca="1">IFERROR(IF(INDEX('WPTM - Section F'!E$93:E$574,MATCH('Print View'!$AW263,'WPTM - Section F'!L$93:L$574,0))&lt;&gt;0,INDEX('WPTM - Section F'!E$93:E$574,MATCH('Print View'!$AW263,'WPTM - Section F'!L$93:L$574,0)),""),"")</f>
        <v/>
      </c>
      <c r="AD263" s="574"/>
      <c r="AE263" s="573" t="str">
        <f ca="1">IFERROR(IF(INDEX('WPTM - Section F'!D$93:D$574,MATCH('Print View'!$AX263,'WPTM - Section F'!L$93:L$574,0))&lt;&gt;0,INDEX('WPTM - Section F'!D$93:D$574,MATCH('Print View'!$AX263,'WPTM - Section F'!L$93:L$574,0)),""),"")</f>
        <v/>
      </c>
      <c r="AF263" s="574"/>
      <c r="AG263" s="573" t="str">
        <f ca="1">IFERROR(IF(INDEX('WPTM - Section F'!E$93:E$574,MATCH('Print View'!$AX263,'WPTM - Section F'!L$93:L$574,0))&lt;&gt;0,INDEX('WPTM - Section F'!E$93:E$574,MATCH('Print View'!$AX263,'WPTM - Section F'!L$93:L$574,0)),""),"")</f>
        <v/>
      </c>
      <c r="AH263" s="574"/>
      <c r="AI263" s="573" t="str">
        <f ca="1">IFERROR(IF(INDEX('WPTM - Section F'!D$93:D$574,MATCH('Print View'!$AY263,'WPTM - Section F'!L$93:L$574,0))&lt;&gt;0,INDEX('WPTM - Section F'!D$93:D$574,MATCH('Print View'!$AY263,'WPTM - Section F'!L$93:L$574,0)),""),"")</f>
        <v/>
      </c>
      <c r="AJ263" s="574"/>
      <c r="AK263" s="573" t="str">
        <f ca="1">IFERROR(IF(INDEX('WPTM - Section F'!E$93:E$574,MATCH('Print View'!$AY263,'WPTM - Section F'!L$93:L$574,0))&lt;&gt;0,INDEX('WPTM - Section F'!E$93:E$574,MATCH('Print View'!$AY263,'WPTM - Section F'!L$93:L$574,0)),""),"")</f>
        <v/>
      </c>
      <c r="AL263" s="574"/>
      <c r="AM263" s="318" t="str">
        <f>IFERROR(IF(INDEX('WPTM - Section F'!O$8:O$89,MATCH('Print View'!$A263,'WPTM - Section F'!D$8:D$89,0))&lt;&gt;0,INDEX('WPTM - Section F'!O$8:O$89,MATCH('Print View'!$A263,'WPTM - Section F'!D$8:D$89,0)),""),"")</f>
        <v/>
      </c>
      <c r="AN263" s="222"/>
      <c r="AO263" s="312"/>
      <c r="AP263" s="313"/>
      <c r="AQ263" s="313"/>
      <c r="AR263" s="247" t="str">
        <f t="shared" ca="1" si="380"/>
        <v>80</v>
      </c>
      <c r="AS263" s="3" t="str">
        <f t="shared" ca="1" si="381"/>
        <v>801-Jan-19 to 30-Jun-19</v>
      </c>
      <c r="AT263" s="3" t="str">
        <f t="shared" ca="1" si="382"/>
        <v>801-Jul-19 to 31-Dec-19</v>
      </c>
      <c r="AU263" s="3" t="str">
        <f t="shared" ca="1" si="383"/>
        <v>801-Jan-20 to 30-Jun-20</v>
      </c>
      <c r="AV263" s="3" t="str">
        <f t="shared" ca="1" si="384"/>
        <v>801-Jul-20 to 31-Dec-20</v>
      </c>
      <c r="AW263" s="3" t="str">
        <f t="shared" ca="1" si="385"/>
        <v>801-Jan-21 to 30-Jun-21</v>
      </c>
      <c r="AX263" s="9" t="str">
        <f t="shared" si="386"/>
        <v xml:space="preserve">80 to </v>
      </c>
      <c r="AY263" s="9" t="str">
        <f t="shared" si="387"/>
        <v xml:space="preserve">80 to </v>
      </c>
      <c r="AZ263" s="9"/>
      <c r="BA263" s="9"/>
    </row>
    <row r="264" spans="1:53" s="227" customFormat="1" x14ac:dyDescent="0.25">
      <c r="A264" s="228"/>
      <c r="AN264" s="222"/>
      <c r="AR264" s="4"/>
      <c r="AS264" s="9"/>
      <c r="AT264" s="9"/>
      <c r="AU264" s="9"/>
      <c r="AV264" s="9"/>
      <c r="AW264" s="9"/>
      <c r="AX264" s="9"/>
      <c r="AY264" s="9"/>
      <c r="AZ264" s="9"/>
      <c r="BA264" s="9"/>
    </row>
    <row r="265" spans="1:53" s="227" customFormat="1" x14ac:dyDescent="0.25">
      <c r="A265" s="228"/>
      <c r="AN265" s="222"/>
      <c r="AR265" s="4"/>
      <c r="AS265" s="9"/>
      <c r="AT265" s="9"/>
      <c r="AU265" s="9"/>
      <c r="AV265" s="9"/>
      <c r="AW265" s="9"/>
      <c r="AX265" s="9"/>
      <c r="AY265" s="9"/>
      <c r="AZ265" s="9"/>
      <c r="BA265" s="9"/>
    </row>
    <row r="266" spans="1:53" s="227" customFormat="1" x14ac:dyDescent="0.25">
      <c r="A266" s="228"/>
      <c r="AN266" s="222"/>
      <c r="AR266" s="4"/>
      <c r="AS266" s="9"/>
      <c r="AT266" s="9"/>
      <c r="AU266" s="9"/>
      <c r="AV266" s="9"/>
      <c r="AW266" s="9"/>
      <c r="AX266" s="9"/>
      <c r="AY266" s="9"/>
      <c r="AZ266" s="9"/>
      <c r="BA266" s="9"/>
    </row>
    <row r="267" spans="1:53" s="227" customFormat="1" x14ac:dyDescent="0.25">
      <c r="A267" s="228"/>
      <c r="AN267" s="222"/>
      <c r="AR267" s="4"/>
      <c r="AS267" s="9"/>
      <c r="AT267" s="9"/>
      <c r="AU267" s="9"/>
      <c r="AV267" s="9"/>
      <c r="AW267" s="9"/>
      <c r="AX267" s="9"/>
      <c r="AY267" s="9"/>
      <c r="AZ267" s="9"/>
      <c r="BA267" s="9"/>
    </row>
    <row r="268" spans="1:53" s="227" customFormat="1" x14ac:dyDescent="0.25">
      <c r="A268" s="228"/>
      <c r="AN268" s="222"/>
      <c r="AR268" s="4"/>
      <c r="AS268" s="9"/>
      <c r="AT268" s="9"/>
      <c r="AU268" s="9"/>
      <c r="AV268" s="9"/>
      <c r="AW268" s="9"/>
      <c r="AX268" s="9"/>
      <c r="AY268" s="9"/>
      <c r="AZ268" s="9"/>
      <c r="BA268" s="9"/>
    </row>
    <row r="269" spans="1:53" s="227" customFormat="1" x14ac:dyDescent="0.25">
      <c r="A269" s="228"/>
      <c r="AN269" s="222"/>
      <c r="AR269" s="4"/>
      <c r="AS269" s="9"/>
      <c r="AT269" s="9"/>
      <c r="AU269" s="9"/>
      <c r="AV269" s="9"/>
      <c r="AW269" s="9"/>
      <c r="AX269" s="9"/>
      <c r="AY269" s="9"/>
      <c r="AZ269" s="9"/>
      <c r="BA269" s="9"/>
    </row>
    <row r="270" spans="1:53" s="227" customFormat="1" x14ac:dyDescent="0.25">
      <c r="A270" s="228"/>
      <c r="AN270" s="222"/>
      <c r="AR270" s="4"/>
      <c r="AS270" s="9"/>
      <c r="AT270" s="9"/>
      <c r="AU270" s="9"/>
      <c r="AV270" s="9"/>
      <c r="AW270" s="9"/>
      <c r="AX270" s="9"/>
      <c r="AY270" s="9"/>
      <c r="AZ270" s="9"/>
      <c r="BA270" s="9"/>
    </row>
    <row r="271" spans="1:53" s="227" customFormat="1" x14ac:dyDescent="0.25">
      <c r="A271" s="228"/>
      <c r="AN271" s="222"/>
      <c r="AR271" s="4"/>
      <c r="AS271" s="9"/>
      <c r="AT271" s="9"/>
      <c r="AU271" s="9"/>
      <c r="AV271" s="9"/>
      <c r="AW271" s="9"/>
      <c r="AX271" s="9"/>
      <c r="AY271" s="9"/>
      <c r="AZ271" s="9"/>
      <c r="BA271" s="9"/>
    </row>
    <row r="272" spans="1:53" s="227" customFormat="1" x14ac:dyDescent="0.25">
      <c r="A272" s="228"/>
      <c r="AN272" s="222"/>
      <c r="AR272" s="4"/>
      <c r="AS272" s="9"/>
      <c r="AT272" s="9"/>
      <c r="AU272" s="9"/>
      <c r="AV272" s="9"/>
      <c r="AW272" s="9"/>
      <c r="AX272" s="9"/>
      <c r="AY272" s="9"/>
      <c r="AZ272" s="9"/>
      <c r="BA272" s="9"/>
    </row>
    <row r="273" spans="1:53" s="227" customFormat="1" x14ac:dyDescent="0.25">
      <c r="A273" s="228"/>
      <c r="AN273" s="222"/>
      <c r="AR273" s="4"/>
      <c r="AS273" s="9"/>
      <c r="AT273" s="9"/>
      <c r="AU273" s="9"/>
      <c r="AV273" s="9"/>
      <c r="AW273" s="9"/>
      <c r="AX273" s="9"/>
      <c r="AY273" s="9"/>
      <c r="AZ273" s="9"/>
      <c r="BA273" s="9"/>
    </row>
    <row r="274" spans="1:53" s="227" customFormat="1" x14ac:dyDescent="0.25">
      <c r="A274" s="228"/>
      <c r="AN274" s="222"/>
      <c r="AR274" s="4"/>
      <c r="AS274" s="9"/>
      <c r="AT274" s="9"/>
      <c r="AU274" s="9"/>
      <c r="AV274" s="9"/>
      <c r="AW274" s="9"/>
      <c r="AX274" s="9"/>
      <c r="AY274" s="9"/>
      <c r="AZ274" s="9"/>
      <c r="BA274" s="9"/>
    </row>
    <row r="275" spans="1:53" s="227" customFormat="1" x14ac:dyDescent="0.25">
      <c r="A275" s="228"/>
      <c r="AN275" s="222"/>
      <c r="AR275" s="4"/>
      <c r="AS275" s="9"/>
      <c r="AT275" s="9"/>
      <c r="AU275" s="9"/>
      <c r="AV275" s="9"/>
      <c r="AW275" s="9"/>
      <c r="AX275" s="9"/>
      <c r="AY275" s="9"/>
      <c r="AZ275" s="9"/>
      <c r="BA275" s="9"/>
    </row>
    <row r="276" spans="1:53" s="227" customFormat="1" x14ac:dyDescent="0.25">
      <c r="A276" s="228"/>
      <c r="AN276" s="222"/>
      <c r="AR276" s="4"/>
      <c r="AS276" s="9"/>
      <c r="AT276" s="9"/>
      <c r="AU276" s="9"/>
      <c r="AV276" s="9"/>
      <c r="AW276" s="9"/>
      <c r="AX276" s="9"/>
      <c r="AY276" s="9"/>
      <c r="AZ276" s="9"/>
      <c r="BA276" s="9"/>
    </row>
    <row r="277" spans="1:53" s="227" customFormat="1" x14ac:dyDescent="0.25">
      <c r="A277" s="228"/>
      <c r="AN277" s="222"/>
      <c r="AR277" s="4"/>
      <c r="AS277" s="9"/>
      <c r="AT277" s="9"/>
      <c r="AU277" s="9"/>
      <c r="AV277" s="9"/>
      <c r="AW277" s="9"/>
      <c r="AX277" s="9"/>
      <c r="AY277" s="9"/>
      <c r="AZ277" s="9"/>
      <c r="BA277" s="9"/>
    </row>
    <row r="278" spans="1:53" s="227" customFormat="1" x14ac:dyDescent="0.25">
      <c r="A278" s="228"/>
      <c r="AN278" s="222"/>
      <c r="AR278" s="4"/>
      <c r="AS278" s="9"/>
      <c r="AT278" s="9"/>
      <c r="AU278" s="9"/>
      <c r="AV278" s="9"/>
      <c r="AW278" s="9"/>
      <c r="AX278" s="9"/>
      <c r="AY278" s="9"/>
      <c r="AZ278" s="9"/>
      <c r="BA278" s="9"/>
    </row>
    <row r="279" spans="1:53" s="227" customFormat="1" x14ac:dyDescent="0.25">
      <c r="A279" s="228"/>
      <c r="AN279" s="222"/>
      <c r="AR279" s="4"/>
      <c r="AS279" s="9"/>
      <c r="AT279" s="9"/>
      <c r="AU279" s="9"/>
      <c r="AV279" s="9"/>
      <c r="AW279" s="9"/>
      <c r="AX279" s="9"/>
      <c r="AY279" s="9"/>
      <c r="AZ279" s="9"/>
      <c r="BA279" s="9"/>
    </row>
    <row r="280" spans="1:53" s="227" customFormat="1" x14ac:dyDescent="0.25">
      <c r="A280" s="228"/>
      <c r="AN280" s="222"/>
      <c r="AR280" s="4"/>
      <c r="AS280" s="9"/>
      <c r="AT280" s="9"/>
      <c r="AU280" s="9"/>
      <c r="AV280" s="9"/>
      <c r="AW280" s="9"/>
      <c r="AX280" s="9"/>
      <c r="AY280" s="9"/>
      <c r="AZ280" s="9"/>
      <c r="BA280" s="9"/>
    </row>
    <row r="281" spans="1:53" s="227" customFormat="1" x14ac:dyDescent="0.25">
      <c r="A281" s="228"/>
      <c r="AN281" s="222"/>
      <c r="AR281" s="4"/>
      <c r="AS281" s="9"/>
      <c r="AT281" s="9"/>
      <c r="AU281" s="9"/>
      <c r="AV281" s="9"/>
      <c r="AW281" s="9"/>
      <c r="AX281" s="9"/>
      <c r="AY281" s="9"/>
      <c r="AZ281" s="9"/>
      <c r="BA281" s="9"/>
    </row>
    <row r="282" spans="1:53" s="227" customFormat="1" x14ac:dyDescent="0.25">
      <c r="A282" s="228"/>
      <c r="AN282" s="222"/>
      <c r="AR282" s="4"/>
      <c r="AS282" s="9"/>
      <c r="AT282" s="9"/>
      <c r="AU282" s="9"/>
      <c r="AV282" s="9"/>
      <c r="AW282" s="9"/>
      <c r="AX282" s="9"/>
      <c r="AY282" s="9"/>
      <c r="AZ282" s="9"/>
      <c r="BA282" s="9"/>
    </row>
    <row r="283" spans="1:53" s="227" customFormat="1" x14ac:dyDescent="0.25">
      <c r="A283" s="228"/>
      <c r="AN283" s="222"/>
      <c r="AR283" s="4"/>
      <c r="AS283" s="9"/>
      <c r="AT283" s="9"/>
      <c r="AU283" s="9"/>
      <c r="AV283" s="9"/>
      <c r="AW283" s="9"/>
      <c r="AX283" s="9"/>
      <c r="AY283" s="9"/>
      <c r="AZ283" s="9"/>
      <c r="BA283" s="9"/>
    </row>
    <row r="284" spans="1:53" s="227" customFormat="1" x14ac:dyDescent="0.25">
      <c r="A284" s="228"/>
      <c r="AN284" s="222"/>
      <c r="AR284" s="4"/>
      <c r="AS284" s="9"/>
      <c r="AT284" s="9"/>
      <c r="AU284" s="9"/>
      <c r="AV284" s="9"/>
      <c r="AW284" s="9"/>
      <c r="AX284" s="9"/>
      <c r="AY284" s="9"/>
      <c r="AZ284" s="9"/>
      <c r="BA284" s="9"/>
    </row>
    <row r="285" spans="1:53" s="227" customFormat="1" x14ac:dyDescent="0.25">
      <c r="A285" s="228"/>
      <c r="AN285" s="222"/>
      <c r="AR285" s="4"/>
      <c r="AS285" s="9"/>
      <c r="AT285" s="9"/>
      <c r="AU285" s="9"/>
      <c r="AV285" s="9"/>
      <c r="AW285" s="9"/>
      <c r="AX285" s="9"/>
      <c r="AY285" s="9"/>
      <c r="AZ285" s="9"/>
      <c r="BA285" s="9"/>
    </row>
    <row r="286" spans="1:53" s="227" customFormat="1" x14ac:dyDescent="0.25">
      <c r="A286" s="228"/>
      <c r="AN286" s="222"/>
      <c r="AR286" s="4"/>
      <c r="AS286" s="9"/>
      <c r="AT286" s="9"/>
      <c r="AU286" s="9"/>
      <c r="AV286" s="9"/>
      <c r="AW286" s="9"/>
      <c r="AX286" s="9"/>
      <c r="AY286" s="9"/>
      <c r="AZ286" s="9"/>
      <c r="BA286" s="9"/>
    </row>
    <row r="287" spans="1:53" s="227" customFormat="1" x14ac:dyDescent="0.25">
      <c r="A287" s="228"/>
      <c r="AN287" s="222"/>
      <c r="AR287" s="4"/>
      <c r="AS287" s="9"/>
      <c r="AT287" s="9"/>
      <c r="AU287" s="9"/>
      <c r="AV287" s="9"/>
      <c r="AW287" s="9"/>
      <c r="AX287" s="9"/>
      <c r="AY287" s="9"/>
      <c r="AZ287" s="9"/>
      <c r="BA287" s="9"/>
    </row>
    <row r="288" spans="1:53" s="227" customFormat="1" x14ac:dyDescent="0.25">
      <c r="A288" s="228"/>
      <c r="AN288" s="222"/>
      <c r="AR288" s="4"/>
      <c r="AS288" s="9"/>
      <c r="AT288" s="9"/>
      <c r="AU288" s="9"/>
      <c r="AV288" s="9"/>
      <c r="AW288" s="9"/>
      <c r="AX288" s="9"/>
      <c r="AY288" s="9"/>
      <c r="AZ288" s="9"/>
      <c r="BA288" s="9"/>
    </row>
    <row r="289" spans="1:53" s="227" customFormat="1" x14ac:dyDescent="0.25">
      <c r="A289" s="228"/>
      <c r="AN289" s="222"/>
      <c r="AR289" s="4"/>
      <c r="AS289" s="9"/>
      <c r="AT289" s="9"/>
      <c r="AU289" s="9"/>
      <c r="AV289" s="9"/>
      <c r="AW289" s="9"/>
      <c r="AX289" s="9"/>
      <c r="AY289" s="9"/>
      <c r="AZ289" s="9"/>
      <c r="BA289" s="9"/>
    </row>
    <row r="290" spans="1:53" s="227" customFormat="1" x14ac:dyDescent="0.25">
      <c r="A290" s="228"/>
      <c r="AN290" s="222"/>
      <c r="AR290" s="4"/>
      <c r="AS290" s="9"/>
      <c r="AT290" s="9"/>
      <c r="AU290" s="9"/>
      <c r="AV290" s="9"/>
      <c r="AW290" s="9"/>
      <c r="AX290" s="9"/>
      <c r="AY290" s="9"/>
      <c r="AZ290" s="9"/>
      <c r="BA290" s="9"/>
    </row>
    <row r="291" spans="1:53" s="227" customFormat="1" x14ac:dyDescent="0.25">
      <c r="A291" s="228"/>
      <c r="AN291" s="222"/>
      <c r="AR291" s="4"/>
      <c r="AS291" s="9"/>
      <c r="AT291" s="9"/>
      <c r="AU291" s="9"/>
      <c r="AV291" s="9"/>
      <c r="AW291" s="9"/>
      <c r="AX291" s="9"/>
      <c r="AY291" s="9"/>
      <c r="AZ291" s="9"/>
      <c r="BA291" s="9"/>
    </row>
    <row r="292" spans="1:53" s="227" customFormat="1" x14ac:dyDescent="0.25">
      <c r="A292" s="228"/>
      <c r="AN292" s="222"/>
      <c r="AR292" s="4"/>
      <c r="AS292" s="9"/>
      <c r="AT292" s="9"/>
      <c r="AU292" s="9"/>
      <c r="AV292" s="9"/>
      <c r="AW292" s="9"/>
      <c r="AX292" s="9"/>
      <c r="AY292" s="9"/>
      <c r="AZ292" s="9"/>
      <c r="BA292" s="9"/>
    </row>
    <row r="293" spans="1:53" s="227" customFormat="1" x14ac:dyDescent="0.25">
      <c r="A293" s="228"/>
      <c r="AN293" s="222"/>
      <c r="AR293" s="4"/>
      <c r="AS293" s="9"/>
      <c r="AT293" s="9"/>
      <c r="AU293" s="9"/>
      <c r="AV293" s="9"/>
      <c r="AW293" s="9"/>
      <c r="AX293" s="9"/>
      <c r="AY293" s="9"/>
      <c r="AZ293" s="9"/>
      <c r="BA293" s="9"/>
    </row>
    <row r="294" spans="1:53" s="227" customFormat="1" x14ac:dyDescent="0.25">
      <c r="A294" s="228"/>
      <c r="AN294" s="222"/>
      <c r="AR294" s="4"/>
      <c r="AS294" s="9"/>
      <c r="AT294" s="9"/>
      <c r="AU294" s="9"/>
      <c r="AV294" s="9"/>
      <c r="AW294" s="9"/>
      <c r="AX294" s="9"/>
      <c r="AY294" s="9"/>
      <c r="AZ294" s="9"/>
      <c r="BA294" s="9"/>
    </row>
    <row r="295" spans="1:53" s="227" customFormat="1" x14ac:dyDescent="0.25">
      <c r="A295" s="228"/>
      <c r="AN295" s="222"/>
      <c r="AR295" s="4"/>
      <c r="AS295" s="9"/>
      <c r="AT295" s="9"/>
      <c r="AU295" s="9"/>
      <c r="AV295" s="9"/>
      <c r="AW295" s="9"/>
      <c r="AX295" s="9"/>
      <c r="AY295" s="9"/>
      <c r="AZ295" s="9"/>
      <c r="BA295" s="9"/>
    </row>
    <row r="296" spans="1:53" s="227" customFormat="1" x14ac:dyDescent="0.25">
      <c r="A296" s="228"/>
      <c r="AN296" s="222"/>
      <c r="AR296" s="4"/>
      <c r="AS296" s="9"/>
      <c r="AT296" s="9"/>
      <c r="AU296" s="9"/>
      <c r="AV296" s="9"/>
      <c r="AW296" s="9"/>
      <c r="AX296" s="9"/>
      <c r="AY296" s="9"/>
      <c r="AZ296" s="9"/>
      <c r="BA296" s="9"/>
    </row>
    <row r="297" spans="1:53" s="227" customFormat="1" x14ac:dyDescent="0.25">
      <c r="A297" s="228"/>
      <c r="AN297" s="222"/>
      <c r="AR297" s="4"/>
      <c r="AS297" s="9"/>
      <c r="AT297" s="9"/>
      <c r="AU297" s="9"/>
      <c r="AV297" s="9"/>
      <c r="AW297" s="9"/>
      <c r="AX297" s="9"/>
      <c r="AY297" s="9"/>
      <c r="AZ297" s="9"/>
      <c r="BA297" s="9"/>
    </row>
    <row r="298" spans="1:53" s="227" customFormat="1" x14ac:dyDescent="0.25">
      <c r="A298" s="228"/>
      <c r="AN298" s="222"/>
      <c r="AR298" s="4"/>
      <c r="AS298" s="9"/>
      <c r="AT298" s="9"/>
      <c r="AU298" s="9"/>
      <c r="AV298" s="9"/>
      <c r="AW298" s="9"/>
      <c r="AX298" s="9"/>
      <c r="AY298" s="9"/>
      <c r="AZ298" s="9"/>
      <c r="BA298" s="9"/>
    </row>
    <row r="299" spans="1:53" s="227" customFormat="1" x14ac:dyDescent="0.25">
      <c r="A299" s="228"/>
      <c r="AN299" s="222"/>
      <c r="AR299" s="4"/>
      <c r="AS299" s="9"/>
      <c r="AT299" s="9"/>
      <c r="AU299" s="9"/>
      <c r="AV299" s="9"/>
      <c r="AW299" s="9"/>
      <c r="AX299" s="9"/>
      <c r="AY299" s="9"/>
      <c r="AZ299" s="9"/>
      <c r="BA299" s="9"/>
    </row>
    <row r="300" spans="1:53" s="227" customFormat="1" x14ac:dyDescent="0.25">
      <c r="A300" s="228"/>
      <c r="AN300" s="222"/>
      <c r="AR300" s="4"/>
      <c r="AS300" s="9"/>
      <c r="AT300" s="9"/>
      <c r="AU300" s="9"/>
      <c r="AV300" s="9"/>
      <c r="AW300" s="9"/>
      <c r="AX300" s="9"/>
      <c r="AY300" s="9"/>
      <c r="AZ300" s="9"/>
      <c r="BA300" s="9"/>
    </row>
    <row r="301" spans="1:53" s="227" customFormat="1" x14ac:dyDescent="0.25">
      <c r="A301" s="228"/>
      <c r="AN301" s="222"/>
      <c r="AR301" s="4"/>
      <c r="AS301" s="9"/>
      <c r="AT301" s="9"/>
      <c r="AU301" s="9"/>
      <c r="AV301" s="9"/>
      <c r="AW301" s="9"/>
      <c r="AX301" s="9"/>
      <c r="AY301" s="9"/>
      <c r="AZ301" s="9"/>
      <c r="BA301" s="9"/>
    </row>
    <row r="302" spans="1:53" s="227" customFormat="1" x14ac:dyDescent="0.25">
      <c r="A302" s="228"/>
      <c r="AN302" s="222"/>
      <c r="AR302" s="4"/>
      <c r="AS302" s="9"/>
      <c r="AT302" s="9"/>
      <c r="AU302" s="9"/>
      <c r="AV302" s="9"/>
      <c r="AW302" s="9"/>
      <c r="AX302" s="9"/>
      <c r="AY302" s="9"/>
      <c r="AZ302" s="9"/>
      <c r="BA302" s="9"/>
    </row>
    <row r="303" spans="1:53" s="227" customFormat="1" x14ac:dyDescent="0.25">
      <c r="A303" s="228"/>
      <c r="AN303" s="222"/>
      <c r="AR303" s="4"/>
      <c r="AS303" s="9"/>
      <c r="AT303" s="9"/>
      <c r="AU303" s="9"/>
      <c r="AV303" s="9"/>
      <c r="AW303" s="9"/>
      <c r="AX303" s="9"/>
      <c r="AY303" s="9"/>
      <c r="AZ303" s="9"/>
      <c r="BA303" s="9"/>
    </row>
    <row r="304" spans="1:53" s="227" customFormat="1" x14ac:dyDescent="0.25">
      <c r="A304" s="228"/>
      <c r="AN304" s="222"/>
      <c r="AR304" s="4"/>
      <c r="AS304" s="9"/>
      <c r="AT304" s="9"/>
      <c r="AU304" s="9"/>
      <c r="AV304" s="9"/>
      <c r="AW304" s="9"/>
      <c r="AX304" s="9"/>
      <c r="AY304" s="9"/>
      <c r="AZ304" s="9"/>
      <c r="BA304" s="9"/>
    </row>
    <row r="305" spans="1:53" s="227" customFormat="1" x14ac:dyDescent="0.25">
      <c r="A305" s="228"/>
      <c r="AN305" s="222"/>
      <c r="AR305" s="4"/>
      <c r="AS305" s="9"/>
      <c r="AT305" s="9"/>
      <c r="AU305" s="9"/>
      <c r="AV305" s="9"/>
      <c r="AW305" s="9"/>
      <c r="AX305" s="9"/>
      <c r="AY305" s="9"/>
      <c r="AZ305" s="9"/>
      <c r="BA305" s="9"/>
    </row>
    <row r="306" spans="1:53" s="227" customFormat="1" x14ac:dyDescent="0.25">
      <c r="A306" s="228"/>
      <c r="AN306" s="222"/>
      <c r="AR306" s="4"/>
      <c r="AS306" s="9"/>
      <c r="AT306" s="9"/>
      <c r="AU306" s="9"/>
      <c r="AV306" s="9"/>
      <c r="AW306" s="9"/>
      <c r="AX306" s="9"/>
      <c r="AY306" s="9"/>
      <c r="AZ306" s="9"/>
      <c r="BA306" s="9"/>
    </row>
    <row r="307" spans="1:53" s="227" customFormat="1" x14ac:dyDescent="0.25">
      <c r="A307" s="228"/>
      <c r="AN307" s="222"/>
      <c r="AR307" s="4"/>
      <c r="AS307" s="9"/>
      <c r="AT307" s="9"/>
      <c r="AU307" s="9"/>
      <c r="AV307" s="9"/>
      <c r="AW307" s="9"/>
      <c r="AX307" s="9"/>
      <c r="AY307" s="9"/>
      <c r="AZ307" s="9"/>
      <c r="BA307" s="9"/>
    </row>
    <row r="308" spans="1:53" s="227" customFormat="1" x14ac:dyDescent="0.25">
      <c r="A308" s="228"/>
      <c r="AN308" s="222"/>
      <c r="AR308" s="4"/>
      <c r="AS308" s="9"/>
      <c r="AT308" s="9"/>
      <c r="AU308" s="9"/>
      <c r="AV308" s="9"/>
      <c r="AW308" s="9"/>
      <c r="AX308" s="9"/>
      <c r="AY308" s="9"/>
      <c r="AZ308" s="9"/>
      <c r="BA308" s="9"/>
    </row>
    <row r="309" spans="1:53" s="227" customFormat="1" x14ac:dyDescent="0.25">
      <c r="A309" s="228"/>
      <c r="AN309" s="222"/>
      <c r="AR309" s="4"/>
      <c r="AS309" s="9"/>
      <c r="AT309" s="9"/>
      <c r="AU309" s="9"/>
      <c r="AV309" s="9"/>
      <c r="AW309" s="9"/>
      <c r="AX309" s="9"/>
      <c r="AY309" s="9"/>
      <c r="AZ309" s="9"/>
      <c r="BA309" s="9"/>
    </row>
    <row r="310" spans="1:53" s="227" customFormat="1" x14ac:dyDescent="0.25">
      <c r="A310" s="228"/>
      <c r="AN310" s="222"/>
      <c r="AR310" s="4"/>
      <c r="AS310" s="9"/>
      <c r="AT310" s="9"/>
      <c r="AU310" s="9"/>
      <c r="AV310" s="9"/>
      <c r="AW310" s="9"/>
      <c r="AX310" s="9"/>
      <c r="AY310" s="9"/>
      <c r="AZ310" s="9"/>
      <c r="BA310" s="9"/>
    </row>
    <row r="311" spans="1:53" s="227" customFormat="1" x14ac:dyDescent="0.25">
      <c r="A311" s="228"/>
      <c r="AN311" s="222"/>
      <c r="AR311" s="4"/>
      <c r="AS311" s="9"/>
      <c r="AT311" s="9"/>
      <c r="AU311" s="9"/>
      <c r="AV311" s="9"/>
      <c r="AW311" s="9"/>
      <c r="AX311" s="9"/>
      <c r="AY311" s="9"/>
      <c r="AZ311" s="9"/>
      <c r="BA311" s="9"/>
    </row>
    <row r="312" spans="1:53" s="227" customFormat="1" x14ac:dyDescent="0.25">
      <c r="A312" s="228"/>
      <c r="AN312" s="222"/>
      <c r="AR312" s="4"/>
      <c r="AS312" s="9"/>
      <c r="AT312" s="9"/>
      <c r="AU312" s="9"/>
      <c r="AV312" s="9"/>
      <c r="AW312" s="9"/>
      <c r="AX312" s="9"/>
      <c r="AY312" s="9"/>
      <c r="AZ312" s="9"/>
      <c r="BA312" s="9"/>
    </row>
    <row r="313" spans="1:53" s="227" customFormat="1" x14ac:dyDescent="0.25">
      <c r="A313" s="228"/>
      <c r="AN313" s="222"/>
      <c r="AR313" s="4"/>
      <c r="AS313" s="9"/>
      <c r="AT313" s="9"/>
      <c r="AU313" s="9"/>
      <c r="AV313" s="9"/>
      <c r="AW313" s="9"/>
      <c r="AX313" s="9"/>
      <c r="AY313" s="9"/>
      <c r="AZ313" s="9"/>
      <c r="BA313" s="9"/>
    </row>
    <row r="314" spans="1:53" s="227" customFormat="1" x14ac:dyDescent="0.25">
      <c r="A314" s="228"/>
      <c r="AN314" s="222"/>
      <c r="AR314" s="4"/>
      <c r="AS314" s="9"/>
      <c r="AT314" s="9"/>
      <c r="AU314" s="9"/>
      <c r="AV314" s="9"/>
      <c r="AW314" s="9"/>
      <c r="AX314" s="9"/>
      <c r="AY314" s="9"/>
      <c r="AZ314" s="9"/>
      <c r="BA314" s="9"/>
    </row>
    <row r="315" spans="1:53" s="227" customFormat="1" x14ac:dyDescent="0.25">
      <c r="A315" s="228"/>
      <c r="AN315" s="222"/>
      <c r="AR315" s="4"/>
      <c r="AS315" s="9"/>
      <c r="AT315" s="9"/>
      <c r="AU315" s="9"/>
      <c r="AV315" s="9"/>
      <c r="AW315" s="9"/>
      <c r="AX315" s="9"/>
      <c r="AY315" s="9"/>
      <c r="AZ315" s="9"/>
      <c r="BA315" s="9"/>
    </row>
    <row r="316" spans="1:53" s="227" customFormat="1" x14ac:dyDescent="0.25">
      <c r="A316" s="228"/>
      <c r="AN316" s="222"/>
      <c r="AR316" s="4"/>
      <c r="AS316" s="9"/>
      <c r="AT316" s="9"/>
      <c r="AU316" s="9"/>
      <c r="AV316" s="9"/>
      <c r="AW316" s="9"/>
      <c r="AX316" s="9"/>
      <c r="AY316" s="9"/>
      <c r="AZ316" s="9"/>
      <c r="BA316" s="9"/>
    </row>
    <row r="317" spans="1:53" s="227" customFormat="1" x14ac:dyDescent="0.25">
      <c r="A317" s="228"/>
      <c r="AN317" s="222"/>
      <c r="AR317" s="4"/>
      <c r="AS317" s="9"/>
      <c r="AT317" s="9"/>
      <c r="AU317" s="9"/>
      <c r="AV317" s="9"/>
      <c r="AW317" s="9"/>
      <c r="AX317" s="9"/>
      <c r="AY317" s="9"/>
      <c r="AZ317" s="9"/>
      <c r="BA317" s="9"/>
    </row>
    <row r="318" spans="1:53" s="227" customFormat="1" x14ac:dyDescent="0.25">
      <c r="A318" s="228"/>
      <c r="AN318" s="222"/>
      <c r="AR318" s="4"/>
      <c r="AS318" s="9"/>
      <c r="AT318" s="9"/>
      <c r="AU318" s="9"/>
      <c r="AV318" s="9"/>
      <c r="AW318" s="9"/>
      <c r="AX318" s="9"/>
      <c r="AY318" s="9"/>
      <c r="AZ318" s="9"/>
      <c r="BA318" s="9"/>
    </row>
    <row r="319" spans="1:53" s="227" customFormat="1" x14ac:dyDescent="0.25">
      <c r="A319" s="228"/>
      <c r="AN319" s="222"/>
      <c r="AR319" s="4"/>
      <c r="AS319" s="9"/>
      <c r="AT319" s="9"/>
      <c r="AU319" s="9"/>
      <c r="AV319" s="9"/>
      <c r="AW319" s="9"/>
      <c r="AX319" s="9"/>
      <c r="AY319" s="9"/>
      <c r="AZ319" s="9"/>
      <c r="BA319" s="9"/>
    </row>
    <row r="320" spans="1:53" s="227" customFormat="1" x14ac:dyDescent="0.25">
      <c r="A320" s="228"/>
      <c r="AN320" s="222"/>
      <c r="AR320" s="4"/>
      <c r="AS320" s="9"/>
      <c r="AT320" s="9"/>
      <c r="AU320" s="9"/>
      <c r="AV320" s="9"/>
      <c r="AW320" s="9"/>
      <c r="AX320" s="9"/>
      <c r="AY320" s="9"/>
      <c r="AZ320" s="9"/>
      <c r="BA320" s="9"/>
    </row>
    <row r="321" spans="1:53" s="227" customFormat="1" x14ac:dyDescent="0.25">
      <c r="A321" s="228"/>
      <c r="AN321" s="222"/>
      <c r="AR321" s="4"/>
      <c r="AS321" s="9"/>
      <c r="AT321" s="9"/>
      <c r="AU321" s="9"/>
      <c r="AV321" s="9"/>
      <c r="AW321" s="9"/>
      <c r="AX321" s="9"/>
      <c r="AY321" s="9"/>
      <c r="AZ321" s="9"/>
      <c r="BA321" s="9"/>
    </row>
    <row r="322" spans="1:53" s="227" customFormat="1" x14ac:dyDescent="0.25">
      <c r="A322" s="228"/>
      <c r="AN322" s="222"/>
      <c r="AR322" s="4"/>
      <c r="AS322" s="9"/>
      <c r="AT322" s="9"/>
      <c r="AU322" s="9"/>
      <c r="AV322" s="9"/>
      <c r="AW322" s="9"/>
      <c r="AX322" s="9"/>
      <c r="AY322" s="9"/>
      <c r="AZ322" s="9"/>
      <c r="BA322" s="9"/>
    </row>
    <row r="323" spans="1:53" s="227" customFormat="1" x14ac:dyDescent="0.25">
      <c r="A323" s="228"/>
      <c r="AN323" s="222"/>
      <c r="AR323" s="4"/>
      <c r="AS323" s="9"/>
      <c r="AT323" s="9"/>
      <c r="AU323" s="9"/>
      <c r="AV323" s="9"/>
      <c r="AW323" s="9"/>
      <c r="AX323" s="9"/>
      <c r="AY323" s="9"/>
      <c r="AZ323" s="9"/>
      <c r="BA323" s="9"/>
    </row>
    <row r="324" spans="1:53" s="227" customFormat="1" x14ac:dyDescent="0.25">
      <c r="A324" s="228"/>
      <c r="AN324" s="222"/>
      <c r="AR324" s="4"/>
      <c r="AS324" s="9"/>
      <c r="AT324" s="9"/>
      <c r="AU324" s="9"/>
      <c r="AV324" s="9"/>
      <c r="AW324" s="9"/>
      <c r="AX324" s="9"/>
      <c r="AY324" s="9"/>
      <c r="AZ324" s="9"/>
      <c r="BA324" s="9"/>
    </row>
    <row r="325" spans="1:53" s="227" customFormat="1" x14ac:dyDescent="0.25">
      <c r="A325" s="228"/>
      <c r="AN325" s="222"/>
      <c r="AR325" s="4"/>
      <c r="AS325" s="9"/>
      <c r="AT325" s="9"/>
      <c r="AU325" s="9"/>
      <c r="AV325" s="9"/>
      <c r="AW325" s="9"/>
      <c r="AX325" s="9"/>
      <c r="AY325" s="9"/>
      <c r="AZ325" s="9"/>
      <c r="BA325" s="9"/>
    </row>
    <row r="326" spans="1:53" s="227" customFormat="1" x14ac:dyDescent="0.25">
      <c r="A326" s="228"/>
      <c r="AN326" s="222"/>
      <c r="AR326" s="4"/>
      <c r="AS326" s="9"/>
      <c r="AT326" s="9"/>
      <c r="AU326" s="9"/>
      <c r="AV326" s="9"/>
      <c r="AW326" s="9"/>
      <c r="AX326" s="9"/>
      <c r="AY326" s="9"/>
      <c r="AZ326" s="9"/>
      <c r="BA326" s="9"/>
    </row>
    <row r="327" spans="1:53" s="227" customFormat="1" x14ac:dyDescent="0.25">
      <c r="A327" s="228"/>
      <c r="AN327" s="222"/>
      <c r="AR327" s="4"/>
      <c r="AS327" s="9"/>
      <c r="AT327" s="9"/>
      <c r="AU327" s="9"/>
      <c r="AV327" s="9"/>
      <c r="AW327" s="9"/>
      <c r="AX327" s="9"/>
      <c r="AY327" s="9"/>
      <c r="AZ327" s="9"/>
      <c r="BA327" s="9"/>
    </row>
    <row r="328" spans="1:53" s="227" customFormat="1" x14ac:dyDescent="0.25">
      <c r="A328" s="228"/>
      <c r="AN328" s="222"/>
      <c r="AR328" s="4"/>
      <c r="AS328" s="9"/>
      <c r="AT328" s="9"/>
      <c r="AU328" s="9"/>
      <c r="AV328" s="9"/>
      <c r="AW328" s="9"/>
      <c r="AX328" s="9"/>
      <c r="AY328" s="9"/>
      <c r="AZ328" s="9"/>
      <c r="BA328" s="9"/>
    </row>
    <row r="329" spans="1:53" s="227" customFormat="1" x14ac:dyDescent="0.25">
      <c r="A329" s="228"/>
      <c r="AN329" s="222"/>
      <c r="AR329" s="4"/>
      <c r="AS329" s="9"/>
      <c r="AT329" s="9"/>
      <c r="AU329" s="9"/>
      <c r="AV329" s="9"/>
      <c r="AW329" s="9"/>
      <c r="AX329" s="9"/>
      <c r="AY329" s="9"/>
      <c r="AZ329" s="9"/>
      <c r="BA329" s="9"/>
    </row>
    <row r="330" spans="1:53" s="227" customFormat="1" x14ac:dyDescent="0.25">
      <c r="A330" s="228"/>
      <c r="AN330" s="222"/>
      <c r="AR330" s="4"/>
      <c r="AS330" s="9"/>
      <c r="AT330" s="9"/>
      <c r="AU330" s="9"/>
      <c r="AV330" s="9"/>
      <c r="AW330" s="9"/>
      <c r="AX330" s="9"/>
      <c r="AY330" s="9"/>
      <c r="AZ330" s="9"/>
      <c r="BA330" s="9"/>
    </row>
    <row r="331" spans="1:53" s="227" customFormat="1" x14ac:dyDescent="0.25">
      <c r="A331" s="228"/>
      <c r="AN331" s="222"/>
      <c r="AR331" s="4"/>
      <c r="AS331" s="9"/>
      <c r="AT331" s="9"/>
      <c r="AU331" s="9"/>
      <c r="AV331" s="9"/>
      <c r="AW331" s="9"/>
      <c r="AX331" s="9"/>
      <c r="AY331" s="9"/>
      <c r="AZ331" s="9"/>
      <c r="BA331" s="9"/>
    </row>
    <row r="332" spans="1:53" s="227" customFormat="1" x14ac:dyDescent="0.25">
      <c r="A332" s="228"/>
      <c r="AN332" s="222"/>
      <c r="AR332" s="4"/>
      <c r="AS332" s="9"/>
      <c r="AT332" s="9"/>
      <c r="AU332" s="9"/>
      <c r="AV332" s="9"/>
      <c r="AW332" s="9"/>
      <c r="AX332" s="9"/>
      <c r="AY332" s="9"/>
      <c r="AZ332" s="9"/>
      <c r="BA332" s="9"/>
    </row>
    <row r="333" spans="1:53" s="227" customFormat="1" x14ac:dyDescent="0.25">
      <c r="A333" s="228"/>
      <c r="AN333" s="222"/>
      <c r="AR333" s="4"/>
      <c r="AS333" s="9"/>
      <c r="AT333" s="9"/>
      <c r="AU333" s="9"/>
      <c r="AV333" s="9"/>
      <c r="AW333" s="9"/>
      <c r="AX333" s="9"/>
      <c r="AY333" s="9"/>
      <c r="AZ333" s="9"/>
      <c r="BA333" s="9"/>
    </row>
    <row r="334" spans="1:53" s="227" customFormat="1" x14ac:dyDescent="0.25">
      <c r="A334" s="228"/>
      <c r="AN334" s="222"/>
      <c r="AR334" s="4"/>
      <c r="AS334" s="9"/>
      <c r="AT334" s="9"/>
      <c r="AU334" s="9"/>
      <c r="AV334" s="9"/>
      <c r="AW334" s="9"/>
      <c r="AX334" s="9"/>
      <c r="AY334" s="9"/>
      <c r="AZ334" s="9"/>
      <c r="BA334" s="9"/>
    </row>
    <row r="335" spans="1:53" s="227" customFormat="1" x14ac:dyDescent="0.25">
      <c r="A335" s="228"/>
      <c r="AN335" s="222"/>
      <c r="AR335" s="4"/>
      <c r="AS335" s="9"/>
      <c r="AT335" s="9"/>
      <c r="AU335" s="9"/>
      <c r="AV335" s="9"/>
      <c r="AW335" s="9"/>
      <c r="AX335" s="9"/>
      <c r="AY335" s="9"/>
      <c r="AZ335" s="9"/>
      <c r="BA335" s="9"/>
    </row>
    <row r="336" spans="1:53" s="227" customFormat="1" x14ac:dyDescent="0.25">
      <c r="A336" s="228"/>
      <c r="AN336" s="222"/>
      <c r="AR336" s="4"/>
      <c r="AS336" s="9"/>
      <c r="AT336" s="9"/>
      <c r="AU336" s="9"/>
      <c r="AV336" s="9"/>
      <c r="AW336" s="9"/>
      <c r="AX336" s="9"/>
      <c r="AY336" s="9"/>
      <c r="AZ336" s="9"/>
      <c r="BA336" s="9"/>
    </row>
  </sheetData>
  <sheetProtection algorithmName="SHA-512" hashValue="ceUzjX38Izkaj+BveRaHbRDdzVcCvxR6qmosIO74D2jelm2uFHF/u9lh8TVCHayEKqbDrd74Wfaw0zZ9DaG2Wg==" saltValue="mbn/XXLq0jgM1EBFPvoVXQ==" spinCount="100000" sheet="1" objects="1" scenarios="1" formatCells="0" formatColumns="0" formatRows="0"/>
  <mergeCells count="3570">
    <mergeCell ref="AP75:AP76"/>
    <mergeCell ref="AQ75:AQ76"/>
    <mergeCell ref="AO111:AO112"/>
    <mergeCell ref="AP111:AP112"/>
    <mergeCell ref="AQ111:AQ112"/>
    <mergeCell ref="AO103:AO104"/>
    <mergeCell ref="AP103:AP104"/>
    <mergeCell ref="AQ103:AQ104"/>
    <mergeCell ref="AO105:AO106"/>
    <mergeCell ref="AP105:AP106"/>
    <mergeCell ref="AQ105:AQ106"/>
    <mergeCell ref="AO107:AO108"/>
    <mergeCell ref="AP107:AP108"/>
    <mergeCell ref="AQ107:AQ108"/>
    <mergeCell ref="AO109:AO110"/>
    <mergeCell ref="AP109:AP110"/>
    <mergeCell ref="AQ109:AQ110"/>
    <mergeCell ref="AO47:AO48"/>
    <mergeCell ref="AP47:AP48"/>
    <mergeCell ref="AQ47:AQ48"/>
    <mergeCell ref="AO49:AO50"/>
    <mergeCell ref="AP49:AP50"/>
    <mergeCell ref="AQ49:AQ50"/>
    <mergeCell ref="AO51:AO52"/>
    <mergeCell ref="AP51:AP52"/>
    <mergeCell ref="AQ51:AQ52"/>
    <mergeCell ref="AO53:AO54"/>
    <mergeCell ref="AP53:AP54"/>
    <mergeCell ref="AQ53:AQ54"/>
    <mergeCell ref="AO55:AO56"/>
    <mergeCell ref="AP55:AP56"/>
    <mergeCell ref="AQ55:AQ56"/>
    <mergeCell ref="AO57:AO58"/>
    <mergeCell ref="AP57:AP58"/>
    <mergeCell ref="AQ57:AQ58"/>
    <mergeCell ref="AO59:AO60"/>
    <mergeCell ref="AP59:AP60"/>
    <mergeCell ref="AQ59:AQ60"/>
    <mergeCell ref="AO61:AO62"/>
    <mergeCell ref="AP61:AP62"/>
    <mergeCell ref="AQ61:AQ62"/>
    <mergeCell ref="AO63:AO64"/>
    <mergeCell ref="AP63:AP64"/>
    <mergeCell ref="AQ63:AQ64"/>
    <mergeCell ref="AO65:AO66"/>
    <mergeCell ref="AP65:AP66"/>
    <mergeCell ref="AQ97:AQ98"/>
    <mergeCell ref="AO99:AO100"/>
    <mergeCell ref="AP99:AP100"/>
    <mergeCell ref="AQ99:AQ100"/>
    <mergeCell ref="AO101:AO102"/>
    <mergeCell ref="AP101:AP102"/>
    <mergeCell ref="AQ101:AQ102"/>
    <mergeCell ref="AQ65:AQ66"/>
    <mergeCell ref="AO67:AO68"/>
    <mergeCell ref="AP67:AP68"/>
    <mergeCell ref="AQ67:AQ68"/>
    <mergeCell ref="AO69:AO70"/>
    <mergeCell ref="AP69:AP70"/>
    <mergeCell ref="AQ69:AQ70"/>
    <mergeCell ref="AO71:AO72"/>
    <mergeCell ref="AP71:AP72"/>
    <mergeCell ref="AQ71:AQ72"/>
    <mergeCell ref="AO73:AO74"/>
    <mergeCell ref="AP73:AP74"/>
    <mergeCell ref="AQ73:AQ74"/>
    <mergeCell ref="AO75:AO76"/>
    <mergeCell ref="AO173:AO174"/>
    <mergeCell ref="AP173:AP174"/>
    <mergeCell ref="AQ173:AQ174"/>
    <mergeCell ref="AO175:AO176"/>
    <mergeCell ref="AP175:AP176"/>
    <mergeCell ref="AQ175:AQ176"/>
    <mergeCell ref="AO177:AO178"/>
    <mergeCell ref="AP177:AP178"/>
    <mergeCell ref="AQ177:AQ178"/>
    <mergeCell ref="AO83:AO84"/>
    <mergeCell ref="AP83:AP84"/>
    <mergeCell ref="AQ83:AQ84"/>
    <mergeCell ref="AO85:AO86"/>
    <mergeCell ref="AP85:AP86"/>
    <mergeCell ref="AQ85:AQ86"/>
    <mergeCell ref="AO87:AO88"/>
    <mergeCell ref="AP87:AP88"/>
    <mergeCell ref="AQ87:AQ88"/>
    <mergeCell ref="AO89:AO90"/>
    <mergeCell ref="AP89:AP90"/>
    <mergeCell ref="AQ89:AQ90"/>
    <mergeCell ref="AO91:AO92"/>
    <mergeCell ref="AP91:AP92"/>
    <mergeCell ref="AQ91:AQ92"/>
    <mergeCell ref="AO93:AO94"/>
    <mergeCell ref="AP93:AP94"/>
    <mergeCell ref="AQ93:AQ94"/>
    <mergeCell ref="AO95:AO96"/>
    <mergeCell ref="AP95:AP96"/>
    <mergeCell ref="AQ95:AQ96"/>
    <mergeCell ref="AO97:AO98"/>
    <mergeCell ref="AP97:AP98"/>
    <mergeCell ref="AO161:AO162"/>
    <mergeCell ref="AP161:AP162"/>
    <mergeCell ref="AQ161:AQ162"/>
    <mergeCell ref="AO163:AO164"/>
    <mergeCell ref="AP163:AP164"/>
    <mergeCell ref="AQ163:AQ164"/>
    <mergeCell ref="AO165:AO166"/>
    <mergeCell ref="AP165:AP166"/>
    <mergeCell ref="AQ165:AQ166"/>
    <mergeCell ref="AO167:AO168"/>
    <mergeCell ref="AP167:AP168"/>
    <mergeCell ref="AQ167:AQ168"/>
    <mergeCell ref="AO169:AO170"/>
    <mergeCell ref="AP169:AP170"/>
    <mergeCell ref="AQ169:AQ170"/>
    <mergeCell ref="AO171:AO172"/>
    <mergeCell ref="AP171:AP172"/>
    <mergeCell ref="AQ171:AQ172"/>
    <mergeCell ref="AO149:AO150"/>
    <mergeCell ref="AP149:AP150"/>
    <mergeCell ref="AQ149:AQ150"/>
    <mergeCell ref="AO151:AO152"/>
    <mergeCell ref="AP151:AP152"/>
    <mergeCell ref="AQ151:AQ152"/>
    <mergeCell ref="AO153:AO154"/>
    <mergeCell ref="AP153:AP154"/>
    <mergeCell ref="AQ153:AQ154"/>
    <mergeCell ref="AO155:AO156"/>
    <mergeCell ref="AP155:AP156"/>
    <mergeCell ref="AQ155:AQ156"/>
    <mergeCell ref="AO157:AO158"/>
    <mergeCell ref="AP157:AP158"/>
    <mergeCell ref="AQ157:AQ158"/>
    <mergeCell ref="AO159:AO160"/>
    <mergeCell ref="AP159:AP160"/>
    <mergeCell ref="AQ159:AQ160"/>
    <mergeCell ref="AO137:AO138"/>
    <mergeCell ref="AP137:AP138"/>
    <mergeCell ref="AQ137:AQ138"/>
    <mergeCell ref="AO139:AO140"/>
    <mergeCell ref="AP139:AP140"/>
    <mergeCell ref="AQ139:AQ140"/>
    <mergeCell ref="AO141:AO142"/>
    <mergeCell ref="AP141:AP142"/>
    <mergeCell ref="AQ141:AQ142"/>
    <mergeCell ref="AO143:AO144"/>
    <mergeCell ref="AP143:AP144"/>
    <mergeCell ref="AQ143:AQ144"/>
    <mergeCell ref="AO145:AO146"/>
    <mergeCell ref="AP145:AP146"/>
    <mergeCell ref="AQ145:AQ146"/>
    <mergeCell ref="AO147:AO148"/>
    <mergeCell ref="AP147:AP148"/>
    <mergeCell ref="AQ147:AQ148"/>
    <mergeCell ref="AE263:AF263"/>
    <mergeCell ref="AG263:AH263"/>
    <mergeCell ref="AI263:AJ263"/>
    <mergeCell ref="AK263:AL263"/>
    <mergeCell ref="AO119:AO120"/>
    <mergeCell ref="AP119:AP120"/>
    <mergeCell ref="AQ119:AQ120"/>
    <mergeCell ref="AO121:AO122"/>
    <mergeCell ref="AP121:AP122"/>
    <mergeCell ref="AQ121:AQ122"/>
    <mergeCell ref="AO123:AO124"/>
    <mergeCell ref="AP123:AP124"/>
    <mergeCell ref="AQ123:AQ124"/>
    <mergeCell ref="AO125:AO126"/>
    <mergeCell ref="AP125:AP126"/>
    <mergeCell ref="AQ125:AQ126"/>
    <mergeCell ref="AO127:AO128"/>
    <mergeCell ref="AP127:AP128"/>
    <mergeCell ref="AQ127:AQ128"/>
    <mergeCell ref="AO129:AO130"/>
    <mergeCell ref="AP129:AP130"/>
    <mergeCell ref="AQ129:AQ130"/>
    <mergeCell ref="AO131:AO132"/>
    <mergeCell ref="AP131:AP132"/>
    <mergeCell ref="AQ131:AQ132"/>
    <mergeCell ref="AO133:AO134"/>
    <mergeCell ref="AP133:AP134"/>
    <mergeCell ref="AQ133:AQ134"/>
    <mergeCell ref="AO135:AO136"/>
    <mergeCell ref="AP135:AP136"/>
    <mergeCell ref="AQ135:AQ136"/>
    <mergeCell ref="AE258:AF258"/>
    <mergeCell ref="AG258:AH258"/>
    <mergeCell ref="AI258:AJ258"/>
    <mergeCell ref="AK258:AL258"/>
    <mergeCell ref="AE259:AF259"/>
    <mergeCell ref="AG259:AH259"/>
    <mergeCell ref="AI259:AJ259"/>
    <mergeCell ref="AK259:AL259"/>
    <mergeCell ref="AE260:AF260"/>
    <mergeCell ref="AG260:AH260"/>
    <mergeCell ref="AI260:AJ260"/>
    <mergeCell ref="AK260:AL260"/>
    <mergeCell ref="AE261:AF261"/>
    <mergeCell ref="AG261:AH261"/>
    <mergeCell ref="AI261:AJ261"/>
    <mergeCell ref="AK261:AL261"/>
    <mergeCell ref="AE262:AF262"/>
    <mergeCell ref="AG262:AH262"/>
    <mergeCell ref="AI262:AJ262"/>
    <mergeCell ref="AK262:AL262"/>
    <mergeCell ref="AE253:AF253"/>
    <mergeCell ref="AG253:AH253"/>
    <mergeCell ref="AI253:AJ253"/>
    <mergeCell ref="AK253:AL253"/>
    <mergeCell ref="AE254:AF254"/>
    <mergeCell ref="AG254:AH254"/>
    <mergeCell ref="AI254:AJ254"/>
    <mergeCell ref="AK254:AL254"/>
    <mergeCell ref="AE255:AF255"/>
    <mergeCell ref="AG255:AH255"/>
    <mergeCell ref="AI255:AJ255"/>
    <mergeCell ref="AK255:AL255"/>
    <mergeCell ref="AE256:AF256"/>
    <mergeCell ref="AG256:AH256"/>
    <mergeCell ref="AI256:AJ256"/>
    <mergeCell ref="AK256:AL256"/>
    <mergeCell ref="AE257:AF257"/>
    <mergeCell ref="AG257:AH257"/>
    <mergeCell ref="AI257:AJ257"/>
    <mergeCell ref="AK257:AL257"/>
    <mergeCell ref="AE248:AF248"/>
    <mergeCell ref="AG248:AH248"/>
    <mergeCell ref="AI248:AJ248"/>
    <mergeCell ref="AK248:AL248"/>
    <mergeCell ref="AE249:AF249"/>
    <mergeCell ref="AG249:AH249"/>
    <mergeCell ref="AI249:AJ249"/>
    <mergeCell ref="AK249:AL249"/>
    <mergeCell ref="AE250:AF250"/>
    <mergeCell ref="AG250:AH250"/>
    <mergeCell ref="AI250:AJ250"/>
    <mergeCell ref="AK250:AL250"/>
    <mergeCell ref="AE251:AF251"/>
    <mergeCell ref="AG251:AH251"/>
    <mergeCell ref="AI251:AJ251"/>
    <mergeCell ref="AK251:AL251"/>
    <mergeCell ref="AE252:AF252"/>
    <mergeCell ref="AG252:AH252"/>
    <mergeCell ref="AI252:AJ252"/>
    <mergeCell ref="AK252:AL252"/>
    <mergeCell ref="AE243:AF243"/>
    <mergeCell ref="AG243:AH243"/>
    <mergeCell ref="AI243:AJ243"/>
    <mergeCell ref="AK243:AL243"/>
    <mergeCell ref="AE244:AF244"/>
    <mergeCell ref="AG244:AH244"/>
    <mergeCell ref="AI244:AJ244"/>
    <mergeCell ref="AK244:AL244"/>
    <mergeCell ref="AE245:AF245"/>
    <mergeCell ref="AG245:AH245"/>
    <mergeCell ref="AI245:AJ245"/>
    <mergeCell ref="AK245:AL245"/>
    <mergeCell ref="AE246:AF246"/>
    <mergeCell ref="AG246:AH246"/>
    <mergeCell ref="AI246:AJ246"/>
    <mergeCell ref="AK246:AL246"/>
    <mergeCell ref="AE247:AF247"/>
    <mergeCell ref="AG247:AH247"/>
    <mergeCell ref="AI247:AJ247"/>
    <mergeCell ref="AK247:AL247"/>
    <mergeCell ref="AE238:AF238"/>
    <mergeCell ref="AG238:AH238"/>
    <mergeCell ref="AI238:AJ238"/>
    <mergeCell ref="AK238:AL238"/>
    <mergeCell ref="AE239:AF239"/>
    <mergeCell ref="AG239:AH239"/>
    <mergeCell ref="AI239:AJ239"/>
    <mergeCell ref="AK239:AL239"/>
    <mergeCell ref="AE240:AF240"/>
    <mergeCell ref="AG240:AH240"/>
    <mergeCell ref="AI240:AJ240"/>
    <mergeCell ref="AK240:AL240"/>
    <mergeCell ref="AE241:AF241"/>
    <mergeCell ref="AG241:AH241"/>
    <mergeCell ref="AI241:AJ241"/>
    <mergeCell ref="AK241:AL241"/>
    <mergeCell ref="AE242:AF242"/>
    <mergeCell ref="AG242:AH242"/>
    <mergeCell ref="AI242:AJ242"/>
    <mergeCell ref="AK242:AL242"/>
    <mergeCell ref="AE233:AF233"/>
    <mergeCell ref="AG233:AH233"/>
    <mergeCell ref="AI233:AJ233"/>
    <mergeCell ref="AK233:AL233"/>
    <mergeCell ref="AE234:AF234"/>
    <mergeCell ref="AG234:AH234"/>
    <mergeCell ref="AI234:AJ234"/>
    <mergeCell ref="AK234:AL234"/>
    <mergeCell ref="AE235:AF235"/>
    <mergeCell ref="AG235:AH235"/>
    <mergeCell ref="AI235:AJ235"/>
    <mergeCell ref="AK235:AL235"/>
    <mergeCell ref="AE236:AF236"/>
    <mergeCell ref="AG236:AH236"/>
    <mergeCell ref="AI236:AJ236"/>
    <mergeCell ref="AK236:AL236"/>
    <mergeCell ref="AE237:AF237"/>
    <mergeCell ref="AG237:AH237"/>
    <mergeCell ref="AI237:AJ237"/>
    <mergeCell ref="AK237:AL237"/>
    <mergeCell ref="AE228:AF228"/>
    <mergeCell ref="AG228:AH228"/>
    <mergeCell ref="AI228:AJ228"/>
    <mergeCell ref="AK228:AL228"/>
    <mergeCell ref="AE229:AF229"/>
    <mergeCell ref="AG229:AH229"/>
    <mergeCell ref="AI229:AJ229"/>
    <mergeCell ref="AK229:AL229"/>
    <mergeCell ref="AE230:AF230"/>
    <mergeCell ref="AG230:AH230"/>
    <mergeCell ref="AI230:AJ230"/>
    <mergeCell ref="AK230:AL230"/>
    <mergeCell ref="AE231:AF231"/>
    <mergeCell ref="AG231:AH231"/>
    <mergeCell ref="AI231:AJ231"/>
    <mergeCell ref="AK231:AL231"/>
    <mergeCell ref="AE232:AF232"/>
    <mergeCell ref="AG232:AH232"/>
    <mergeCell ref="AI232:AJ232"/>
    <mergeCell ref="AK232:AL232"/>
    <mergeCell ref="AE223:AF223"/>
    <mergeCell ref="AG223:AH223"/>
    <mergeCell ref="AI223:AJ223"/>
    <mergeCell ref="AK223:AL223"/>
    <mergeCell ref="AE224:AF224"/>
    <mergeCell ref="AG224:AH224"/>
    <mergeCell ref="AI224:AJ224"/>
    <mergeCell ref="AK224:AL224"/>
    <mergeCell ref="AE225:AF225"/>
    <mergeCell ref="AG225:AH225"/>
    <mergeCell ref="AI225:AJ225"/>
    <mergeCell ref="AK225:AL225"/>
    <mergeCell ref="AE226:AF226"/>
    <mergeCell ref="AG226:AH226"/>
    <mergeCell ref="AI226:AJ226"/>
    <mergeCell ref="AK226:AL226"/>
    <mergeCell ref="AE227:AF227"/>
    <mergeCell ref="AG227:AH227"/>
    <mergeCell ref="AI227:AJ227"/>
    <mergeCell ref="AK227:AL227"/>
    <mergeCell ref="AE218:AF218"/>
    <mergeCell ref="AG218:AH218"/>
    <mergeCell ref="AI218:AJ218"/>
    <mergeCell ref="AK218:AL218"/>
    <mergeCell ref="AE219:AF219"/>
    <mergeCell ref="AG219:AH219"/>
    <mergeCell ref="AI219:AJ219"/>
    <mergeCell ref="AK219:AL219"/>
    <mergeCell ref="AE220:AF220"/>
    <mergeCell ref="AG220:AH220"/>
    <mergeCell ref="AI220:AJ220"/>
    <mergeCell ref="AK220:AL220"/>
    <mergeCell ref="AE221:AF221"/>
    <mergeCell ref="AG221:AH221"/>
    <mergeCell ref="AI221:AJ221"/>
    <mergeCell ref="AK221:AL221"/>
    <mergeCell ref="AE222:AF222"/>
    <mergeCell ref="AG222:AH222"/>
    <mergeCell ref="AI222:AJ222"/>
    <mergeCell ref="AK222:AL222"/>
    <mergeCell ref="AE213:AF213"/>
    <mergeCell ref="AG213:AH213"/>
    <mergeCell ref="AI213:AJ213"/>
    <mergeCell ref="AK213:AL213"/>
    <mergeCell ref="AE214:AF214"/>
    <mergeCell ref="AG214:AH214"/>
    <mergeCell ref="AI214:AJ214"/>
    <mergeCell ref="AK214:AL214"/>
    <mergeCell ref="AE215:AF215"/>
    <mergeCell ref="AG215:AH215"/>
    <mergeCell ref="AI215:AJ215"/>
    <mergeCell ref="AK215:AL215"/>
    <mergeCell ref="AE216:AF216"/>
    <mergeCell ref="AG216:AH216"/>
    <mergeCell ref="AI216:AJ216"/>
    <mergeCell ref="AK216:AL216"/>
    <mergeCell ref="AE217:AF217"/>
    <mergeCell ref="AG217:AH217"/>
    <mergeCell ref="AI217:AJ217"/>
    <mergeCell ref="AK217:AL217"/>
    <mergeCell ref="AE208:AF208"/>
    <mergeCell ref="AG208:AH208"/>
    <mergeCell ref="AI208:AJ208"/>
    <mergeCell ref="AK208:AL208"/>
    <mergeCell ref="AE209:AF209"/>
    <mergeCell ref="AG209:AH209"/>
    <mergeCell ref="AI209:AJ209"/>
    <mergeCell ref="AK209:AL209"/>
    <mergeCell ref="AE210:AF210"/>
    <mergeCell ref="AG210:AH210"/>
    <mergeCell ref="AI210:AJ210"/>
    <mergeCell ref="AK210:AL210"/>
    <mergeCell ref="AE211:AF211"/>
    <mergeCell ref="AG211:AH211"/>
    <mergeCell ref="AI211:AJ211"/>
    <mergeCell ref="AK211:AL211"/>
    <mergeCell ref="AE212:AF212"/>
    <mergeCell ref="AG212:AH212"/>
    <mergeCell ref="AI212:AJ212"/>
    <mergeCell ref="AK212:AL212"/>
    <mergeCell ref="AE203:AF203"/>
    <mergeCell ref="AG203:AH203"/>
    <mergeCell ref="AI203:AJ203"/>
    <mergeCell ref="AK203:AL203"/>
    <mergeCell ref="AE204:AF204"/>
    <mergeCell ref="AG204:AH204"/>
    <mergeCell ref="AI204:AJ204"/>
    <mergeCell ref="AK204:AL204"/>
    <mergeCell ref="AE205:AF205"/>
    <mergeCell ref="AG205:AH205"/>
    <mergeCell ref="AI205:AJ205"/>
    <mergeCell ref="AK205:AL205"/>
    <mergeCell ref="AE206:AF206"/>
    <mergeCell ref="AG206:AH206"/>
    <mergeCell ref="AI206:AJ206"/>
    <mergeCell ref="AK206:AL206"/>
    <mergeCell ref="AE207:AF207"/>
    <mergeCell ref="AG207:AH207"/>
    <mergeCell ref="AI207:AJ207"/>
    <mergeCell ref="AK207:AL207"/>
    <mergeCell ref="AE198:AF198"/>
    <mergeCell ref="AG198:AH198"/>
    <mergeCell ref="AI198:AJ198"/>
    <mergeCell ref="AK198:AL198"/>
    <mergeCell ref="AE199:AF199"/>
    <mergeCell ref="AG199:AH199"/>
    <mergeCell ref="AI199:AJ199"/>
    <mergeCell ref="AK199:AL199"/>
    <mergeCell ref="AE200:AF200"/>
    <mergeCell ref="AG200:AH200"/>
    <mergeCell ref="AI200:AJ200"/>
    <mergeCell ref="AK200:AL200"/>
    <mergeCell ref="AE201:AF201"/>
    <mergeCell ref="AG201:AH201"/>
    <mergeCell ref="AI201:AJ201"/>
    <mergeCell ref="AK201:AL201"/>
    <mergeCell ref="AE202:AF202"/>
    <mergeCell ref="AG202:AH202"/>
    <mergeCell ref="AI202:AJ202"/>
    <mergeCell ref="AK202:AL202"/>
    <mergeCell ref="AE193:AF193"/>
    <mergeCell ref="AG193:AH193"/>
    <mergeCell ref="AI193:AJ193"/>
    <mergeCell ref="AK193:AL193"/>
    <mergeCell ref="AE194:AF194"/>
    <mergeCell ref="AG194:AH194"/>
    <mergeCell ref="AI194:AJ194"/>
    <mergeCell ref="AK194:AL194"/>
    <mergeCell ref="AE195:AF195"/>
    <mergeCell ref="AG195:AH195"/>
    <mergeCell ref="AI195:AJ195"/>
    <mergeCell ref="AK195:AL195"/>
    <mergeCell ref="AE196:AF196"/>
    <mergeCell ref="AG196:AH196"/>
    <mergeCell ref="AI196:AJ196"/>
    <mergeCell ref="AK196:AL196"/>
    <mergeCell ref="AE197:AF197"/>
    <mergeCell ref="AG197:AH197"/>
    <mergeCell ref="AI197:AJ197"/>
    <mergeCell ref="AK197:AL197"/>
    <mergeCell ref="AE188:AF188"/>
    <mergeCell ref="AG188:AH188"/>
    <mergeCell ref="AI188:AJ188"/>
    <mergeCell ref="AK188:AL188"/>
    <mergeCell ref="AE189:AF189"/>
    <mergeCell ref="AG189:AH189"/>
    <mergeCell ref="AI189:AJ189"/>
    <mergeCell ref="AK189:AL189"/>
    <mergeCell ref="AE190:AF190"/>
    <mergeCell ref="AG190:AH190"/>
    <mergeCell ref="AI190:AJ190"/>
    <mergeCell ref="AK190:AL190"/>
    <mergeCell ref="AE191:AF191"/>
    <mergeCell ref="AG191:AH191"/>
    <mergeCell ref="AI191:AJ191"/>
    <mergeCell ref="AK191:AL191"/>
    <mergeCell ref="AE192:AF192"/>
    <mergeCell ref="AG192:AH192"/>
    <mergeCell ref="AI192:AJ192"/>
    <mergeCell ref="AK192:AL192"/>
    <mergeCell ref="AE183:AF183"/>
    <mergeCell ref="AG183:AH183"/>
    <mergeCell ref="AI183:AJ183"/>
    <mergeCell ref="AK183:AL183"/>
    <mergeCell ref="AE184:AF184"/>
    <mergeCell ref="AG184:AH184"/>
    <mergeCell ref="AK184:AL184"/>
    <mergeCell ref="AI184:AJ184"/>
    <mergeCell ref="AE185:AF185"/>
    <mergeCell ref="AG185:AH185"/>
    <mergeCell ref="AI185:AJ185"/>
    <mergeCell ref="AK185:AL185"/>
    <mergeCell ref="AE186:AF186"/>
    <mergeCell ref="AG186:AH186"/>
    <mergeCell ref="AI186:AJ186"/>
    <mergeCell ref="AK186:AL186"/>
    <mergeCell ref="AE187:AF187"/>
    <mergeCell ref="AG187:AH187"/>
    <mergeCell ref="AI187:AJ187"/>
    <mergeCell ref="AK187:AL187"/>
    <mergeCell ref="AG171:AG172"/>
    <mergeCell ref="AH171:AH172"/>
    <mergeCell ref="AJ171:AJ172"/>
    <mergeCell ref="AK171:AK172"/>
    <mergeCell ref="AG173:AG174"/>
    <mergeCell ref="AH173:AH174"/>
    <mergeCell ref="AJ173:AJ174"/>
    <mergeCell ref="AK173:AK174"/>
    <mergeCell ref="AG175:AG176"/>
    <mergeCell ref="AH175:AH176"/>
    <mergeCell ref="AJ175:AJ176"/>
    <mergeCell ref="AK175:AK176"/>
    <mergeCell ref="AG177:AG178"/>
    <mergeCell ref="AH177:AH178"/>
    <mergeCell ref="AJ177:AJ178"/>
    <mergeCell ref="AK177:AK178"/>
    <mergeCell ref="AE182:AH182"/>
    <mergeCell ref="AI182:AL182"/>
    <mergeCell ref="AH161:AH162"/>
    <mergeCell ref="AJ161:AJ162"/>
    <mergeCell ref="AK161:AK162"/>
    <mergeCell ref="AG163:AG164"/>
    <mergeCell ref="AH163:AH164"/>
    <mergeCell ref="AJ163:AJ164"/>
    <mergeCell ref="AK163:AK164"/>
    <mergeCell ref="AG165:AG166"/>
    <mergeCell ref="AH165:AH166"/>
    <mergeCell ref="AJ165:AJ166"/>
    <mergeCell ref="AK165:AK166"/>
    <mergeCell ref="AG167:AG168"/>
    <mergeCell ref="AH167:AH168"/>
    <mergeCell ref="AJ167:AJ168"/>
    <mergeCell ref="AK167:AK168"/>
    <mergeCell ref="AG169:AG170"/>
    <mergeCell ref="AH169:AH170"/>
    <mergeCell ref="AJ169:AJ170"/>
    <mergeCell ref="AK169:AK170"/>
    <mergeCell ref="AG151:AG152"/>
    <mergeCell ref="AH151:AH152"/>
    <mergeCell ref="AJ151:AJ152"/>
    <mergeCell ref="AK151:AK152"/>
    <mergeCell ref="AG153:AG154"/>
    <mergeCell ref="AH153:AH154"/>
    <mergeCell ref="AJ153:AJ154"/>
    <mergeCell ref="AK153:AK154"/>
    <mergeCell ref="AG155:AG156"/>
    <mergeCell ref="AH155:AH156"/>
    <mergeCell ref="AJ155:AJ156"/>
    <mergeCell ref="AK155:AK156"/>
    <mergeCell ref="AG157:AG158"/>
    <mergeCell ref="AH157:AH158"/>
    <mergeCell ref="AJ157:AJ158"/>
    <mergeCell ref="AK157:AK158"/>
    <mergeCell ref="AG159:AG160"/>
    <mergeCell ref="AH159:AH160"/>
    <mergeCell ref="AJ159:AJ160"/>
    <mergeCell ref="AK159:AK160"/>
    <mergeCell ref="AG141:AG142"/>
    <mergeCell ref="AH141:AH142"/>
    <mergeCell ref="AJ141:AJ142"/>
    <mergeCell ref="AK141:AK142"/>
    <mergeCell ref="AG143:AG144"/>
    <mergeCell ref="AH143:AH144"/>
    <mergeCell ref="AJ143:AJ144"/>
    <mergeCell ref="AK143:AK144"/>
    <mergeCell ref="AG145:AG146"/>
    <mergeCell ref="AH145:AH146"/>
    <mergeCell ref="AJ145:AJ146"/>
    <mergeCell ref="AK145:AK146"/>
    <mergeCell ref="AG147:AG148"/>
    <mergeCell ref="AH147:AH148"/>
    <mergeCell ref="AJ147:AJ148"/>
    <mergeCell ref="AK147:AK148"/>
    <mergeCell ref="AG149:AG150"/>
    <mergeCell ref="AH149:AH150"/>
    <mergeCell ref="AJ149:AJ150"/>
    <mergeCell ref="AK149:AK150"/>
    <mergeCell ref="AG131:AG132"/>
    <mergeCell ref="AH131:AH132"/>
    <mergeCell ref="AJ131:AJ132"/>
    <mergeCell ref="AK131:AK132"/>
    <mergeCell ref="AG133:AG134"/>
    <mergeCell ref="AH133:AH134"/>
    <mergeCell ref="AJ133:AJ134"/>
    <mergeCell ref="AK133:AK134"/>
    <mergeCell ref="AG135:AG136"/>
    <mergeCell ref="AH135:AH136"/>
    <mergeCell ref="AJ135:AJ136"/>
    <mergeCell ref="AK135:AK136"/>
    <mergeCell ref="AG137:AG138"/>
    <mergeCell ref="AH137:AH138"/>
    <mergeCell ref="AJ137:AJ138"/>
    <mergeCell ref="AK137:AK138"/>
    <mergeCell ref="AG139:AG140"/>
    <mergeCell ref="AH139:AH140"/>
    <mergeCell ref="AJ139:AJ140"/>
    <mergeCell ref="AK139:AK140"/>
    <mergeCell ref="AX167:AX168"/>
    <mergeCell ref="AY167:AY168"/>
    <mergeCell ref="AX169:AX170"/>
    <mergeCell ref="AY169:AY170"/>
    <mergeCell ref="AX171:AX172"/>
    <mergeCell ref="AY171:AY172"/>
    <mergeCell ref="AX173:AX174"/>
    <mergeCell ref="AY173:AY174"/>
    <mergeCell ref="AX175:AX176"/>
    <mergeCell ref="AY175:AY176"/>
    <mergeCell ref="AX177:AX178"/>
    <mergeCell ref="AY177:AY178"/>
    <mergeCell ref="AG121:AG122"/>
    <mergeCell ref="AH121:AH122"/>
    <mergeCell ref="AJ121:AJ122"/>
    <mergeCell ref="AK121:AK122"/>
    <mergeCell ref="AG123:AG124"/>
    <mergeCell ref="AH123:AH124"/>
    <mergeCell ref="AJ123:AJ124"/>
    <mergeCell ref="AK123:AK124"/>
    <mergeCell ref="AG125:AG126"/>
    <mergeCell ref="AH125:AH126"/>
    <mergeCell ref="AJ125:AJ126"/>
    <mergeCell ref="AK125:AK126"/>
    <mergeCell ref="AG127:AG128"/>
    <mergeCell ref="AH127:AH128"/>
    <mergeCell ref="AJ127:AJ128"/>
    <mergeCell ref="AK127:AK128"/>
    <mergeCell ref="AG129:AG130"/>
    <mergeCell ref="AH129:AH130"/>
    <mergeCell ref="AJ129:AJ130"/>
    <mergeCell ref="AK129:AK130"/>
    <mergeCell ref="AX149:AX150"/>
    <mergeCell ref="AY149:AY150"/>
    <mergeCell ref="AX151:AX152"/>
    <mergeCell ref="AY151:AY152"/>
    <mergeCell ref="AX153:AX154"/>
    <mergeCell ref="AY153:AY154"/>
    <mergeCell ref="AX155:AX156"/>
    <mergeCell ref="AY155:AY156"/>
    <mergeCell ref="AX157:AX158"/>
    <mergeCell ref="AY157:AY158"/>
    <mergeCell ref="AX159:AX160"/>
    <mergeCell ref="AY159:AY160"/>
    <mergeCell ref="AX161:AX162"/>
    <mergeCell ref="AY161:AY162"/>
    <mergeCell ref="AX163:AX164"/>
    <mergeCell ref="AY163:AY164"/>
    <mergeCell ref="AX165:AX166"/>
    <mergeCell ref="AY165:AY166"/>
    <mergeCell ref="AX131:AX132"/>
    <mergeCell ref="AY131:AY132"/>
    <mergeCell ref="AX133:AX134"/>
    <mergeCell ref="AY133:AY134"/>
    <mergeCell ref="AX135:AX136"/>
    <mergeCell ref="AY135:AY136"/>
    <mergeCell ref="AX137:AX138"/>
    <mergeCell ref="AY137:AY138"/>
    <mergeCell ref="AX139:AX140"/>
    <mergeCell ref="AY139:AY140"/>
    <mergeCell ref="AX141:AX142"/>
    <mergeCell ref="AY141:AY142"/>
    <mergeCell ref="AX143:AX144"/>
    <mergeCell ref="AY143:AY144"/>
    <mergeCell ref="AX145:AX146"/>
    <mergeCell ref="AY145:AY146"/>
    <mergeCell ref="AX147:AX148"/>
    <mergeCell ref="AY147:AY148"/>
    <mergeCell ref="AF117:AH117"/>
    <mergeCell ref="AI117:AK117"/>
    <mergeCell ref="AG119:AG120"/>
    <mergeCell ref="AH119:AH120"/>
    <mergeCell ref="AJ119:AJ120"/>
    <mergeCell ref="AK119:AK120"/>
    <mergeCell ref="AX119:AX120"/>
    <mergeCell ref="AY119:AY120"/>
    <mergeCell ref="AX121:AX122"/>
    <mergeCell ref="AY121:AY122"/>
    <mergeCell ref="AX123:AX124"/>
    <mergeCell ref="AY123:AY124"/>
    <mergeCell ref="AX125:AX126"/>
    <mergeCell ref="AY125:AY126"/>
    <mergeCell ref="AX127:AX128"/>
    <mergeCell ref="AY127:AY128"/>
    <mergeCell ref="AX129:AX130"/>
    <mergeCell ref="AY129:AY130"/>
    <mergeCell ref="AW119:AW120"/>
    <mergeCell ref="AR121:AR122"/>
    <mergeCell ref="AS121:AS122"/>
    <mergeCell ref="AT121:AT122"/>
    <mergeCell ref="AU121:AU122"/>
    <mergeCell ref="AV121:AV122"/>
    <mergeCell ref="AW121:AW122"/>
    <mergeCell ref="AR123:AR124"/>
    <mergeCell ref="AS123:AS124"/>
    <mergeCell ref="AT123:AT124"/>
    <mergeCell ref="AU123:AU124"/>
    <mergeCell ref="AV123:AV124"/>
    <mergeCell ref="AW123:AW124"/>
    <mergeCell ref="AR125:AR126"/>
    <mergeCell ref="A1:AC1"/>
    <mergeCell ref="A2:D2"/>
    <mergeCell ref="E2:H2"/>
    <mergeCell ref="I2:L2"/>
    <mergeCell ref="M2:P2"/>
    <mergeCell ref="Q2:T2"/>
    <mergeCell ref="U2:X2"/>
    <mergeCell ref="Y2:AB2"/>
    <mergeCell ref="B4:C4"/>
    <mergeCell ref="I4:L4"/>
    <mergeCell ref="M4:P4"/>
    <mergeCell ref="B5:C5"/>
    <mergeCell ref="I5:L5"/>
    <mergeCell ref="M5:P5"/>
    <mergeCell ref="B6:C6"/>
    <mergeCell ref="I6:L6"/>
    <mergeCell ref="M6:P6"/>
    <mergeCell ref="B7:C7"/>
    <mergeCell ref="I7:L7"/>
    <mergeCell ref="M7:P7"/>
    <mergeCell ref="B8:C8"/>
    <mergeCell ref="I8:L8"/>
    <mergeCell ref="M8:P8"/>
    <mergeCell ref="B9:C9"/>
    <mergeCell ref="I9:L9"/>
    <mergeCell ref="M9:P9"/>
    <mergeCell ref="B10:C10"/>
    <mergeCell ref="I10:L10"/>
    <mergeCell ref="M10:P10"/>
    <mergeCell ref="I11:L11"/>
    <mergeCell ref="M11:P11"/>
    <mergeCell ref="I12:L12"/>
    <mergeCell ref="M12:P12"/>
    <mergeCell ref="I13:L13"/>
    <mergeCell ref="M13:P13"/>
    <mergeCell ref="B15:E15"/>
    <mergeCell ref="B16:C16"/>
    <mergeCell ref="D16:E16"/>
    <mergeCell ref="B17:C17"/>
    <mergeCell ref="D17:E17"/>
    <mergeCell ref="B18:C18"/>
    <mergeCell ref="D18:E18"/>
    <mergeCell ref="B19:C19"/>
    <mergeCell ref="D19:E19"/>
    <mergeCell ref="B20:C20"/>
    <mergeCell ref="D20:E20"/>
    <mergeCell ref="B21:C21"/>
    <mergeCell ref="D21:E21"/>
    <mergeCell ref="B22:C22"/>
    <mergeCell ref="D22:E22"/>
    <mergeCell ref="B23:C23"/>
    <mergeCell ref="D23:E23"/>
    <mergeCell ref="B26:L26"/>
    <mergeCell ref="O26:AA26"/>
    <mergeCell ref="B27:L27"/>
    <mergeCell ref="O27:AA27"/>
    <mergeCell ref="B28:L28"/>
    <mergeCell ref="O28:AA28"/>
    <mergeCell ref="B29:L29"/>
    <mergeCell ref="O29:AA29"/>
    <mergeCell ref="B30:L30"/>
    <mergeCell ref="O30:AA30"/>
    <mergeCell ref="B31:L31"/>
    <mergeCell ref="O31:AA31"/>
    <mergeCell ref="B32:L32"/>
    <mergeCell ref="O32:AA32"/>
    <mergeCell ref="B33:L33"/>
    <mergeCell ref="O33:AA33"/>
    <mergeCell ref="B34:L34"/>
    <mergeCell ref="O34:AA34"/>
    <mergeCell ref="B35:L35"/>
    <mergeCell ref="O35:AA35"/>
    <mergeCell ref="B36:L36"/>
    <mergeCell ref="O36:AA36"/>
    <mergeCell ref="B37:L37"/>
    <mergeCell ref="O37:AA37"/>
    <mergeCell ref="B38:L38"/>
    <mergeCell ref="O38:AA38"/>
    <mergeCell ref="A43:I43"/>
    <mergeCell ref="J45:M45"/>
    <mergeCell ref="N45:Q45"/>
    <mergeCell ref="R45:U45"/>
    <mergeCell ref="V45:Y45"/>
    <mergeCell ref="Z45:AC45"/>
    <mergeCell ref="A47:A48"/>
    <mergeCell ref="B47:B48"/>
    <mergeCell ref="C47:C48"/>
    <mergeCell ref="D47:D48"/>
    <mergeCell ref="E47:E48"/>
    <mergeCell ref="F47:F48"/>
    <mergeCell ref="G47:G48"/>
    <mergeCell ref="H47:H48"/>
    <mergeCell ref="I47:I48"/>
    <mergeCell ref="K47:K48"/>
    <mergeCell ref="L47:L48"/>
    <mergeCell ref="M47:M48"/>
    <mergeCell ref="O47:O48"/>
    <mergeCell ref="P47:P48"/>
    <mergeCell ref="Q47:Q48"/>
    <mergeCell ref="S47:S48"/>
    <mergeCell ref="T47:T48"/>
    <mergeCell ref="U47:U48"/>
    <mergeCell ref="W47:W48"/>
    <mergeCell ref="X47:X48"/>
    <mergeCell ref="Y47:Y48"/>
    <mergeCell ref="AA47:AA48"/>
    <mergeCell ref="AB47:AB48"/>
    <mergeCell ref="AC47:AC48"/>
    <mergeCell ref="AM47:AM48"/>
    <mergeCell ref="A49:A50"/>
    <mergeCell ref="B49:B50"/>
    <mergeCell ref="C49:C50"/>
    <mergeCell ref="D49:D50"/>
    <mergeCell ref="E49:E50"/>
    <mergeCell ref="F49:F50"/>
    <mergeCell ref="G49:G50"/>
    <mergeCell ref="H49:H50"/>
    <mergeCell ref="I49:I50"/>
    <mergeCell ref="K49:K50"/>
    <mergeCell ref="L49:L50"/>
    <mergeCell ref="M49:M50"/>
    <mergeCell ref="O49:O50"/>
    <mergeCell ref="P49:P50"/>
    <mergeCell ref="Q49:Q50"/>
    <mergeCell ref="S49:S50"/>
    <mergeCell ref="T49:T50"/>
    <mergeCell ref="U49:U50"/>
    <mergeCell ref="W49:W50"/>
    <mergeCell ref="X49:X50"/>
    <mergeCell ref="Y49:Y50"/>
    <mergeCell ref="AA49:AA50"/>
    <mergeCell ref="AB49:AB50"/>
    <mergeCell ref="AC49:AC50"/>
    <mergeCell ref="AM49:AM50"/>
    <mergeCell ref="A51:A52"/>
    <mergeCell ref="B51:B52"/>
    <mergeCell ref="C51:C52"/>
    <mergeCell ref="D51:D52"/>
    <mergeCell ref="E51:E52"/>
    <mergeCell ref="F51:F52"/>
    <mergeCell ref="G51:G52"/>
    <mergeCell ref="H51:H52"/>
    <mergeCell ref="I51:I52"/>
    <mergeCell ref="K51:K52"/>
    <mergeCell ref="L51:L52"/>
    <mergeCell ref="M51:M52"/>
    <mergeCell ref="O51:O52"/>
    <mergeCell ref="P51:P52"/>
    <mergeCell ref="Q51:Q52"/>
    <mergeCell ref="S51:S52"/>
    <mergeCell ref="T51:T52"/>
    <mergeCell ref="U51:U52"/>
    <mergeCell ref="W51:W52"/>
    <mergeCell ref="X51:X52"/>
    <mergeCell ref="Y51:Y52"/>
    <mergeCell ref="AA51:AA52"/>
    <mergeCell ref="AB51:AB52"/>
    <mergeCell ref="AC51:AC52"/>
    <mergeCell ref="AM51:AM52"/>
    <mergeCell ref="A53:A54"/>
    <mergeCell ref="B53:B54"/>
    <mergeCell ref="C53:C54"/>
    <mergeCell ref="D53:D54"/>
    <mergeCell ref="E53:E54"/>
    <mergeCell ref="F53:F54"/>
    <mergeCell ref="G53:G54"/>
    <mergeCell ref="H53:H54"/>
    <mergeCell ref="I53:I54"/>
    <mergeCell ref="K53:K54"/>
    <mergeCell ref="L53:L54"/>
    <mergeCell ref="M53:M54"/>
    <mergeCell ref="O53:O54"/>
    <mergeCell ref="P53:P54"/>
    <mergeCell ref="Q53:Q54"/>
    <mergeCell ref="S53:S54"/>
    <mergeCell ref="T53:T54"/>
    <mergeCell ref="U53:U54"/>
    <mergeCell ref="W53:W54"/>
    <mergeCell ref="X53:X54"/>
    <mergeCell ref="Y53:Y54"/>
    <mergeCell ref="AA53:AA54"/>
    <mergeCell ref="AB53:AB54"/>
    <mergeCell ref="AC53:AC54"/>
    <mergeCell ref="AM53:AM54"/>
    <mergeCell ref="A55:A56"/>
    <mergeCell ref="B55:B56"/>
    <mergeCell ref="C55:C56"/>
    <mergeCell ref="D55:D56"/>
    <mergeCell ref="E55:E56"/>
    <mergeCell ref="F55:F56"/>
    <mergeCell ref="G55:G56"/>
    <mergeCell ref="H55:H56"/>
    <mergeCell ref="I55:I56"/>
    <mergeCell ref="K55:K56"/>
    <mergeCell ref="L55:L56"/>
    <mergeCell ref="M55:M56"/>
    <mergeCell ref="O55:O56"/>
    <mergeCell ref="P55:P56"/>
    <mergeCell ref="Q55:Q56"/>
    <mergeCell ref="S55:S56"/>
    <mergeCell ref="T55:T56"/>
    <mergeCell ref="U55:U56"/>
    <mergeCell ref="W55:W56"/>
    <mergeCell ref="X55:X56"/>
    <mergeCell ref="Y55:Y56"/>
    <mergeCell ref="AA55:AA56"/>
    <mergeCell ref="AB55:AB56"/>
    <mergeCell ref="AC55:AC56"/>
    <mergeCell ref="AM55:AM56"/>
    <mergeCell ref="A57:A58"/>
    <mergeCell ref="B57:B58"/>
    <mergeCell ref="C57:C58"/>
    <mergeCell ref="D57:D58"/>
    <mergeCell ref="E57:E58"/>
    <mergeCell ref="F57:F58"/>
    <mergeCell ref="G57:G58"/>
    <mergeCell ref="H57:H58"/>
    <mergeCell ref="I57:I58"/>
    <mergeCell ref="K57:K58"/>
    <mergeCell ref="L57:L58"/>
    <mergeCell ref="M57:M58"/>
    <mergeCell ref="O57:O58"/>
    <mergeCell ref="P57:P58"/>
    <mergeCell ref="Q57:Q58"/>
    <mergeCell ref="S57:S58"/>
    <mergeCell ref="T57:T58"/>
    <mergeCell ref="U57:U58"/>
    <mergeCell ref="W57:W58"/>
    <mergeCell ref="X57:X58"/>
    <mergeCell ref="Y57:Y58"/>
    <mergeCell ref="AA57:AA58"/>
    <mergeCell ref="AB57:AB58"/>
    <mergeCell ref="AC57:AC58"/>
    <mergeCell ref="AM57:AM58"/>
    <mergeCell ref="A59:A60"/>
    <mergeCell ref="B59:B60"/>
    <mergeCell ref="C59:C60"/>
    <mergeCell ref="D59:D60"/>
    <mergeCell ref="E59:E60"/>
    <mergeCell ref="F59:F60"/>
    <mergeCell ref="G59:G60"/>
    <mergeCell ref="H59:H60"/>
    <mergeCell ref="I59:I60"/>
    <mergeCell ref="K59:K60"/>
    <mergeCell ref="L59:L60"/>
    <mergeCell ref="M59:M60"/>
    <mergeCell ref="O59:O60"/>
    <mergeCell ref="P59:P60"/>
    <mergeCell ref="Q59:Q60"/>
    <mergeCell ref="S59:S60"/>
    <mergeCell ref="T59:T60"/>
    <mergeCell ref="U59:U60"/>
    <mergeCell ref="W59:W60"/>
    <mergeCell ref="X59:X60"/>
    <mergeCell ref="Y59:Y60"/>
    <mergeCell ref="AA59:AA60"/>
    <mergeCell ref="AB59:AB60"/>
    <mergeCell ref="AC59:AC60"/>
    <mergeCell ref="AM59:AM60"/>
    <mergeCell ref="A61:A62"/>
    <mergeCell ref="B61:B62"/>
    <mergeCell ref="C61:C62"/>
    <mergeCell ref="D61:D62"/>
    <mergeCell ref="E61:E62"/>
    <mergeCell ref="F61:F62"/>
    <mergeCell ref="G61:G62"/>
    <mergeCell ref="H61:H62"/>
    <mergeCell ref="I61:I62"/>
    <mergeCell ref="K61:K62"/>
    <mergeCell ref="L61:L62"/>
    <mergeCell ref="M61:M62"/>
    <mergeCell ref="O61:O62"/>
    <mergeCell ref="P61:P62"/>
    <mergeCell ref="Q61:Q62"/>
    <mergeCell ref="S61:S62"/>
    <mergeCell ref="T61:T62"/>
    <mergeCell ref="U61:U62"/>
    <mergeCell ref="W61:W62"/>
    <mergeCell ref="X61:X62"/>
    <mergeCell ref="Y61:Y62"/>
    <mergeCell ref="AA61:AA62"/>
    <mergeCell ref="AB61:AB62"/>
    <mergeCell ref="AC61:AC62"/>
    <mergeCell ref="AM61:AM62"/>
    <mergeCell ref="A63:A64"/>
    <mergeCell ref="B63:B64"/>
    <mergeCell ref="C63:C64"/>
    <mergeCell ref="D63:D64"/>
    <mergeCell ref="E63:E64"/>
    <mergeCell ref="F63:F64"/>
    <mergeCell ref="G63:G64"/>
    <mergeCell ref="H63:H64"/>
    <mergeCell ref="I63:I64"/>
    <mergeCell ref="K63:K64"/>
    <mergeCell ref="L63:L64"/>
    <mergeCell ref="M63:M64"/>
    <mergeCell ref="O63:O64"/>
    <mergeCell ref="P63:P64"/>
    <mergeCell ref="Q63:Q64"/>
    <mergeCell ref="S63:S64"/>
    <mergeCell ref="T63:T64"/>
    <mergeCell ref="U63:U64"/>
    <mergeCell ref="W63:W64"/>
    <mergeCell ref="X63:X64"/>
    <mergeCell ref="Y63:Y64"/>
    <mergeCell ref="AA63:AA64"/>
    <mergeCell ref="AB63:AB64"/>
    <mergeCell ref="AC63:AC64"/>
    <mergeCell ref="AM63:AM64"/>
    <mergeCell ref="A65:A66"/>
    <mergeCell ref="B65:B66"/>
    <mergeCell ref="C65:C66"/>
    <mergeCell ref="D65:D66"/>
    <mergeCell ref="E65:E66"/>
    <mergeCell ref="F65:F66"/>
    <mergeCell ref="G65:G66"/>
    <mergeCell ref="H65:H66"/>
    <mergeCell ref="I65:I66"/>
    <mergeCell ref="K65:K66"/>
    <mergeCell ref="L65:L66"/>
    <mergeCell ref="M65:M66"/>
    <mergeCell ref="O65:O66"/>
    <mergeCell ref="P65:P66"/>
    <mergeCell ref="Q65:Q66"/>
    <mergeCell ref="S65:S66"/>
    <mergeCell ref="T65:T66"/>
    <mergeCell ref="U65:U66"/>
    <mergeCell ref="W65:W66"/>
    <mergeCell ref="X65:X66"/>
    <mergeCell ref="Y65:Y66"/>
    <mergeCell ref="AA65:AA66"/>
    <mergeCell ref="AB65:AB66"/>
    <mergeCell ref="AC65:AC66"/>
    <mergeCell ref="AM65:AM66"/>
    <mergeCell ref="A67:A68"/>
    <mergeCell ref="B67:B68"/>
    <mergeCell ref="C67:C68"/>
    <mergeCell ref="D67:D68"/>
    <mergeCell ref="E67:E68"/>
    <mergeCell ref="F67:F68"/>
    <mergeCell ref="G67:G68"/>
    <mergeCell ref="H67:H68"/>
    <mergeCell ref="I67:I68"/>
    <mergeCell ref="K67:K68"/>
    <mergeCell ref="L67:L68"/>
    <mergeCell ref="M67:M68"/>
    <mergeCell ref="O67:O68"/>
    <mergeCell ref="P67:P68"/>
    <mergeCell ref="Q67:Q68"/>
    <mergeCell ref="S67:S68"/>
    <mergeCell ref="T67:T68"/>
    <mergeCell ref="U67:U68"/>
    <mergeCell ref="W67:W68"/>
    <mergeCell ref="X67:X68"/>
    <mergeCell ref="Y67:Y68"/>
    <mergeCell ref="AA67:AA68"/>
    <mergeCell ref="AB67:AB68"/>
    <mergeCell ref="AC67:AC68"/>
    <mergeCell ref="AM67:AM68"/>
    <mergeCell ref="A69:A70"/>
    <mergeCell ref="B69:B70"/>
    <mergeCell ref="C69:C70"/>
    <mergeCell ref="D69:D70"/>
    <mergeCell ref="E69:E70"/>
    <mergeCell ref="F69:F70"/>
    <mergeCell ref="G69:G70"/>
    <mergeCell ref="H69:H70"/>
    <mergeCell ref="I69:I70"/>
    <mergeCell ref="K69:K70"/>
    <mergeCell ref="L69:L70"/>
    <mergeCell ref="M69:M70"/>
    <mergeCell ref="O69:O70"/>
    <mergeCell ref="P69:P70"/>
    <mergeCell ref="Q69:Q70"/>
    <mergeCell ref="S69:S70"/>
    <mergeCell ref="T69:T70"/>
    <mergeCell ref="U69:U70"/>
    <mergeCell ref="W69:W70"/>
    <mergeCell ref="X69:X70"/>
    <mergeCell ref="Y69:Y70"/>
    <mergeCell ref="AA69:AA70"/>
    <mergeCell ref="AB69:AB70"/>
    <mergeCell ref="AC69:AC70"/>
    <mergeCell ref="AM69:AM70"/>
    <mergeCell ref="A71:A72"/>
    <mergeCell ref="B71:B72"/>
    <mergeCell ref="C71:C72"/>
    <mergeCell ref="D71:D72"/>
    <mergeCell ref="E71:E72"/>
    <mergeCell ref="F71:F72"/>
    <mergeCell ref="G71:G72"/>
    <mergeCell ref="H71:H72"/>
    <mergeCell ref="I71:I72"/>
    <mergeCell ref="K71:K72"/>
    <mergeCell ref="L71:L72"/>
    <mergeCell ref="M71:M72"/>
    <mergeCell ref="O71:O72"/>
    <mergeCell ref="P71:P72"/>
    <mergeCell ref="Q71:Q72"/>
    <mergeCell ref="S71:S72"/>
    <mergeCell ref="T71:T72"/>
    <mergeCell ref="U71:U72"/>
    <mergeCell ref="W71:W72"/>
    <mergeCell ref="X71:X72"/>
    <mergeCell ref="Y71:Y72"/>
    <mergeCell ref="AA71:AA72"/>
    <mergeCell ref="AB71:AB72"/>
    <mergeCell ref="AC71:AC72"/>
    <mergeCell ref="AM71:AM72"/>
    <mergeCell ref="A73:A74"/>
    <mergeCell ref="B73:B74"/>
    <mergeCell ref="C73:C74"/>
    <mergeCell ref="D73:D74"/>
    <mergeCell ref="E73:E74"/>
    <mergeCell ref="F73:F74"/>
    <mergeCell ref="G73:G74"/>
    <mergeCell ref="H73:H74"/>
    <mergeCell ref="I73:I74"/>
    <mergeCell ref="K73:K74"/>
    <mergeCell ref="L73:L74"/>
    <mergeCell ref="M73:M74"/>
    <mergeCell ref="O73:O74"/>
    <mergeCell ref="P73:P74"/>
    <mergeCell ref="Q73:Q74"/>
    <mergeCell ref="S73:S74"/>
    <mergeCell ref="T73:T74"/>
    <mergeCell ref="U73:U74"/>
    <mergeCell ref="W73:W74"/>
    <mergeCell ref="X73:X74"/>
    <mergeCell ref="Y73:Y74"/>
    <mergeCell ref="AA73:AA74"/>
    <mergeCell ref="AB73:AB74"/>
    <mergeCell ref="AC73:AC74"/>
    <mergeCell ref="AM73:AM74"/>
    <mergeCell ref="B75:B76"/>
    <mergeCell ref="C75:C76"/>
    <mergeCell ref="D75:D76"/>
    <mergeCell ref="E75:E76"/>
    <mergeCell ref="F75:F76"/>
    <mergeCell ref="G75:G76"/>
    <mergeCell ref="H75:H76"/>
    <mergeCell ref="I75:I76"/>
    <mergeCell ref="K75:K76"/>
    <mergeCell ref="L75:L76"/>
    <mergeCell ref="M75:M76"/>
    <mergeCell ref="Y75:Y76"/>
    <mergeCell ref="AA75:AA76"/>
    <mergeCell ref="AB75:AB76"/>
    <mergeCell ref="AC75:AC76"/>
    <mergeCell ref="O75:O76"/>
    <mergeCell ref="P75:P76"/>
    <mergeCell ref="Q75:Q76"/>
    <mergeCell ref="S75:S76"/>
    <mergeCell ref="T75:T76"/>
    <mergeCell ref="U75:U76"/>
    <mergeCell ref="AM75:AM76"/>
    <mergeCell ref="A79:I79"/>
    <mergeCell ref="J81:M81"/>
    <mergeCell ref="N81:Q81"/>
    <mergeCell ref="R81:U81"/>
    <mergeCell ref="V81:Y81"/>
    <mergeCell ref="Z81:AC81"/>
    <mergeCell ref="W75:W76"/>
    <mergeCell ref="X75:X76"/>
    <mergeCell ref="A83:A84"/>
    <mergeCell ref="B83:B84"/>
    <mergeCell ref="C83:C84"/>
    <mergeCell ref="D83:D84"/>
    <mergeCell ref="E83:E84"/>
    <mergeCell ref="F83:F84"/>
    <mergeCell ref="G83:G84"/>
    <mergeCell ref="H83:H84"/>
    <mergeCell ref="I83:I84"/>
    <mergeCell ref="K83:K84"/>
    <mergeCell ref="L83:L84"/>
    <mergeCell ref="M83:M84"/>
    <mergeCell ref="O83:O84"/>
    <mergeCell ref="P83:P84"/>
    <mergeCell ref="Q83:Q84"/>
    <mergeCell ref="S83:S84"/>
    <mergeCell ref="T83:T84"/>
    <mergeCell ref="U83:U84"/>
    <mergeCell ref="W83:W84"/>
    <mergeCell ref="X83:X84"/>
    <mergeCell ref="Y83:Y84"/>
    <mergeCell ref="AA83:AA84"/>
    <mergeCell ref="A75:A76"/>
    <mergeCell ref="AB83:AB84"/>
    <mergeCell ref="AC83:AC84"/>
    <mergeCell ref="AM83:AM84"/>
    <mergeCell ref="A85:A86"/>
    <mergeCell ref="B85:B86"/>
    <mergeCell ref="C85:C86"/>
    <mergeCell ref="D85:D86"/>
    <mergeCell ref="E85:E86"/>
    <mergeCell ref="F85:F86"/>
    <mergeCell ref="G85:G86"/>
    <mergeCell ref="H85:H86"/>
    <mergeCell ref="I85:I86"/>
    <mergeCell ref="K85:K86"/>
    <mergeCell ref="L85:L86"/>
    <mergeCell ref="M85:M86"/>
    <mergeCell ref="O85:O86"/>
    <mergeCell ref="P85:P86"/>
    <mergeCell ref="Q85:Q86"/>
    <mergeCell ref="S85:S86"/>
    <mergeCell ref="T85:T86"/>
    <mergeCell ref="U85:U86"/>
    <mergeCell ref="W85:W86"/>
    <mergeCell ref="X85:X86"/>
    <mergeCell ref="Y85:Y86"/>
    <mergeCell ref="AA85:AA86"/>
    <mergeCell ref="AB85:AB86"/>
    <mergeCell ref="AC85:AC86"/>
    <mergeCell ref="AM85:AM86"/>
    <mergeCell ref="A87:A88"/>
    <mergeCell ref="B87:B88"/>
    <mergeCell ref="C87:C88"/>
    <mergeCell ref="D87:D88"/>
    <mergeCell ref="E87:E88"/>
    <mergeCell ref="F87:F88"/>
    <mergeCell ref="G87:G88"/>
    <mergeCell ref="H87:H88"/>
    <mergeCell ref="I87:I88"/>
    <mergeCell ref="K87:K88"/>
    <mergeCell ref="L87:L88"/>
    <mergeCell ref="M87:M88"/>
    <mergeCell ref="O87:O88"/>
    <mergeCell ref="P87:P88"/>
    <mergeCell ref="Q87:Q88"/>
    <mergeCell ref="S87:S88"/>
    <mergeCell ref="T87:T88"/>
    <mergeCell ref="U87:U88"/>
    <mergeCell ref="W87:W88"/>
    <mergeCell ref="X87:X88"/>
    <mergeCell ref="Y87:Y88"/>
    <mergeCell ref="AA87:AA88"/>
    <mergeCell ref="AB87:AB88"/>
    <mergeCell ref="AC87:AC88"/>
    <mergeCell ref="AM87:AM88"/>
    <mergeCell ref="A89:A90"/>
    <mergeCell ref="B89:B90"/>
    <mergeCell ref="C89:C90"/>
    <mergeCell ref="D89:D90"/>
    <mergeCell ref="E89:E90"/>
    <mergeCell ref="F89:F90"/>
    <mergeCell ref="G89:G90"/>
    <mergeCell ref="H89:H90"/>
    <mergeCell ref="I89:I90"/>
    <mergeCell ref="K89:K90"/>
    <mergeCell ref="L89:L90"/>
    <mergeCell ref="M89:M90"/>
    <mergeCell ref="O89:O90"/>
    <mergeCell ref="P89:P90"/>
    <mergeCell ref="Q89:Q90"/>
    <mergeCell ref="S89:S90"/>
    <mergeCell ref="T89:T90"/>
    <mergeCell ref="U89:U90"/>
    <mergeCell ref="W89:W90"/>
    <mergeCell ref="X89:X90"/>
    <mergeCell ref="Y89:Y90"/>
    <mergeCell ref="AA89:AA90"/>
    <mergeCell ref="AB89:AB90"/>
    <mergeCell ref="AC89:AC90"/>
    <mergeCell ref="AM89:AM90"/>
    <mergeCell ref="A91:A92"/>
    <mergeCell ref="B91:B92"/>
    <mergeCell ref="C91:C92"/>
    <mergeCell ref="D91:D92"/>
    <mergeCell ref="E91:E92"/>
    <mergeCell ref="F91:F92"/>
    <mergeCell ref="G91:G92"/>
    <mergeCell ref="H91:H92"/>
    <mergeCell ref="I91:I92"/>
    <mergeCell ref="K91:K92"/>
    <mergeCell ref="L91:L92"/>
    <mergeCell ref="M91:M92"/>
    <mergeCell ref="O91:O92"/>
    <mergeCell ref="P91:P92"/>
    <mergeCell ref="Q91:Q92"/>
    <mergeCell ref="S91:S92"/>
    <mergeCell ref="T91:T92"/>
    <mergeCell ref="U91:U92"/>
    <mergeCell ref="W91:W92"/>
    <mergeCell ref="X91:X92"/>
    <mergeCell ref="Y91:Y92"/>
    <mergeCell ref="AA91:AA92"/>
    <mergeCell ref="AB91:AB92"/>
    <mergeCell ref="AC91:AC92"/>
    <mergeCell ref="AM91:AM92"/>
    <mergeCell ref="A93:A94"/>
    <mergeCell ref="B93:B94"/>
    <mergeCell ref="C93:C94"/>
    <mergeCell ref="D93:D94"/>
    <mergeCell ref="E93:E94"/>
    <mergeCell ref="F93:F94"/>
    <mergeCell ref="G93:G94"/>
    <mergeCell ref="H93:H94"/>
    <mergeCell ref="I93:I94"/>
    <mergeCell ref="K93:K94"/>
    <mergeCell ref="L93:L94"/>
    <mergeCell ref="M93:M94"/>
    <mergeCell ref="O93:O94"/>
    <mergeCell ref="P93:P94"/>
    <mergeCell ref="Q93:Q94"/>
    <mergeCell ref="S93:S94"/>
    <mergeCell ref="T93:T94"/>
    <mergeCell ref="U93:U94"/>
    <mergeCell ref="W93:W94"/>
    <mergeCell ref="X93:X94"/>
    <mergeCell ref="Y93:Y94"/>
    <mergeCell ref="AA93:AA94"/>
    <mergeCell ref="AB93:AB94"/>
    <mergeCell ref="AC93:AC94"/>
    <mergeCell ref="AM93:AM94"/>
    <mergeCell ref="A95:A96"/>
    <mergeCell ref="B95:B96"/>
    <mergeCell ref="C95:C96"/>
    <mergeCell ref="D95:D96"/>
    <mergeCell ref="E95:E96"/>
    <mergeCell ref="F95:F96"/>
    <mergeCell ref="G95:G96"/>
    <mergeCell ref="H95:H96"/>
    <mergeCell ref="I95:I96"/>
    <mergeCell ref="K95:K96"/>
    <mergeCell ref="L95:L96"/>
    <mergeCell ref="M95:M96"/>
    <mergeCell ref="O95:O96"/>
    <mergeCell ref="P95:P96"/>
    <mergeCell ref="Q95:Q96"/>
    <mergeCell ref="S95:S96"/>
    <mergeCell ref="T95:T96"/>
    <mergeCell ref="U95:U96"/>
    <mergeCell ref="W95:W96"/>
    <mergeCell ref="X95:X96"/>
    <mergeCell ref="Y95:Y96"/>
    <mergeCell ref="AA95:AA96"/>
    <mergeCell ref="AB95:AB96"/>
    <mergeCell ref="AC95:AC96"/>
    <mergeCell ref="AM95:AM96"/>
    <mergeCell ref="A97:A98"/>
    <mergeCell ref="B97:B98"/>
    <mergeCell ref="C97:C98"/>
    <mergeCell ref="D97:D98"/>
    <mergeCell ref="E97:E98"/>
    <mergeCell ref="F97:F98"/>
    <mergeCell ref="G97:G98"/>
    <mergeCell ref="H97:H98"/>
    <mergeCell ref="I97:I98"/>
    <mergeCell ref="K97:K98"/>
    <mergeCell ref="L97:L98"/>
    <mergeCell ref="M97:M98"/>
    <mergeCell ref="O97:O98"/>
    <mergeCell ref="P97:P98"/>
    <mergeCell ref="Q97:Q98"/>
    <mergeCell ref="S97:S98"/>
    <mergeCell ref="T97:T98"/>
    <mergeCell ref="U97:U98"/>
    <mergeCell ref="W97:W98"/>
    <mergeCell ref="X97:X98"/>
    <mergeCell ref="Y97:Y98"/>
    <mergeCell ref="AA97:AA98"/>
    <mergeCell ref="AB97:AB98"/>
    <mergeCell ref="AC97:AC98"/>
    <mergeCell ref="AM97:AM98"/>
    <mergeCell ref="A99:A100"/>
    <mergeCell ref="B99:B100"/>
    <mergeCell ref="C99:C100"/>
    <mergeCell ref="D99:D100"/>
    <mergeCell ref="E99:E100"/>
    <mergeCell ref="F99:F100"/>
    <mergeCell ref="G99:G100"/>
    <mergeCell ref="H99:H100"/>
    <mergeCell ref="I99:I100"/>
    <mergeCell ref="K99:K100"/>
    <mergeCell ref="L99:L100"/>
    <mergeCell ref="M99:M100"/>
    <mergeCell ref="O99:O100"/>
    <mergeCell ref="P99:P100"/>
    <mergeCell ref="Q99:Q100"/>
    <mergeCell ref="S99:S100"/>
    <mergeCell ref="T99:T100"/>
    <mergeCell ref="U99:U100"/>
    <mergeCell ref="W99:W100"/>
    <mergeCell ref="X99:X100"/>
    <mergeCell ref="Y99:Y100"/>
    <mergeCell ref="AA99:AA100"/>
    <mergeCell ref="AB99:AB100"/>
    <mergeCell ref="AC99:AC100"/>
    <mergeCell ref="AM99:AM100"/>
    <mergeCell ref="A101:A102"/>
    <mergeCell ref="B101:B102"/>
    <mergeCell ref="C101:C102"/>
    <mergeCell ref="D101:D102"/>
    <mergeCell ref="E101:E102"/>
    <mergeCell ref="F101:F102"/>
    <mergeCell ref="G101:G102"/>
    <mergeCell ref="H101:H102"/>
    <mergeCell ref="I101:I102"/>
    <mergeCell ref="K101:K102"/>
    <mergeCell ref="L101:L102"/>
    <mergeCell ref="M101:M102"/>
    <mergeCell ref="O101:O102"/>
    <mergeCell ref="P101:P102"/>
    <mergeCell ref="Q101:Q102"/>
    <mergeCell ref="S101:S102"/>
    <mergeCell ref="T101:T102"/>
    <mergeCell ref="U101:U102"/>
    <mergeCell ref="W101:W102"/>
    <mergeCell ref="X101:X102"/>
    <mergeCell ref="Y101:Y102"/>
    <mergeCell ref="AA101:AA102"/>
    <mergeCell ref="AB101:AB102"/>
    <mergeCell ref="AC101:AC102"/>
    <mergeCell ref="AM101:AM102"/>
    <mergeCell ref="A103:A104"/>
    <mergeCell ref="B103:B104"/>
    <mergeCell ref="C103:C104"/>
    <mergeCell ref="D103:D104"/>
    <mergeCell ref="E103:E104"/>
    <mergeCell ref="F103:F104"/>
    <mergeCell ref="G103:G104"/>
    <mergeCell ref="H103:H104"/>
    <mergeCell ref="I103:I104"/>
    <mergeCell ref="K103:K104"/>
    <mergeCell ref="L103:L104"/>
    <mergeCell ref="M103:M104"/>
    <mergeCell ref="O103:O104"/>
    <mergeCell ref="P103:P104"/>
    <mergeCell ref="Q103:Q104"/>
    <mergeCell ref="S103:S104"/>
    <mergeCell ref="T103:T104"/>
    <mergeCell ref="U103:U104"/>
    <mergeCell ref="W103:W104"/>
    <mergeCell ref="X103:X104"/>
    <mergeCell ref="Y103:Y104"/>
    <mergeCell ref="AA103:AA104"/>
    <mergeCell ref="AB103:AB104"/>
    <mergeCell ref="AC103:AC104"/>
    <mergeCell ref="AM103:AM104"/>
    <mergeCell ref="A105:A106"/>
    <mergeCell ref="B105:B106"/>
    <mergeCell ref="C105:C106"/>
    <mergeCell ref="D105:D106"/>
    <mergeCell ref="E105:E106"/>
    <mergeCell ref="F105:F106"/>
    <mergeCell ref="G105:G106"/>
    <mergeCell ref="H105:H106"/>
    <mergeCell ref="I105:I106"/>
    <mergeCell ref="K105:K106"/>
    <mergeCell ref="L105:L106"/>
    <mergeCell ref="M105:M106"/>
    <mergeCell ref="O105:O106"/>
    <mergeCell ref="P105:P106"/>
    <mergeCell ref="Q105:Q106"/>
    <mergeCell ref="S105:S106"/>
    <mergeCell ref="T105:T106"/>
    <mergeCell ref="U105:U106"/>
    <mergeCell ref="W105:W106"/>
    <mergeCell ref="X105:X106"/>
    <mergeCell ref="Y105:Y106"/>
    <mergeCell ref="AA105:AA106"/>
    <mergeCell ref="AB105:AB106"/>
    <mergeCell ref="AC105:AC106"/>
    <mergeCell ref="AM105:AM106"/>
    <mergeCell ref="A107:A108"/>
    <mergeCell ref="B107:B108"/>
    <mergeCell ref="C107:C108"/>
    <mergeCell ref="D107:D108"/>
    <mergeCell ref="E107:E108"/>
    <mergeCell ref="F107:F108"/>
    <mergeCell ref="G107:G108"/>
    <mergeCell ref="H107:H108"/>
    <mergeCell ref="I107:I108"/>
    <mergeCell ref="K107:K108"/>
    <mergeCell ref="L107:L108"/>
    <mergeCell ref="M107:M108"/>
    <mergeCell ref="O107:O108"/>
    <mergeCell ref="P107:P108"/>
    <mergeCell ref="Q107:Q108"/>
    <mergeCell ref="S107:S108"/>
    <mergeCell ref="T107:T108"/>
    <mergeCell ref="U107:U108"/>
    <mergeCell ref="W107:W108"/>
    <mergeCell ref="X107:X108"/>
    <mergeCell ref="Y107:Y108"/>
    <mergeCell ref="AA107:AA108"/>
    <mergeCell ref="AB107:AB108"/>
    <mergeCell ref="AC107:AC108"/>
    <mergeCell ref="AM107:AM108"/>
    <mergeCell ref="A109:A110"/>
    <mergeCell ref="B109:B110"/>
    <mergeCell ref="C109:C110"/>
    <mergeCell ref="D109:D110"/>
    <mergeCell ref="E109:E110"/>
    <mergeCell ref="F109:F110"/>
    <mergeCell ref="G109:G110"/>
    <mergeCell ref="H109:H110"/>
    <mergeCell ref="I109:I110"/>
    <mergeCell ref="K109:K110"/>
    <mergeCell ref="L109:L110"/>
    <mergeCell ref="M109:M110"/>
    <mergeCell ref="O109:O110"/>
    <mergeCell ref="P109:P110"/>
    <mergeCell ref="Q109:Q110"/>
    <mergeCell ref="S109:S110"/>
    <mergeCell ref="T109:T110"/>
    <mergeCell ref="U109:U110"/>
    <mergeCell ref="W109:W110"/>
    <mergeCell ref="X109:X110"/>
    <mergeCell ref="Y109:Y110"/>
    <mergeCell ref="AA109:AA110"/>
    <mergeCell ref="AB109:AB110"/>
    <mergeCell ref="AC109:AC110"/>
    <mergeCell ref="AM109:AM110"/>
    <mergeCell ref="A111:A112"/>
    <mergeCell ref="B111:B112"/>
    <mergeCell ref="C111:C112"/>
    <mergeCell ref="D111:D112"/>
    <mergeCell ref="E111:E112"/>
    <mergeCell ref="F111:F112"/>
    <mergeCell ref="G111:G112"/>
    <mergeCell ref="H111:H112"/>
    <mergeCell ref="I111:I112"/>
    <mergeCell ref="K111:K112"/>
    <mergeCell ref="L111:L112"/>
    <mergeCell ref="M111:M112"/>
    <mergeCell ref="AA111:AA112"/>
    <mergeCell ref="AB111:AB112"/>
    <mergeCell ref="AC111:AC112"/>
    <mergeCell ref="O111:O112"/>
    <mergeCell ref="P111:P112"/>
    <mergeCell ref="Q111:Q112"/>
    <mergeCell ref="S111:S112"/>
    <mergeCell ref="T111:T112"/>
    <mergeCell ref="U111:U112"/>
    <mergeCell ref="AM111:AM112"/>
    <mergeCell ref="A115:I115"/>
    <mergeCell ref="N117:P117"/>
    <mergeCell ref="Q117:S117"/>
    <mergeCell ref="T117:V117"/>
    <mergeCell ref="W117:Y117"/>
    <mergeCell ref="Z117:AB117"/>
    <mergeCell ref="W111:W112"/>
    <mergeCell ref="X111:X112"/>
    <mergeCell ref="Y111:Y112"/>
    <mergeCell ref="A119:A120"/>
    <mergeCell ref="B119:B120"/>
    <mergeCell ref="C119:C120"/>
    <mergeCell ref="D119:D120"/>
    <mergeCell ref="F119:F120"/>
    <mergeCell ref="G119:G120"/>
    <mergeCell ref="H119:H120"/>
    <mergeCell ref="I119:I120"/>
    <mergeCell ref="J119:J120"/>
    <mergeCell ref="K119:K120"/>
    <mergeCell ref="M119:M120"/>
    <mergeCell ref="O119:O120"/>
    <mergeCell ref="P119:P120"/>
    <mergeCell ref="R119:R120"/>
    <mergeCell ref="S119:S120"/>
    <mergeCell ref="U119:U120"/>
    <mergeCell ref="V119:V120"/>
    <mergeCell ref="X119:X120"/>
    <mergeCell ref="Y119:Y120"/>
    <mergeCell ref="AA119:AA120"/>
    <mergeCell ref="AB119:AB120"/>
    <mergeCell ref="AM119:AM120"/>
    <mergeCell ref="Y121:Y122"/>
    <mergeCell ref="AA121:AA122"/>
    <mergeCell ref="AB121:AB122"/>
    <mergeCell ref="AM121:AM122"/>
    <mergeCell ref="A123:A124"/>
    <mergeCell ref="B123:B124"/>
    <mergeCell ref="C123:C124"/>
    <mergeCell ref="D123:D124"/>
    <mergeCell ref="F123:F124"/>
    <mergeCell ref="G123:G124"/>
    <mergeCell ref="H123:H124"/>
    <mergeCell ref="I123:I124"/>
    <mergeCell ref="J123:J124"/>
    <mergeCell ref="K123:K124"/>
    <mergeCell ref="M123:M124"/>
    <mergeCell ref="O123:O124"/>
    <mergeCell ref="P123:P124"/>
    <mergeCell ref="R123:R124"/>
    <mergeCell ref="S123:S124"/>
    <mergeCell ref="U123:U124"/>
    <mergeCell ref="V123:V124"/>
    <mergeCell ref="X123:X124"/>
    <mergeCell ref="Y123:Y124"/>
    <mergeCell ref="AA123:AA124"/>
    <mergeCell ref="AB123:AB124"/>
    <mergeCell ref="AM123:AM124"/>
    <mergeCell ref="AD123:AD124"/>
    <mergeCell ref="AE123:AE124"/>
    <mergeCell ref="A121:A122"/>
    <mergeCell ref="B121:B122"/>
    <mergeCell ref="C121:C122"/>
    <mergeCell ref="D121:D122"/>
    <mergeCell ref="C125:C126"/>
    <mergeCell ref="D125:D126"/>
    <mergeCell ref="F125:F126"/>
    <mergeCell ref="G125:G126"/>
    <mergeCell ref="H125:H126"/>
    <mergeCell ref="I125:I126"/>
    <mergeCell ref="J125:J126"/>
    <mergeCell ref="K125:K126"/>
    <mergeCell ref="M125:M126"/>
    <mergeCell ref="O125:O126"/>
    <mergeCell ref="P125:P126"/>
    <mergeCell ref="R125:R126"/>
    <mergeCell ref="S125:S126"/>
    <mergeCell ref="U125:U126"/>
    <mergeCell ref="V125:V126"/>
    <mergeCell ref="X121:X122"/>
    <mergeCell ref="F121:F122"/>
    <mergeCell ref="G121:G122"/>
    <mergeCell ref="H121:H122"/>
    <mergeCell ref="I121:I122"/>
    <mergeCell ref="J121:J122"/>
    <mergeCell ref="K121:K122"/>
    <mergeCell ref="M121:M122"/>
    <mergeCell ref="O121:O122"/>
    <mergeCell ref="P121:P122"/>
    <mergeCell ref="R121:R122"/>
    <mergeCell ref="S121:S122"/>
    <mergeCell ref="U121:U122"/>
    <mergeCell ref="V121:V122"/>
    <mergeCell ref="X125:X126"/>
    <mergeCell ref="Y125:Y126"/>
    <mergeCell ref="AA125:AA126"/>
    <mergeCell ref="AB125:AB126"/>
    <mergeCell ref="AM125:AM126"/>
    <mergeCell ref="A127:A128"/>
    <mergeCell ref="B127:B128"/>
    <mergeCell ref="C127:C128"/>
    <mergeCell ref="D127:D128"/>
    <mergeCell ref="F127:F128"/>
    <mergeCell ref="G127:G128"/>
    <mergeCell ref="H127:H128"/>
    <mergeCell ref="I127:I128"/>
    <mergeCell ref="J127:J128"/>
    <mergeCell ref="K127:K128"/>
    <mergeCell ref="M127:M128"/>
    <mergeCell ref="O127:O128"/>
    <mergeCell ref="P127:P128"/>
    <mergeCell ref="R127:R128"/>
    <mergeCell ref="S127:S128"/>
    <mergeCell ref="U127:U128"/>
    <mergeCell ref="V127:V128"/>
    <mergeCell ref="X127:X128"/>
    <mergeCell ref="Y127:Y128"/>
    <mergeCell ref="AA127:AA128"/>
    <mergeCell ref="AB127:AB128"/>
    <mergeCell ref="AM127:AM128"/>
    <mergeCell ref="AD125:AD126"/>
    <mergeCell ref="AE125:AE126"/>
    <mergeCell ref="AD127:AD128"/>
    <mergeCell ref="AE127:AE128"/>
    <mergeCell ref="A125:A126"/>
    <mergeCell ref="B125:B126"/>
    <mergeCell ref="Y129:Y130"/>
    <mergeCell ref="AA129:AA130"/>
    <mergeCell ref="AB129:AB130"/>
    <mergeCell ref="AM129:AM130"/>
    <mergeCell ref="A131:A132"/>
    <mergeCell ref="B131:B132"/>
    <mergeCell ref="C131:C132"/>
    <mergeCell ref="D131:D132"/>
    <mergeCell ref="F131:F132"/>
    <mergeCell ref="G131:G132"/>
    <mergeCell ref="H131:H132"/>
    <mergeCell ref="I131:I132"/>
    <mergeCell ref="J131:J132"/>
    <mergeCell ref="K131:K132"/>
    <mergeCell ref="M131:M132"/>
    <mergeCell ref="O131:O132"/>
    <mergeCell ref="P131:P132"/>
    <mergeCell ref="R131:R132"/>
    <mergeCell ref="S131:S132"/>
    <mergeCell ref="U131:U132"/>
    <mergeCell ref="V131:V132"/>
    <mergeCell ref="X131:X132"/>
    <mergeCell ref="Y131:Y132"/>
    <mergeCell ref="AA131:AA132"/>
    <mergeCell ref="AB131:AB132"/>
    <mergeCell ref="AM131:AM132"/>
    <mergeCell ref="AD129:AD130"/>
    <mergeCell ref="AE129:AE130"/>
    <mergeCell ref="AD131:AD132"/>
    <mergeCell ref="AE131:AE132"/>
    <mergeCell ref="A129:A130"/>
    <mergeCell ref="B129:B130"/>
    <mergeCell ref="B133:B134"/>
    <mergeCell ref="C133:C134"/>
    <mergeCell ref="D133:D134"/>
    <mergeCell ref="F133:F134"/>
    <mergeCell ref="G133:G134"/>
    <mergeCell ref="H133:H134"/>
    <mergeCell ref="I133:I134"/>
    <mergeCell ref="J133:J134"/>
    <mergeCell ref="K133:K134"/>
    <mergeCell ref="M133:M134"/>
    <mergeCell ref="O133:O134"/>
    <mergeCell ref="P133:P134"/>
    <mergeCell ref="R133:R134"/>
    <mergeCell ref="S133:S134"/>
    <mergeCell ref="U133:U134"/>
    <mergeCell ref="V133:V134"/>
    <mergeCell ref="X129:X130"/>
    <mergeCell ref="C129:C130"/>
    <mergeCell ref="D129:D130"/>
    <mergeCell ref="F129:F130"/>
    <mergeCell ref="G129:G130"/>
    <mergeCell ref="H129:H130"/>
    <mergeCell ref="I129:I130"/>
    <mergeCell ref="J129:J130"/>
    <mergeCell ref="K129:K130"/>
    <mergeCell ref="M129:M130"/>
    <mergeCell ref="O129:O130"/>
    <mergeCell ref="P129:P130"/>
    <mergeCell ref="R129:R130"/>
    <mergeCell ref="S129:S130"/>
    <mergeCell ref="U129:U130"/>
    <mergeCell ref="V129:V130"/>
    <mergeCell ref="X133:X134"/>
    <mergeCell ref="Y133:Y134"/>
    <mergeCell ref="AA133:AA134"/>
    <mergeCell ref="AB133:AB134"/>
    <mergeCell ref="AM133:AM134"/>
    <mergeCell ref="A135:A136"/>
    <mergeCell ref="B135:B136"/>
    <mergeCell ref="C135:C136"/>
    <mergeCell ref="D135:D136"/>
    <mergeCell ref="F135:F136"/>
    <mergeCell ref="G135:G136"/>
    <mergeCell ref="H135:H136"/>
    <mergeCell ref="I135:I136"/>
    <mergeCell ref="J135:J136"/>
    <mergeCell ref="K135:K136"/>
    <mergeCell ref="M135:M136"/>
    <mergeCell ref="O135:O136"/>
    <mergeCell ref="P135:P136"/>
    <mergeCell ref="R135:R136"/>
    <mergeCell ref="S135:S136"/>
    <mergeCell ref="U135:U136"/>
    <mergeCell ref="V135:V136"/>
    <mergeCell ref="X135:X136"/>
    <mergeCell ref="Y135:Y136"/>
    <mergeCell ref="AA135:AA136"/>
    <mergeCell ref="AB135:AB136"/>
    <mergeCell ref="AM135:AM136"/>
    <mergeCell ref="AD133:AD134"/>
    <mergeCell ref="AE133:AE134"/>
    <mergeCell ref="AD135:AD136"/>
    <mergeCell ref="AE135:AE136"/>
    <mergeCell ref="A133:A134"/>
    <mergeCell ref="Y137:Y138"/>
    <mergeCell ref="AA137:AA138"/>
    <mergeCell ref="AB137:AB138"/>
    <mergeCell ref="AM137:AM138"/>
    <mergeCell ref="A139:A140"/>
    <mergeCell ref="B139:B140"/>
    <mergeCell ref="C139:C140"/>
    <mergeCell ref="D139:D140"/>
    <mergeCell ref="F139:F140"/>
    <mergeCell ref="G139:G140"/>
    <mergeCell ref="H139:H140"/>
    <mergeCell ref="I139:I140"/>
    <mergeCell ref="J139:J140"/>
    <mergeCell ref="K139:K140"/>
    <mergeCell ref="M139:M140"/>
    <mergeCell ref="O139:O140"/>
    <mergeCell ref="P139:P140"/>
    <mergeCell ref="R139:R140"/>
    <mergeCell ref="S139:S140"/>
    <mergeCell ref="U139:U140"/>
    <mergeCell ref="V139:V140"/>
    <mergeCell ref="X139:X140"/>
    <mergeCell ref="Y139:Y140"/>
    <mergeCell ref="AA139:AA140"/>
    <mergeCell ref="AB139:AB140"/>
    <mergeCell ref="AM139:AM140"/>
    <mergeCell ref="AD137:AD138"/>
    <mergeCell ref="AE137:AE138"/>
    <mergeCell ref="AD139:AD140"/>
    <mergeCell ref="AE139:AE140"/>
    <mergeCell ref="A137:A138"/>
    <mergeCell ref="B137:B138"/>
    <mergeCell ref="B141:B142"/>
    <mergeCell ref="C141:C142"/>
    <mergeCell ref="D141:D142"/>
    <mergeCell ref="F141:F142"/>
    <mergeCell ref="G141:G142"/>
    <mergeCell ref="H141:H142"/>
    <mergeCell ref="I141:I142"/>
    <mergeCell ref="J141:J142"/>
    <mergeCell ref="K141:K142"/>
    <mergeCell ref="M141:M142"/>
    <mergeCell ref="O141:O142"/>
    <mergeCell ref="P141:P142"/>
    <mergeCell ref="R141:R142"/>
    <mergeCell ref="S141:S142"/>
    <mergeCell ref="U141:U142"/>
    <mergeCell ref="V141:V142"/>
    <mergeCell ref="X137:X138"/>
    <mergeCell ref="C137:C138"/>
    <mergeCell ref="D137:D138"/>
    <mergeCell ref="F137:F138"/>
    <mergeCell ref="G137:G138"/>
    <mergeCell ref="H137:H138"/>
    <mergeCell ref="I137:I138"/>
    <mergeCell ref="J137:J138"/>
    <mergeCell ref="K137:K138"/>
    <mergeCell ref="M137:M138"/>
    <mergeCell ref="O137:O138"/>
    <mergeCell ref="P137:P138"/>
    <mergeCell ref="R137:R138"/>
    <mergeCell ref="S137:S138"/>
    <mergeCell ref="U137:U138"/>
    <mergeCell ref="V137:V138"/>
    <mergeCell ref="X141:X142"/>
    <mergeCell ref="Y141:Y142"/>
    <mergeCell ref="AA141:AA142"/>
    <mergeCell ref="AB141:AB142"/>
    <mergeCell ref="AM141:AM142"/>
    <mergeCell ref="A143:A144"/>
    <mergeCell ref="B143:B144"/>
    <mergeCell ref="C143:C144"/>
    <mergeCell ref="D143:D144"/>
    <mergeCell ref="F143:F144"/>
    <mergeCell ref="G143:G144"/>
    <mergeCell ref="H143:H144"/>
    <mergeCell ref="I143:I144"/>
    <mergeCell ref="J143:J144"/>
    <mergeCell ref="K143:K144"/>
    <mergeCell ref="M143:M144"/>
    <mergeCell ref="O143:O144"/>
    <mergeCell ref="P143:P144"/>
    <mergeCell ref="R143:R144"/>
    <mergeCell ref="S143:S144"/>
    <mergeCell ref="U143:U144"/>
    <mergeCell ref="V143:V144"/>
    <mergeCell ref="X143:X144"/>
    <mergeCell ref="Y143:Y144"/>
    <mergeCell ref="AA143:AA144"/>
    <mergeCell ref="AB143:AB144"/>
    <mergeCell ref="AM143:AM144"/>
    <mergeCell ref="AD141:AD142"/>
    <mergeCell ref="AE141:AE142"/>
    <mergeCell ref="AD143:AD144"/>
    <mergeCell ref="AE143:AE144"/>
    <mergeCell ref="A141:A142"/>
    <mergeCell ref="Y145:Y146"/>
    <mergeCell ref="AA145:AA146"/>
    <mergeCell ref="AB145:AB146"/>
    <mergeCell ref="AM145:AM146"/>
    <mergeCell ref="A147:A148"/>
    <mergeCell ref="B147:B148"/>
    <mergeCell ref="C147:C148"/>
    <mergeCell ref="D147:D148"/>
    <mergeCell ref="F147:F148"/>
    <mergeCell ref="G147:G148"/>
    <mergeCell ref="H147:H148"/>
    <mergeCell ref="I147:I148"/>
    <mergeCell ref="J147:J148"/>
    <mergeCell ref="K147:K148"/>
    <mergeCell ref="M147:M148"/>
    <mergeCell ref="O147:O148"/>
    <mergeCell ref="P147:P148"/>
    <mergeCell ref="R147:R148"/>
    <mergeCell ref="S147:S148"/>
    <mergeCell ref="U147:U148"/>
    <mergeCell ref="V147:V148"/>
    <mergeCell ref="X147:X148"/>
    <mergeCell ref="Y147:Y148"/>
    <mergeCell ref="AA147:AA148"/>
    <mergeCell ref="AB147:AB148"/>
    <mergeCell ref="AM147:AM148"/>
    <mergeCell ref="AD145:AD146"/>
    <mergeCell ref="AE145:AE146"/>
    <mergeCell ref="AD147:AD148"/>
    <mergeCell ref="AE147:AE148"/>
    <mergeCell ref="A145:A146"/>
    <mergeCell ref="B145:B146"/>
    <mergeCell ref="B149:B150"/>
    <mergeCell ref="C149:C150"/>
    <mergeCell ref="D149:D150"/>
    <mergeCell ref="F149:F150"/>
    <mergeCell ref="G149:G150"/>
    <mergeCell ref="H149:H150"/>
    <mergeCell ref="I149:I150"/>
    <mergeCell ref="J149:J150"/>
    <mergeCell ref="K149:K150"/>
    <mergeCell ref="M149:M150"/>
    <mergeCell ref="O149:O150"/>
    <mergeCell ref="P149:P150"/>
    <mergeCell ref="R149:R150"/>
    <mergeCell ref="S149:S150"/>
    <mergeCell ref="U149:U150"/>
    <mergeCell ref="V149:V150"/>
    <mergeCell ref="X145:X146"/>
    <mergeCell ref="C145:C146"/>
    <mergeCell ref="D145:D146"/>
    <mergeCell ref="F145:F146"/>
    <mergeCell ref="G145:G146"/>
    <mergeCell ref="H145:H146"/>
    <mergeCell ref="I145:I146"/>
    <mergeCell ref="J145:J146"/>
    <mergeCell ref="K145:K146"/>
    <mergeCell ref="M145:M146"/>
    <mergeCell ref="O145:O146"/>
    <mergeCell ref="P145:P146"/>
    <mergeCell ref="R145:R146"/>
    <mergeCell ref="S145:S146"/>
    <mergeCell ref="U145:U146"/>
    <mergeCell ref="V145:V146"/>
    <mergeCell ref="X149:X150"/>
    <mergeCell ref="Y149:Y150"/>
    <mergeCell ref="AA149:AA150"/>
    <mergeCell ref="AB149:AB150"/>
    <mergeCell ref="AM149:AM150"/>
    <mergeCell ref="A151:A152"/>
    <mergeCell ref="B151:B152"/>
    <mergeCell ref="C151:C152"/>
    <mergeCell ref="D151:D152"/>
    <mergeCell ref="F151:F152"/>
    <mergeCell ref="G151:G152"/>
    <mergeCell ref="H151:H152"/>
    <mergeCell ref="I151:I152"/>
    <mergeCell ref="J151:J152"/>
    <mergeCell ref="K151:K152"/>
    <mergeCell ref="M151:M152"/>
    <mergeCell ref="O151:O152"/>
    <mergeCell ref="P151:P152"/>
    <mergeCell ref="R151:R152"/>
    <mergeCell ref="S151:S152"/>
    <mergeCell ref="U151:U152"/>
    <mergeCell ref="V151:V152"/>
    <mergeCell ref="X151:X152"/>
    <mergeCell ref="Y151:Y152"/>
    <mergeCell ref="AA151:AA152"/>
    <mergeCell ref="AB151:AB152"/>
    <mergeCell ref="AM151:AM152"/>
    <mergeCell ref="AD149:AD150"/>
    <mergeCell ref="AE149:AE150"/>
    <mergeCell ref="AD151:AD152"/>
    <mergeCell ref="AE151:AE152"/>
    <mergeCell ref="A149:A150"/>
    <mergeCell ref="Y153:Y154"/>
    <mergeCell ref="AA153:AA154"/>
    <mergeCell ref="AB153:AB154"/>
    <mergeCell ref="AM153:AM154"/>
    <mergeCell ref="A155:A156"/>
    <mergeCell ref="B155:B156"/>
    <mergeCell ref="C155:C156"/>
    <mergeCell ref="D155:D156"/>
    <mergeCell ref="F155:F156"/>
    <mergeCell ref="G155:G156"/>
    <mergeCell ref="H155:H156"/>
    <mergeCell ref="I155:I156"/>
    <mergeCell ref="J155:J156"/>
    <mergeCell ref="K155:K156"/>
    <mergeCell ref="M155:M156"/>
    <mergeCell ref="O155:O156"/>
    <mergeCell ref="P155:P156"/>
    <mergeCell ref="R155:R156"/>
    <mergeCell ref="S155:S156"/>
    <mergeCell ref="U155:U156"/>
    <mergeCell ref="V155:V156"/>
    <mergeCell ref="X155:X156"/>
    <mergeCell ref="Y155:Y156"/>
    <mergeCell ref="AA155:AA156"/>
    <mergeCell ref="AB155:AB156"/>
    <mergeCell ref="AM155:AM156"/>
    <mergeCell ref="AD153:AD154"/>
    <mergeCell ref="AE153:AE154"/>
    <mergeCell ref="AD155:AD156"/>
    <mergeCell ref="AE155:AE156"/>
    <mergeCell ref="A153:A154"/>
    <mergeCell ref="B153:B154"/>
    <mergeCell ref="B157:B158"/>
    <mergeCell ref="C157:C158"/>
    <mergeCell ref="D157:D158"/>
    <mergeCell ref="F157:F158"/>
    <mergeCell ref="G157:G158"/>
    <mergeCell ref="H157:H158"/>
    <mergeCell ref="I157:I158"/>
    <mergeCell ref="J157:J158"/>
    <mergeCell ref="K157:K158"/>
    <mergeCell ref="M157:M158"/>
    <mergeCell ref="O157:O158"/>
    <mergeCell ref="P157:P158"/>
    <mergeCell ref="R157:R158"/>
    <mergeCell ref="S157:S158"/>
    <mergeCell ref="U157:U158"/>
    <mergeCell ref="V157:V158"/>
    <mergeCell ref="X153:X154"/>
    <mergeCell ref="C153:C154"/>
    <mergeCell ref="D153:D154"/>
    <mergeCell ref="F153:F154"/>
    <mergeCell ref="G153:G154"/>
    <mergeCell ref="H153:H154"/>
    <mergeCell ref="I153:I154"/>
    <mergeCell ref="J153:J154"/>
    <mergeCell ref="K153:K154"/>
    <mergeCell ref="M153:M154"/>
    <mergeCell ref="O153:O154"/>
    <mergeCell ref="P153:P154"/>
    <mergeCell ref="R153:R154"/>
    <mergeCell ref="S153:S154"/>
    <mergeCell ref="U153:U154"/>
    <mergeCell ref="V153:V154"/>
    <mergeCell ref="X157:X158"/>
    <mergeCell ref="Y157:Y158"/>
    <mergeCell ref="AA157:AA158"/>
    <mergeCell ref="AB157:AB158"/>
    <mergeCell ref="AM157:AM158"/>
    <mergeCell ref="A159:A160"/>
    <mergeCell ref="B159:B160"/>
    <mergeCell ref="C159:C160"/>
    <mergeCell ref="D159:D160"/>
    <mergeCell ref="F159:F160"/>
    <mergeCell ref="G159:G160"/>
    <mergeCell ref="H159:H160"/>
    <mergeCell ref="I159:I160"/>
    <mergeCell ref="J159:J160"/>
    <mergeCell ref="K159:K160"/>
    <mergeCell ref="M159:M160"/>
    <mergeCell ref="O159:O160"/>
    <mergeCell ref="P159:P160"/>
    <mergeCell ref="R159:R160"/>
    <mergeCell ref="S159:S160"/>
    <mergeCell ref="U159:U160"/>
    <mergeCell ref="V159:V160"/>
    <mergeCell ref="X159:X160"/>
    <mergeCell ref="Y159:Y160"/>
    <mergeCell ref="AA159:AA160"/>
    <mergeCell ref="AB159:AB160"/>
    <mergeCell ref="AM159:AM160"/>
    <mergeCell ref="AD157:AD158"/>
    <mergeCell ref="AE157:AE158"/>
    <mergeCell ref="AD159:AD160"/>
    <mergeCell ref="AE159:AE160"/>
    <mergeCell ref="A157:A158"/>
    <mergeCell ref="AA161:AA162"/>
    <mergeCell ref="AB161:AB162"/>
    <mergeCell ref="AM161:AM162"/>
    <mergeCell ref="A163:A164"/>
    <mergeCell ref="B163:B164"/>
    <mergeCell ref="C163:C164"/>
    <mergeCell ref="D163:D164"/>
    <mergeCell ref="F163:F164"/>
    <mergeCell ref="G163:G164"/>
    <mergeCell ref="H163:H164"/>
    <mergeCell ref="I163:I164"/>
    <mergeCell ref="J163:J164"/>
    <mergeCell ref="K163:K164"/>
    <mergeCell ref="M163:M164"/>
    <mergeCell ref="O163:O164"/>
    <mergeCell ref="P163:P164"/>
    <mergeCell ref="R163:R164"/>
    <mergeCell ref="S163:S164"/>
    <mergeCell ref="U163:U164"/>
    <mergeCell ref="V163:V164"/>
    <mergeCell ref="X163:X164"/>
    <mergeCell ref="Y163:Y164"/>
    <mergeCell ref="AA163:AA164"/>
    <mergeCell ref="AB163:AB164"/>
    <mergeCell ref="AM163:AM164"/>
    <mergeCell ref="AD161:AD162"/>
    <mergeCell ref="AE161:AE162"/>
    <mergeCell ref="AD163:AD164"/>
    <mergeCell ref="AE163:AE164"/>
    <mergeCell ref="A161:A162"/>
    <mergeCell ref="B161:B162"/>
    <mergeCell ref="AG161:AG162"/>
    <mergeCell ref="X161:X162"/>
    <mergeCell ref="C161:C162"/>
    <mergeCell ref="D161:D162"/>
    <mergeCell ref="F161:F162"/>
    <mergeCell ref="G161:G162"/>
    <mergeCell ref="H161:H162"/>
    <mergeCell ref="I161:I162"/>
    <mergeCell ref="J161:J162"/>
    <mergeCell ref="K161:K162"/>
    <mergeCell ref="M161:M162"/>
    <mergeCell ref="O161:O162"/>
    <mergeCell ref="P161:P162"/>
    <mergeCell ref="R161:R162"/>
    <mergeCell ref="S161:S162"/>
    <mergeCell ref="U161:U162"/>
    <mergeCell ref="V161:V162"/>
    <mergeCell ref="Y161:Y162"/>
    <mergeCell ref="Y167:Y168"/>
    <mergeCell ref="AA167:AA168"/>
    <mergeCell ref="AB167:AB168"/>
    <mergeCell ref="AM167:AM168"/>
    <mergeCell ref="AD165:AD166"/>
    <mergeCell ref="AE165:AE166"/>
    <mergeCell ref="AD167:AD168"/>
    <mergeCell ref="AE167:AE168"/>
    <mergeCell ref="A165:A166"/>
    <mergeCell ref="B165:B166"/>
    <mergeCell ref="C165:C166"/>
    <mergeCell ref="D165:D166"/>
    <mergeCell ref="F165:F166"/>
    <mergeCell ref="G165:G166"/>
    <mergeCell ref="H165:H166"/>
    <mergeCell ref="I165:I166"/>
    <mergeCell ref="J165:J166"/>
    <mergeCell ref="K165:K166"/>
    <mergeCell ref="M165:M166"/>
    <mergeCell ref="O165:O166"/>
    <mergeCell ref="P165:P166"/>
    <mergeCell ref="R165:R166"/>
    <mergeCell ref="S165:S166"/>
    <mergeCell ref="U165:U166"/>
    <mergeCell ref="V165:V166"/>
    <mergeCell ref="AM171:AM172"/>
    <mergeCell ref="AD169:AD170"/>
    <mergeCell ref="AE169:AE170"/>
    <mergeCell ref="AD171:AD172"/>
    <mergeCell ref="AE171:AE172"/>
    <mergeCell ref="A169:A170"/>
    <mergeCell ref="B169:B170"/>
    <mergeCell ref="X169:X170"/>
    <mergeCell ref="C169:C170"/>
    <mergeCell ref="X165:X166"/>
    <mergeCell ref="Y165:Y166"/>
    <mergeCell ref="AA165:AA166"/>
    <mergeCell ref="AB165:AB166"/>
    <mergeCell ref="AM165:AM166"/>
    <mergeCell ref="A167:A168"/>
    <mergeCell ref="B167:B168"/>
    <mergeCell ref="C167:C168"/>
    <mergeCell ref="D167:D168"/>
    <mergeCell ref="F167:F168"/>
    <mergeCell ref="G167:G168"/>
    <mergeCell ref="H167:H168"/>
    <mergeCell ref="I167:I168"/>
    <mergeCell ref="J167:J168"/>
    <mergeCell ref="K167:K168"/>
    <mergeCell ref="M167:M168"/>
    <mergeCell ref="O167:O168"/>
    <mergeCell ref="P167:P168"/>
    <mergeCell ref="R167:R168"/>
    <mergeCell ref="S167:S168"/>
    <mergeCell ref="U167:U168"/>
    <mergeCell ref="V167:V168"/>
    <mergeCell ref="X167:X168"/>
    <mergeCell ref="A171:A172"/>
    <mergeCell ref="B171:B172"/>
    <mergeCell ref="C171:C172"/>
    <mergeCell ref="D171:D172"/>
    <mergeCell ref="F171:F172"/>
    <mergeCell ref="G171:G172"/>
    <mergeCell ref="H171:H172"/>
    <mergeCell ref="I171:I172"/>
    <mergeCell ref="J171:J172"/>
    <mergeCell ref="K171:K172"/>
    <mergeCell ref="M171:M172"/>
    <mergeCell ref="O171:O172"/>
    <mergeCell ref="P171:P172"/>
    <mergeCell ref="R171:R172"/>
    <mergeCell ref="S171:S172"/>
    <mergeCell ref="U171:U172"/>
    <mergeCell ref="V171:V172"/>
    <mergeCell ref="A173:A174"/>
    <mergeCell ref="B173:B174"/>
    <mergeCell ref="C173:C174"/>
    <mergeCell ref="D173:D174"/>
    <mergeCell ref="F173:F174"/>
    <mergeCell ref="G173:G174"/>
    <mergeCell ref="H173:H174"/>
    <mergeCell ref="I173:I174"/>
    <mergeCell ref="J173:J174"/>
    <mergeCell ref="K173:K174"/>
    <mergeCell ref="M173:M174"/>
    <mergeCell ref="O173:O174"/>
    <mergeCell ref="P173:P174"/>
    <mergeCell ref="R173:R174"/>
    <mergeCell ref="S173:S174"/>
    <mergeCell ref="U173:U174"/>
    <mergeCell ref="V173:V174"/>
    <mergeCell ref="S175:S176"/>
    <mergeCell ref="U175:U176"/>
    <mergeCell ref="V175:V176"/>
    <mergeCell ref="X175:X176"/>
    <mergeCell ref="Y175:Y176"/>
    <mergeCell ref="AA175:AA176"/>
    <mergeCell ref="AB175:AB176"/>
    <mergeCell ref="D169:D170"/>
    <mergeCell ref="F169:F170"/>
    <mergeCell ref="G169:G170"/>
    <mergeCell ref="H169:H170"/>
    <mergeCell ref="I169:I170"/>
    <mergeCell ref="J169:J170"/>
    <mergeCell ref="K169:K170"/>
    <mergeCell ref="M169:M170"/>
    <mergeCell ref="O169:O170"/>
    <mergeCell ref="P169:P170"/>
    <mergeCell ref="R169:R170"/>
    <mergeCell ref="S169:S170"/>
    <mergeCell ref="U169:U170"/>
    <mergeCell ref="V169:V170"/>
    <mergeCell ref="Y169:Y170"/>
    <mergeCell ref="AB169:AB170"/>
    <mergeCell ref="X171:X172"/>
    <mergeCell ref="Y171:Y172"/>
    <mergeCell ref="AA171:AA172"/>
    <mergeCell ref="AB171:AB172"/>
    <mergeCell ref="AR47:AR48"/>
    <mergeCell ref="AS47:AS48"/>
    <mergeCell ref="AT47:AT48"/>
    <mergeCell ref="AU47:AU48"/>
    <mergeCell ref="AV47:AV48"/>
    <mergeCell ref="AR49:AR50"/>
    <mergeCell ref="AS49:AS50"/>
    <mergeCell ref="AT49:AT50"/>
    <mergeCell ref="AU49:AU50"/>
    <mergeCell ref="AV49:AV50"/>
    <mergeCell ref="AR51:AR52"/>
    <mergeCell ref="AS51:AS52"/>
    <mergeCell ref="AT51:AT52"/>
    <mergeCell ref="AU51:AU52"/>
    <mergeCell ref="AV51:AV52"/>
    <mergeCell ref="AR53:AR54"/>
    <mergeCell ref="AS53:AS54"/>
    <mergeCell ref="AT53:AT54"/>
    <mergeCell ref="AU53:AU54"/>
    <mergeCell ref="AV53:AV54"/>
    <mergeCell ref="AU55:AU56"/>
    <mergeCell ref="AV55:AV56"/>
    <mergeCell ref="AR57:AR58"/>
    <mergeCell ref="AS57:AS58"/>
    <mergeCell ref="AT57:AT58"/>
    <mergeCell ref="AU57:AU58"/>
    <mergeCell ref="AV57:AV58"/>
    <mergeCell ref="AR59:AR60"/>
    <mergeCell ref="AS59:AS60"/>
    <mergeCell ref="AT59:AT60"/>
    <mergeCell ref="AU59:AU60"/>
    <mergeCell ref="AV59:AV60"/>
    <mergeCell ref="AR61:AR62"/>
    <mergeCell ref="AS61:AS62"/>
    <mergeCell ref="AT61:AT62"/>
    <mergeCell ref="AU61:AU62"/>
    <mergeCell ref="AV61:AV62"/>
    <mergeCell ref="AR55:AR56"/>
    <mergeCell ref="AS55:AS56"/>
    <mergeCell ref="AT55:AT56"/>
    <mergeCell ref="AR63:AR64"/>
    <mergeCell ref="AS63:AS64"/>
    <mergeCell ref="AT63:AT64"/>
    <mergeCell ref="AU63:AU64"/>
    <mergeCell ref="AV63:AV64"/>
    <mergeCell ref="AR65:AR66"/>
    <mergeCell ref="AS65:AS66"/>
    <mergeCell ref="AT65:AT66"/>
    <mergeCell ref="AU65:AU66"/>
    <mergeCell ref="AV65:AV66"/>
    <mergeCell ref="AR67:AR68"/>
    <mergeCell ref="AS67:AS68"/>
    <mergeCell ref="AT67:AT68"/>
    <mergeCell ref="AU67:AU68"/>
    <mergeCell ref="AV67:AV68"/>
    <mergeCell ref="AR69:AR70"/>
    <mergeCell ref="AS69:AS70"/>
    <mergeCell ref="AT69:AT70"/>
    <mergeCell ref="AU69:AU70"/>
    <mergeCell ref="AV69:AV70"/>
    <mergeCell ref="AR71:AR72"/>
    <mergeCell ref="AS71:AS72"/>
    <mergeCell ref="AT71:AT72"/>
    <mergeCell ref="AU71:AU72"/>
    <mergeCell ref="AV71:AV72"/>
    <mergeCell ref="AR73:AR74"/>
    <mergeCell ref="AS73:AS74"/>
    <mergeCell ref="AT73:AT74"/>
    <mergeCell ref="AU73:AU74"/>
    <mergeCell ref="AV73:AV74"/>
    <mergeCell ref="AR75:AR76"/>
    <mergeCell ref="AS75:AS76"/>
    <mergeCell ref="AT75:AT76"/>
    <mergeCell ref="AU75:AU76"/>
    <mergeCell ref="AV75:AV76"/>
    <mergeCell ref="AR83:AR84"/>
    <mergeCell ref="AS83:AS84"/>
    <mergeCell ref="AT83:AT84"/>
    <mergeCell ref="AU83:AU84"/>
    <mergeCell ref="AV83:AV84"/>
    <mergeCell ref="AR85:AR86"/>
    <mergeCell ref="AS85:AS86"/>
    <mergeCell ref="AT85:AT86"/>
    <mergeCell ref="AU85:AU86"/>
    <mergeCell ref="AV85:AV86"/>
    <mergeCell ref="AR87:AR88"/>
    <mergeCell ref="AS87:AS88"/>
    <mergeCell ref="AT87:AT88"/>
    <mergeCell ref="AU87:AU88"/>
    <mergeCell ref="AV87:AV88"/>
    <mergeCell ref="AR89:AR90"/>
    <mergeCell ref="AS89:AS90"/>
    <mergeCell ref="AT89:AT90"/>
    <mergeCell ref="AU89:AU90"/>
    <mergeCell ref="AV89:AV90"/>
    <mergeCell ref="AR91:AR92"/>
    <mergeCell ref="AS91:AS92"/>
    <mergeCell ref="AT91:AT92"/>
    <mergeCell ref="AU91:AU92"/>
    <mergeCell ref="AV91:AV92"/>
    <mergeCell ref="AR105:AR106"/>
    <mergeCell ref="AS105:AS106"/>
    <mergeCell ref="AT105:AT106"/>
    <mergeCell ref="AU105:AU106"/>
    <mergeCell ref="AV105:AV106"/>
    <mergeCell ref="AR107:AR108"/>
    <mergeCell ref="AS107:AS108"/>
    <mergeCell ref="AT107:AT108"/>
    <mergeCell ref="AU107:AU108"/>
    <mergeCell ref="AV107:AV108"/>
    <mergeCell ref="AR93:AR94"/>
    <mergeCell ref="AS93:AS94"/>
    <mergeCell ref="AT93:AT94"/>
    <mergeCell ref="AU93:AU94"/>
    <mergeCell ref="AV93:AV94"/>
    <mergeCell ref="AR95:AR96"/>
    <mergeCell ref="AS95:AS96"/>
    <mergeCell ref="AT95:AT96"/>
    <mergeCell ref="AU95:AU96"/>
    <mergeCell ref="AV95:AV96"/>
    <mergeCell ref="AR97:AR98"/>
    <mergeCell ref="AS97:AS98"/>
    <mergeCell ref="AT97:AT98"/>
    <mergeCell ref="AU97:AU98"/>
    <mergeCell ref="AV97:AV98"/>
    <mergeCell ref="AR99:AR100"/>
    <mergeCell ref="AS99:AS100"/>
    <mergeCell ref="AT99:AT100"/>
    <mergeCell ref="AU99:AU100"/>
    <mergeCell ref="AV99:AV100"/>
    <mergeCell ref="AR109:AR110"/>
    <mergeCell ref="AS109:AS110"/>
    <mergeCell ref="AT109:AT110"/>
    <mergeCell ref="AU109:AU110"/>
    <mergeCell ref="AV109:AV110"/>
    <mergeCell ref="AR111:AR112"/>
    <mergeCell ref="AS111:AS112"/>
    <mergeCell ref="AT111:AT112"/>
    <mergeCell ref="AU111:AU112"/>
    <mergeCell ref="AV111:AV112"/>
    <mergeCell ref="AD45:AL45"/>
    <mergeCell ref="AD81:AL81"/>
    <mergeCell ref="AC117:AE117"/>
    <mergeCell ref="AD119:AD120"/>
    <mergeCell ref="AE119:AE120"/>
    <mergeCell ref="AD121:AD122"/>
    <mergeCell ref="AE121:AE122"/>
    <mergeCell ref="AR119:AR120"/>
    <mergeCell ref="AS119:AS120"/>
    <mergeCell ref="AT119:AT120"/>
    <mergeCell ref="AU119:AU120"/>
    <mergeCell ref="AV119:AV120"/>
    <mergeCell ref="AR101:AR102"/>
    <mergeCell ref="AS101:AS102"/>
    <mergeCell ref="AT101:AT102"/>
    <mergeCell ref="AU101:AU102"/>
    <mergeCell ref="AV101:AV102"/>
    <mergeCell ref="AR103:AR104"/>
    <mergeCell ref="AS103:AS104"/>
    <mergeCell ref="AT103:AT104"/>
    <mergeCell ref="AU103:AU104"/>
    <mergeCell ref="AV103:AV104"/>
    <mergeCell ref="AS125:AS126"/>
    <mergeCell ref="AT125:AT126"/>
    <mergeCell ref="AU125:AU126"/>
    <mergeCell ref="AV125:AV126"/>
    <mergeCell ref="AW125:AW126"/>
    <mergeCell ref="AR127:AR128"/>
    <mergeCell ref="AS127:AS128"/>
    <mergeCell ref="AT127:AT128"/>
    <mergeCell ref="AU127:AU128"/>
    <mergeCell ref="AV127:AV128"/>
    <mergeCell ref="AW127:AW128"/>
    <mergeCell ref="AR129:AR130"/>
    <mergeCell ref="AS129:AS130"/>
    <mergeCell ref="AT129:AT130"/>
    <mergeCell ref="AU129:AU130"/>
    <mergeCell ref="AV129:AV130"/>
    <mergeCell ref="AW129:AW130"/>
    <mergeCell ref="AR131:AR132"/>
    <mergeCell ref="AS131:AS132"/>
    <mergeCell ref="AT131:AT132"/>
    <mergeCell ref="AU131:AU132"/>
    <mergeCell ref="AV131:AV132"/>
    <mergeCell ref="AW131:AW132"/>
    <mergeCell ref="AR133:AR134"/>
    <mergeCell ref="AS133:AS134"/>
    <mergeCell ref="AT133:AT134"/>
    <mergeCell ref="AU133:AU134"/>
    <mergeCell ref="AV133:AV134"/>
    <mergeCell ref="AW133:AW134"/>
    <mergeCell ref="AR135:AR136"/>
    <mergeCell ref="AS135:AS136"/>
    <mergeCell ref="AT135:AT136"/>
    <mergeCell ref="AU135:AU136"/>
    <mergeCell ref="AV135:AV136"/>
    <mergeCell ref="AW135:AW136"/>
    <mergeCell ref="AR137:AR138"/>
    <mergeCell ref="AS137:AS138"/>
    <mergeCell ref="AT137:AT138"/>
    <mergeCell ref="AU137:AU138"/>
    <mergeCell ref="AV137:AV138"/>
    <mergeCell ref="AW137:AW138"/>
    <mergeCell ref="AR139:AR140"/>
    <mergeCell ref="AS139:AS140"/>
    <mergeCell ref="AT139:AT140"/>
    <mergeCell ref="AU139:AU140"/>
    <mergeCell ref="AV139:AV140"/>
    <mergeCell ref="AW139:AW140"/>
    <mergeCell ref="AR141:AR142"/>
    <mergeCell ref="AS141:AS142"/>
    <mergeCell ref="AT141:AT142"/>
    <mergeCell ref="AU141:AU142"/>
    <mergeCell ref="AV141:AV142"/>
    <mergeCell ref="AW141:AW142"/>
    <mergeCell ref="AR143:AR144"/>
    <mergeCell ref="AS143:AS144"/>
    <mergeCell ref="AT143:AT144"/>
    <mergeCell ref="AU143:AU144"/>
    <mergeCell ref="AV143:AV144"/>
    <mergeCell ref="AW143:AW144"/>
    <mergeCell ref="AR145:AR146"/>
    <mergeCell ref="AS145:AS146"/>
    <mergeCell ref="AT145:AT146"/>
    <mergeCell ref="AU145:AU146"/>
    <mergeCell ref="AV145:AV146"/>
    <mergeCell ref="AW145:AW146"/>
    <mergeCell ref="AR147:AR148"/>
    <mergeCell ref="AS147:AS148"/>
    <mergeCell ref="AT147:AT148"/>
    <mergeCell ref="AU147:AU148"/>
    <mergeCell ref="AV147:AV148"/>
    <mergeCell ref="AW147:AW148"/>
    <mergeCell ref="AR149:AR150"/>
    <mergeCell ref="AS149:AS150"/>
    <mergeCell ref="AT149:AT150"/>
    <mergeCell ref="AU149:AU150"/>
    <mergeCell ref="AV149:AV150"/>
    <mergeCell ref="AW149:AW150"/>
    <mergeCell ref="AR151:AR152"/>
    <mergeCell ref="AS151:AS152"/>
    <mergeCell ref="AT151:AT152"/>
    <mergeCell ref="AU151:AU152"/>
    <mergeCell ref="AV151:AV152"/>
    <mergeCell ref="AW151:AW152"/>
    <mergeCell ref="AR153:AR154"/>
    <mergeCell ref="AS153:AS154"/>
    <mergeCell ref="AT153:AT154"/>
    <mergeCell ref="AU153:AU154"/>
    <mergeCell ref="AV153:AV154"/>
    <mergeCell ref="AW153:AW154"/>
    <mergeCell ref="AR155:AR156"/>
    <mergeCell ref="AS155:AS156"/>
    <mergeCell ref="AT155:AT156"/>
    <mergeCell ref="AU155:AU156"/>
    <mergeCell ref="AV155:AV156"/>
    <mergeCell ref="AW155:AW156"/>
    <mergeCell ref="AR157:AR158"/>
    <mergeCell ref="AS157:AS158"/>
    <mergeCell ref="AT157:AT158"/>
    <mergeCell ref="AU157:AU158"/>
    <mergeCell ref="AV157:AV158"/>
    <mergeCell ref="AW157:AW158"/>
    <mergeCell ref="AR159:AR160"/>
    <mergeCell ref="AS159:AS160"/>
    <mergeCell ref="AT159:AT160"/>
    <mergeCell ref="AU159:AU160"/>
    <mergeCell ref="AV159:AV160"/>
    <mergeCell ref="AW159:AW160"/>
    <mergeCell ref="AR161:AR162"/>
    <mergeCell ref="AS161:AS162"/>
    <mergeCell ref="AT161:AT162"/>
    <mergeCell ref="AU161:AU162"/>
    <mergeCell ref="AV161:AV162"/>
    <mergeCell ref="AW161:AW162"/>
    <mergeCell ref="AR163:AR164"/>
    <mergeCell ref="AS163:AS164"/>
    <mergeCell ref="AT163:AT164"/>
    <mergeCell ref="AU163:AU164"/>
    <mergeCell ref="AV163:AV164"/>
    <mergeCell ref="AW163:AW164"/>
    <mergeCell ref="AR165:AR166"/>
    <mergeCell ref="AS165:AS166"/>
    <mergeCell ref="AT165:AT166"/>
    <mergeCell ref="AU165:AU166"/>
    <mergeCell ref="AV165:AV166"/>
    <mergeCell ref="AW165:AW166"/>
    <mergeCell ref="AV167:AV168"/>
    <mergeCell ref="AW167:AW168"/>
    <mergeCell ref="AA185:AB185"/>
    <mergeCell ref="AA183:AB183"/>
    <mergeCell ref="AC183:AD183"/>
    <mergeCell ref="AR169:AR170"/>
    <mergeCell ref="AS169:AS170"/>
    <mergeCell ref="AT169:AT170"/>
    <mergeCell ref="AU169:AU170"/>
    <mergeCell ref="AV169:AV170"/>
    <mergeCell ref="AW169:AW170"/>
    <mergeCell ref="AR171:AR172"/>
    <mergeCell ref="AS171:AS172"/>
    <mergeCell ref="AT171:AT172"/>
    <mergeCell ref="AU171:AU172"/>
    <mergeCell ref="AV171:AV172"/>
    <mergeCell ref="AW171:AW172"/>
    <mergeCell ref="AR173:AR174"/>
    <mergeCell ref="AS173:AS174"/>
    <mergeCell ref="AT173:AT174"/>
    <mergeCell ref="AU173:AU174"/>
    <mergeCell ref="AV173:AV174"/>
    <mergeCell ref="AW173:AW174"/>
    <mergeCell ref="AA177:AA178"/>
    <mergeCell ref="AB177:AB178"/>
    <mergeCell ref="AM177:AM178"/>
    <mergeCell ref="AD177:AD178"/>
    <mergeCell ref="AE177:AE178"/>
    <mergeCell ref="AA173:AA174"/>
    <mergeCell ref="AB173:AB174"/>
    <mergeCell ref="AM173:AM174"/>
    <mergeCell ref="AM169:AM170"/>
    <mergeCell ref="AD173:AD174"/>
    <mergeCell ref="AE173:AE174"/>
    <mergeCell ref="AD175:AD176"/>
    <mergeCell ref="AE175:AE176"/>
    <mergeCell ref="AA169:AA170"/>
    <mergeCell ref="A180:I180"/>
    <mergeCell ref="G182:J182"/>
    <mergeCell ref="K182:N182"/>
    <mergeCell ref="O182:R182"/>
    <mergeCell ref="S182:V182"/>
    <mergeCell ref="W182:Z182"/>
    <mergeCell ref="AA182:AD182"/>
    <mergeCell ref="AR175:AR176"/>
    <mergeCell ref="AS175:AS176"/>
    <mergeCell ref="AT175:AT176"/>
    <mergeCell ref="AU175:AU176"/>
    <mergeCell ref="AR167:AR168"/>
    <mergeCell ref="AS167:AS168"/>
    <mergeCell ref="AT167:AT168"/>
    <mergeCell ref="AU167:AU168"/>
    <mergeCell ref="O177:O178"/>
    <mergeCell ref="P177:P178"/>
    <mergeCell ref="R177:R178"/>
    <mergeCell ref="S177:S178"/>
    <mergeCell ref="U177:U178"/>
    <mergeCell ref="V177:V178"/>
    <mergeCell ref="X173:X174"/>
    <mergeCell ref="Y173:Y174"/>
    <mergeCell ref="A175:A176"/>
    <mergeCell ref="B175:B176"/>
    <mergeCell ref="C175:C176"/>
    <mergeCell ref="D175:D176"/>
    <mergeCell ref="AV175:AV176"/>
    <mergeCell ref="AW175:AW176"/>
    <mergeCell ref="AR177:AR178"/>
    <mergeCell ref="AS177:AS178"/>
    <mergeCell ref="AT177:AT178"/>
    <mergeCell ref="AU177:AU178"/>
    <mergeCell ref="AV177:AV178"/>
    <mergeCell ref="AW177:AW178"/>
    <mergeCell ref="X177:X178"/>
    <mergeCell ref="Y177:Y178"/>
    <mergeCell ref="A177:A178"/>
    <mergeCell ref="B177:B178"/>
    <mergeCell ref="C177:C178"/>
    <mergeCell ref="D177:D178"/>
    <mergeCell ref="F177:F178"/>
    <mergeCell ref="G177:G178"/>
    <mergeCell ref="H177:H178"/>
    <mergeCell ref="I177:I178"/>
    <mergeCell ref="J177:J178"/>
    <mergeCell ref="K177:K178"/>
    <mergeCell ref="M177:M178"/>
    <mergeCell ref="AM175:AM176"/>
    <mergeCell ref="F175:F176"/>
    <mergeCell ref="G175:G176"/>
    <mergeCell ref="H175:H176"/>
    <mergeCell ref="I175:I176"/>
    <mergeCell ref="J175:J176"/>
    <mergeCell ref="K175:K176"/>
    <mergeCell ref="M175:M176"/>
    <mergeCell ref="O175:O176"/>
    <mergeCell ref="P175:P176"/>
    <mergeCell ref="R175:R176"/>
    <mergeCell ref="W183:X183"/>
    <mergeCell ref="Y183:Z183"/>
    <mergeCell ref="S183:T183"/>
    <mergeCell ref="U183:V183"/>
    <mergeCell ref="O183:P183"/>
    <mergeCell ref="Q183:R183"/>
    <mergeCell ref="K183:L183"/>
    <mergeCell ref="M183:N183"/>
    <mergeCell ref="G183:H183"/>
    <mergeCell ref="I183:J183"/>
    <mergeCell ref="S186:T186"/>
    <mergeCell ref="U186:V186"/>
    <mergeCell ref="W186:X186"/>
    <mergeCell ref="Y186:Z186"/>
    <mergeCell ref="AA186:AB186"/>
    <mergeCell ref="AC186:AD186"/>
    <mergeCell ref="G184:H184"/>
    <mergeCell ref="I184:J184"/>
    <mergeCell ref="K184:L184"/>
    <mergeCell ref="M184:N184"/>
    <mergeCell ref="O184:P184"/>
    <mergeCell ref="Q184:R184"/>
    <mergeCell ref="S184:T184"/>
    <mergeCell ref="U184:V184"/>
    <mergeCell ref="W184:X184"/>
    <mergeCell ref="Y184:Z184"/>
    <mergeCell ref="AA184:AB184"/>
    <mergeCell ref="AC184:AD184"/>
    <mergeCell ref="G185:H185"/>
    <mergeCell ref="I185:J185"/>
    <mergeCell ref="K185:L185"/>
    <mergeCell ref="M185:N185"/>
    <mergeCell ref="O185:P185"/>
    <mergeCell ref="Q185:R185"/>
    <mergeCell ref="S185:T185"/>
    <mergeCell ref="U185:V185"/>
    <mergeCell ref="W185:X185"/>
    <mergeCell ref="Y185:Z185"/>
    <mergeCell ref="AC185:AD185"/>
    <mergeCell ref="Y187:Z187"/>
    <mergeCell ref="AA187:AB187"/>
    <mergeCell ref="AC187:AD187"/>
    <mergeCell ref="G188:H188"/>
    <mergeCell ref="I188:J188"/>
    <mergeCell ref="K188:L188"/>
    <mergeCell ref="M188:N188"/>
    <mergeCell ref="O188:P188"/>
    <mergeCell ref="Q188:R188"/>
    <mergeCell ref="S188:T188"/>
    <mergeCell ref="U188:V188"/>
    <mergeCell ref="W188:X188"/>
    <mergeCell ref="Y188:Z188"/>
    <mergeCell ref="AA188:AB188"/>
    <mergeCell ref="AC188:AD188"/>
    <mergeCell ref="Q187:R187"/>
    <mergeCell ref="S187:T187"/>
    <mergeCell ref="U187:V187"/>
    <mergeCell ref="W187:X187"/>
    <mergeCell ref="G186:H186"/>
    <mergeCell ref="I186:J186"/>
    <mergeCell ref="K186:L186"/>
    <mergeCell ref="M186:N186"/>
    <mergeCell ref="O186:P186"/>
    <mergeCell ref="Q186:R186"/>
    <mergeCell ref="G189:H189"/>
    <mergeCell ref="I189:J189"/>
    <mergeCell ref="K189:L189"/>
    <mergeCell ref="M189:N189"/>
    <mergeCell ref="O189:P189"/>
    <mergeCell ref="Q189:R189"/>
    <mergeCell ref="S189:T189"/>
    <mergeCell ref="U189:V189"/>
    <mergeCell ref="W189:X189"/>
    <mergeCell ref="Y189:Z189"/>
    <mergeCell ref="AA189:AB189"/>
    <mergeCell ref="AC189:AD189"/>
    <mergeCell ref="G187:H187"/>
    <mergeCell ref="I187:J187"/>
    <mergeCell ref="K187:L187"/>
    <mergeCell ref="M187:N187"/>
    <mergeCell ref="O187:P187"/>
    <mergeCell ref="G190:H190"/>
    <mergeCell ref="I190:J190"/>
    <mergeCell ref="K190:L190"/>
    <mergeCell ref="M190:N190"/>
    <mergeCell ref="O190:P190"/>
    <mergeCell ref="Q190:R190"/>
    <mergeCell ref="S190:T190"/>
    <mergeCell ref="U190:V190"/>
    <mergeCell ref="W190:X190"/>
    <mergeCell ref="Y190:Z190"/>
    <mergeCell ref="AA190:AB190"/>
    <mergeCell ref="AC190:AD190"/>
    <mergeCell ref="G191:H191"/>
    <mergeCell ref="I191:J191"/>
    <mergeCell ref="K191:L191"/>
    <mergeCell ref="M191:N191"/>
    <mergeCell ref="O191:P191"/>
    <mergeCell ref="Q191:R191"/>
    <mergeCell ref="S191:T191"/>
    <mergeCell ref="U191:V191"/>
    <mergeCell ref="W191:X191"/>
    <mergeCell ref="Y191:Z191"/>
    <mergeCell ref="AA191:AB191"/>
    <mergeCell ref="AC191:AD191"/>
    <mergeCell ref="G192:H192"/>
    <mergeCell ref="I192:J192"/>
    <mergeCell ref="K192:L192"/>
    <mergeCell ref="M192:N192"/>
    <mergeCell ref="O192:P192"/>
    <mergeCell ref="Q192:R192"/>
    <mergeCell ref="S192:T192"/>
    <mergeCell ref="U192:V192"/>
    <mergeCell ref="W192:X192"/>
    <mergeCell ref="Y192:Z192"/>
    <mergeCell ref="AA192:AB192"/>
    <mergeCell ref="AC192:AD192"/>
    <mergeCell ref="G193:H193"/>
    <mergeCell ref="I193:J193"/>
    <mergeCell ref="K193:L193"/>
    <mergeCell ref="M193:N193"/>
    <mergeCell ref="O193:P193"/>
    <mergeCell ref="Q193:R193"/>
    <mergeCell ref="S193:T193"/>
    <mergeCell ref="U193:V193"/>
    <mergeCell ref="W193:X193"/>
    <mergeCell ref="Y193:Z193"/>
    <mergeCell ref="AA193:AB193"/>
    <mergeCell ref="AC193:AD193"/>
    <mergeCell ref="G194:H194"/>
    <mergeCell ref="I194:J194"/>
    <mergeCell ref="K194:L194"/>
    <mergeCell ref="M194:N194"/>
    <mergeCell ref="O194:P194"/>
    <mergeCell ref="Q194:R194"/>
    <mergeCell ref="S194:T194"/>
    <mergeCell ref="U194:V194"/>
    <mergeCell ref="W194:X194"/>
    <mergeCell ref="Y194:Z194"/>
    <mergeCell ref="AA194:AB194"/>
    <mergeCell ref="AC194:AD194"/>
    <mergeCell ref="G195:H195"/>
    <mergeCell ref="I195:J195"/>
    <mergeCell ref="K195:L195"/>
    <mergeCell ref="M195:N195"/>
    <mergeCell ref="O195:P195"/>
    <mergeCell ref="Q195:R195"/>
    <mergeCell ref="S195:T195"/>
    <mergeCell ref="U195:V195"/>
    <mergeCell ref="W195:X195"/>
    <mergeCell ref="Y195:Z195"/>
    <mergeCell ref="AA195:AB195"/>
    <mergeCell ref="AC195:AD195"/>
    <mergeCell ref="G196:H196"/>
    <mergeCell ref="I196:J196"/>
    <mergeCell ref="K196:L196"/>
    <mergeCell ref="M196:N196"/>
    <mergeCell ref="O196:P196"/>
    <mergeCell ref="Q196:R196"/>
    <mergeCell ref="S196:T196"/>
    <mergeCell ref="U196:V196"/>
    <mergeCell ref="W196:X196"/>
    <mergeCell ref="Y196:Z196"/>
    <mergeCell ref="AA196:AB196"/>
    <mergeCell ref="AC196:AD196"/>
    <mergeCell ref="G197:H197"/>
    <mergeCell ref="I197:J197"/>
    <mergeCell ref="K197:L197"/>
    <mergeCell ref="M197:N197"/>
    <mergeCell ref="O197:P197"/>
    <mergeCell ref="Q197:R197"/>
    <mergeCell ref="S197:T197"/>
    <mergeCell ref="U197:V197"/>
    <mergeCell ref="W197:X197"/>
    <mergeCell ref="Y197:Z197"/>
    <mergeCell ref="AA197:AB197"/>
    <mergeCell ref="AC197:AD197"/>
    <mergeCell ref="G198:H198"/>
    <mergeCell ref="I198:J198"/>
    <mergeCell ref="K198:L198"/>
    <mergeCell ref="M198:N198"/>
    <mergeCell ref="O198:P198"/>
    <mergeCell ref="Q198:R198"/>
    <mergeCell ref="S198:T198"/>
    <mergeCell ref="U198:V198"/>
    <mergeCell ref="W198:X198"/>
    <mergeCell ref="Y198:Z198"/>
    <mergeCell ref="AA198:AB198"/>
    <mergeCell ref="AC198:AD198"/>
    <mergeCell ref="G199:H199"/>
    <mergeCell ref="I199:J199"/>
    <mergeCell ref="K199:L199"/>
    <mergeCell ref="M199:N199"/>
    <mergeCell ref="O199:P199"/>
    <mergeCell ref="Q199:R199"/>
    <mergeCell ref="S199:T199"/>
    <mergeCell ref="U199:V199"/>
    <mergeCell ref="W199:X199"/>
    <mergeCell ref="Y199:Z199"/>
    <mergeCell ref="AA199:AB199"/>
    <mergeCell ref="AC199:AD199"/>
    <mergeCell ref="G200:H200"/>
    <mergeCell ref="I200:J200"/>
    <mergeCell ref="K200:L200"/>
    <mergeCell ref="M200:N200"/>
    <mergeCell ref="O200:P200"/>
    <mergeCell ref="Q200:R200"/>
    <mergeCell ref="S200:T200"/>
    <mergeCell ref="U200:V200"/>
    <mergeCell ref="W200:X200"/>
    <mergeCell ref="Y200:Z200"/>
    <mergeCell ref="AA200:AB200"/>
    <mergeCell ref="AC200:AD200"/>
    <mergeCell ref="G201:H201"/>
    <mergeCell ref="I201:J201"/>
    <mergeCell ref="K201:L201"/>
    <mergeCell ref="M201:N201"/>
    <mergeCell ref="O201:P201"/>
    <mergeCell ref="Q201:R201"/>
    <mergeCell ref="S201:T201"/>
    <mergeCell ref="U201:V201"/>
    <mergeCell ref="W201:X201"/>
    <mergeCell ref="Y201:Z201"/>
    <mergeCell ref="AA201:AB201"/>
    <mergeCell ref="AC201:AD201"/>
    <mergeCell ref="G202:H202"/>
    <mergeCell ref="I202:J202"/>
    <mergeCell ref="K202:L202"/>
    <mergeCell ref="M202:N202"/>
    <mergeCell ref="O202:P202"/>
    <mergeCell ref="Q202:R202"/>
    <mergeCell ref="S202:T202"/>
    <mergeCell ref="U202:V202"/>
    <mergeCell ref="W202:X202"/>
    <mergeCell ref="Y202:Z202"/>
    <mergeCell ref="AA202:AB202"/>
    <mergeCell ref="AC202:AD202"/>
    <mergeCell ref="G203:H203"/>
    <mergeCell ref="I203:J203"/>
    <mergeCell ref="K203:L203"/>
    <mergeCell ref="M203:N203"/>
    <mergeCell ref="O203:P203"/>
    <mergeCell ref="Q203:R203"/>
    <mergeCell ref="S203:T203"/>
    <mergeCell ref="U203:V203"/>
    <mergeCell ref="W203:X203"/>
    <mergeCell ref="Y203:Z203"/>
    <mergeCell ref="AA203:AB203"/>
    <mergeCell ref="AC203:AD203"/>
    <mergeCell ref="G204:H204"/>
    <mergeCell ref="I204:J204"/>
    <mergeCell ref="K204:L204"/>
    <mergeCell ref="M204:N204"/>
    <mergeCell ref="O204:P204"/>
    <mergeCell ref="Q204:R204"/>
    <mergeCell ref="S204:T204"/>
    <mergeCell ref="U204:V204"/>
    <mergeCell ref="W204:X204"/>
    <mergeCell ref="Y204:Z204"/>
    <mergeCell ref="AA204:AB204"/>
    <mergeCell ref="AC204:AD204"/>
    <mergeCell ref="G205:H205"/>
    <mergeCell ref="I205:J205"/>
    <mergeCell ref="K205:L205"/>
    <mergeCell ref="M205:N205"/>
    <mergeCell ref="O205:P205"/>
    <mergeCell ref="Q205:R205"/>
    <mergeCell ref="S205:T205"/>
    <mergeCell ref="U205:V205"/>
    <mergeCell ref="W205:X205"/>
    <mergeCell ref="Y205:Z205"/>
    <mergeCell ref="AA205:AB205"/>
    <mergeCell ref="AC205:AD205"/>
    <mergeCell ref="G206:H206"/>
    <mergeCell ref="I206:J206"/>
    <mergeCell ref="K206:L206"/>
    <mergeCell ref="M206:N206"/>
    <mergeCell ref="O206:P206"/>
    <mergeCell ref="Q206:R206"/>
    <mergeCell ref="S206:T206"/>
    <mergeCell ref="U206:V206"/>
    <mergeCell ref="W206:X206"/>
    <mergeCell ref="Y206:Z206"/>
    <mergeCell ref="AA206:AB206"/>
    <mergeCell ref="AC206:AD206"/>
    <mergeCell ref="G207:H207"/>
    <mergeCell ref="I207:J207"/>
    <mergeCell ref="K207:L207"/>
    <mergeCell ref="M207:N207"/>
    <mergeCell ref="O207:P207"/>
    <mergeCell ref="Q207:R207"/>
    <mergeCell ref="S207:T207"/>
    <mergeCell ref="U207:V207"/>
    <mergeCell ref="W207:X207"/>
    <mergeCell ref="Y207:Z207"/>
    <mergeCell ref="AA207:AB207"/>
    <mergeCell ref="AC207:AD207"/>
    <mergeCell ref="G208:H208"/>
    <mergeCell ref="I208:J208"/>
    <mergeCell ref="K208:L208"/>
    <mergeCell ref="M208:N208"/>
    <mergeCell ref="O208:P208"/>
    <mergeCell ref="Q208:R208"/>
    <mergeCell ref="S208:T208"/>
    <mergeCell ref="U208:V208"/>
    <mergeCell ref="W208:X208"/>
    <mergeCell ref="Y208:Z208"/>
    <mergeCell ref="AA208:AB208"/>
    <mergeCell ref="AC208:AD208"/>
    <mergeCell ref="G209:H209"/>
    <mergeCell ref="I209:J209"/>
    <mergeCell ref="K209:L209"/>
    <mergeCell ref="M209:N209"/>
    <mergeCell ref="O209:P209"/>
    <mergeCell ref="Q209:R209"/>
    <mergeCell ref="S209:T209"/>
    <mergeCell ref="U209:V209"/>
    <mergeCell ref="W209:X209"/>
    <mergeCell ref="Y209:Z209"/>
    <mergeCell ref="AA209:AB209"/>
    <mergeCell ref="AC209:AD209"/>
    <mergeCell ref="G210:H210"/>
    <mergeCell ref="I210:J210"/>
    <mergeCell ref="K210:L210"/>
    <mergeCell ref="M210:N210"/>
    <mergeCell ref="O210:P210"/>
    <mergeCell ref="Q210:R210"/>
    <mergeCell ref="S210:T210"/>
    <mergeCell ref="U210:V210"/>
    <mergeCell ref="W210:X210"/>
    <mergeCell ref="Y210:Z210"/>
    <mergeCell ref="AA210:AB210"/>
    <mergeCell ref="AC210:AD210"/>
    <mergeCell ref="G211:H211"/>
    <mergeCell ref="I211:J211"/>
    <mergeCell ref="K211:L211"/>
    <mergeCell ref="M211:N211"/>
    <mergeCell ref="O211:P211"/>
    <mergeCell ref="Q211:R211"/>
    <mergeCell ref="S211:T211"/>
    <mergeCell ref="U211:V211"/>
    <mergeCell ref="W211:X211"/>
    <mergeCell ref="Y211:Z211"/>
    <mergeCell ref="AA211:AB211"/>
    <mergeCell ref="AC211:AD211"/>
    <mergeCell ref="G212:H212"/>
    <mergeCell ref="I212:J212"/>
    <mergeCell ref="K212:L212"/>
    <mergeCell ref="M212:N212"/>
    <mergeCell ref="O212:P212"/>
    <mergeCell ref="Q212:R212"/>
    <mergeCell ref="S212:T212"/>
    <mergeCell ref="U212:V212"/>
    <mergeCell ref="W212:X212"/>
    <mergeCell ref="Y212:Z212"/>
    <mergeCell ref="AA212:AB212"/>
    <mergeCell ref="AC212:AD212"/>
    <mergeCell ref="G213:H213"/>
    <mergeCell ref="I213:J213"/>
    <mergeCell ref="K213:L213"/>
    <mergeCell ref="M213:N213"/>
    <mergeCell ref="O213:P213"/>
    <mergeCell ref="Q213:R213"/>
    <mergeCell ref="S213:T213"/>
    <mergeCell ref="U213:V213"/>
    <mergeCell ref="W213:X213"/>
    <mergeCell ref="Y213:Z213"/>
    <mergeCell ref="AA213:AB213"/>
    <mergeCell ref="AC213:AD213"/>
    <mergeCell ref="G214:H214"/>
    <mergeCell ref="I214:J214"/>
    <mergeCell ref="K214:L214"/>
    <mergeCell ref="M214:N214"/>
    <mergeCell ref="O214:P214"/>
    <mergeCell ref="Q214:R214"/>
    <mergeCell ref="S214:T214"/>
    <mergeCell ref="U214:V214"/>
    <mergeCell ref="W214:X214"/>
    <mergeCell ref="Y214:Z214"/>
    <mergeCell ref="AA214:AB214"/>
    <mergeCell ref="AC214:AD214"/>
    <mergeCell ref="G215:H215"/>
    <mergeCell ref="I215:J215"/>
    <mergeCell ref="K215:L215"/>
    <mergeCell ref="M215:N215"/>
    <mergeCell ref="O215:P215"/>
    <mergeCell ref="Q215:R215"/>
    <mergeCell ref="S215:T215"/>
    <mergeCell ref="U215:V215"/>
    <mergeCell ref="W215:X215"/>
    <mergeCell ref="Y215:Z215"/>
    <mergeCell ref="AA215:AB215"/>
    <mergeCell ref="AC215:AD215"/>
    <mergeCell ref="G216:H216"/>
    <mergeCell ref="I216:J216"/>
    <mergeCell ref="K216:L216"/>
    <mergeCell ref="M216:N216"/>
    <mergeCell ref="O216:P216"/>
    <mergeCell ref="Q216:R216"/>
    <mergeCell ref="S216:T216"/>
    <mergeCell ref="U216:V216"/>
    <mergeCell ref="W216:X216"/>
    <mergeCell ref="Y216:Z216"/>
    <mergeCell ref="AA216:AB216"/>
    <mergeCell ref="AC216:AD216"/>
    <mergeCell ref="G217:H217"/>
    <mergeCell ref="I217:J217"/>
    <mergeCell ref="K217:L217"/>
    <mergeCell ref="M217:N217"/>
    <mergeCell ref="O217:P217"/>
    <mergeCell ref="Q217:R217"/>
    <mergeCell ref="S217:T217"/>
    <mergeCell ref="U217:V217"/>
    <mergeCell ref="W217:X217"/>
    <mergeCell ref="Y217:Z217"/>
    <mergeCell ref="AA217:AB217"/>
    <mergeCell ref="AC217:AD217"/>
    <mergeCell ref="G218:H218"/>
    <mergeCell ref="I218:J218"/>
    <mergeCell ref="K218:L218"/>
    <mergeCell ref="M218:N218"/>
    <mergeCell ref="O218:P218"/>
    <mergeCell ref="Q218:R218"/>
    <mergeCell ref="S218:T218"/>
    <mergeCell ref="U218:V218"/>
    <mergeCell ref="W218:X218"/>
    <mergeCell ref="Y218:Z218"/>
    <mergeCell ref="AA218:AB218"/>
    <mergeCell ref="AC218:AD218"/>
    <mergeCell ref="G219:H219"/>
    <mergeCell ref="I219:J219"/>
    <mergeCell ref="K219:L219"/>
    <mergeCell ref="M219:N219"/>
    <mergeCell ref="O219:P219"/>
    <mergeCell ref="Q219:R219"/>
    <mergeCell ref="S219:T219"/>
    <mergeCell ref="U219:V219"/>
    <mergeCell ref="W219:X219"/>
    <mergeCell ref="Y219:Z219"/>
    <mergeCell ref="AA219:AB219"/>
    <mergeCell ref="AC219:AD219"/>
    <mergeCell ref="G220:H220"/>
    <mergeCell ref="I220:J220"/>
    <mergeCell ref="K220:L220"/>
    <mergeCell ref="M220:N220"/>
    <mergeCell ref="O220:P220"/>
    <mergeCell ref="Q220:R220"/>
    <mergeCell ref="S220:T220"/>
    <mergeCell ref="U220:V220"/>
    <mergeCell ref="W220:X220"/>
    <mergeCell ref="Y220:Z220"/>
    <mergeCell ref="AA220:AB220"/>
    <mergeCell ref="AC220:AD220"/>
    <mergeCell ref="G221:H221"/>
    <mergeCell ref="I221:J221"/>
    <mergeCell ref="K221:L221"/>
    <mergeCell ref="M221:N221"/>
    <mergeCell ref="O221:P221"/>
    <mergeCell ref="Q221:R221"/>
    <mergeCell ref="S221:T221"/>
    <mergeCell ref="U221:V221"/>
    <mergeCell ref="W221:X221"/>
    <mergeCell ref="Y221:Z221"/>
    <mergeCell ref="AA221:AB221"/>
    <mergeCell ref="AC221:AD221"/>
    <mergeCell ref="G222:H222"/>
    <mergeCell ref="I222:J222"/>
    <mergeCell ref="K222:L222"/>
    <mergeCell ref="M222:N222"/>
    <mergeCell ref="O222:P222"/>
    <mergeCell ref="Q222:R222"/>
    <mergeCell ref="S222:T222"/>
    <mergeCell ref="U222:V222"/>
    <mergeCell ref="W222:X222"/>
    <mergeCell ref="Y222:Z222"/>
    <mergeCell ref="AA222:AB222"/>
    <mergeCell ref="AC222:AD222"/>
    <mergeCell ref="G223:H223"/>
    <mergeCell ref="I223:J223"/>
    <mergeCell ref="K223:L223"/>
    <mergeCell ref="M223:N223"/>
    <mergeCell ref="O223:P223"/>
    <mergeCell ref="Q223:R223"/>
    <mergeCell ref="S223:T223"/>
    <mergeCell ref="U223:V223"/>
    <mergeCell ref="W223:X223"/>
    <mergeCell ref="Y223:Z223"/>
    <mergeCell ref="AA223:AB223"/>
    <mergeCell ref="AC223:AD223"/>
    <mergeCell ref="G224:H224"/>
    <mergeCell ref="I224:J224"/>
    <mergeCell ref="K224:L224"/>
    <mergeCell ref="M224:N224"/>
    <mergeCell ref="O224:P224"/>
    <mergeCell ref="Q224:R224"/>
    <mergeCell ref="S224:T224"/>
    <mergeCell ref="U224:V224"/>
    <mergeCell ref="W224:X224"/>
    <mergeCell ref="Y224:Z224"/>
    <mergeCell ref="AA224:AB224"/>
    <mergeCell ref="AC224:AD224"/>
    <mergeCell ref="G225:H225"/>
    <mergeCell ref="I225:J225"/>
    <mergeCell ref="K225:L225"/>
    <mergeCell ref="M225:N225"/>
    <mergeCell ref="O225:P225"/>
    <mergeCell ref="Q225:R225"/>
    <mergeCell ref="S225:T225"/>
    <mergeCell ref="U225:V225"/>
    <mergeCell ref="W225:X225"/>
    <mergeCell ref="Y225:Z225"/>
    <mergeCell ref="AA225:AB225"/>
    <mergeCell ref="AC225:AD225"/>
    <mergeCell ref="G226:H226"/>
    <mergeCell ref="I226:J226"/>
    <mergeCell ref="K226:L226"/>
    <mergeCell ref="M226:N226"/>
    <mergeCell ref="O226:P226"/>
    <mergeCell ref="Q226:R226"/>
    <mergeCell ref="S226:T226"/>
    <mergeCell ref="U226:V226"/>
    <mergeCell ref="W226:X226"/>
    <mergeCell ref="Y226:Z226"/>
    <mergeCell ref="AA226:AB226"/>
    <mergeCell ref="AC226:AD226"/>
    <mergeCell ref="G227:H227"/>
    <mergeCell ref="I227:J227"/>
    <mergeCell ref="K227:L227"/>
    <mergeCell ref="M227:N227"/>
    <mergeCell ref="O227:P227"/>
    <mergeCell ref="Q227:R227"/>
    <mergeCell ref="S227:T227"/>
    <mergeCell ref="U227:V227"/>
    <mergeCell ref="W227:X227"/>
    <mergeCell ref="Y227:Z227"/>
    <mergeCell ref="AA227:AB227"/>
    <mergeCell ref="AC227:AD227"/>
    <mergeCell ref="G228:H228"/>
    <mergeCell ref="I228:J228"/>
    <mergeCell ref="K228:L228"/>
    <mergeCell ref="M228:N228"/>
    <mergeCell ref="O228:P228"/>
    <mergeCell ref="Q228:R228"/>
    <mergeCell ref="S228:T228"/>
    <mergeCell ref="U228:V228"/>
    <mergeCell ref="W228:X228"/>
    <mergeCell ref="Y228:Z228"/>
    <mergeCell ref="AA228:AB228"/>
    <mergeCell ref="AC228:AD228"/>
    <mergeCell ref="G229:H229"/>
    <mergeCell ref="I229:J229"/>
    <mergeCell ref="K229:L229"/>
    <mergeCell ref="M229:N229"/>
    <mergeCell ref="O229:P229"/>
    <mergeCell ref="Q229:R229"/>
    <mergeCell ref="S229:T229"/>
    <mergeCell ref="U229:V229"/>
    <mergeCell ref="W229:X229"/>
    <mergeCell ref="Y229:Z229"/>
    <mergeCell ref="AA229:AB229"/>
    <mergeCell ref="AC229:AD229"/>
    <mergeCell ref="G230:H230"/>
    <mergeCell ref="I230:J230"/>
    <mergeCell ref="K230:L230"/>
    <mergeCell ref="M230:N230"/>
    <mergeCell ref="O230:P230"/>
    <mergeCell ref="Q230:R230"/>
    <mergeCell ref="S230:T230"/>
    <mergeCell ref="U230:V230"/>
    <mergeCell ref="W230:X230"/>
    <mergeCell ref="Y230:Z230"/>
    <mergeCell ref="AA230:AB230"/>
    <mergeCell ref="AC230:AD230"/>
    <mergeCell ref="G231:H231"/>
    <mergeCell ref="I231:J231"/>
    <mergeCell ref="K231:L231"/>
    <mergeCell ref="M231:N231"/>
    <mergeCell ref="O231:P231"/>
    <mergeCell ref="Q231:R231"/>
    <mergeCell ref="S231:T231"/>
    <mergeCell ref="U231:V231"/>
    <mergeCell ref="W231:X231"/>
    <mergeCell ref="Y231:Z231"/>
    <mergeCell ref="AA231:AB231"/>
    <mergeCell ref="AC231:AD231"/>
    <mergeCell ref="G232:H232"/>
    <mergeCell ref="I232:J232"/>
    <mergeCell ref="K232:L232"/>
    <mergeCell ref="M232:N232"/>
    <mergeCell ref="O232:P232"/>
    <mergeCell ref="Q232:R232"/>
    <mergeCell ref="S232:T232"/>
    <mergeCell ref="U232:V232"/>
    <mergeCell ref="W232:X232"/>
    <mergeCell ref="Y232:Z232"/>
    <mergeCell ref="AA232:AB232"/>
    <mergeCell ref="AC232:AD232"/>
    <mergeCell ref="G233:H233"/>
    <mergeCell ref="I233:J233"/>
    <mergeCell ref="K233:L233"/>
    <mergeCell ref="M233:N233"/>
    <mergeCell ref="O233:P233"/>
    <mergeCell ref="Q233:R233"/>
    <mergeCell ref="S233:T233"/>
    <mergeCell ref="U233:V233"/>
    <mergeCell ref="W233:X233"/>
    <mergeCell ref="Y233:Z233"/>
    <mergeCell ref="AA233:AB233"/>
    <mergeCell ref="AC233:AD233"/>
    <mergeCell ref="G234:H234"/>
    <mergeCell ref="I234:J234"/>
    <mergeCell ref="K234:L234"/>
    <mergeCell ref="M234:N234"/>
    <mergeCell ref="O234:P234"/>
    <mergeCell ref="Q234:R234"/>
    <mergeCell ref="S234:T234"/>
    <mergeCell ref="U234:V234"/>
    <mergeCell ref="W234:X234"/>
    <mergeCell ref="Y234:Z234"/>
    <mergeCell ref="AA234:AB234"/>
    <mergeCell ref="AC234:AD234"/>
    <mergeCell ref="G235:H235"/>
    <mergeCell ref="I235:J235"/>
    <mergeCell ref="K235:L235"/>
    <mergeCell ref="M235:N235"/>
    <mergeCell ref="O235:P235"/>
    <mergeCell ref="Q235:R235"/>
    <mergeCell ref="S235:T235"/>
    <mergeCell ref="U235:V235"/>
    <mergeCell ref="W235:X235"/>
    <mergeCell ref="Y235:Z235"/>
    <mergeCell ref="AA235:AB235"/>
    <mergeCell ref="AC235:AD235"/>
    <mergeCell ref="G236:H236"/>
    <mergeCell ref="I236:J236"/>
    <mergeCell ref="K236:L236"/>
    <mergeCell ref="M236:N236"/>
    <mergeCell ref="O236:P236"/>
    <mergeCell ref="Q236:R236"/>
    <mergeCell ref="S236:T236"/>
    <mergeCell ref="U236:V236"/>
    <mergeCell ref="W236:X236"/>
    <mergeCell ref="Y236:Z236"/>
    <mergeCell ref="AA236:AB236"/>
    <mergeCell ref="AC236:AD236"/>
    <mergeCell ref="G237:H237"/>
    <mergeCell ref="I237:J237"/>
    <mergeCell ref="K237:L237"/>
    <mergeCell ref="M237:N237"/>
    <mergeCell ref="O237:P237"/>
    <mergeCell ref="Q237:R237"/>
    <mergeCell ref="S237:T237"/>
    <mergeCell ref="U237:V237"/>
    <mergeCell ref="W237:X237"/>
    <mergeCell ref="Y237:Z237"/>
    <mergeCell ref="AA237:AB237"/>
    <mergeCell ref="AC237:AD237"/>
    <mergeCell ref="G238:H238"/>
    <mergeCell ref="I238:J238"/>
    <mergeCell ref="K238:L238"/>
    <mergeCell ref="M238:N238"/>
    <mergeCell ref="O238:P238"/>
    <mergeCell ref="Q238:R238"/>
    <mergeCell ref="S238:T238"/>
    <mergeCell ref="U238:V238"/>
    <mergeCell ref="W238:X238"/>
    <mergeCell ref="Y238:Z238"/>
    <mergeCell ref="AA238:AB238"/>
    <mergeCell ref="AC238:AD238"/>
    <mergeCell ref="G239:H239"/>
    <mergeCell ref="I239:J239"/>
    <mergeCell ref="K239:L239"/>
    <mergeCell ref="M239:N239"/>
    <mergeCell ref="O239:P239"/>
    <mergeCell ref="Q239:R239"/>
    <mergeCell ref="S239:T239"/>
    <mergeCell ref="U239:V239"/>
    <mergeCell ref="W239:X239"/>
    <mergeCell ref="Y239:Z239"/>
    <mergeCell ref="AA239:AB239"/>
    <mergeCell ref="AC239:AD239"/>
    <mergeCell ref="G240:H240"/>
    <mergeCell ref="I240:J240"/>
    <mergeCell ref="K240:L240"/>
    <mergeCell ref="M240:N240"/>
    <mergeCell ref="O240:P240"/>
    <mergeCell ref="Q240:R240"/>
    <mergeCell ref="S240:T240"/>
    <mergeCell ref="U240:V240"/>
    <mergeCell ref="W240:X240"/>
    <mergeCell ref="Y240:Z240"/>
    <mergeCell ref="AA240:AB240"/>
    <mergeCell ref="AC240:AD240"/>
    <mergeCell ref="G241:H241"/>
    <mergeCell ref="I241:J241"/>
    <mergeCell ref="K241:L241"/>
    <mergeCell ref="M241:N241"/>
    <mergeCell ref="O241:P241"/>
    <mergeCell ref="Q241:R241"/>
    <mergeCell ref="S241:T241"/>
    <mergeCell ref="U241:V241"/>
    <mergeCell ref="W241:X241"/>
    <mergeCell ref="Y241:Z241"/>
    <mergeCell ref="AA241:AB241"/>
    <mergeCell ref="AC241:AD241"/>
    <mergeCell ref="G242:H242"/>
    <mergeCell ref="I242:J242"/>
    <mergeCell ref="K242:L242"/>
    <mergeCell ref="M242:N242"/>
    <mergeCell ref="O242:P242"/>
    <mergeCell ref="Q242:R242"/>
    <mergeCell ref="S242:T242"/>
    <mergeCell ref="U242:V242"/>
    <mergeCell ref="W242:X242"/>
    <mergeCell ref="Y242:Z242"/>
    <mergeCell ref="AA242:AB242"/>
    <mergeCell ref="AC242:AD242"/>
    <mergeCell ref="G243:H243"/>
    <mergeCell ref="I243:J243"/>
    <mergeCell ref="K243:L243"/>
    <mergeCell ref="M243:N243"/>
    <mergeCell ref="O243:P243"/>
    <mergeCell ref="Q243:R243"/>
    <mergeCell ref="S243:T243"/>
    <mergeCell ref="U243:V243"/>
    <mergeCell ref="W243:X243"/>
    <mergeCell ref="Y243:Z243"/>
    <mergeCell ref="AA243:AB243"/>
    <mergeCell ref="AC243:AD243"/>
    <mergeCell ref="G244:H244"/>
    <mergeCell ref="I244:J244"/>
    <mergeCell ref="K244:L244"/>
    <mergeCell ref="M244:N244"/>
    <mergeCell ref="O244:P244"/>
    <mergeCell ref="Q244:R244"/>
    <mergeCell ref="S244:T244"/>
    <mergeCell ref="U244:V244"/>
    <mergeCell ref="W244:X244"/>
    <mergeCell ref="Y244:Z244"/>
    <mergeCell ref="AA244:AB244"/>
    <mergeCell ref="AC244:AD244"/>
    <mergeCell ref="G245:H245"/>
    <mergeCell ref="I245:J245"/>
    <mergeCell ref="K245:L245"/>
    <mergeCell ref="M245:N245"/>
    <mergeCell ref="O245:P245"/>
    <mergeCell ref="Q245:R245"/>
    <mergeCell ref="S245:T245"/>
    <mergeCell ref="U245:V245"/>
    <mergeCell ref="W245:X245"/>
    <mergeCell ref="Y245:Z245"/>
    <mergeCell ref="AA245:AB245"/>
    <mergeCell ref="AC245:AD245"/>
    <mergeCell ref="G246:H246"/>
    <mergeCell ref="I246:J246"/>
    <mergeCell ref="K246:L246"/>
    <mergeCell ref="M246:N246"/>
    <mergeCell ref="O246:P246"/>
    <mergeCell ref="Q246:R246"/>
    <mergeCell ref="S246:T246"/>
    <mergeCell ref="U246:V246"/>
    <mergeCell ref="W246:X246"/>
    <mergeCell ref="Y246:Z246"/>
    <mergeCell ref="AA246:AB246"/>
    <mergeCell ref="AC246:AD246"/>
    <mergeCell ref="G247:H247"/>
    <mergeCell ref="I247:J247"/>
    <mergeCell ref="K247:L247"/>
    <mergeCell ref="M247:N247"/>
    <mergeCell ref="O247:P247"/>
    <mergeCell ref="Q247:R247"/>
    <mergeCell ref="S247:T247"/>
    <mergeCell ref="U247:V247"/>
    <mergeCell ref="W247:X247"/>
    <mergeCell ref="Y247:Z247"/>
    <mergeCell ref="AA247:AB247"/>
    <mergeCell ref="AC247:AD247"/>
    <mergeCell ref="G248:H248"/>
    <mergeCell ref="I248:J248"/>
    <mergeCell ref="K248:L248"/>
    <mergeCell ref="M248:N248"/>
    <mergeCell ref="O248:P248"/>
    <mergeCell ref="Q248:R248"/>
    <mergeCell ref="S248:T248"/>
    <mergeCell ref="U248:V248"/>
    <mergeCell ref="W248:X248"/>
    <mergeCell ref="Y248:Z248"/>
    <mergeCell ref="AA248:AB248"/>
    <mergeCell ref="AC248:AD248"/>
    <mergeCell ref="G249:H249"/>
    <mergeCell ref="I249:J249"/>
    <mergeCell ref="K249:L249"/>
    <mergeCell ref="M249:N249"/>
    <mergeCell ref="O249:P249"/>
    <mergeCell ref="Q249:R249"/>
    <mergeCell ref="S249:T249"/>
    <mergeCell ref="U249:V249"/>
    <mergeCell ref="W249:X249"/>
    <mergeCell ref="Y249:Z249"/>
    <mergeCell ref="AA249:AB249"/>
    <mergeCell ref="AC249:AD249"/>
    <mergeCell ref="G250:H250"/>
    <mergeCell ref="I250:J250"/>
    <mergeCell ref="K250:L250"/>
    <mergeCell ref="M250:N250"/>
    <mergeCell ref="O250:P250"/>
    <mergeCell ref="Q250:R250"/>
    <mergeCell ref="S250:T250"/>
    <mergeCell ref="U250:V250"/>
    <mergeCell ref="W250:X250"/>
    <mergeCell ref="Y250:Z250"/>
    <mergeCell ref="AA250:AB250"/>
    <mergeCell ref="AC250:AD250"/>
    <mergeCell ref="G251:H251"/>
    <mergeCell ref="I251:J251"/>
    <mergeCell ref="K251:L251"/>
    <mergeCell ref="M251:N251"/>
    <mergeCell ref="O251:P251"/>
    <mergeCell ref="Q251:R251"/>
    <mergeCell ref="S251:T251"/>
    <mergeCell ref="U251:V251"/>
    <mergeCell ref="W251:X251"/>
    <mergeCell ref="Y251:Z251"/>
    <mergeCell ref="AA251:AB251"/>
    <mergeCell ref="AC251:AD251"/>
    <mergeCell ref="G252:H252"/>
    <mergeCell ref="I252:J252"/>
    <mergeCell ref="K252:L252"/>
    <mergeCell ref="M252:N252"/>
    <mergeCell ref="O252:P252"/>
    <mergeCell ref="Q252:R252"/>
    <mergeCell ref="S252:T252"/>
    <mergeCell ref="U252:V252"/>
    <mergeCell ref="W252:X252"/>
    <mergeCell ref="Y252:Z252"/>
    <mergeCell ref="AA252:AB252"/>
    <mergeCell ref="AC252:AD252"/>
    <mergeCell ref="G253:H253"/>
    <mergeCell ref="I253:J253"/>
    <mergeCell ref="K253:L253"/>
    <mergeCell ref="M253:N253"/>
    <mergeCell ref="O253:P253"/>
    <mergeCell ref="Q253:R253"/>
    <mergeCell ref="S253:T253"/>
    <mergeCell ref="U253:V253"/>
    <mergeCell ref="W253:X253"/>
    <mergeCell ref="Y253:Z253"/>
    <mergeCell ref="AA253:AB253"/>
    <mergeCell ref="AC253:AD253"/>
    <mergeCell ref="G254:H254"/>
    <mergeCell ref="I254:J254"/>
    <mergeCell ref="K254:L254"/>
    <mergeCell ref="M254:N254"/>
    <mergeCell ref="O254:P254"/>
    <mergeCell ref="Q254:R254"/>
    <mergeCell ref="S254:T254"/>
    <mergeCell ref="U254:V254"/>
    <mergeCell ref="W254:X254"/>
    <mergeCell ref="Y254:Z254"/>
    <mergeCell ref="AA254:AB254"/>
    <mergeCell ref="AC254:AD254"/>
    <mergeCell ref="G255:H255"/>
    <mergeCell ref="I255:J255"/>
    <mergeCell ref="K255:L255"/>
    <mergeCell ref="M255:N255"/>
    <mergeCell ref="O255:P255"/>
    <mergeCell ref="Q255:R255"/>
    <mergeCell ref="S255:T255"/>
    <mergeCell ref="U255:V255"/>
    <mergeCell ref="W255:X255"/>
    <mergeCell ref="Y255:Z255"/>
    <mergeCell ref="AA255:AB255"/>
    <mergeCell ref="AC255:AD255"/>
    <mergeCell ref="G256:H256"/>
    <mergeCell ref="I256:J256"/>
    <mergeCell ref="K256:L256"/>
    <mergeCell ref="M256:N256"/>
    <mergeCell ref="O256:P256"/>
    <mergeCell ref="Q256:R256"/>
    <mergeCell ref="S256:T256"/>
    <mergeCell ref="U256:V256"/>
    <mergeCell ref="W256:X256"/>
    <mergeCell ref="Y256:Z256"/>
    <mergeCell ref="AA256:AB256"/>
    <mergeCell ref="AC256:AD256"/>
    <mergeCell ref="G257:H257"/>
    <mergeCell ref="I257:J257"/>
    <mergeCell ref="K257:L257"/>
    <mergeCell ref="M257:N257"/>
    <mergeCell ref="O257:P257"/>
    <mergeCell ref="Q257:R257"/>
    <mergeCell ref="S257:T257"/>
    <mergeCell ref="U257:V257"/>
    <mergeCell ref="W257:X257"/>
    <mergeCell ref="Y257:Z257"/>
    <mergeCell ref="AA257:AB257"/>
    <mergeCell ref="AC257:AD257"/>
    <mergeCell ref="G258:H258"/>
    <mergeCell ref="I258:J258"/>
    <mergeCell ref="K258:L258"/>
    <mergeCell ref="M258:N258"/>
    <mergeCell ref="O258:P258"/>
    <mergeCell ref="Q258:R258"/>
    <mergeCell ref="S258:T258"/>
    <mergeCell ref="U258:V258"/>
    <mergeCell ref="W258:X258"/>
    <mergeCell ref="Y258:Z258"/>
    <mergeCell ref="AA258:AB258"/>
    <mergeCell ref="AC258:AD258"/>
    <mergeCell ref="G259:H259"/>
    <mergeCell ref="I259:J259"/>
    <mergeCell ref="K259:L259"/>
    <mergeCell ref="M259:N259"/>
    <mergeCell ref="O259:P259"/>
    <mergeCell ref="Q259:R259"/>
    <mergeCell ref="S259:T259"/>
    <mergeCell ref="U259:V259"/>
    <mergeCell ref="W259:X259"/>
    <mergeCell ref="Y259:Z259"/>
    <mergeCell ref="AA259:AB259"/>
    <mergeCell ref="AC259:AD259"/>
    <mergeCell ref="O260:P260"/>
    <mergeCell ref="Q260:R260"/>
    <mergeCell ref="S260:T260"/>
    <mergeCell ref="U260:V260"/>
    <mergeCell ref="W260:X260"/>
    <mergeCell ref="Y260:Z260"/>
    <mergeCell ref="AA260:AB260"/>
    <mergeCell ref="AC260:AD260"/>
    <mergeCell ref="G261:H261"/>
    <mergeCell ref="I261:J261"/>
    <mergeCell ref="K261:L261"/>
    <mergeCell ref="M261:N261"/>
    <mergeCell ref="O261:P261"/>
    <mergeCell ref="Q261:R261"/>
    <mergeCell ref="S261:T261"/>
    <mergeCell ref="U261:V261"/>
    <mergeCell ref="W261:X261"/>
    <mergeCell ref="Y261:Z261"/>
    <mergeCell ref="AA261:AB261"/>
    <mergeCell ref="AC261:AD261"/>
    <mergeCell ref="AO182:AQ182"/>
    <mergeCell ref="AO117:AQ117"/>
    <mergeCell ref="AO81:AQ81"/>
    <mergeCell ref="AO45:AQ45"/>
    <mergeCell ref="G262:H262"/>
    <mergeCell ref="I262:J262"/>
    <mergeCell ref="K262:L262"/>
    <mergeCell ref="M262:N262"/>
    <mergeCell ref="O262:P262"/>
    <mergeCell ref="Q262:R262"/>
    <mergeCell ref="S262:T262"/>
    <mergeCell ref="U262:V262"/>
    <mergeCell ref="W262:X262"/>
    <mergeCell ref="Y262:Z262"/>
    <mergeCell ref="AA262:AB262"/>
    <mergeCell ref="AC262:AD262"/>
    <mergeCell ref="G263:H263"/>
    <mergeCell ref="I263:J263"/>
    <mergeCell ref="K263:L263"/>
    <mergeCell ref="M263:N263"/>
    <mergeCell ref="O263:P263"/>
    <mergeCell ref="Q263:R263"/>
    <mergeCell ref="S263:T263"/>
    <mergeCell ref="U263:V263"/>
    <mergeCell ref="W263:X263"/>
    <mergeCell ref="Y263:Z263"/>
    <mergeCell ref="AA263:AB263"/>
    <mergeCell ref="AC263:AD263"/>
    <mergeCell ref="G260:H260"/>
    <mergeCell ref="I260:J260"/>
    <mergeCell ref="K260:L260"/>
    <mergeCell ref="M260:N260"/>
  </mergeCells>
  <conditionalFormatting sqref="B16:E23">
    <cfRule type="expression" dxfId="28" priority="28">
      <formula>$D16&gt;$D$7</formula>
    </cfRule>
  </conditionalFormatting>
  <conditionalFormatting sqref="J45:M45">
    <cfRule type="expression" dxfId="27" priority="27">
      <formula>$J$45&gt;$D$7</formula>
    </cfRule>
  </conditionalFormatting>
  <conditionalFormatting sqref="N45:AC45">
    <cfRule type="expression" dxfId="26" priority="25">
      <formula>$J$45&gt;$D$7</formula>
    </cfRule>
  </conditionalFormatting>
  <conditionalFormatting sqref="I49:J50 A47:I76 J53:J54 J57:J58 J61:J62 J65:J66 J69:J70 J73:J74 N47:AC76 AM47:AM76 A119:AM178">
    <cfRule type="expression" dxfId="25" priority="24">
      <formula>MOD($A47,2)=1</formula>
    </cfRule>
  </conditionalFormatting>
  <conditionalFormatting sqref="J47:M48 J51:J52 J55:J56 J59:J60 J63:J64 J67:J68 J71:J72 J75:J76 K49:M76">
    <cfRule type="expression" dxfId="24" priority="14">
      <formula>MOD($A47,2)=1</formula>
    </cfRule>
  </conditionalFormatting>
  <conditionalFormatting sqref="A82:AC112 AM82:AM112">
    <cfRule type="expression" dxfId="23" priority="13">
      <formula>MOD($A84,2)=1</formula>
    </cfRule>
  </conditionalFormatting>
  <conditionalFormatting sqref="J81:M81">
    <cfRule type="expression" dxfId="22" priority="12">
      <formula>$J$45&gt;$D$7</formula>
    </cfRule>
  </conditionalFormatting>
  <conditionalFormatting sqref="N81:AC81">
    <cfRule type="expression" dxfId="21" priority="11">
      <formula>$J$45&gt;$D$7</formula>
    </cfRule>
  </conditionalFormatting>
  <conditionalFormatting sqref="A184:A263">
    <cfRule type="expression" dxfId="20" priority="8">
      <formula>MOD($A184,2)=1</formula>
    </cfRule>
  </conditionalFormatting>
  <conditionalFormatting sqref="AM184:AM263 A184:AD263">
    <cfRule type="expression" dxfId="19" priority="6">
      <formula>MOD($A184,2)=0</formula>
    </cfRule>
  </conditionalFormatting>
  <conditionalFormatting sqref="AE184:AL263">
    <cfRule type="expression" dxfId="18" priority="5">
      <formula>MOD($A184,2)=0</formula>
    </cfRule>
  </conditionalFormatting>
  <conditionalFormatting sqref="AO119:AQ178">
    <cfRule type="expression" dxfId="17" priority="4">
      <formula>MOD($A119,2)=1</formula>
    </cfRule>
  </conditionalFormatting>
  <conditionalFormatting sqref="AO184:AQ263">
    <cfRule type="expression" dxfId="16" priority="3">
      <formula>MOD($A184,2)=0</formula>
    </cfRule>
  </conditionalFormatting>
  <conditionalFormatting sqref="AO83:AQ112">
    <cfRule type="expression" dxfId="15" priority="2">
      <formula>MOD($A85,2)=1</formula>
    </cfRule>
  </conditionalFormatting>
  <conditionalFormatting sqref="AO47:AQ76">
    <cfRule type="expression" dxfId="14" priority="1">
      <formula>MOD($A47,2)=1</formula>
    </cfRule>
  </conditionalFormatting>
  <pageMargins left="0.7" right="0.7" top="0.75" bottom="0.75" header="0.3" footer="0.3"/>
  <pageSetup paperSize="8" scale="1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M300"/>
  <sheetViews>
    <sheetView zoomScale="80" zoomScaleNormal="80" workbookViewId="0">
      <selection activeCell="J16" sqref="J16:J17"/>
    </sheetView>
  </sheetViews>
  <sheetFormatPr defaultColWidth="8.625" defaultRowHeight="12.75" x14ac:dyDescent="0.2"/>
  <cols>
    <col min="1" max="1" width="25.625" style="1" customWidth="1"/>
    <col min="2" max="2" width="30.625" style="1" customWidth="1"/>
    <col min="3" max="3" width="52.125" style="1" customWidth="1"/>
    <col min="4" max="4" width="23.5" style="1" customWidth="1"/>
    <col min="5" max="5" width="19.625" style="1" customWidth="1"/>
    <col min="6" max="6" width="18.125" style="1" customWidth="1"/>
    <col min="7" max="7" width="10.125" style="1" customWidth="1"/>
    <col min="8" max="11" width="8.625" style="1"/>
    <col min="12" max="12" width="14.625" style="1" bestFit="1" customWidth="1"/>
    <col min="13" max="13" width="15" style="1" bestFit="1" customWidth="1"/>
    <col min="14" max="16384" width="8.625" style="1"/>
  </cols>
  <sheetData>
    <row r="2" spans="2:11" x14ac:dyDescent="0.2">
      <c r="B2" s="2" t="s">
        <v>120</v>
      </c>
    </row>
    <row r="3" spans="2:11" x14ac:dyDescent="0.2">
      <c r="B3" s="505" t="s">
        <v>117</v>
      </c>
      <c r="C3" s="505" t="s">
        <v>57</v>
      </c>
      <c r="D3" s="505" t="s">
        <v>59</v>
      </c>
      <c r="E3" s="505" t="s">
        <v>119</v>
      </c>
      <c r="F3" s="505" t="s">
        <v>315</v>
      </c>
      <c r="G3" s="505" t="s">
        <v>62</v>
      </c>
      <c r="H3" s="505" t="s">
        <v>313</v>
      </c>
      <c r="I3" s="505" t="s">
        <v>314</v>
      </c>
      <c r="J3" s="505"/>
      <c r="K3" s="505" t="s">
        <v>312</v>
      </c>
    </row>
    <row r="4" spans="2:11" hidden="1" x14ac:dyDescent="0.2">
      <c r="B4" s="505" t="s">
        <v>116</v>
      </c>
      <c r="C4" s="508" t="s">
        <v>67</v>
      </c>
      <c r="D4" s="506" t="s">
        <v>58</v>
      </c>
      <c r="E4" s="505" t="s">
        <v>118</v>
      </c>
      <c r="F4" s="505" t="str">
        <f t="array" ref="F4">IFERROR(INDEX($C$4:$C$21, MATCH(0, COUNTIF($F$3:F3, $C$4:$C$21&amp;"") + IF($C$4:$C$21="",1,0), 0)), "")</f>
        <v>--Select--</v>
      </c>
      <c r="G4" s="505" t="s">
        <v>61</v>
      </c>
      <c r="H4" s="505" t="str">
        <f t="array" ref="H4">IFERROR(INDEX($B$4:$B$21, MATCH(0, COUNTIF($H$3:H3, $B$4:$B$21&amp;"") + IF($B$4:$B$21="",1,0), 0)), "")</f>
        <v>[Impact Outcome Reference (Name)]</v>
      </c>
      <c r="I4" s="505" t="str">
        <f t="array" ref="I4">IFERROR(IF(INDEX($C$4:$C$21,MATCH(LEFT(H4,255),LEFT($B$4:$B$21,255),0))=0,"",INDEX($C$4:$C$21,MATCH(LEFT(H4,255),LEFT($B$4:$B$21,255),0))),"")</f>
        <v>--Select--</v>
      </c>
      <c r="J4" s="505"/>
      <c r="K4" s="506" t="s">
        <v>311</v>
      </c>
    </row>
    <row r="5" spans="2:11" s="11" customFormat="1" x14ac:dyDescent="0.2">
      <c r="B5" s="505" t="s">
        <v>2512</v>
      </c>
      <c r="C5" s="508" t="s">
        <v>2513</v>
      </c>
      <c r="D5" s="506"/>
      <c r="E5" s="505" t="s">
        <v>2197</v>
      </c>
      <c r="F5" s="505" t="str">
        <f t="array" ref="F5">IFERROR(INDEX($C$4:$C$21, MATCH(0, COUNTIF($F$3:F4, $C$4:$C$21&amp;"") + IF($C$4:$C$21="",1,0), 0)), "")</f>
        <v>HIV I-3b: Percentage of men who have sex with men with active syphilis</v>
      </c>
      <c r="G5" s="505" t="s">
        <v>2514</v>
      </c>
      <c r="H5" s="505" t="str">
        <f t="array" ref="H5">IFERROR(INDEX($B$4:$B$21, MATCH(0, COUNTIF($H$3:H4, $B$4:$B$21&amp;"") + IF($B$4:$B$21="",1,0), 0)), "")</f>
        <v>IOR-00031</v>
      </c>
      <c r="I5" s="505" t="str">
        <f t="array" ref="I5">IFERROR(IF(INDEX($C$4:$C$21,MATCH(LEFT(H5,255),LEFT($B$4:$B$21,255),0))=0,"",INDEX($C$4:$C$21,MATCH(LEFT(H5,255),LEFT($B$4:$B$21,255),0))),"")</f>
        <v>HIV I-3b: Percentage of men who have sex with men with active syphilis</v>
      </c>
      <c r="J5" s="505"/>
      <c r="K5" s="506" t="s">
        <v>2515</v>
      </c>
    </row>
    <row r="6" spans="2:11" s="11" customFormat="1" x14ac:dyDescent="0.2">
      <c r="B6" s="505" t="s">
        <v>2516</v>
      </c>
      <c r="C6" s="508" t="s">
        <v>2517</v>
      </c>
      <c r="D6" s="506"/>
      <c r="E6" s="505" t="s">
        <v>2197</v>
      </c>
      <c r="F6" s="505" t="str">
        <f t="array" ref="F6">IFERROR(INDEX($C$4:$C$21, MATCH(0, COUNTIF($F$3:F5, $C$4:$C$21&amp;"") + IF($C$4:$C$21="",1,0), 0)), "")</f>
        <v>HIV I-3c: Percentage of sex workers with active syphilis</v>
      </c>
      <c r="G6" s="505" t="s">
        <v>2518</v>
      </c>
      <c r="H6" s="505" t="str">
        <f t="array" ref="H6">IFERROR(INDEX($B$4:$B$21, MATCH(0, COUNTIF($H$3:H5, $B$4:$B$21&amp;"") + IF($B$4:$B$21="",1,0), 0)), "")</f>
        <v>IOR-00032</v>
      </c>
      <c r="I6" s="505" t="str">
        <f t="array" ref="I6">IFERROR(IF(INDEX($C$4:$C$21,MATCH(LEFT(H6,255),LEFT($B$4:$B$21,255),0))=0,"",INDEX($C$4:$C$21,MATCH(LEFT(H6,255),LEFT($B$4:$B$21,255),0))),"")</f>
        <v>HIV I-3c: Percentage of sex workers with active syphilis</v>
      </c>
      <c r="J6" s="505"/>
      <c r="K6" s="506" t="s">
        <v>2519</v>
      </c>
    </row>
    <row r="7" spans="2:11" s="11" customFormat="1" x14ac:dyDescent="0.2">
      <c r="B7" s="505" t="s">
        <v>413</v>
      </c>
      <c r="C7" s="508" t="s">
        <v>2520</v>
      </c>
      <c r="D7" s="506"/>
      <c r="E7" s="505" t="s">
        <v>2197</v>
      </c>
      <c r="F7" s="505" t="str">
        <f t="array" ref="F7">IFERROR(INDEX($C$4:$C$21, MATCH(0, COUNTIF($F$3:F6, $C$4:$C$21&amp;"") + IF($C$4:$C$21="",1,0), 0)), "")</f>
        <v>HIV I-6: Estimated percentage of child HIV infections from HIV-positive women delivering in the past 12 months</v>
      </c>
      <c r="G7" s="505" t="s">
        <v>412</v>
      </c>
      <c r="H7" s="505" t="str">
        <f t="array" ref="H7">IFERROR(INDEX($B$4:$B$21, MATCH(0, COUNTIF($H$3:H6, $B$4:$B$21&amp;"") + IF($B$4:$B$21="",1,0), 0)), "")</f>
        <v>IOR-00033</v>
      </c>
      <c r="I7" s="505" t="str">
        <f t="array" ref="I7">IFERROR(IF(INDEX($C$4:$C$21,MATCH(LEFT(H7,255),LEFT($B$4:$B$21,255),0))=0,"",INDEX($C$4:$C$21,MATCH(LEFT(H7,255),LEFT($B$4:$B$21,255),0))),"")</f>
        <v>HIV I-6: Estimated percentage of child HIV infections from HIV-positive women delivering in the past 12 months</v>
      </c>
      <c r="J7" s="505"/>
      <c r="K7" s="506" t="s">
        <v>2521</v>
      </c>
    </row>
    <row r="8" spans="2:11" s="11" customFormat="1" x14ac:dyDescent="0.2">
      <c r="B8" s="505" t="s">
        <v>2198</v>
      </c>
      <c r="C8" s="508" t="s">
        <v>2199</v>
      </c>
      <c r="D8" s="506" t="s">
        <v>2200</v>
      </c>
      <c r="E8" s="505" t="s">
        <v>2197</v>
      </c>
      <c r="F8" s="505" t="str">
        <f t="array" ref="F8">IFERROR(INDEX($C$4:$C$21, MATCH(0, COUNTIF($F$3:F7, $C$4:$C$21&amp;"") + IF($C$4:$C$21="",1,0), 0)), "")</f>
        <v>HIV I-9a(M): Percentage of men who have sex with men who are living with HIV</v>
      </c>
      <c r="G8" s="505" t="s">
        <v>2522</v>
      </c>
      <c r="H8" s="505" t="str">
        <f t="array" ref="H8">IFERROR(INDEX($B$4:$B$21, MATCH(0, COUNTIF($H$3:H7, $B$4:$B$21&amp;"") + IF($B$4:$B$21="",1,0), 0)), "")</f>
        <v>IOR-00034</v>
      </c>
      <c r="I8" s="505" t="str">
        <f t="array" ref="I8">IFERROR(IF(INDEX($C$4:$C$21,MATCH(LEFT(H8,255),LEFT($B$4:$B$21,255),0))=0,"",INDEX($C$4:$C$21,MATCH(LEFT(H8,255),LEFT($B$4:$B$21,255),0))),"")</f>
        <v>HIV I-9a(M): Percentage of men who have sex with men who are living with HIV</v>
      </c>
      <c r="J8" s="505"/>
      <c r="K8" s="506" t="s">
        <v>2523</v>
      </c>
    </row>
    <row r="9" spans="2:11" s="11" customFormat="1" x14ac:dyDescent="0.2">
      <c r="B9" s="505" t="s">
        <v>2205</v>
      </c>
      <c r="C9" s="508" t="s">
        <v>2206</v>
      </c>
      <c r="D9" s="506" t="s">
        <v>2200</v>
      </c>
      <c r="E9" s="505" t="s">
        <v>2197</v>
      </c>
      <c r="F9" s="505" t="str">
        <f t="array" ref="F9">IFERROR(INDEX($C$4:$C$21, MATCH(0, COUNTIF($F$3:F8, $C$4:$C$21&amp;"") + IF($C$4:$C$21="",1,0), 0)), "")</f>
        <v>HIV I-9b(M): Percentage of transgender people who are living with HIV</v>
      </c>
      <c r="G9" s="505" t="s">
        <v>2524</v>
      </c>
      <c r="H9" s="505" t="str">
        <f t="array" ref="H9">IFERROR(INDEX($B$4:$B$21, MATCH(0, COUNTIF($H$3:H8, $B$4:$B$21&amp;"") + IF($B$4:$B$21="",1,0), 0)), "")</f>
        <v>IOR-00035</v>
      </c>
      <c r="I9" s="505" t="str">
        <f t="array" ref="I9">IFERROR(IF(INDEX($C$4:$C$21,MATCH(LEFT(H9,255),LEFT($B$4:$B$21,255),0))=0,"",INDEX($C$4:$C$21,MATCH(LEFT(H9,255),LEFT($B$4:$B$21,255),0))),"")</f>
        <v>HIV I-9b(M): Percentage of transgender people who are living with HIV</v>
      </c>
      <c r="J9" s="505"/>
      <c r="K9" s="506" t="s">
        <v>2525</v>
      </c>
    </row>
    <row r="10" spans="2:11" s="11" customFormat="1" x14ac:dyDescent="0.2">
      <c r="B10" s="505" t="s">
        <v>2209</v>
      </c>
      <c r="C10" s="508" t="s">
        <v>2210</v>
      </c>
      <c r="D10" s="506" t="s">
        <v>2200</v>
      </c>
      <c r="E10" s="505" t="s">
        <v>2197</v>
      </c>
      <c r="F10" s="505" t="str">
        <f t="array" ref="F10">IFERROR(INDEX($C$4:$C$21, MATCH(0, COUNTIF($F$3:F9, $C$4:$C$21&amp;"") + IF($C$4:$C$21="",1,0), 0)), "")</f>
        <v>HIV I-10(M): Percentage of sex workers who are living with HIV</v>
      </c>
      <c r="G10" s="505" t="s">
        <v>2526</v>
      </c>
      <c r="H10" s="505" t="str">
        <f t="array" ref="H10">IFERROR(INDEX($B$4:$B$21, MATCH(0, COUNTIF($H$3:H9, $B$4:$B$21&amp;"") + IF($B$4:$B$21="",1,0), 0)), "")</f>
        <v>IOR-00036</v>
      </c>
      <c r="I10" s="505" t="str">
        <f t="array" ref="I10">IFERROR(IF(INDEX($C$4:$C$21,MATCH(LEFT(H10,255),LEFT($B$4:$B$21,255),0))=0,"",INDEX($C$4:$C$21,MATCH(LEFT(H10,255),LEFT($B$4:$B$21,255),0))),"")</f>
        <v>HIV I-10(M): Percentage of sex workers who are living with HIV</v>
      </c>
      <c r="J10" s="505"/>
      <c r="K10" s="506" t="s">
        <v>2527</v>
      </c>
    </row>
    <row r="11" spans="2:11" s="11" customFormat="1" x14ac:dyDescent="0.2">
      <c r="B11" s="505" t="s">
        <v>2213</v>
      </c>
      <c r="C11" s="508" t="s">
        <v>2214</v>
      </c>
      <c r="D11" s="506" t="s">
        <v>2200</v>
      </c>
      <c r="E11" s="505" t="s">
        <v>2197</v>
      </c>
      <c r="F11" s="505" t="str">
        <f t="array" ref="F11">IFERROR(INDEX($C$4:$C$21, MATCH(0, COUNTIF($F$3:F10, $C$4:$C$21&amp;"") + IF($C$4:$C$21="",1,0), 0)), "")</f>
        <v>HIV I-11(M): Percentage of people who inject drugs who are living with HIV</v>
      </c>
      <c r="G11" s="505" t="s">
        <v>2528</v>
      </c>
      <c r="H11" s="505" t="str">
        <f t="array" ref="H11">IFERROR(INDEX($B$4:$B$21, MATCH(0, COUNTIF($H$3:H10, $B$4:$B$21&amp;"") + IF($B$4:$B$21="",1,0), 0)), "")</f>
        <v>IOR-00037</v>
      </c>
      <c r="I11" s="505" t="str">
        <f t="array" ref="I11">IFERROR(IF(INDEX($C$4:$C$21,MATCH(LEFT(H11,255),LEFT($B$4:$B$21,255),0))=0,"",INDEX($C$4:$C$21,MATCH(LEFT(H11,255),LEFT($B$4:$B$21,255),0))),"")</f>
        <v>HIV I-11(M): Percentage of people who inject drugs who are living with HIV</v>
      </c>
      <c r="J11" s="505"/>
      <c r="K11" s="506" t="s">
        <v>2529</v>
      </c>
    </row>
    <row r="12" spans="2:11" s="11" customFormat="1" x14ac:dyDescent="0.2">
      <c r="B12" s="505" t="s">
        <v>2530</v>
      </c>
      <c r="C12" s="508" t="s">
        <v>2531</v>
      </c>
      <c r="D12" s="506"/>
      <c r="E12" s="505" t="s">
        <v>2197</v>
      </c>
      <c r="F12" s="505" t="str">
        <f t="array" ref="F12">IFERROR(INDEX($C$4:$C$21, MATCH(0, COUNTIF($F$3:F11, $C$4:$C$21&amp;"") + IF($C$4:$C$21="",1,0), 0)), "")</f>
        <v>HIV I-12: Percentage of other vulnerable populations (specify) who are living with HIV</v>
      </c>
      <c r="G12" s="505" t="s">
        <v>2532</v>
      </c>
      <c r="H12" s="505" t="str">
        <f t="array" ref="H12">IFERROR(INDEX($B$4:$B$21, MATCH(0, COUNTIF($H$3:H11, $B$4:$B$21&amp;"") + IF($B$4:$B$21="",1,0), 0)), "")</f>
        <v>IOR-00038</v>
      </c>
      <c r="I12" s="505" t="str">
        <f t="array" ref="I12">IFERROR(IF(INDEX($C$4:$C$21,MATCH(LEFT(H12,255),LEFT($B$4:$B$21,255),0))=0,"",INDEX($C$4:$C$21,MATCH(LEFT(H12,255),LEFT($B$4:$B$21,255),0))),"")</f>
        <v>HIV I-12: Percentage of other vulnerable populations (specify) who are living with HIV</v>
      </c>
      <c r="J12" s="505"/>
      <c r="K12" s="506" t="s">
        <v>2533</v>
      </c>
    </row>
    <row r="13" spans="2:11" s="11" customFormat="1" x14ac:dyDescent="0.2">
      <c r="B13" s="505" t="s">
        <v>2234</v>
      </c>
      <c r="C13" s="508" t="s">
        <v>2235</v>
      </c>
      <c r="D13" s="506" t="s">
        <v>2534</v>
      </c>
      <c r="E13" s="505" t="s">
        <v>2197</v>
      </c>
      <c r="F13" s="505" t="str">
        <f t="array" ref="F13">IFERROR(INDEX($C$4:$C$21, MATCH(0, COUNTIF($F$3:F12, $C$4:$C$21&amp;"") + IF($C$4:$C$21="",1,0), 0)), "")</f>
        <v>HIV I-4: Number of AIDS-related deaths per 100,000 population</v>
      </c>
      <c r="G13" s="505" t="s">
        <v>2535</v>
      </c>
      <c r="H13" s="505" t="str">
        <f t="array" ref="H13">IFERROR(INDEX($B$4:$B$21, MATCH(0, COUNTIF($H$3:H12, $B$4:$B$21&amp;"") + IF($B$4:$B$21="",1,0), 0)), "")</f>
        <v>IOR-00042</v>
      </c>
      <c r="I13" s="505" t="str">
        <f t="array" ref="I13">IFERROR(IF(INDEX($C$4:$C$21,MATCH(LEFT(H13,255),LEFT($B$4:$B$21,255),0))=0,"",INDEX($C$4:$C$21,MATCH(LEFT(H13,255),LEFT($B$4:$B$21,255),0))),"")</f>
        <v>HIV I-4: Number of AIDS-related deaths per 100,000 population</v>
      </c>
      <c r="J13" s="505"/>
      <c r="K13" s="506" t="s">
        <v>2536</v>
      </c>
    </row>
    <row r="14" spans="2:11" s="11" customFormat="1" x14ac:dyDescent="0.2">
      <c r="B14" s="505" t="s">
        <v>2537</v>
      </c>
      <c r="C14" s="508" t="s">
        <v>2538</v>
      </c>
      <c r="D14" s="506"/>
      <c r="E14" s="505" t="s">
        <v>2197</v>
      </c>
      <c r="F14" s="505" t="str">
        <f t="array" ref="F14">IFERROR(INDEX($C$4:$C$21, MATCH(0, COUNTIF($F$3:F13, $C$4:$C$21&amp;"") + IF($C$4:$C$21="",1,0), 0)), "")</f>
        <v>TB/HIV I-1: TB/HIV mortality rate per 100,000 population</v>
      </c>
      <c r="G14" s="505" t="s">
        <v>2539</v>
      </c>
      <c r="H14" s="505" t="str">
        <f t="array" ref="H14">IFERROR(INDEX($B$4:$B$21, MATCH(0, COUNTIF($H$3:H13, $B$4:$B$21&amp;"") + IF($B$4:$B$21="",1,0), 0)), "")</f>
        <v>IOR-00051</v>
      </c>
      <c r="I14" s="505" t="str">
        <f t="array" ref="I14">IFERROR(IF(INDEX($C$4:$C$21,MATCH(LEFT(H14,255),LEFT($B$4:$B$21,255),0))=0,"",INDEX($C$4:$C$21,MATCH(LEFT(H14,255),LEFT($B$4:$B$21,255),0))),"")</f>
        <v>TB/HIV I-1: TB/HIV mortality rate per 100,000 population</v>
      </c>
      <c r="J14" s="505"/>
      <c r="K14" s="506" t="s">
        <v>2540</v>
      </c>
    </row>
    <row r="15" spans="2:11" s="11" customFormat="1" x14ac:dyDescent="0.2">
      <c r="B15" s="505" t="s">
        <v>2541</v>
      </c>
      <c r="C15" s="508" t="s">
        <v>2542</v>
      </c>
      <c r="D15" s="506"/>
      <c r="E15" s="505" t="s">
        <v>2197</v>
      </c>
      <c r="F15" s="505" t="str">
        <f t="array" ref="F15">IFERROR(INDEX($C$4:$C$21, MATCH(0, COUNTIF($F$3:F14, $C$4:$C$21&amp;"") + IF($C$4:$C$21="",1,0), 0)), "")</f>
        <v>HSS I-1: Under 5 mortality rate per 1000 live births</v>
      </c>
      <c r="G15" s="505" t="s">
        <v>2543</v>
      </c>
      <c r="H15" s="505" t="str">
        <f t="array" ref="H15">IFERROR(INDEX($B$4:$B$21, MATCH(0, COUNTIF($H$3:H14, $B$4:$B$21&amp;"") + IF($B$4:$B$21="",1,0), 0)), "")</f>
        <v>IOR-00058</v>
      </c>
      <c r="I15" s="505" t="str">
        <f t="array" ref="I15">IFERROR(IF(INDEX($C$4:$C$21,MATCH(LEFT(H15,255),LEFT($B$4:$B$21,255),0))=0,"",INDEX($C$4:$C$21,MATCH(LEFT(H15,255),LEFT($B$4:$B$21,255),0))),"")</f>
        <v>HSS I-1: Under 5 mortality rate per 1000 live births</v>
      </c>
      <c r="J15" s="505"/>
      <c r="K15" s="506" t="s">
        <v>2544</v>
      </c>
    </row>
    <row r="16" spans="2:11" s="11" customFormat="1" x14ac:dyDescent="0.2">
      <c r="B16" s="505" t="s">
        <v>2545</v>
      </c>
      <c r="C16" s="508" t="s">
        <v>2546</v>
      </c>
      <c r="D16" s="506"/>
      <c r="E16" s="505" t="s">
        <v>2197</v>
      </c>
      <c r="F16" s="505" t="str">
        <f t="array" ref="F16">IFERROR(INDEX($C$4:$C$21, MATCH(0, COUNTIF($F$3:F15, $C$4:$C$21&amp;"") + IF($C$4:$C$21="",1,0), 0)), "")</f>
        <v>HSS I-2: Neonatal mortality rate, per 100,000 population</v>
      </c>
      <c r="G16" s="505" t="s">
        <v>2547</v>
      </c>
      <c r="H16" s="505" t="str">
        <f t="array" ref="H16">IFERROR(INDEX($B$4:$B$21, MATCH(0, COUNTIF($H$3:H15, $B$4:$B$21&amp;"") + IF($B$4:$B$21="",1,0), 0)), "")</f>
        <v>IOR-00059</v>
      </c>
      <c r="I16" s="505" t="str">
        <f t="array" ref="I16">IFERROR(IF(INDEX($C$4:$C$21,MATCH(LEFT(H16,255),LEFT($B$4:$B$21,255),0))=0,"",INDEX($C$4:$C$21,MATCH(LEFT(H16,255),LEFT($B$4:$B$21,255),0))),"")</f>
        <v>HSS I-2: Neonatal mortality rate, per 100,000 population</v>
      </c>
      <c r="J16" s="505"/>
      <c r="K16" s="506" t="s">
        <v>2548</v>
      </c>
    </row>
    <row r="17" spans="2:11" s="11" customFormat="1" x14ac:dyDescent="0.2">
      <c r="B17" s="505" t="s">
        <v>2549</v>
      </c>
      <c r="C17" s="508" t="s">
        <v>2550</v>
      </c>
      <c r="D17" s="506"/>
      <c r="E17" s="505" t="s">
        <v>2197</v>
      </c>
      <c r="F17" s="505" t="str">
        <f t="array" ref="F17">IFERROR(INDEX($C$4:$C$21, MATCH(0, COUNTIF($F$3:F16, $C$4:$C$21&amp;"") + IF($C$4:$C$21="",1,0), 0)), "")</f>
        <v>HSS I-3: Maternal mortality ratio, per 100,000 population</v>
      </c>
      <c r="G17" s="505" t="s">
        <v>2551</v>
      </c>
      <c r="H17" s="505" t="str">
        <f t="array" ref="H17">IFERROR(INDEX($B$4:$B$21, MATCH(0, COUNTIF($H$3:H16, $B$4:$B$21&amp;"") + IF($B$4:$B$21="",1,0), 0)), "")</f>
        <v>IOR-00060</v>
      </c>
      <c r="I17" s="505" t="str">
        <f t="array" ref="I17">IFERROR(IF(INDEX($C$4:$C$21,MATCH(LEFT(H17,255),LEFT($B$4:$B$21,255),0))=0,"",INDEX($C$4:$C$21,MATCH(LEFT(H17,255),LEFT($B$4:$B$21,255),0))),"")</f>
        <v>HSS I-3: Maternal mortality ratio, per 100,000 population</v>
      </c>
      <c r="J17" s="505"/>
      <c r="K17" s="506" t="s">
        <v>2552</v>
      </c>
    </row>
    <row r="18" spans="2:11" s="11" customFormat="1" x14ac:dyDescent="0.2">
      <c r="B18" s="505" t="s">
        <v>2275</v>
      </c>
      <c r="C18" s="508" t="s">
        <v>2276</v>
      </c>
      <c r="D18" s="506" t="s">
        <v>2553</v>
      </c>
      <c r="E18" s="505" t="s">
        <v>2197</v>
      </c>
      <c r="F18" s="505" t="str">
        <f t="array" ref="F18">IFERROR(INDEX($C$4:$C$21, MATCH(0, COUNTIF($F$3:F17, $C$4:$C$21&amp;"") + IF($C$4:$C$21="",1,0), 0)), "")</f>
        <v>HIV I-14: Number of new HIV infections per 1000 uninfected population</v>
      </c>
      <c r="G18" s="505" t="s">
        <v>2554</v>
      </c>
      <c r="H18" s="505" t="str">
        <f t="array" ref="H18">IFERROR(INDEX($B$4:$B$21, MATCH(0, COUNTIF($H$3:H17, $B$4:$B$21&amp;"") + IF($B$4:$B$21="",1,0), 0)), "")</f>
        <v>IOR-00061</v>
      </c>
      <c r="I18" s="505" t="str">
        <f t="array" ref="I18">IFERROR(IF(INDEX($C$4:$C$21,MATCH(LEFT(H18,255),LEFT($B$4:$B$21,255),0))=0,"",INDEX($C$4:$C$21,MATCH(LEFT(H18,255),LEFT($B$4:$B$21,255),0))),"")</f>
        <v>HIV I-14: Number of new HIV infections per 1000 uninfected population</v>
      </c>
      <c r="J18" s="505"/>
      <c r="K18" s="506" t="s">
        <v>2555</v>
      </c>
    </row>
    <row r="19" spans="2:11" s="11" customFormat="1" x14ac:dyDescent="0.2">
      <c r="B19" s="505" t="s">
        <v>2556</v>
      </c>
      <c r="C19" s="508" t="s">
        <v>2557</v>
      </c>
      <c r="D19" s="506"/>
      <c r="E19" s="505" t="s">
        <v>2197</v>
      </c>
      <c r="F19" s="505" t="str">
        <f t="array" ref="F19">IFERROR(INDEX($C$4:$C$21, MATCH(0, COUNTIF($F$3:F18, $C$4:$C$21&amp;"") + IF($C$4:$C$21="",1,0), 0)), "")</f>
        <v>HIV I-3.1a: Percentage of individuals seropositive for syphilis</v>
      </c>
      <c r="G19" s="505" t="s">
        <v>2558</v>
      </c>
      <c r="H19" s="505" t="str">
        <f t="array" ref="H19">IFERROR(INDEX($B$4:$B$21, MATCH(0, COUNTIF($H$3:H18, $B$4:$B$21&amp;"") + IF($B$4:$B$21="",1,0), 0)), "")</f>
        <v>IOR-00064</v>
      </c>
      <c r="I19" s="505" t="str">
        <f t="array" ref="I19">IFERROR(IF(INDEX($C$4:$C$21,MATCH(LEFT(H19,255),LEFT($B$4:$B$21,255),0))=0,"",INDEX($C$4:$C$21,MATCH(LEFT(H19,255),LEFT($B$4:$B$21,255),0))),"")</f>
        <v>HIV I-3.1a: Percentage of individuals seropositive for syphilis</v>
      </c>
      <c r="J19" s="505"/>
      <c r="K19" s="506" t="s">
        <v>2559</v>
      </c>
    </row>
    <row r="20" spans="2:11" s="11" customFormat="1" x14ac:dyDescent="0.2">
      <c r="B20" s="505" t="s">
        <v>416</v>
      </c>
      <c r="C20" s="508" t="s">
        <v>2296</v>
      </c>
      <c r="D20" s="506" t="s">
        <v>2560</v>
      </c>
      <c r="E20" s="505" t="s">
        <v>2197</v>
      </c>
      <c r="F20" s="505" t="str">
        <f t="array" ref="F20">IFERROR(INDEX($C$4:$C$21, MATCH(0, COUNTIF($F$3:F19, $C$4:$C$21&amp;"") + IF($C$4:$C$21="",1,0), 0)), "")</f>
        <v>HIV I-13: Number and % of people living with HIV</v>
      </c>
      <c r="G20" s="505" t="s">
        <v>415</v>
      </c>
      <c r="H20" s="505" t="str">
        <f t="array" ref="H20">IFERROR(INDEX($B$4:$B$21, MATCH(0, COUNTIF($H$3:H19, $B$4:$B$21&amp;"") + IF($B$4:$B$21="",1,0), 0)), "")</f>
        <v>IOR-00076</v>
      </c>
      <c r="I20" s="505" t="str">
        <f t="array" ref="I20">IFERROR(IF(INDEX($C$4:$C$21,MATCH(LEFT(H20,255),LEFT($B$4:$B$21,255),0))=0,"",INDEX($C$4:$C$21,MATCH(LEFT(H20,255),LEFT($B$4:$B$21,255),0))),"")</f>
        <v>HIV I-13: Number and % of people living with HIV</v>
      </c>
      <c r="J20" s="505"/>
      <c r="K20" s="506" t="s">
        <v>2561</v>
      </c>
    </row>
    <row r="22" spans="2:11" x14ac:dyDescent="0.2">
      <c r="B22" s="2" t="s">
        <v>121</v>
      </c>
    </row>
    <row r="23" spans="2:11" x14ac:dyDescent="0.2">
      <c r="B23" s="505" t="s">
        <v>117</v>
      </c>
      <c r="C23" s="505" t="s">
        <v>57</v>
      </c>
      <c r="D23" s="505" t="s">
        <v>59</v>
      </c>
      <c r="E23" s="505" t="s">
        <v>119</v>
      </c>
      <c r="F23" s="505" t="s">
        <v>315</v>
      </c>
      <c r="G23" s="505" t="s">
        <v>62</v>
      </c>
      <c r="H23" s="505" t="s">
        <v>313</v>
      </c>
      <c r="I23" s="505" t="s">
        <v>314</v>
      </c>
      <c r="J23" s="505"/>
      <c r="K23" s="505" t="s">
        <v>312</v>
      </c>
    </row>
    <row r="24" spans="2:11" hidden="1" x14ac:dyDescent="0.2">
      <c r="B24" s="505" t="s">
        <v>116</v>
      </c>
      <c r="C24" s="508" t="s">
        <v>67</v>
      </c>
      <c r="D24" s="506" t="s">
        <v>58</v>
      </c>
      <c r="E24" s="505" t="s">
        <v>118</v>
      </c>
      <c r="F24" s="505" t="str">
        <f t="array" ref="F24">IFERROR(INDEX($C$24:$C$41, MATCH(0, COUNTIF($F$23:F23, $C$24:$C$41&amp;"") + IF($C$24:$C$41="",1,0), 0)), "")</f>
        <v>--Select--</v>
      </c>
      <c r="G24" s="505" t="s">
        <v>61</v>
      </c>
      <c r="H24" s="505" t="str">
        <f t="array" ref="H24">IFERROR(INDEX($B$24:$B$41, MATCH(0, COUNTIF($H$23:H23, $B$24:$B$41&amp;"") + IF($B$24:$B$41="",1,0), 0)), "")</f>
        <v>[Impact Outcome Reference (Name)]</v>
      </c>
      <c r="I24" s="505" t="str">
        <f t="array" ref="I24">IFERROR(IF(INDEX($C$24:$C$41,MATCH(LEFT(H24,255),LEFT($B$24:$B$41,255),0))=0,"",INDEX($C$24:$C$41,MATCH(LEFT(H24,255),LEFT($B$24:$B$41,255),0))),"")</f>
        <v>--Select--</v>
      </c>
      <c r="J24" s="505"/>
      <c r="K24" s="506" t="s">
        <v>311</v>
      </c>
    </row>
    <row r="25" spans="2:11" s="11" customFormat="1" x14ac:dyDescent="0.2">
      <c r="B25" s="505" t="s">
        <v>2562</v>
      </c>
      <c r="C25" s="508" t="s">
        <v>2563</v>
      </c>
      <c r="D25" s="506"/>
      <c r="E25" s="505" t="s">
        <v>2197</v>
      </c>
      <c r="F25" s="505" t="str">
        <f t="array" ref="F25">IFERROR(INDEX($C$24:$C$41, MATCH(0, COUNTIF($F$23:F24, $C$24:$C$41&amp;"") + IF($C$24:$C$41="",1,0), 0)), "")</f>
        <v>HSS O-3: Ratio of household out-of-pocket payments for health to total expenditure on health</v>
      </c>
      <c r="G25" s="505" t="s">
        <v>2564</v>
      </c>
      <c r="H25" s="505" t="str">
        <f t="array" ref="H25">IFERROR(INDEX($B$24:$B$41, MATCH(0, COUNTIF($H$23:H24, $B$24:$B$41&amp;"") + IF($B$24:$B$41="",1,0), 0)), "")</f>
        <v>IOR-00001</v>
      </c>
      <c r="I25" s="505" t="str">
        <f t="array" ref="I25">IFERROR(IF(INDEX($C$24:$C$41,MATCH(LEFT(H25,255),LEFT($B$24:$B$41,255),0))=0,"",INDEX($C$24:$C$41,MATCH(LEFT(H25,255),LEFT($B$24:$B$41,255),0))),"")</f>
        <v>HSS O-3: Ratio of household out-of-pocket payments for health to total expenditure on health</v>
      </c>
      <c r="J25" s="505"/>
      <c r="K25" s="506" t="s">
        <v>2565</v>
      </c>
    </row>
    <row r="26" spans="2:11" s="11" customFormat="1" x14ac:dyDescent="0.2">
      <c r="B26" s="505" t="s">
        <v>779</v>
      </c>
      <c r="C26" s="508" t="s">
        <v>2305</v>
      </c>
      <c r="D26" s="506" t="s">
        <v>2566</v>
      </c>
      <c r="E26" s="505" t="s">
        <v>2197</v>
      </c>
      <c r="F26" s="505" t="str">
        <f t="array" ref="F26">IFERROR(INDEX($C$24:$C$41, MATCH(0, COUNTIF($F$23:F25, $C$24:$C$41&amp;"") + IF($C$24:$C$41="",1,0), 0)), "")</f>
        <v>HIV O-1(M): Percentage of adults and children with HIV, known to be on treatment 12 months after initiation of antiretroviral therapy</v>
      </c>
      <c r="G26" s="505" t="s">
        <v>778</v>
      </c>
      <c r="H26" s="505" t="str">
        <f t="array" ref="H26">IFERROR(INDEX($B$24:$B$41, MATCH(0, COUNTIF($H$23:H25, $B$24:$B$41&amp;"") + IF($B$24:$B$41="",1,0), 0)), "")</f>
        <v>IOR-00002</v>
      </c>
      <c r="I26" s="505" t="str">
        <f t="array" ref="I26">IFERROR(IF(INDEX($C$24:$C$41,MATCH(LEFT(H26,255),LEFT($B$24:$B$41,255),0))=0,"",INDEX($C$24:$C$41,MATCH(LEFT(H26,255),LEFT($B$24:$B$41,255),0))),"")</f>
        <v>HIV O-1(M): Percentage of adults and children with HIV, known to be on treatment 12 months after initiation of antiretroviral therapy</v>
      </c>
      <c r="J26" s="505"/>
      <c r="K26" s="506" t="s">
        <v>2567</v>
      </c>
    </row>
    <row r="27" spans="2:11" s="11" customFormat="1" x14ac:dyDescent="0.2">
      <c r="B27" s="505" t="s">
        <v>2317</v>
      </c>
      <c r="C27" s="508" t="s">
        <v>2318</v>
      </c>
      <c r="D27" s="506" t="s">
        <v>2200</v>
      </c>
      <c r="E27" s="505" t="s">
        <v>2197</v>
      </c>
      <c r="F27" s="505" t="str">
        <f t="array" ref="F27">IFERROR(INDEX($C$24:$C$41, MATCH(0, COUNTIF($F$23:F26, $C$24:$C$41&amp;"") + IF($C$24:$C$41="",1,0), 0)), "")</f>
        <v>HIV O-4a(M): Percentage of men reporting the use of a condom the last time they had anal sex with a male partner</v>
      </c>
      <c r="G27" s="505" t="s">
        <v>2568</v>
      </c>
      <c r="H27" s="505" t="str">
        <f t="array" ref="H27">IFERROR(INDEX($B$24:$B$41, MATCH(0, COUNTIF($H$23:H26, $B$24:$B$41&amp;"") + IF($B$24:$B$41="",1,0), 0)), "")</f>
        <v>IOR-00005</v>
      </c>
      <c r="I27" s="505" t="str">
        <f t="array" ref="I27">IFERROR(IF(INDEX($C$24:$C$41,MATCH(LEFT(H27,255),LEFT($B$24:$B$41,255),0))=0,"",INDEX($C$24:$C$41,MATCH(LEFT(H27,255),LEFT($B$24:$B$41,255),0))),"")</f>
        <v>HIV O-4a(M): Percentage of men reporting the use of a condom the last time they had anal sex with a male partner</v>
      </c>
      <c r="J27" s="505"/>
      <c r="K27" s="506" t="s">
        <v>2569</v>
      </c>
    </row>
    <row r="28" spans="2:11" s="11" customFormat="1" x14ac:dyDescent="0.2">
      <c r="B28" s="505" t="s">
        <v>2321</v>
      </c>
      <c r="C28" s="508" t="s">
        <v>2322</v>
      </c>
      <c r="D28" s="506" t="s">
        <v>2570</v>
      </c>
      <c r="E28" s="505" t="s">
        <v>2197</v>
      </c>
      <c r="F28" s="505" t="str">
        <f t="array" ref="F28">IFERROR(INDEX($C$24:$C$41, MATCH(0, COUNTIF($F$23:F27, $C$24:$C$41&amp;"") + IF($C$24:$C$41="",1,0), 0)), "")</f>
        <v>HIV O-5(M): Percentage of sex workers reporting the use of a condom with their most recent client</v>
      </c>
      <c r="G28" s="505" t="s">
        <v>2571</v>
      </c>
      <c r="H28" s="505" t="str">
        <f t="array" ref="H28">IFERROR(INDEX($B$24:$B$41, MATCH(0, COUNTIF($H$23:H27, $B$24:$B$41&amp;"") + IF($B$24:$B$41="",1,0), 0)), "")</f>
        <v>IOR-00007</v>
      </c>
      <c r="I28" s="505" t="str">
        <f t="array" ref="I28">IFERROR(IF(INDEX($C$24:$C$41,MATCH(LEFT(H28,255),LEFT($B$24:$B$41,255),0))=0,"",INDEX($C$24:$C$41,MATCH(LEFT(H28,255),LEFT($B$24:$B$41,255),0))),"")</f>
        <v>HIV O-5(M): Percentage of sex workers reporting the use of a condom with their most recent client</v>
      </c>
      <c r="J28" s="505"/>
      <c r="K28" s="506" t="s">
        <v>2572</v>
      </c>
    </row>
    <row r="29" spans="2:11" s="11" customFormat="1" x14ac:dyDescent="0.2">
      <c r="B29" s="505" t="s">
        <v>2327</v>
      </c>
      <c r="C29" s="508" t="s">
        <v>2328</v>
      </c>
      <c r="D29" s="506" t="s">
        <v>2570</v>
      </c>
      <c r="E29" s="505" t="s">
        <v>2197</v>
      </c>
      <c r="F29" s="505" t="str">
        <f t="array" ref="F29">IFERROR(INDEX($C$24:$C$41, MATCH(0, COUNTIF($F$23:F28, $C$24:$C$41&amp;"") + IF($C$24:$C$41="",1,0), 0)), "")</f>
        <v>HIV O-6(M): Percentage of people who inject drugs reporting the use of sterile injecting equipment the last time they injected</v>
      </c>
      <c r="G29" s="505" t="s">
        <v>2573</v>
      </c>
      <c r="H29" s="505" t="str">
        <f t="array" ref="H29">IFERROR(INDEX($B$24:$B$41, MATCH(0, COUNTIF($H$23:H28, $B$24:$B$41&amp;"") + IF($B$24:$B$41="",1,0), 0)), "")</f>
        <v>IOR-00008</v>
      </c>
      <c r="I29" s="505" t="str">
        <f t="array" ref="I29">IFERROR(IF(INDEX($C$24:$C$41,MATCH(LEFT(H29,255),LEFT($B$24:$B$41,255),0))=0,"",INDEX($C$24:$C$41,MATCH(LEFT(H29,255),LEFT($B$24:$B$41,255),0))),"")</f>
        <v>HIV O-6(M): Percentage of people who inject drugs reporting the use of sterile injecting equipment the last time they injected</v>
      </c>
      <c r="J29" s="505"/>
      <c r="K29" s="506" t="s">
        <v>2574</v>
      </c>
    </row>
    <row r="30" spans="2:11" s="11" customFormat="1" x14ac:dyDescent="0.2">
      <c r="B30" s="505" t="s">
        <v>2575</v>
      </c>
      <c r="C30" s="508" t="s">
        <v>2576</v>
      </c>
      <c r="D30" s="506"/>
      <c r="E30" s="505" t="s">
        <v>2197</v>
      </c>
      <c r="F30" s="505" t="str">
        <f t="array" ref="F30">IFERROR(INDEX($C$24:$C$41, MATCH(0, COUNTIF($F$23:F29, $C$24:$C$41&amp;"") + IF($C$24:$C$41="",1,0), 0)), "")</f>
        <v>HIV O-7: Percentage of other vulnerable populations who report the use of a condom at last sexual intercourse</v>
      </c>
      <c r="G30" s="505" t="s">
        <v>2577</v>
      </c>
      <c r="H30" s="505" t="str">
        <f t="array" ref="H30">IFERROR(INDEX($B$24:$B$41, MATCH(0, COUNTIF($H$23:H29, $B$24:$B$41&amp;"") + IF($B$24:$B$41="",1,0), 0)), "")</f>
        <v>IOR-00009</v>
      </c>
      <c r="I30" s="505" t="str">
        <f t="array" ref="I30">IFERROR(IF(INDEX($C$24:$C$41,MATCH(LEFT(H30,255),LEFT($B$24:$B$41,255),0))=0,"",INDEX($C$24:$C$41,MATCH(LEFT(H30,255),LEFT($B$24:$B$41,255),0))),"")</f>
        <v>HIV O-7: Percentage of other vulnerable populations who report the use of a condom at last sexual intercourse</v>
      </c>
      <c r="J30" s="505"/>
      <c r="K30" s="506" t="s">
        <v>2578</v>
      </c>
    </row>
    <row r="31" spans="2:11" s="11" customFormat="1" x14ac:dyDescent="0.2">
      <c r="B31" s="505" t="s">
        <v>2579</v>
      </c>
      <c r="C31" s="508" t="s">
        <v>2580</v>
      </c>
      <c r="D31" s="506"/>
      <c r="E31" s="505" t="s">
        <v>2197</v>
      </c>
      <c r="F31" s="505" t="str">
        <f t="array" ref="F31">IFERROR(INDEX($C$24:$C$41, MATCH(0, COUNTIF($F$23:F30, $C$24:$C$41&amp;"") + IF($C$24:$C$41="",1,0), 0)), "")</f>
        <v>HSS O-1: Percentage of women attending antenatal care</v>
      </c>
      <c r="G31" s="505" t="s">
        <v>2581</v>
      </c>
      <c r="H31" s="505" t="str">
        <f t="array" ref="H31">IFERROR(INDEX($B$24:$B$41, MATCH(0, COUNTIF($H$23:H30, $B$24:$B$41&amp;"") + IF($B$24:$B$41="",1,0), 0)), "")</f>
        <v>IOR-00022</v>
      </c>
      <c r="I31" s="505" t="str">
        <f t="array" ref="I31">IFERROR(IF(INDEX($C$24:$C$41,MATCH(LEFT(H31,255),LEFT($B$24:$B$41,255),0))=0,"",INDEX($C$24:$C$41,MATCH(LEFT(H31,255),LEFT($B$24:$B$41,255),0))),"")</f>
        <v>HSS O-1: Percentage of women attending antenatal care</v>
      </c>
      <c r="J31" s="505"/>
      <c r="K31" s="506" t="s">
        <v>2582</v>
      </c>
    </row>
    <row r="32" spans="2:11" s="11" customFormat="1" x14ac:dyDescent="0.2">
      <c r="B32" s="505" t="s">
        <v>2583</v>
      </c>
      <c r="C32" s="508" t="s">
        <v>2584</v>
      </c>
      <c r="D32" s="506"/>
      <c r="E32" s="505" t="s">
        <v>2197</v>
      </c>
      <c r="F32" s="505" t="str">
        <f t="array" ref="F32">IFERROR(INDEX($C$24:$C$41, MATCH(0, COUNTIF($F$23:F31, $C$24:$C$41&amp;"") + IF($C$24:$C$41="",1,0), 0)), "")</f>
        <v>HSS O-2: Percentage of births attended by skilled health professional</v>
      </c>
      <c r="G32" s="505" t="s">
        <v>2585</v>
      </c>
      <c r="H32" s="505" t="str">
        <f t="array" ref="H32">IFERROR(INDEX($B$24:$B$41, MATCH(0, COUNTIF($H$23:H31, $B$24:$B$41&amp;"") + IF($B$24:$B$41="",1,0), 0)), "")</f>
        <v>IOR-00023</v>
      </c>
      <c r="I32" s="505" t="str">
        <f t="array" ref="I32">IFERROR(IF(INDEX($C$24:$C$41,MATCH(LEFT(H32,255),LEFT($B$24:$B$41,255),0))=0,"",INDEX($C$24:$C$41,MATCH(LEFT(H32,255),LEFT($B$24:$B$41,255),0))),"")</f>
        <v>HSS O-2: Percentage of births attended by skilled health professional</v>
      </c>
      <c r="J32" s="505"/>
      <c r="K32" s="506" t="s">
        <v>2586</v>
      </c>
    </row>
    <row r="33" spans="1:11" s="11" customFormat="1" x14ac:dyDescent="0.2">
      <c r="B33" s="505" t="s">
        <v>2587</v>
      </c>
      <c r="C33" s="508" t="s">
        <v>2588</v>
      </c>
      <c r="D33" s="506"/>
      <c r="E33" s="505" t="s">
        <v>2197</v>
      </c>
      <c r="F33" s="505" t="str">
        <f t="array" ref="F33">IFERROR(INDEX($C$24:$C$41, MATCH(0, COUNTIF($F$23:F32, $C$24:$C$41&amp;"") + IF($C$24:$C$41="",1,0), 0)), "")</f>
        <v>HIV O-10: Percentage of women and men with non-regular partner in the past 12 months who report the use of a condom during their last intercourse</v>
      </c>
      <c r="G33" s="505" t="s">
        <v>2589</v>
      </c>
      <c r="H33" s="505" t="str">
        <f t="array" ref="H33">IFERROR(INDEX($B$24:$B$41, MATCH(0, COUNTIF($H$23:H32, $B$24:$B$41&amp;"") + IF($B$24:$B$41="",1,0), 0)), "")</f>
        <v>IOR-00065</v>
      </c>
      <c r="I33" s="505" t="str">
        <f t="array" ref="I33">IFERROR(IF(INDEX($C$24:$C$41,MATCH(LEFT(H33,255),LEFT($B$24:$B$41,255),0))=0,"",INDEX($C$24:$C$41,MATCH(LEFT(H33,255),LEFT($B$24:$B$41,255),0))),"")</f>
        <v>HIV O-10: Percentage of women and men with non-regular partner in the past 12 months who report the use of a condom during their last intercourse</v>
      </c>
      <c r="J33" s="505"/>
      <c r="K33" s="506" t="s">
        <v>2590</v>
      </c>
    </row>
    <row r="34" spans="1:11" s="11" customFormat="1" x14ac:dyDescent="0.2">
      <c r="B34" s="505" t="s">
        <v>2345</v>
      </c>
      <c r="C34" s="508" t="s">
        <v>2346</v>
      </c>
      <c r="D34" s="506" t="s">
        <v>2200</v>
      </c>
      <c r="E34" s="505" t="s">
        <v>2197</v>
      </c>
      <c r="F34" s="505" t="str">
        <f t="array" ref="F34">IFERROR(INDEX($C$24:$C$41, MATCH(0, COUNTIF($F$23:F33, $C$24:$C$41&amp;"") + IF($C$24:$C$41="",1,0), 0)), "")</f>
        <v>HIV O-4.1b(M): Percentage of transgender people reporting the use of a condom the last time they had sex with a partner</v>
      </c>
      <c r="G34" s="505" t="s">
        <v>2591</v>
      </c>
      <c r="H34" s="505" t="str">
        <f t="array" ref="H34">IFERROR(INDEX($B$24:$B$41, MATCH(0, COUNTIF($H$23:H33, $B$24:$B$41&amp;"") + IF($B$24:$B$41="",1,0), 0)), "")</f>
        <v>IOR-00066</v>
      </c>
      <c r="I34" s="505" t="str">
        <f t="array" ref="I34">IFERROR(IF(INDEX($C$24:$C$41,MATCH(LEFT(H34,255),LEFT($B$24:$B$41,255),0))=0,"",INDEX($C$24:$C$41,MATCH(LEFT(H34,255),LEFT($B$24:$B$41,255),0))),"")</f>
        <v>HIV O-4.1b(M): Percentage of transgender people reporting the use of a condom the last time they had sex with a partner</v>
      </c>
      <c r="J34" s="505"/>
      <c r="K34" s="506" t="s">
        <v>2592</v>
      </c>
    </row>
    <row r="35" spans="1:11" s="11" customFormat="1" x14ac:dyDescent="0.2">
      <c r="B35" s="505" t="s">
        <v>2349</v>
      </c>
      <c r="C35" s="508" t="s">
        <v>2350</v>
      </c>
      <c r="D35" s="506" t="s">
        <v>2570</v>
      </c>
      <c r="E35" s="505" t="s">
        <v>2197</v>
      </c>
      <c r="F35" s="505" t="str">
        <f t="array" ref="F35">IFERROR(INDEX($C$24:$C$41, MATCH(0, COUNTIF($F$23:F34, $C$24:$C$41&amp;"") + IF($C$24:$C$41="",1,0), 0)), "")</f>
        <v>HIV O-9: Percentage of people who inject drugs reporting condom use at the last sexual intercourse</v>
      </c>
      <c r="G35" s="505" t="s">
        <v>2593</v>
      </c>
      <c r="H35" s="505" t="str">
        <f t="array" ref="H35">IFERROR(INDEX($B$24:$B$41, MATCH(0, COUNTIF($H$23:H34, $B$24:$B$41&amp;"") + IF($B$24:$B$41="",1,0), 0)), "")</f>
        <v>IOR-00067</v>
      </c>
      <c r="I35" s="505" t="str">
        <f t="array" ref="I35">IFERROR(IF(INDEX($C$24:$C$41,MATCH(LEFT(H35,255),LEFT($B$24:$B$41,255),0))=0,"",INDEX($C$24:$C$41,MATCH(LEFT(H35,255),LEFT($B$24:$B$41,255),0))),"")</f>
        <v>HIV O-9: Percentage of people who inject drugs reporting condom use at the last sexual intercourse</v>
      </c>
      <c r="J35" s="505"/>
      <c r="K35" s="506" t="s">
        <v>2594</v>
      </c>
    </row>
    <row r="36" spans="1:11" s="11" customFormat="1" x14ac:dyDescent="0.2">
      <c r="B36" s="505" t="s">
        <v>2355</v>
      </c>
      <c r="C36" s="508" t="s">
        <v>2356</v>
      </c>
      <c r="D36" s="506" t="s">
        <v>2229</v>
      </c>
      <c r="E36" s="505" t="s">
        <v>2197</v>
      </c>
      <c r="F36" s="505" t="str">
        <f t="array" ref="F36">IFERROR(INDEX($C$24:$C$41, MATCH(0, COUNTIF($F$23:F35, $C$24:$C$41&amp;"") + IF($C$24:$C$41="",1,0), 0)), "")</f>
        <v>HIV O-11: Percentage of (estimated) people living with HIV who have been tested HIV-positive</v>
      </c>
      <c r="G36" s="505" t="s">
        <v>2595</v>
      </c>
      <c r="H36" s="505" t="str">
        <f t="array" ref="H36">IFERROR(INDEX($B$24:$B$41, MATCH(0, COUNTIF($H$23:H35, $B$24:$B$41&amp;"") + IF($B$24:$B$41="",1,0), 0)), "")</f>
        <v>IOR-00068</v>
      </c>
      <c r="I36" s="505" t="str">
        <f t="array" ref="I36">IFERROR(IF(INDEX($C$24:$C$41,MATCH(LEFT(H36,255),LEFT($B$24:$B$41,255),0))=0,"",INDEX($C$24:$C$41,MATCH(LEFT(H36,255),LEFT($B$24:$B$41,255),0))),"")</f>
        <v>HIV O-11: Percentage of (estimated) people living with HIV who have been tested HIV-positive</v>
      </c>
      <c r="J36" s="505"/>
      <c r="K36" s="506" t="s">
        <v>2596</v>
      </c>
    </row>
    <row r="37" spans="1:11" s="11" customFormat="1" x14ac:dyDescent="0.2">
      <c r="B37" s="505" t="s">
        <v>784</v>
      </c>
      <c r="C37" s="508" t="s">
        <v>2597</v>
      </c>
      <c r="D37" s="506"/>
      <c r="E37" s="505" t="s">
        <v>2197</v>
      </c>
      <c r="F37" s="505" t="str">
        <f t="array" ref="F37">IFERROR(INDEX($C$24:$C$41, MATCH(0, COUNTIF($F$23:F36, $C$24:$C$41&amp;"") + IF($C$24:$C$41="",1,0), 0)), "")</f>
        <v>HIV O-12: Percentage of people living with HIV and on ART who are virologically suppressed (among all those currently on treatment who received a VL measurement regardless of when they started ART)</v>
      </c>
      <c r="G37" s="505" t="s">
        <v>783</v>
      </c>
      <c r="H37" s="505" t="str">
        <f t="array" ref="H37">IFERROR(INDEX($B$24:$B$41, MATCH(0, COUNTIF($H$23:H36, $B$24:$B$41&amp;"") + IF($B$24:$B$41="",1,0), 0)), "")</f>
        <v>IOR-00069</v>
      </c>
      <c r="I37" s="505" t="str">
        <f t="array" ref="I37">IFERROR(IF(INDEX($C$24:$C$41,MATCH(LEFT(H37,255),LEFT($B$24:$B$41,255),0))=0,"",INDEX($C$24:$C$41,MATCH(LEFT(H37,255),LEFT($B$24:$B$41,255),0))),"")</f>
        <v>HIV O-12: Percentage of people living with HIV and on ART who are virologically suppressed (among all those currently on treatment who received a VL measurement regardless of when they started ART)</v>
      </c>
      <c r="J37" s="505"/>
      <c r="K37" s="506" t="s">
        <v>2598</v>
      </c>
    </row>
    <row r="38" spans="1:11" s="11" customFormat="1" x14ac:dyDescent="0.2">
      <c r="B38" s="505" t="s">
        <v>2599</v>
      </c>
      <c r="C38" s="508" t="s">
        <v>2600</v>
      </c>
      <c r="D38" s="506"/>
      <c r="E38" s="505" t="s">
        <v>2197</v>
      </c>
      <c r="F38" s="505" t="str">
        <f t="array" ref="F38">IFERROR(INDEX($C$24:$C$41, MATCH(0, COUNTIF($F$23:F37, $C$24:$C$41&amp;"") + IF($C$24:$C$41="",1,0), 0)), "")</f>
        <v>HIV O-13: Proportion of ever-married or partnered women aged 15-49 who experienced physical or sexual violence from a male intimate partner in the past 12 months</v>
      </c>
      <c r="G38" s="505" t="s">
        <v>2601</v>
      </c>
      <c r="H38" s="505" t="str">
        <f t="array" ref="H38">IFERROR(INDEX($B$24:$B$41, MATCH(0, COUNTIF($H$23:H37, $B$24:$B$41&amp;"") + IF($B$24:$B$41="",1,0), 0)), "")</f>
        <v>IOR-00070</v>
      </c>
      <c r="I38" s="505" t="str">
        <f t="array" ref="I38">IFERROR(IF(INDEX($C$24:$C$41,MATCH(LEFT(H38,255),LEFT($B$24:$B$41,255),0))=0,"",INDEX($C$24:$C$41,MATCH(LEFT(H38,255),LEFT($B$24:$B$41,255),0))),"")</f>
        <v>HIV O-13: Proportion of ever-married or partnered women aged 15-49 who experienced physical or sexual violence from a male intimate partner in the past 12 months</v>
      </c>
      <c r="J38" s="505"/>
      <c r="K38" s="506" t="s">
        <v>2602</v>
      </c>
    </row>
    <row r="39" spans="1:11" s="11" customFormat="1" x14ac:dyDescent="0.2">
      <c r="B39" s="505" t="s">
        <v>2603</v>
      </c>
      <c r="C39" s="508" t="s">
        <v>2604</v>
      </c>
      <c r="D39" s="506"/>
      <c r="E39" s="505" t="s">
        <v>2197</v>
      </c>
      <c r="F39" s="505" t="str">
        <f t="array" ref="F39">IFERROR(INDEX($C$24:$C$41, MATCH(0, COUNTIF($F$23:F38, $C$24:$C$41&amp;"") + IF($C$24:$C$41="",1,0), 0)), "")</f>
        <v>HIV O-14: Percentage of women and men aged 15–49 who report discriminatory attitudes towards people living with HIV</v>
      </c>
      <c r="G39" s="505" t="s">
        <v>2605</v>
      </c>
      <c r="H39" s="505" t="str">
        <f t="array" ref="H39">IFERROR(INDEX($B$24:$B$41, MATCH(0, COUNTIF($H$23:H38, $B$24:$B$41&amp;"") + IF($B$24:$B$41="",1,0), 0)), "")</f>
        <v>IOR-00071</v>
      </c>
      <c r="I39" s="505" t="str">
        <f t="array" ref="I39">IFERROR(IF(INDEX($C$24:$C$41,MATCH(LEFT(H39,255),LEFT($B$24:$B$41,255),0))=0,"",INDEX($C$24:$C$41,MATCH(LEFT(H39,255),LEFT($B$24:$B$41,255),0))),"")</f>
        <v>HIV O-14: Percentage of women and men aged 15–49 who report discriminatory attitudes towards people living with HIV</v>
      </c>
      <c r="J39" s="505"/>
      <c r="K39" s="506" t="s">
        <v>2606</v>
      </c>
    </row>
    <row r="40" spans="1:11" s="11" customFormat="1" x14ac:dyDescent="0.2">
      <c r="B40" s="505" t="s">
        <v>2607</v>
      </c>
      <c r="C40" s="508" t="s">
        <v>2608</v>
      </c>
      <c r="D40" s="506"/>
      <c r="E40" s="505" t="s">
        <v>2197</v>
      </c>
      <c r="F40" s="505" t="str">
        <f t="array" ref="F40">IFERROR(INDEX($C$24:$C$41, MATCH(0, COUNTIF($F$23:F39, $C$24:$C$41&amp;"") + IF($C$24:$C$41="",1,0), 0)), "")</f>
        <v>HIV O-15: Percent of people living with HIV who experienced recent discrimination at health care facilities</v>
      </c>
      <c r="G40" s="505" t="s">
        <v>2609</v>
      </c>
      <c r="H40" s="505" t="str">
        <f t="array" ref="H40">IFERROR(INDEX($B$24:$B$41, MATCH(0, COUNTIF($H$23:H39, $B$24:$B$41&amp;"") + IF($B$24:$B$41="",1,0), 0)), "")</f>
        <v>IOR-00072</v>
      </c>
      <c r="I40" s="505" t="str">
        <f t="array" ref="I40">IFERROR(IF(INDEX($C$24:$C$41,MATCH(LEFT(H40,255),LEFT($B$24:$B$41,255),0))=0,"",INDEX($C$24:$C$41,MATCH(LEFT(H40,255),LEFT($B$24:$B$41,255),0))),"")</f>
        <v>HIV O-15: Percent of people living with HIV who experienced recent discrimination at health care facilities</v>
      </c>
      <c r="J40" s="505"/>
      <c r="K40" s="506" t="s">
        <v>2610</v>
      </c>
    </row>
    <row r="42" spans="1:11" x14ac:dyDescent="0.2">
      <c r="B42" s="2" t="s">
        <v>172</v>
      </c>
    </row>
    <row r="43" spans="1:11" x14ac:dyDescent="0.2">
      <c r="A43" s="511" t="s">
        <v>1</v>
      </c>
      <c r="B43" s="512" t="s">
        <v>140</v>
      </c>
      <c r="C43" s="512" t="s">
        <v>57</v>
      </c>
      <c r="D43" s="512" t="s">
        <v>59</v>
      </c>
      <c r="E43" s="512" t="s">
        <v>136</v>
      </c>
      <c r="F43" s="512" t="s">
        <v>137</v>
      </c>
      <c r="G43" s="512" t="s">
        <v>62</v>
      </c>
    </row>
    <row r="44" spans="1:11" hidden="1" x14ac:dyDescent="0.2">
      <c r="A44" s="512" t="s">
        <v>135</v>
      </c>
      <c r="B44" s="513" t="s">
        <v>105</v>
      </c>
      <c r="C44" s="514" t="s">
        <v>67</v>
      </c>
      <c r="D44" s="513" t="s">
        <v>58</v>
      </c>
      <c r="E44" s="512"/>
      <c r="F44" s="512"/>
      <c r="G44" s="512" t="s">
        <v>61</v>
      </c>
    </row>
    <row r="45" spans="1:11" s="11" customFormat="1" x14ac:dyDescent="0.2">
      <c r="A45" s="512" t="s">
        <v>2657</v>
      </c>
      <c r="B45" s="513" t="s">
        <v>2721</v>
      </c>
      <c r="C45" s="514" t="s">
        <v>2722</v>
      </c>
      <c r="D45" s="513"/>
      <c r="E45" s="512"/>
      <c r="F45" s="512"/>
      <c r="G45" s="512" t="s">
        <v>2723</v>
      </c>
    </row>
    <row r="46" spans="1:11" s="11" customFormat="1" x14ac:dyDescent="0.2">
      <c r="A46" s="512" t="s">
        <v>2657</v>
      </c>
      <c r="B46" s="513" t="s">
        <v>2724</v>
      </c>
      <c r="C46" s="514" t="s">
        <v>2725</v>
      </c>
      <c r="D46" s="513"/>
      <c r="E46" s="512"/>
      <c r="F46" s="512"/>
      <c r="G46" s="512" t="s">
        <v>2726</v>
      </c>
    </row>
    <row r="47" spans="1:11" s="11" customFormat="1" x14ac:dyDescent="0.2">
      <c r="A47" s="512" t="s">
        <v>2657</v>
      </c>
      <c r="B47" s="513" t="s">
        <v>2727</v>
      </c>
      <c r="C47" s="514" t="s">
        <v>2728</v>
      </c>
      <c r="D47" s="513"/>
      <c r="E47" s="512"/>
      <c r="F47" s="512"/>
      <c r="G47" s="512" t="s">
        <v>2729</v>
      </c>
    </row>
    <row r="48" spans="1:11" s="11" customFormat="1" x14ac:dyDescent="0.2">
      <c r="A48" s="512" t="s">
        <v>2622</v>
      </c>
      <c r="B48" s="513" t="s">
        <v>820</v>
      </c>
      <c r="C48" s="514" t="s">
        <v>2730</v>
      </c>
      <c r="D48" s="513"/>
      <c r="E48" s="512"/>
      <c r="F48" s="512"/>
      <c r="G48" s="512" t="s">
        <v>819</v>
      </c>
    </row>
    <row r="49" spans="1:7" s="11" customFormat="1" x14ac:dyDescent="0.2">
      <c r="A49" s="512" t="s">
        <v>2622</v>
      </c>
      <c r="B49" s="513" t="s">
        <v>2731</v>
      </c>
      <c r="C49" s="514" t="s">
        <v>2732</v>
      </c>
      <c r="D49" s="513"/>
      <c r="E49" s="512"/>
      <c r="F49" s="512"/>
      <c r="G49" s="512" t="s">
        <v>2733</v>
      </c>
    </row>
    <row r="50" spans="1:7" s="11" customFormat="1" x14ac:dyDescent="0.2">
      <c r="A50" s="512" t="s">
        <v>2622</v>
      </c>
      <c r="B50" s="513" t="s">
        <v>2734</v>
      </c>
      <c r="C50" s="514" t="s">
        <v>2735</v>
      </c>
      <c r="D50" s="513"/>
      <c r="E50" s="512"/>
      <c r="F50" s="512"/>
      <c r="G50" s="512" t="s">
        <v>2736</v>
      </c>
    </row>
    <row r="51" spans="1:7" s="11" customFormat="1" x14ac:dyDescent="0.2">
      <c r="A51" s="512" t="s">
        <v>2617</v>
      </c>
      <c r="B51" s="513" t="s">
        <v>2737</v>
      </c>
      <c r="C51" s="514" t="s">
        <v>2738</v>
      </c>
      <c r="D51" s="513"/>
      <c r="E51" s="512"/>
      <c r="F51" s="512"/>
      <c r="G51" s="512" t="s">
        <v>2739</v>
      </c>
    </row>
    <row r="52" spans="1:7" s="11" customFormat="1" x14ac:dyDescent="0.2">
      <c r="A52" s="512" t="s">
        <v>2617</v>
      </c>
      <c r="B52" s="513" t="s">
        <v>2740</v>
      </c>
      <c r="C52" s="514" t="s">
        <v>2741</v>
      </c>
      <c r="D52" s="513"/>
      <c r="E52" s="512"/>
      <c r="F52" s="512"/>
      <c r="G52" s="512" t="s">
        <v>2742</v>
      </c>
    </row>
    <row r="53" spans="1:7" s="11" customFormat="1" x14ac:dyDescent="0.2">
      <c r="A53" s="512" t="s">
        <v>2617</v>
      </c>
      <c r="B53" s="513" t="s">
        <v>2743</v>
      </c>
      <c r="C53" s="514" t="s">
        <v>2744</v>
      </c>
      <c r="D53" s="513"/>
      <c r="E53" s="512"/>
      <c r="F53" s="512"/>
      <c r="G53" s="512" t="s">
        <v>2745</v>
      </c>
    </row>
    <row r="54" spans="1:7" s="11" customFormat="1" x14ac:dyDescent="0.2">
      <c r="A54" s="512" t="s">
        <v>2617</v>
      </c>
      <c r="B54" s="513" t="s">
        <v>2746</v>
      </c>
      <c r="C54" s="514" t="s">
        <v>2747</v>
      </c>
      <c r="D54" s="513"/>
      <c r="E54" s="512"/>
      <c r="F54" s="512"/>
      <c r="G54" s="512" t="s">
        <v>2748</v>
      </c>
    </row>
    <row r="55" spans="1:7" s="11" customFormat="1" x14ac:dyDescent="0.2">
      <c r="A55" s="512" t="s">
        <v>2662</v>
      </c>
      <c r="B55" s="513" t="s">
        <v>830</v>
      </c>
      <c r="C55" s="514" t="s">
        <v>2749</v>
      </c>
      <c r="D55" s="513"/>
      <c r="E55" s="512"/>
      <c r="F55" s="512"/>
      <c r="G55" s="512" t="s">
        <v>829</v>
      </c>
    </row>
    <row r="56" spans="1:7" s="11" customFormat="1" x14ac:dyDescent="0.2">
      <c r="A56" s="512" t="s">
        <v>2662</v>
      </c>
      <c r="B56" s="513" t="s">
        <v>2750</v>
      </c>
      <c r="C56" s="514" t="s">
        <v>2751</v>
      </c>
      <c r="D56" s="513"/>
      <c r="E56" s="512"/>
      <c r="F56" s="512"/>
      <c r="G56" s="512" t="s">
        <v>2752</v>
      </c>
    </row>
    <row r="57" spans="1:7" s="11" customFormat="1" x14ac:dyDescent="0.2">
      <c r="A57" s="512" t="s">
        <v>2652</v>
      </c>
      <c r="B57" s="513" t="s">
        <v>2753</v>
      </c>
      <c r="C57" s="514" t="s">
        <v>2754</v>
      </c>
      <c r="D57" s="513"/>
      <c r="E57" s="512"/>
      <c r="F57" s="512"/>
      <c r="G57" s="512" t="s">
        <v>2755</v>
      </c>
    </row>
    <row r="58" spans="1:7" s="11" customFormat="1" x14ac:dyDescent="0.2">
      <c r="A58" s="512" t="s">
        <v>2652</v>
      </c>
      <c r="B58" s="513" t="s">
        <v>2756</v>
      </c>
      <c r="C58" s="514" t="s">
        <v>2757</v>
      </c>
      <c r="D58" s="513"/>
      <c r="E58" s="512"/>
      <c r="F58" s="512"/>
      <c r="G58" s="512" t="s">
        <v>2758</v>
      </c>
    </row>
    <row r="59" spans="1:7" s="11" customFormat="1" x14ac:dyDescent="0.2">
      <c r="A59" s="512" t="s">
        <v>2652</v>
      </c>
      <c r="B59" s="513" t="s">
        <v>2483</v>
      </c>
      <c r="C59" s="514" t="s">
        <v>2484</v>
      </c>
      <c r="D59" s="513" t="s">
        <v>2759</v>
      </c>
      <c r="E59" s="512"/>
      <c r="F59" s="512"/>
      <c r="G59" s="512" t="s">
        <v>2760</v>
      </c>
    </row>
    <row r="60" spans="1:7" s="11" customFormat="1" x14ac:dyDescent="0.2">
      <c r="A60" s="512" t="s">
        <v>2652</v>
      </c>
      <c r="B60" s="513" t="s">
        <v>2761</v>
      </c>
      <c r="C60" s="514" t="s">
        <v>2762</v>
      </c>
      <c r="D60" s="513"/>
      <c r="E60" s="512"/>
      <c r="F60" s="512"/>
      <c r="G60" s="512" t="s">
        <v>2763</v>
      </c>
    </row>
    <row r="61" spans="1:7" s="11" customFormat="1" x14ac:dyDescent="0.2">
      <c r="A61" s="512" t="s">
        <v>2647</v>
      </c>
      <c r="B61" s="513" t="s">
        <v>2764</v>
      </c>
      <c r="C61" s="514" t="s">
        <v>2765</v>
      </c>
      <c r="D61" s="513"/>
      <c r="E61" s="512"/>
      <c r="F61" s="512"/>
      <c r="G61" s="512" t="s">
        <v>2766</v>
      </c>
    </row>
    <row r="62" spans="1:7" s="11" customFormat="1" x14ac:dyDescent="0.2">
      <c r="A62" s="512" t="s">
        <v>2647</v>
      </c>
      <c r="B62" s="513" t="s">
        <v>817</v>
      </c>
      <c r="C62" s="514" t="s">
        <v>2767</v>
      </c>
      <c r="D62" s="513"/>
      <c r="E62" s="512"/>
      <c r="F62" s="512"/>
      <c r="G62" s="512" t="s">
        <v>816</v>
      </c>
    </row>
    <row r="63" spans="1:7" s="11" customFormat="1" x14ac:dyDescent="0.2">
      <c r="A63" s="512" t="s">
        <v>2647</v>
      </c>
      <c r="B63" s="513" t="s">
        <v>2768</v>
      </c>
      <c r="C63" s="514" t="s">
        <v>2769</v>
      </c>
      <c r="D63" s="513"/>
      <c r="E63" s="512"/>
      <c r="F63" s="512"/>
      <c r="G63" s="512" t="s">
        <v>2770</v>
      </c>
    </row>
    <row r="64" spans="1:7" s="11" customFormat="1" x14ac:dyDescent="0.2">
      <c r="A64" s="512" t="s">
        <v>2717</v>
      </c>
      <c r="B64" s="513" t="s">
        <v>814</v>
      </c>
      <c r="C64" s="514" t="s">
        <v>2436</v>
      </c>
      <c r="D64" s="513" t="s">
        <v>2771</v>
      </c>
      <c r="E64" s="512"/>
      <c r="F64" s="512"/>
      <c r="G64" s="512" t="s">
        <v>813</v>
      </c>
    </row>
    <row r="65" spans="1:7" s="11" customFormat="1" x14ac:dyDescent="0.2">
      <c r="A65" s="512" t="s">
        <v>2717</v>
      </c>
      <c r="B65" s="513" t="s">
        <v>2457</v>
      </c>
      <c r="C65" s="514" t="s">
        <v>2458</v>
      </c>
      <c r="D65" s="513" t="s">
        <v>2229</v>
      </c>
      <c r="E65" s="512"/>
      <c r="F65" s="512"/>
      <c r="G65" s="512" t="s">
        <v>2772</v>
      </c>
    </row>
    <row r="66" spans="1:7" s="11" customFormat="1" x14ac:dyDescent="0.2">
      <c r="A66" s="512" t="s">
        <v>2717</v>
      </c>
      <c r="B66" s="513" t="s">
        <v>833</v>
      </c>
      <c r="C66" s="514" t="s">
        <v>2507</v>
      </c>
      <c r="D66" s="513" t="s">
        <v>2240</v>
      </c>
      <c r="E66" s="512"/>
      <c r="F66" s="512"/>
      <c r="G66" s="512" t="s">
        <v>832</v>
      </c>
    </row>
    <row r="67" spans="1:7" s="11" customFormat="1" x14ac:dyDescent="0.2">
      <c r="A67" s="512" t="s">
        <v>2717</v>
      </c>
      <c r="B67" s="513" t="s">
        <v>2773</v>
      </c>
      <c r="C67" s="514" t="s">
        <v>2774</v>
      </c>
      <c r="D67" s="513"/>
      <c r="E67" s="512"/>
      <c r="F67" s="512"/>
      <c r="G67" s="512" t="s">
        <v>2775</v>
      </c>
    </row>
    <row r="68" spans="1:7" s="11" customFormat="1" x14ac:dyDescent="0.2">
      <c r="A68" s="512" t="s">
        <v>2717</v>
      </c>
      <c r="B68" s="513" t="s">
        <v>2776</v>
      </c>
      <c r="C68" s="514" t="s">
        <v>2777</v>
      </c>
      <c r="D68" s="513"/>
      <c r="E68" s="512"/>
      <c r="F68" s="512"/>
      <c r="G68" s="512" t="s">
        <v>2778</v>
      </c>
    </row>
    <row r="69" spans="1:7" s="11" customFormat="1" x14ac:dyDescent="0.2">
      <c r="A69" s="512" t="s">
        <v>2712</v>
      </c>
      <c r="B69" s="513" t="s">
        <v>826</v>
      </c>
      <c r="C69" s="514" t="s">
        <v>2779</v>
      </c>
      <c r="D69" s="513"/>
      <c r="E69" s="512"/>
      <c r="F69" s="512"/>
      <c r="G69" s="512" t="s">
        <v>825</v>
      </c>
    </row>
    <row r="70" spans="1:7" s="11" customFormat="1" x14ac:dyDescent="0.2">
      <c r="A70" s="512" t="s">
        <v>2712</v>
      </c>
      <c r="B70" s="513" t="s">
        <v>2780</v>
      </c>
      <c r="C70" s="514" t="s">
        <v>2781</v>
      </c>
      <c r="D70" s="513"/>
      <c r="E70" s="512"/>
      <c r="F70" s="512"/>
      <c r="G70" s="512" t="s">
        <v>2782</v>
      </c>
    </row>
    <row r="71" spans="1:7" s="11" customFormat="1" x14ac:dyDescent="0.2">
      <c r="A71" s="512" t="s">
        <v>2712</v>
      </c>
      <c r="B71" s="513" t="s">
        <v>810</v>
      </c>
      <c r="C71" s="514" t="s">
        <v>2783</v>
      </c>
      <c r="D71" s="513"/>
      <c r="E71" s="512"/>
      <c r="F71" s="512"/>
      <c r="G71" s="512" t="s">
        <v>809</v>
      </c>
    </row>
    <row r="72" spans="1:7" s="11" customFormat="1" x14ac:dyDescent="0.2">
      <c r="A72" s="512" t="s">
        <v>2712</v>
      </c>
      <c r="B72" s="513" t="s">
        <v>2784</v>
      </c>
      <c r="C72" s="514" t="s">
        <v>2785</v>
      </c>
      <c r="D72" s="513"/>
      <c r="E72" s="512"/>
      <c r="F72" s="512"/>
      <c r="G72" s="512" t="s">
        <v>2786</v>
      </c>
    </row>
    <row r="73" spans="1:7" s="11" customFormat="1" x14ac:dyDescent="0.2">
      <c r="A73" s="512" t="s">
        <v>2697</v>
      </c>
      <c r="B73" s="513" t="s">
        <v>2787</v>
      </c>
      <c r="C73" s="514" t="s">
        <v>2788</v>
      </c>
      <c r="D73" s="513"/>
      <c r="E73" s="512"/>
      <c r="F73" s="512"/>
      <c r="G73" s="512" t="s">
        <v>2789</v>
      </c>
    </row>
    <row r="74" spans="1:7" s="11" customFormat="1" x14ac:dyDescent="0.2">
      <c r="A74" s="512" t="s">
        <v>2697</v>
      </c>
      <c r="B74" s="513" t="s">
        <v>2790</v>
      </c>
      <c r="C74" s="514" t="s">
        <v>2791</v>
      </c>
      <c r="D74" s="513"/>
      <c r="E74" s="512"/>
      <c r="F74" s="512"/>
      <c r="G74" s="512" t="s">
        <v>2792</v>
      </c>
    </row>
    <row r="75" spans="1:7" s="11" customFormat="1" x14ac:dyDescent="0.2">
      <c r="A75" s="512" t="s">
        <v>2692</v>
      </c>
      <c r="B75" s="513" t="s">
        <v>2793</v>
      </c>
      <c r="C75" s="514" t="s">
        <v>2794</v>
      </c>
      <c r="D75" s="513"/>
      <c r="E75" s="512"/>
      <c r="F75" s="512"/>
      <c r="G75" s="512" t="s">
        <v>2795</v>
      </c>
    </row>
    <row r="76" spans="1:7" s="11" customFormat="1" x14ac:dyDescent="0.2">
      <c r="A76" s="512" t="s">
        <v>2692</v>
      </c>
      <c r="B76" s="513" t="s">
        <v>2796</v>
      </c>
      <c r="C76" s="514" t="s">
        <v>2797</v>
      </c>
      <c r="D76" s="513"/>
      <c r="E76" s="512"/>
      <c r="F76" s="512"/>
      <c r="G76" s="512" t="s">
        <v>2798</v>
      </c>
    </row>
    <row r="77" spans="1:7" s="11" customFormat="1" x14ac:dyDescent="0.2">
      <c r="A77" s="512" t="s">
        <v>2692</v>
      </c>
      <c r="B77" s="513" t="s">
        <v>2799</v>
      </c>
      <c r="C77" s="514" t="s">
        <v>2800</v>
      </c>
      <c r="D77" s="513"/>
      <c r="E77" s="512"/>
      <c r="F77" s="512"/>
      <c r="G77" s="512" t="s">
        <v>2801</v>
      </c>
    </row>
    <row r="78" spans="1:7" s="11" customFormat="1" x14ac:dyDescent="0.2">
      <c r="A78" s="512" t="s">
        <v>2692</v>
      </c>
      <c r="B78" s="513" t="s">
        <v>2802</v>
      </c>
      <c r="C78" s="514" t="s">
        <v>2803</v>
      </c>
      <c r="D78" s="513"/>
      <c r="E78" s="512"/>
      <c r="F78" s="512"/>
      <c r="G78" s="512" t="s">
        <v>2804</v>
      </c>
    </row>
    <row r="79" spans="1:7" s="11" customFormat="1" x14ac:dyDescent="0.2">
      <c r="A79" s="512" t="s">
        <v>2692</v>
      </c>
      <c r="B79" s="513" t="s">
        <v>2805</v>
      </c>
      <c r="C79" s="514" t="s">
        <v>2806</v>
      </c>
      <c r="D79" s="513"/>
      <c r="E79" s="512"/>
      <c r="F79" s="512"/>
      <c r="G79" s="512" t="s">
        <v>2807</v>
      </c>
    </row>
    <row r="80" spans="1:7" s="11" customFormat="1" x14ac:dyDescent="0.2">
      <c r="A80" s="512" t="s">
        <v>2707</v>
      </c>
      <c r="B80" s="513" t="s">
        <v>2808</v>
      </c>
      <c r="C80" s="514" t="s">
        <v>2809</v>
      </c>
      <c r="D80" s="513"/>
      <c r="E80" s="512"/>
      <c r="F80" s="512"/>
      <c r="G80" s="512" t="s">
        <v>2810</v>
      </c>
    </row>
    <row r="81" spans="1:13" s="11" customFormat="1" x14ac:dyDescent="0.2">
      <c r="A81" s="512" t="s">
        <v>2707</v>
      </c>
      <c r="B81" s="513" t="s">
        <v>2811</v>
      </c>
      <c r="C81" s="514" t="s">
        <v>2812</v>
      </c>
      <c r="D81" s="513"/>
      <c r="E81" s="512"/>
      <c r="F81" s="512"/>
      <c r="G81" s="512" t="s">
        <v>2813</v>
      </c>
    </row>
    <row r="82" spans="1:13" s="11" customFormat="1" x14ac:dyDescent="0.2">
      <c r="A82" s="512" t="s">
        <v>2682</v>
      </c>
      <c r="B82" s="513" t="s">
        <v>2814</v>
      </c>
      <c r="C82" s="514" t="s">
        <v>2815</v>
      </c>
      <c r="D82" s="513"/>
      <c r="E82" s="512"/>
      <c r="F82" s="512"/>
      <c r="G82" s="512" t="s">
        <v>2816</v>
      </c>
    </row>
    <row r="83" spans="1:13" s="11" customFormat="1" x14ac:dyDescent="0.2">
      <c r="A83" s="512" t="s">
        <v>2687</v>
      </c>
      <c r="B83" s="513" t="s">
        <v>2817</v>
      </c>
      <c r="C83" s="514" t="s">
        <v>2818</v>
      </c>
      <c r="D83" s="513"/>
      <c r="E83" s="512"/>
      <c r="F83" s="512"/>
      <c r="G83" s="512" t="s">
        <v>2819</v>
      </c>
    </row>
    <row r="84" spans="1:13" s="11" customFormat="1" x14ac:dyDescent="0.2">
      <c r="A84" s="512" t="s">
        <v>2687</v>
      </c>
      <c r="B84" s="513" t="s">
        <v>2820</v>
      </c>
      <c r="C84" s="514" t="s">
        <v>2821</v>
      </c>
      <c r="D84" s="513"/>
      <c r="E84" s="512"/>
      <c r="F84" s="512"/>
      <c r="G84" s="512" t="s">
        <v>2822</v>
      </c>
    </row>
    <row r="85" spans="1:13" s="11" customFormat="1" x14ac:dyDescent="0.2">
      <c r="A85" s="512" t="s">
        <v>2687</v>
      </c>
      <c r="B85" s="513" t="s">
        <v>2823</v>
      </c>
      <c r="C85" s="514" t="s">
        <v>2824</v>
      </c>
      <c r="D85" s="513"/>
      <c r="E85" s="512"/>
      <c r="F85" s="512"/>
      <c r="G85" s="512" t="s">
        <v>2825</v>
      </c>
    </row>
    <row r="86" spans="1:13" s="11" customFormat="1" x14ac:dyDescent="0.2">
      <c r="A86" s="512" t="s">
        <v>2627</v>
      </c>
      <c r="B86" s="513" t="s">
        <v>2826</v>
      </c>
      <c r="C86" s="514" t="s">
        <v>2827</v>
      </c>
      <c r="D86" s="513"/>
      <c r="E86" s="512"/>
      <c r="F86" s="512"/>
      <c r="G86" s="512" t="s">
        <v>2828</v>
      </c>
    </row>
    <row r="87" spans="1:13" s="11" customFormat="1" x14ac:dyDescent="0.2">
      <c r="A87" s="512" t="s">
        <v>2627</v>
      </c>
      <c r="B87" s="513" t="s">
        <v>2829</v>
      </c>
      <c r="C87" s="514" t="s">
        <v>2830</v>
      </c>
      <c r="D87" s="513"/>
      <c r="E87" s="512"/>
      <c r="F87" s="512"/>
      <c r="G87" s="512" t="s">
        <v>2831</v>
      </c>
    </row>
    <row r="88" spans="1:13" s="11" customFormat="1" x14ac:dyDescent="0.2">
      <c r="A88" s="512" t="s">
        <v>2627</v>
      </c>
      <c r="B88" s="513" t="s">
        <v>2832</v>
      </c>
      <c r="C88" s="514" t="s">
        <v>2833</v>
      </c>
      <c r="D88" s="513"/>
      <c r="E88" s="512"/>
      <c r="F88" s="512"/>
      <c r="G88" s="512" t="s">
        <v>2834</v>
      </c>
    </row>
    <row r="89" spans="1:13" s="11" customFormat="1" x14ac:dyDescent="0.2">
      <c r="A89" s="512" t="s">
        <v>2637</v>
      </c>
      <c r="B89" s="513" t="s">
        <v>2493</v>
      </c>
      <c r="C89" s="514" t="s">
        <v>2494</v>
      </c>
      <c r="D89" s="513" t="s">
        <v>2835</v>
      </c>
      <c r="E89" s="512"/>
      <c r="F89" s="512"/>
      <c r="G89" s="512" t="s">
        <v>2836</v>
      </c>
    </row>
    <row r="90" spans="1:13" s="11" customFormat="1" x14ac:dyDescent="0.2">
      <c r="A90" s="512" t="s">
        <v>2612</v>
      </c>
      <c r="B90" s="513" t="s">
        <v>823</v>
      </c>
      <c r="C90" s="514" t="s">
        <v>2837</v>
      </c>
      <c r="D90" s="513"/>
      <c r="E90" s="512"/>
      <c r="F90" s="512"/>
      <c r="G90" s="512" t="s">
        <v>822</v>
      </c>
    </row>
    <row r="91" spans="1:13" s="11" customFormat="1" x14ac:dyDescent="0.2">
      <c r="A91" s="512" t="s">
        <v>2612</v>
      </c>
      <c r="B91" s="513" t="s">
        <v>2838</v>
      </c>
      <c r="C91" s="514" t="s">
        <v>2839</v>
      </c>
      <c r="D91" s="513"/>
      <c r="E91" s="512"/>
      <c r="F91" s="512"/>
      <c r="G91" s="512" t="s">
        <v>2840</v>
      </c>
    </row>
    <row r="92" spans="1:13" s="11" customFormat="1" x14ac:dyDescent="0.2">
      <c r="A92" s="512" t="s">
        <v>2612</v>
      </c>
      <c r="B92" s="513" t="s">
        <v>2841</v>
      </c>
      <c r="C92" s="514" t="s">
        <v>2842</v>
      </c>
      <c r="D92" s="513"/>
      <c r="E92" s="512"/>
      <c r="F92" s="512"/>
      <c r="G92" s="512" t="s">
        <v>2843</v>
      </c>
    </row>
    <row r="94" spans="1:13" x14ac:dyDescent="0.2">
      <c r="B94" s="2" t="s">
        <v>134</v>
      </c>
    </row>
    <row r="95" spans="1:13" x14ac:dyDescent="0.2">
      <c r="B95" s="11" t="s">
        <v>316</v>
      </c>
      <c r="C95" s="505" t="s">
        <v>76</v>
      </c>
      <c r="D95" s="505" t="s">
        <v>267</v>
      </c>
      <c r="E95" s="505" t="s">
        <v>119</v>
      </c>
      <c r="F95" s="505" t="s">
        <v>268</v>
      </c>
      <c r="G95" s="505" t="s">
        <v>62</v>
      </c>
      <c r="H95" s="505" t="s">
        <v>150</v>
      </c>
      <c r="I95" s="505" t="s">
        <v>317</v>
      </c>
      <c r="J95" s="505" t="s">
        <v>314</v>
      </c>
      <c r="K95" s="505"/>
      <c r="L95" s="505"/>
      <c r="M95" s="505" t="s">
        <v>312</v>
      </c>
    </row>
    <row r="96" spans="1:13" hidden="1" x14ac:dyDescent="0.2">
      <c r="B96" s="1" t="str">
        <f t="array" ref="B96">IFERROR(INDEX($C$96:$C$119, MATCH(0, COUNTIF($B$95:B95, $C$96:$C$119&amp;"") + IF($C$96:$C$119="",1,0), 0)), "")</f>
        <v>--Select--</v>
      </c>
      <c r="C96" s="508" t="s">
        <v>67</v>
      </c>
      <c r="D96" s="505" t="s">
        <v>122</v>
      </c>
      <c r="E96" s="505" t="s">
        <v>118</v>
      </c>
      <c r="F96" s="505" t="str">
        <f>C96</f>
        <v>--Select--</v>
      </c>
      <c r="G96" s="505" t="s">
        <v>61</v>
      </c>
      <c r="H96" s="509" t="s">
        <v>149</v>
      </c>
      <c r="I96" s="505" t="str">
        <f t="array" ref="I96">IFERROR(INDEX($D$96:$D$119, MATCH(0, COUNTIF($I$95:I95, $D$96:$D$119&amp;"") + IF($D$96:$D$119="",1,0), 0)), "")</f>
        <v>[Module-Coverage-Intervention Reference (Name)]</v>
      </c>
      <c r="J96" s="505" t="str">
        <f t="array" ref="J96">IFERROR(IF(INDEX($C$96:$C$119,MATCH(LEFT(I96,255),LEFT($D$96:$D$119,255),0))=0,"",INDEX($C$96:$C$119,MATCH(LEFT(I96,255),LEFT($D$96:$D$119,255),0))),"")</f>
        <v>--Select--</v>
      </c>
      <c r="K96" s="505"/>
      <c r="L96" s="505"/>
      <c r="M96" s="506" t="s">
        <v>311</v>
      </c>
    </row>
    <row r="97" spans="3:13" s="11" customFormat="1" x14ac:dyDescent="0.2">
      <c r="C97" s="508" t="s">
        <v>2611</v>
      </c>
      <c r="D97" s="505" t="s">
        <v>2612</v>
      </c>
      <c r="E97" s="505" t="s">
        <v>2197</v>
      </c>
      <c r="F97" s="510" t="str">
        <f t="shared" ref="F97:F118" si="0">C97</f>
        <v>Comprehensive prevention programs for MSM</v>
      </c>
      <c r="G97" s="505" t="s">
        <v>2613</v>
      </c>
      <c r="H97" s="509" t="s">
        <v>2614</v>
      </c>
      <c r="I97" s="505" t="str">
        <f t="array" ref="I97">IFERROR(INDEX($D$96:$D$119, MATCH(0, COUNTIF($I$95:I96, $D$96:$D$119&amp;"") + IF($D$96:$D$119="",1,0), 0)), "")</f>
        <v>MCI-00534</v>
      </c>
      <c r="J97" s="505" t="str">
        <f t="array" ref="J97">IFERROR(IF(INDEX($C$96:$C$119,MATCH(LEFT(I97,255),LEFT($D$96:$D$119,255),0))=0,"",INDEX($C$96:$C$119,MATCH(LEFT(I97,255),LEFT($D$96:$D$119,255),0))),"")</f>
        <v>Comprehensive prevention programs for MSM</v>
      </c>
      <c r="K97" s="505"/>
      <c r="L97" s="505"/>
      <c r="M97" s="506" t="s">
        <v>2615</v>
      </c>
    </row>
    <row r="98" spans="3:13" s="11" customFormat="1" x14ac:dyDescent="0.2">
      <c r="C98" s="508" t="s">
        <v>2616</v>
      </c>
      <c r="D98" s="505" t="s">
        <v>2617</v>
      </c>
      <c r="E98" s="505" t="s">
        <v>2197</v>
      </c>
      <c r="F98" s="510" t="str">
        <f t="shared" si="0"/>
        <v>Comprehensive prevention programs for people who inject drugs (PWID) and their partners</v>
      </c>
      <c r="G98" s="505" t="s">
        <v>2618</v>
      </c>
      <c r="H98" s="509" t="s">
        <v>2619</v>
      </c>
      <c r="I98" s="505" t="str">
        <f t="array" ref="I98">IFERROR(INDEX($D$96:$D$119, MATCH(0, COUNTIF($I$95:I97, $D$96:$D$119&amp;"") + IF($D$96:$D$119="",1,0), 0)), "")</f>
        <v>MCI-00003</v>
      </c>
      <c r="J98" s="505" t="str">
        <f t="array" ref="J98">IFERROR(IF(INDEX($C$96:$C$119,MATCH(LEFT(I98,255),LEFT($D$96:$D$119,255),0))=0,"",INDEX($C$96:$C$119,MATCH(LEFT(I98,255),LEFT($D$96:$D$119,255),0))),"")</f>
        <v>Comprehensive prevention programs for people who inject drugs (PWID) and their partners</v>
      </c>
      <c r="K98" s="505"/>
      <c r="L98" s="505"/>
      <c r="M98" s="506" t="s">
        <v>2620</v>
      </c>
    </row>
    <row r="99" spans="3:13" s="11" customFormat="1" x14ac:dyDescent="0.2">
      <c r="C99" s="508" t="s">
        <v>2621</v>
      </c>
      <c r="D99" s="505" t="s">
        <v>2622</v>
      </c>
      <c r="E99" s="505" t="s">
        <v>2197</v>
      </c>
      <c r="F99" s="510" t="str">
        <f t="shared" si="0"/>
        <v>Comprehensive prevention programs for sex workers and their clients</v>
      </c>
      <c r="G99" s="505" t="s">
        <v>2623</v>
      </c>
      <c r="H99" s="509" t="s">
        <v>2624</v>
      </c>
      <c r="I99" s="505" t="str">
        <f t="array" ref="I99">IFERROR(INDEX($D$96:$D$119, MATCH(0, COUNTIF($I$95:I98, $D$96:$D$119&amp;"") + IF($D$96:$D$119="",1,0), 0)), "")</f>
        <v>MCI-00002</v>
      </c>
      <c r="J99" s="505" t="str">
        <f t="array" ref="J99">IFERROR(IF(INDEX($C$96:$C$119,MATCH(LEFT(I99,255),LEFT($D$96:$D$119,255),0))=0,"",INDEX($C$96:$C$119,MATCH(LEFT(I99,255),LEFT($D$96:$D$119,255),0))),"")</f>
        <v>Comprehensive prevention programs for sex workers and their clients</v>
      </c>
      <c r="K99" s="505"/>
      <c r="L99" s="505"/>
      <c r="M99" s="506" t="s">
        <v>2625</v>
      </c>
    </row>
    <row r="100" spans="3:13" s="11" customFormat="1" x14ac:dyDescent="0.2">
      <c r="C100" s="508" t="s">
        <v>2626</v>
      </c>
      <c r="D100" s="505" t="s">
        <v>2627</v>
      </c>
      <c r="E100" s="505" t="s">
        <v>2197</v>
      </c>
      <c r="F100" s="510" t="str">
        <f t="shared" si="0"/>
        <v>Comprehensive prevention programs for TGs</v>
      </c>
      <c r="G100" s="505" t="s">
        <v>2628</v>
      </c>
      <c r="H100" s="509" t="s">
        <v>2629</v>
      </c>
      <c r="I100" s="505" t="str">
        <f t="array" ref="I100">IFERROR(INDEX($D$96:$D$119, MATCH(0, COUNTIF($I$95:I99, $D$96:$D$119&amp;"") + IF($D$96:$D$119="",1,0), 0)), "")</f>
        <v>MCI-00531</v>
      </c>
      <c r="J100" s="505" t="str">
        <f t="array" ref="J100">IFERROR(IF(INDEX($C$96:$C$119,MATCH(LEFT(I100,255),LEFT($D$96:$D$119,255),0))=0,"",INDEX($C$96:$C$119,MATCH(LEFT(I100,255),LEFT($D$96:$D$119,255),0))),"")</f>
        <v>Comprehensive prevention programs for TGs</v>
      </c>
      <c r="K100" s="505"/>
      <c r="L100" s="505"/>
      <c r="M100" s="506" t="s">
        <v>2630</v>
      </c>
    </row>
    <row r="101" spans="3:13" s="11" customFormat="1" x14ac:dyDescent="0.2">
      <c r="C101" s="508" t="s">
        <v>2631</v>
      </c>
      <c r="D101" s="505" t="s">
        <v>2632</v>
      </c>
      <c r="E101" s="505" t="s">
        <v>2197</v>
      </c>
      <c r="F101" s="510" t="str">
        <f t="shared" si="0"/>
        <v>Comprehensive programs for people in prisons and other closed settings</v>
      </c>
      <c r="G101" s="505" t="s">
        <v>2633</v>
      </c>
      <c r="H101" s="509" t="s">
        <v>2634</v>
      </c>
      <c r="I101" s="505" t="str">
        <f t="array" ref="I101">IFERROR(INDEX($D$96:$D$119, MATCH(0, COUNTIF($I$95:I100, $D$96:$D$119&amp;"") + IF($D$96:$D$119="",1,0), 0)), "")</f>
        <v>MCI-00532</v>
      </c>
      <c r="J101" s="505" t="str">
        <f t="array" ref="J101">IFERROR(IF(INDEX($C$96:$C$119,MATCH(LEFT(I101,255),LEFT($D$96:$D$119,255),0))=0,"",INDEX($C$96:$C$119,MATCH(LEFT(I101,255),LEFT($D$96:$D$119,255),0))),"")</f>
        <v>Comprehensive programs for people in prisons and other closed settings</v>
      </c>
      <c r="K101" s="505"/>
      <c r="L101" s="505"/>
      <c r="M101" s="506" t="s">
        <v>2635</v>
      </c>
    </row>
    <row r="102" spans="3:13" s="11" customFormat="1" x14ac:dyDescent="0.2">
      <c r="C102" s="508" t="s">
        <v>2636</v>
      </c>
      <c r="D102" s="505" t="s">
        <v>2637</v>
      </c>
      <c r="E102" s="505" t="s">
        <v>2197</v>
      </c>
      <c r="F102" s="510" t="str">
        <f t="shared" si="0"/>
        <v>HIV Testing Services</v>
      </c>
      <c r="G102" s="505" t="s">
        <v>2638</v>
      </c>
      <c r="H102" s="509" t="s">
        <v>2639</v>
      </c>
      <c r="I102" s="505" t="str">
        <f t="array" ref="I102">IFERROR(INDEX($D$96:$D$119, MATCH(0, COUNTIF($I$95:I101, $D$96:$D$119&amp;"") + IF($D$96:$D$119="",1,0), 0)), "")</f>
        <v>MCI-00533</v>
      </c>
      <c r="J102" s="505" t="str">
        <f t="array" ref="J102">IFERROR(IF(INDEX($C$96:$C$119,MATCH(LEFT(I102,255),LEFT($D$96:$D$119,255),0))=0,"",INDEX($C$96:$C$119,MATCH(LEFT(I102,255),LEFT($D$96:$D$119,255),0))),"")</f>
        <v>HIV Testing Services</v>
      </c>
      <c r="K102" s="505"/>
      <c r="L102" s="505"/>
      <c r="M102" s="506" t="s">
        <v>2640</v>
      </c>
    </row>
    <row r="103" spans="3:13" s="11" customFormat="1" x14ac:dyDescent="0.2">
      <c r="C103" s="508" t="s">
        <v>2641</v>
      </c>
      <c r="D103" s="505" t="s">
        <v>2642</v>
      </c>
      <c r="E103" s="505" t="s">
        <v>2197</v>
      </c>
      <c r="F103" s="510" t="str">
        <f t="shared" si="0"/>
        <v>Payment for results</v>
      </c>
      <c r="G103" s="505" t="s">
        <v>2643</v>
      </c>
      <c r="H103" s="509" t="s">
        <v>2644</v>
      </c>
      <c r="I103" s="505" t="str">
        <f t="array" ref="I103">IFERROR(INDEX($D$96:$D$119, MATCH(0, COUNTIF($I$95:I102, $D$96:$D$119&amp;"") + IF($D$96:$D$119="",1,0), 0)), "")</f>
        <v>MCI-00024</v>
      </c>
      <c r="J103" s="505" t="str">
        <f t="array" ref="J103">IFERROR(IF(INDEX($C$96:$C$119,MATCH(LEFT(I103,255),LEFT($D$96:$D$119,255),0))=0,"",INDEX($C$96:$C$119,MATCH(LEFT(I103,255),LEFT($D$96:$D$119,255),0))),"")</f>
        <v>Payment for results</v>
      </c>
      <c r="K103" s="505"/>
      <c r="L103" s="505"/>
      <c r="M103" s="506" t="s">
        <v>2645</v>
      </c>
    </row>
    <row r="104" spans="3:13" s="11" customFormat="1" x14ac:dyDescent="0.2">
      <c r="C104" s="508" t="s">
        <v>2646</v>
      </c>
      <c r="D104" s="505" t="s">
        <v>2647</v>
      </c>
      <c r="E104" s="505" t="s">
        <v>2197</v>
      </c>
      <c r="F104" s="510" t="str">
        <f t="shared" si="0"/>
        <v>PMTCT</v>
      </c>
      <c r="G104" s="505" t="s">
        <v>2648</v>
      </c>
      <c r="H104" s="509" t="s">
        <v>2649</v>
      </c>
      <c r="I104" s="505" t="str">
        <f t="array" ref="I104">IFERROR(INDEX($D$96:$D$119, MATCH(0, COUNTIF($I$95:I103, $D$96:$D$119&amp;"") + IF($D$96:$D$119="",1,0), 0)), "")</f>
        <v>MCI-00006</v>
      </c>
      <c r="J104" s="505" t="str">
        <f t="array" ref="J104">IFERROR(IF(INDEX($C$96:$C$119,MATCH(LEFT(I104,255),LEFT($D$96:$D$119,255),0))=0,"",INDEX($C$96:$C$119,MATCH(LEFT(I104,255),LEFT($D$96:$D$119,255),0))),"")</f>
        <v>PMTCT</v>
      </c>
      <c r="K104" s="505"/>
      <c r="L104" s="505"/>
      <c r="M104" s="506" t="s">
        <v>2650</v>
      </c>
    </row>
    <row r="105" spans="3:13" s="11" customFormat="1" x14ac:dyDescent="0.2">
      <c r="C105" s="508" t="s">
        <v>2651</v>
      </c>
      <c r="D105" s="505" t="s">
        <v>2652</v>
      </c>
      <c r="E105" s="505" t="s">
        <v>2197</v>
      </c>
      <c r="F105" s="510" t="str">
        <f t="shared" si="0"/>
        <v>Prevention programs for adolescents and youth, in and out of school</v>
      </c>
      <c r="G105" s="505" t="s">
        <v>2653</v>
      </c>
      <c r="H105" s="509" t="s">
        <v>2654</v>
      </c>
      <c r="I105" s="505" t="str">
        <f t="array" ref="I105">IFERROR(INDEX($D$96:$D$119, MATCH(0, COUNTIF($I$95:I104, $D$96:$D$119&amp;"") + IF($D$96:$D$119="",1,0), 0)), "")</f>
        <v>MCI-00005</v>
      </c>
      <c r="J105" s="505" t="str">
        <f t="array" ref="J105">IFERROR(IF(INDEX($C$96:$C$119,MATCH(LEFT(I105,255),LEFT($D$96:$D$119,255),0))=0,"",INDEX($C$96:$C$119,MATCH(LEFT(I105,255),LEFT($D$96:$D$119,255),0))),"")</f>
        <v>Prevention programs for adolescents and youth, in and out of school</v>
      </c>
      <c r="K105" s="505"/>
      <c r="L105" s="505"/>
      <c r="M105" s="506" t="s">
        <v>2655</v>
      </c>
    </row>
    <row r="106" spans="3:13" s="11" customFormat="1" x14ac:dyDescent="0.2">
      <c r="C106" s="508" t="s">
        <v>2656</v>
      </c>
      <c r="D106" s="505" t="s">
        <v>2657</v>
      </c>
      <c r="E106" s="505" t="s">
        <v>2197</v>
      </c>
      <c r="F106" s="510" t="str">
        <f t="shared" si="0"/>
        <v>Prevention programs for general population</v>
      </c>
      <c r="G106" s="505" t="s">
        <v>2658</v>
      </c>
      <c r="H106" s="509" t="s">
        <v>2659</v>
      </c>
      <c r="I106" s="505" t="str">
        <f t="array" ref="I106">IFERROR(INDEX($D$96:$D$119, MATCH(0, COUNTIF($I$95:I105, $D$96:$D$119&amp;"") + IF($D$96:$D$119="",1,0), 0)), "")</f>
        <v>MCI-00000</v>
      </c>
      <c r="J106" s="505" t="str">
        <f t="array" ref="J106">IFERROR(IF(INDEX($C$96:$C$119,MATCH(LEFT(I106,255),LEFT($D$96:$D$119,255),0))=0,"",INDEX($C$96:$C$119,MATCH(LEFT(I106,255),LEFT($D$96:$D$119,255),0))),"")</f>
        <v>Prevention programs for general population</v>
      </c>
      <c r="K106" s="505"/>
      <c r="L106" s="505"/>
      <c r="M106" s="506" t="s">
        <v>2660</v>
      </c>
    </row>
    <row r="107" spans="3:13" s="11" customFormat="1" x14ac:dyDescent="0.2">
      <c r="C107" s="508" t="s">
        <v>2661</v>
      </c>
      <c r="D107" s="505" t="s">
        <v>2662</v>
      </c>
      <c r="E107" s="505" t="s">
        <v>2197</v>
      </c>
      <c r="F107" s="510" t="str">
        <f t="shared" si="0"/>
        <v>Prevention programs for other vulnerable populations</v>
      </c>
      <c r="G107" s="505" t="s">
        <v>2663</v>
      </c>
      <c r="H107" s="509" t="s">
        <v>2664</v>
      </c>
      <c r="I107" s="505" t="str">
        <f t="array" ref="I107">IFERROR(INDEX($D$96:$D$119, MATCH(0, COUNTIF($I$95:I106, $D$96:$D$119&amp;"") + IF($D$96:$D$119="",1,0), 0)), "")</f>
        <v>MCI-00004</v>
      </c>
      <c r="J107" s="505" t="str">
        <f t="array" ref="J107">IFERROR(IF(INDEX($C$96:$C$119,MATCH(LEFT(I107,255),LEFT($D$96:$D$119,255),0))=0,"",INDEX($C$96:$C$119,MATCH(LEFT(I107,255),LEFT($D$96:$D$119,255),0))),"")</f>
        <v>Prevention programs for other vulnerable populations</v>
      </c>
      <c r="K107" s="505"/>
      <c r="L107" s="505"/>
      <c r="M107" s="506" t="s">
        <v>2665</v>
      </c>
    </row>
    <row r="108" spans="3:13" s="11" customFormat="1" x14ac:dyDescent="0.2">
      <c r="C108" s="508" t="s">
        <v>2666</v>
      </c>
      <c r="D108" s="505" t="s">
        <v>2667</v>
      </c>
      <c r="E108" s="505" t="s">
        <v>2197</v>
      </c>
      <c r="F108" s="510" t="str">
        <f t="shared" si="0"/>
        <v>Program management</v>
      </c>
      <c r="G108" s="505" t="s">
        <v>2668</v>
      </c>
      <c r="H108" s="509" t="s">
        <v>2669</v>
      </c>
      <c r="I108" s="505" t="str">
        <f t="array" ref="I108">IFERROR(INDEX($D$96:$D$119, MATCH(0, COUNTIF($I$95:I107, $D$96:$D$119&amp;"") + IF($D$96:$D$119="",1,0), 0)), "")</f>
        <v>MCI-00023</v>
      </c>
      <c r="J108" s="505" t="str">
        <f t="array" ref="J108">IFERROR(IF(INDEX($C$96:$C$119,MATCH(LEFT(I108,255),LEFT($D$96:$D$119,255),0))=0,"",INDEX($C$96:$C$119,MATCH(LEFT(I108,255),LEFT($D$96:$D$119,255),0))),"")</f>
        <v>Program management</v>
      </c>
      <c r="K108" s="505"/>
      <c r="L108" s="505"/>
      <c r="M108" s="506" t="s">
        <v>2670</v>
      </c>
    </row>
    <row r="109" spans="3:13" s="11" customFormat="1" x14ac:dyDescent="0.2">
      <c r="C109" s="508" t="s">
        <v>2671</v>
      </c>
      <c r="D109" s="505" t="s">
        <v>2672</v>
      </c>
      <c r="E109" s="505" t="s">
        <v>2197</v>
      </c>
      <c r="F109" s="510" t="str">
        <f t="shared" si="0"/>
        <v>Programs to reduce human rights-related barriers to HIV services</v>
      </c>
      <c r="G109" s="505" t="s">
        <v>2673</v>
      </c>
      <c r="H109" s="509" t="s">
        <v>2674</v>
      </c>
      <c r="I109" s="505" t="str">
        <f t="array" ref="I109">IFERROR(INDEX($D$96:$D$119, MATCH(0, COUNTIF($I$95:I108, $D$96:$D$119&amp;"") + IF($D$96:$D$119="",1,0), 0)), "")</f>
        <v>MCI-00535</v>
      </c>
      <c r="J109" s="505" t="str">
        <f t="array" ref="J109">IFERROR(IF(INDEX($C$96:$C$119,MATCH(LEFT(I109,255),LEFT($D$96:$D$119,255),0))=0,"",INDEX($C$96:$C$119,MATCH(LEFT(I109,255),LEFT($D$96:$D$119,255),0))),"")</f>
        <v>Programs to reduce human rights-related barriers to HIV services</v>
      </c>
      <c r="K109" s="505"/>
      <c r="L109" s="505"/>
      <c r="M109" s="506" t="s">
        <v>2675</v>
      </c>
    </row>
    <row r="110" spans="3:13" s="11" customFormat="1" x14ac:dyDescent="0.2">
      <c r="C110" s="508" t="s">
        <v>2676</v>
      </c>
      <c r="D110" s="505" t="s">
        <v>2677</v>
      </c>
      <c r="E110" s="505" t="s">
        <v>2197</v>
      </c>
      <c r="F110" s="510" t="str">
        <f t="shared" si="0"/>
        <v>RSSH: Community responses and systems</v>
      </c>
      <c r="G110" s="505" t="s">
        <v>2678</v>
      </c>
      <c r="H110" s="509" t="s">
        <v>2679</v>
      </c>
      <c r="I110" s="505" t="str">
        <f t="array" ref="I110">IFERROR(INDEX($D$96:$D$119, MATCH(0, COUNTIF($I$95:I109, $D$96:$D$119&amp;"") + IF($D$96:$D$119="",1,0), 0)), "")</f>
        <v>MCI-00021</v>
      </c>
      <c r="J110" s="505" t="str">
        <f t="array" ref="J110">IFERROR(IF(INDEX($C$96:$C$119,MATCH(LEFT(I110,255),LEFT($D$96:$D$119,255),0))=0,"",INDEX($C$96:$C$119,MATCH(LEFT(I110,255),LEFT($D$96:$D$119,255),0))),"")</f>
        <v>RSSH: Community responses and systems</v>
      </c>
      <c r="K110" s="505"/>
      <c r="L110" s="505"/>
      <c r="M110" s="506" t="s">
        <v>2680</v>
      </c>
    </row>
    <row r="111" spans="3:13" s="11" customFormat="1" x14ac:dyDescent="0.2">
      <c r="C111" s="508" t="s">
        <v>2681</v>
      </c>
      <c r="D111" s="505" t="s">
        <v>2682</v>
      </c>
      <c r="E111" s="505" t="s">
        <v>2197</v>
      </c>
      <c r="F111" s="510" t="str">
        <f t="shared" si="0"/>
        <v>RSSH: Financial management systems</v>
      </c>
      <c r="G111" s="505" t="s">
        <v>2683</v>
      </c>
      <c r="H111" s="509" t="s">
        <v>2684</v>
      </c>
      <c r="I111" s="505" t="str">
        <f t="array" ref="I111">IFERROR(INDEX($D$96:$D$119, MATCH(0, COUNTIF($I$95:I110, $D$96:$D$119&amp;"") + IF($D$96:$D$119="",1,0), 0)), "")</f>
        <v>MCI-00019</v>
      </c>
      <c r="J111" s="505" t="str">
        <f t="array" ref="J111">IFERROR(IF(INDEX($C$96:$C$119,MATCH(LEFT(I111,255),LEFT($D$96:$D$119,255),0))=0,"",INDEX($C$96:$C$119,MATCH(LEFT(I111,255),LEFT($D$96:$D$119,255),0))),"")</f>
        <v>RSSH: Financial management systems</v>
      </c>
      <c r="K111" s="505"/>
      <c r="L111" s="505"/>
      <c r="M111" s="506" t="s">
        <v>2685</v>
      </c>
    </row>
    <row r="112" spans="3:13" s="11" customFormat="1" x14ac:dyDescent="0.2">
      <c r="C112" s="508" t="s">
        <v>2686</v>
      </c>
      <c r="D112" s="505" t="s">
        <v>2687</v>
      </c>
      <c r="E112" s="505" t="s">
        <v>2197</v>
      </c>
      <c r="F112" s="510" t="str">
        <f t="shared" si="0"/>
        <v>RSSH: Health management information systems and M&amp;E</v>
      </c>
      <c r="G112" s="505" t="s">
        <v>2688</v>
      </c>
      <c r="H112" s="509" t="s">
        <v>2689</v>
      </c>
      <c r="I112" s="505" t="str">
        <f t="array" ref="I112">IFERROR(INDEX($D$96:$D$119, MATCH(0, COUNTIF($I$95:I111, $D$96:$D$119&amp;"") + IF($D$96:$D$119="",1,0), 0)), "")</f>
        <v>MCI-00022</v>
      </c>
      <c r="J112" s="505" t="str">
        <f t="array" ref="J112">IFERROR(IF(INDEX($C$96:$C$119,MATCH(LEFT(I112,255),LEFT($D$96:$D$119,255),0))=0,"",INDEX($C$96:$C$119,MATCH(LEFT(I112,255),LEFT($D$96:$D$119,255),0))),"")</f>
        <v>RSSH: Health management information systems and M&amp;E</v>
      </c>
      <c r="K112" s="505"/>
      <c r="L112" s="505"/>
      <c r="M112" s="506" t="s">
        <v>2690</v>
      </c>
    </row>
    <row r="113" spans="1:13" s="11" customFormat="1" x14ac:dyDescent="0.2">
      <c r="C113" s="508" t="s">
        <v>2691</v>
      </c>
      <c r="D113" s="505" t="s">
        <v>2692</v>
      </c>
      <c r="E113" s="505" t="s">
        <v>2197</v>
      </c>
      <c r="F113" s="510" t="str">
        <f t="shared" si="0"/>
        <v>RSSH: Human resources for health (HRH), including community health workers</v>
      </c>
      <c r="G113" s="505" t="s">
        <v>2693</v>
      </c>
      <c r="H113" s="509" t="s">
        <v>2694</v>
      </c>
      <c r="I113" s="505" t="str">
        <f t="array" ref="I113">IFERROR(INDEX($D$96:$D$119, MATCH(0, COUNTIF($I$95:I112, $D$96:$D$119&amp;"") + IF($D$96:$D$119="",1,0), 0)), "")</f>
        <v>MCI-00015</v>
      </c>
      <c r="J113" s="505" t="str">
        <f t="array" ref="J113">IFERROR(IF(INDEX($C$96:$C$119,MATCH(LEFT(I113,255),LEFT($D$96:$D$119,255),0))=0,"",INDEX($C$96:$C$119,MATCH(LEFT(I113,255),LEFT($D$96:$D$119,255),0))),"")</f>
        <v>RSSH: Human resources for health (HRH), including community health workers</v>
      </c>
      <c r="K113" s="505"/>
      <c r="L113" s="505"/>
      <c r="M113" s="506" t="s">
        <v>2695</v>
      </c>
    </row>
    <row r="114" spans="1:13" s="11" customFormat="1" x14ac:dyDescent="0.2">
      <c r="C114" s="508" t="s">
        <v>2696</v>
      </c>
      <c r="D114" s="505" t="s">
        <v>2697</v>
      </c>
      <c r="E114" s="505" t="s">
        <v>2197</v>
      </c>
      <c r="F114" s="510" t="str">
        <f t="shared" si="0"/>
        <v>RSSH: Integrated service delivery and quality improvement</v>
      </c>
      <c r="G114" s="505" t="s">
        <v>2698</v>
      </c>
      <c r="H114" s="509" t="s">
        <v>2699</v>
      </c>
      <c r="I114" s="505" t="str">
        <f t="array" ref="I114">IFERROR(INDEX($D$96:$D$119, MATCH(0, COUNTIF($I$95:I113, $D$96:$D$119&amp;"") + IF($D$96:$D$119="",1,0), 0)), "")</f>
        <v>MCI-00014</v>
      </c>
      <c r="J114" s="505" t="str">
        <f t="array" ref="J114">IFERROR(IF(INDEX($C$96:$C$119,MATCH(LEFT(I114,255),LEFT($D$96:$D$119,255),0))=0,"",INDEX($C$96:$C$119,MATCH(LEFT(I114,255),LEFT($D$96:$D$119,255),0))),"")</f>
        <v>RSSH: Integrated service delivery and quality improvement</v>
      </c>
      <c r="K114" s="505"/>
      <c r="L114" s="505"/>
      <c r="M114" s="506" t="s">
        <v>2700</v>
      </c>
    </row>
    <row r="115" spans="1:13" s="11" customFormat="1" x14ac:dyDescent="0.2">
      <c r="C115" s="508" t="s">
        <v>2701</v>
      </c>
      <c r="D115" s="505" t="s">
        <v>2702</v>
      </c>
      <c r="E115" s="505" t="s">
        <v>2197</v>
      </c>
      <c r="F115" s="510" t="str">
        <f t="shared" si="0"/>
        <v>RSSH: National health strategies</v>
      </c>
      <c r="G115" s="505" t="s">
        <v>2703</v>
      </c>
      <c r="H115" s="509" t="s">
        <v>2704</v>
      </c>
      <c r="I115" s="505" t="str">
        <f t="array" ref="I115">IFERROR(INDEX($D$96:$D$119, MATCH(0, COUNTIF($I$95:I114, $D$96:$D$119&amp;"") + IF($D$96:$D$119="",1,0), 0)), "")</f>
        <v>MCI-00536</v>
      </c>
      <c r="J115" s="505" t="str">
        <f t="array" ref="J115">IFERROR(IF(INDEX($C$96:$C$119,MATCH(LEFT(I115,255),LEFT($D$96:$D$119,255),0))=0,"",INDEX($C$96:$C$119,MATCH(LEFT(I115,255),LEFT($D$96:$D$119,255),0))),"")</f>
        <v>RSSH: National health strategies</v>
      </c>
      <c r="K115" s="505"/>
      <c r="L115" s="505"/>
      <c r="M115" s="506" t="s">
        <v>2705</v>
      </c>
    </row>
    <row r="116" spans="1:13" s="11" customFormat="1" x14ac:dyDescent="0.2">
      <c r="C116" s="508" t="s">
        <v>2706</v>
      </c>
      <c r="D116" s="505" t="s">
        <v>2707</v>
      </c>
      <c r="E116" s="505" t="s">
        <v>2197</v>
      </c>
      <c r="F116" s="510" t="str">
        <f t="shared" si="0"/>
        <v>RSSH: Procurement and supply chain management systems</v>
      </c>
      <c r="G116" s="505" t="s">
        <v>2708</v>
      </c>
      <c r="H116" s="509" t="s">
        <v>2709</v>
      </c>
      <c r="I116" s="505" t="str">
        <f t="array" ref="I116">IFERROR(INDEX($D$96:$D$119, MATCH(0, COUNTIF($I$95:I115, $D$96:$D$119&amp;"") + IF($D$96:$D$119="",1,0), 0)), "")</f>
        <v>MCI-00016</v>
      </c>
      <c r="J116" s="505" t="str">
        <f t="array" ref="J116">IFERROR(IF(INDEX($C$96:$C$119,MATCH(LEFT(I116,255),LEFT($D$96:$D$119,255),0))=0,"",INDEX($C$96:$C$119,MATCH(LEFT(I116,255),LEFT($D$96:$D$119,255),0))),"")</f>
        <v>RSSH: Procurement and supply chain management systems</v>
      </c>
      <c r="K116" s="505"/>
      <c r="L116" s="505"/>
      <c r="M116" s="506" t="s">
        <v>2710</v>
      </c>
    </row>
    <row r="117" spans="1:13" s="11" customFormat="1" x14ac:dyDescent="0.2">
      <c r="C117" s="508" t="s">
        <v>2711</v>
      </c>
      <c r="D117" s="505" t="s">
        <v>2712</v>
      </c>
      <c r="E117" s="505" t="s">
        <v>2197</v>
      </c>
      <c r="F117" s="510" t="str">
        <f t="shared" si="0"/>
        <v>TB/HIV</v>
      </c>
      <c r="G117" s="505" t="s">
        <v>2713</v>
      </c>
      <c r="H117" s="509" t="s">
        <v>2714</v>
      </c>
      <c r="I117" s="505" t="str">
        <f t="array" ref="I117">IFERROR(INDEX($D$96:$D$119, MATCH(0, COUNTIF($I$95:I116, $D$96:$D$119&amp;"") + IF($D$96:$D$119="",1,0), 0)), "")</f>
        <v>MCI-00009</v>
      </c>
      <c r="J117" s="505" t="str">
        <f t="array" ref="J117">IFERROR(IF(INDEX($C$96:$C$119,MATCH(LEFT(I117,255),LEFT($D$96:$D$119,255),0))=0,"",INDEX($C$96:$C$119,MATCH(LEFT(I117,255),LEFT($D$96:$D$119,255),0))),"")</f>
        <v>TB/HIV</v>
      </c>
      <c r="K117" s="505"/>
      <c r="L117" s="505"/>
      <c r="M117" s="506" t="s">
        <v>2715</v>
      </c>
    </row>
    <row r="118" spans="1:13" s="11" customFormat="1" x14ac:dyDescent="0.2">
      <c r="C118" s="508" t="s">
        <v>2716</v>
      </c>
      <c r="D118" s="505" t="s">
        <v>2717</v>
      </c>
      <c r="E118" s="505" t="s">
        <v>2197</v>
      </c>
      <c r="F118" s="510" t="str">
        <f t="shared" si="0"/>
        <v>Treatment, care and support</v>
      </c>
      <c r="G118" s="505" t="s">
        <v>2718</v>
      </c>
      <c r="H118" s="509" t="s">
        <v>2719</v>
      </c>
      <c r="I118" s="505" t="str">
        <f t="array" ref="I118">IFERROR(INDEX($D$96:$D$119, MATCH(0, COUNTIF($I$95:I117, $D$96:$D$119&amp;"") + IF($D$96:$D$119="",1,0), 0)), "")</f>
        <v>MCI-00007</v>
      </c>
      <c r="J118" s="505" t="str">
        <f t="array" ref="J118">IFERROR(IF(INDEX($C$96:$C$119,MATCH(LEFT(I118,255),LEFT($D$96:$D$119,255),0))=0,"",INDEX($C$96:$C$119,MATCH(LEFT(I118,255),LEFT($D$96:$D$119,255),0))),"")</f>
        <v>Treatment, care and support</v>
      </c>
      <c r="K118" s="505"/>
      <c r="L118" s="505"/>
      <c r="M118" s="506" t="s">
        <v>2720</v>
      </c>
    </row>
    <row r="120" spans="1:13" x14ac:dyDescent="0.2">
      <c r="A120" s="2" t="s">
        <v>75</v>
      </c>
    </row>
    <row r="121" spans="1:13" x14ac:dyDescent="0.2">
      <c r="A121" s="505" t="s">
        <v>1</v>
      </c>
      <c r="B121" s="505" t="s">
        <v>140</v>
      </c>
      <c r="C121" s="505" t="s">
        <v>88</v>
      </c>
      <c r="D121" s="505" t="s">
        <v>59</v>
      </c>
      <c r="E121" s="505" t="s">
        <v>62</v>
      </c>
      <c r="F121" s="1" t="s">
        <v>136</v>
      </c>
      <c r="G121" s="1" t="s">
        <v>137</v>
      </c>
      <c r="H121" s="7" t="s">
        <v>138</v>
      </c>
      <c r="I121" s="7" t="s">
        <v>139</v>
      </c>
    </row>
    <row r="122" spans="1:13" hidden="1" x14ac:dyDescent="0.2">
      <c r="A122" s="505" t="s">
        <v>135</v>
      </c>
      <c r="B122" s="506" t="s">
        <v>105</v>
      </c>
      <c r="C122" s="508" t="s">
        <v>67</v>
      </c>
      <c r="D122" s="506" t="s">
        <v>58</v>
      </c>
      <c r="E122" s="505" t="s">
        <v>61</v>
      </c>
      <c r="H122" s="7"/>
      <c r="I122" s="7"/>
    </row>
    <row r="123" spans="1:13" s="11" customFormat="1" x14ac:dyDescent="0.2">
      <c r="A123" s="505" t="s">
        <v>2657</v>
      </c>
      <c r="B123" s="506" t="s">
        <v>2844</v>
      </c>
      <c r="C123" s="508" t="s">
        <v>2845</v>
      </c>
      <c r="D123" s="506"/>
      <c r="E123" s="505" t="s">
        <v>2846</v>
      </c>
      <c r="H123" s="7"/>
      <c r="I123" s="7"/>
    </row>
    <row r="124" spans="1:13" s="11" customFormat="1" x14ac:dyDescent="0.2">
      <c r="A124" s="505" t="s">
        <v>2657</v>
      </c>
      <c r="B124" s="506" t="s">
        <v>2847</v>
      </c>
      <c r="C124" s="508" t="s">
        <v>2848</v>
      </c>
      <c r="D124" s="506"/>
      <c r="E124" s="505" t="s">
        <v>2849</v>
      </c>
      <c r="H124" s="7"/>
      <c r="I124" s="7"/>
    </row>
    <row r="125" spans="1:13" s="11" customFormat="1" x14ac:dyDescent="0.2">
      <c r="A125" s="505" t="s">
        <v>2657</v>
      </c>
      <c r="B125" s="506" t="s">
        <v>2850</v>
      </c>
      <c r="C125" s="508" t="s">
        <v>2851</v>
      </c>
      <c r="D125" s="506"/>
      <c r="E125" s="505" t="s">
        <v>2852</v>
      </c>
      <c r="H125" s="7"/>
      <c r="I125" s="7"/>
    </row>
    <row r="126" spans="1:13" s="11" customFormat="1" x14ac:dyDescent="0.2">
      <c r="A126" s="505" t="s">
        <v>2657</v>
      </c>
      <c r="B126" s="506" t="s">
        <v>2853</v>
      </c>
      <c r="C126" s="508" t="s">
        <v>2854</v>
      </c>
      <c r="D126" s="506"/>
      <c r="E126" s="505" t="s">
        <v>2855</v>
      </c>
      <c r="H126" s="7"/>
      <c r="I126" s="7"/>
    </row>
    <row r="127" spans="1:13" s="11" customFormat="1" x14ac:dyDescent="0.2">
      <c r="A127" s="505" t="s">
        <v>2657</v>
      </c>
      <c r="B127" s="506" t="s">
        <v>2856</v>
      </c>
      <c r="C127" s="508" t="s">
        <v>2857</v>
      </c>
      <c r="D127" s="506"/>
      <c r="E127" s="505" t="s">
        <v>2858</v>
      </c>
      <c r="H127" s="7"/>
      <c r="I127" s="7"/>
    </row>
    <row r="128" spans="1:13" s="11" customFormat="1" x14ac:dyDescent="0.2">
      <c r="A128" s="505" t="s">
        <v>2657</v>
      </c>
      <c r="B128" s="506" t="s">
        <v>2859</v>
      </c>
      <c r="C128" s="508" t="s">
        <v>2860</v>
      </c>
      <c r="D128" s="506"/>
      <c r="E128" s="505" t="s">
        <v>2861</v>
      </c>
      <c r="H128" s="7"/>
      <c r="I128" s="7"/>
    </row>
    <row r="129" spans="1:9" s="11" customFormat="1" x14ac:dyDescent="0.2">
      <c r="A129" s="505" t="s">
        <v>2657</v>
      </c>
      <c r="B129" s="506" t="s">
        <v>2862</v>
      </c>
      <c r="C129" s="508" t="s">
        <v>2863</v>
      </c>
      <c r="D129" s="506"/>
      <c r="E129" s="505" t="s">
        <v>2864</v>
      </c>
      <c r="H129" s="7"/>
      <c r="I129" s="7"/>
    </row>
    <row r="130" spans="1:9" s="11" customFormat="1" x14ac:dyDescent="0.2">
      <c r="A130" s="505" t="s">
        <v>2657</v>
      </c>
      <c r="B130" s="506" t="s">
        <v>2865</v>
      </c>
      <c r="C130" s="508" t="s">
        <v>2866</v>
      </c>
      <c r="D130" s="506"/>
      <c r="E130" s="505" t="s">
        <v>2867</v>
      </c>
      <c r="H130" s="7"/>
      <c r="I130" s="7"/>
    </row>
    <row r="131" spans="1:9" s="11" customFormat="1" x14ac:dyDescent="0.2">
      <c r="A131" s="505" t="s">
        <v>2622</v>
      </c>
      <c r="B131" s="506" t="s">
        <v>2868</v>
      </c>
      <c r="C131" s="508" t="s">
        <v>2869</v>
      </c>
      <c r="D131" s="506"/>
      <c r="E131" s="505" t="s">
        <v>2870</v>
      </c>
      <c r="H131" s="7"/>
      <c r="I131" s="7"/>
    </row>
    <row r="132" spans="1:9" s="11" customFormat="1" x14ac:dyDescent="0.2">
      <c r="A132" s="505" t="s">
        <v>2622</v>
      </c>
      <c r="B132" s="506" t="s">
        <v>2871</v>
      </c>
      <c r="C132" s="508" t="s">
        <v>2872</v>
      </c>
      <c r="D132" s="506"/>
      <c r="E132" s="505" t="s">
        <v>2873</v>
      </c>
      <c r="H132" s="7"/>
      <c r="I132" s="7"/>
    </row>
    <row r="133" spans="1:9" s="11" customFormat="1" x14ac:dyDescent="0.2">
      <c r="A133" s="505" t="s">
        <v>2622</v>
      </c>
      <c r="B133" s="506" t="s">
        <v>2874</v>
      </c>
      <c r="C133" s="508" t="s">
        <v>2875</v>
      </c>
      <c r="D133" s="506"/>
      <c r="E133" s="505" t="s">
        <v>2876</v>
      </c>
      <c r="H133" s="7"/>
      <c r="I133" s="7"/>
    </row>
    <row r="134" spans="1:9" s="11" customFormat="1" x14ac:dyDescent="0.2">
      <c r="A134" s="505" t="s">
        <v>2622</v>
      </c>
      <c r="B134" s="506" t="s">
        <v>2877</v>
      </c>
      <c r="C134" s="508" t="s">
        <v>2878</v>
      </c>
      <c r="D134" s="506"/>
      <c r="E134" s="505" t="s">
        <v>2879</v>
      </c>
      <c r="H134" s="7"/>
      <c r="I134" s="7"/>
    </row>
    <row r="135" spans="1:9" s="11" customFormat="1" x14ac:dyDescent="0.2">
      <c r="A135" s="505" t="s">
        <v>2622</v>
      </c>
      <c r="B135" s="506" t="s">
        <v>2880</v>
      </c>
      <c r="C135" s="508" t="s">
        <v>2881</v>
      </c>
      <c r="D135" s="506"/>
      <c r="E135" s="505" t="s">
        <v>2882</v>
      </c>
      <c r="H135" s="7"/>
      <c r="I135" s="7"/>
    </row>
    <row r="136" spans="1:9" s="11" customFormat="1" x14ac:dyDescent="0.2">
      <c r="A136" s="505" t="s">
        <v>2622</v>
      </c>
      <c r="B136" s="506" t="s">
        <v>2883</v>
      </c>
      <c r="C136" s="508" t="s">
        <v>2884</v>
      </c>
      <c r="D136" s="506"/>
      <c r="E136" s="505" t="s">
        <v>2885</v>
      </c>
      <c r="H136" s="7"/>
      <c r="I136" s="7"/>
    </row>
    <row r="137" spans="1:9" s="11" customFormat="1" x14ac:dyDescent="0.2">
      <c r="A137" s="505" t="s">
        <v>2622</v>
      </c>
      <c r="B137" s="506" t="s">
        <v>2886</v>
      </c>
      <c r="C137" s="508" t="s">
        <v>2887</v>
      </c>
      <c r="D137" s="506"/>
      <c r="E137" s="505" t="s">
        <v>2888</v>
      </c>
      <c r="H137" s="7"/>
      <c r="I137" s="7"/>
    </row>
    <row r="138" spans="1:9" s="11" customFormat="1" x14ac:dyDescent="0.2">
      <c r="A138" s="505" t="s">
        <v>2622</v>
      </c>
      <c r="B138" s="506" t="s">
        <v>2889</v>
      </c>
      <c r="C138" s="508" t="s">
        <v>2890</v>
      </c>
      <c r="D138" s="506"/>
      <c r="E138" s="505" t="s">
        <v>2891</v>
      </c>
      <c r="H138" s="7"/>
      <c r="I138" s="7"/>
    </row>
    <row r="139" spans="1:9" s="11" customFormat="1" x14ac:dyDescent="0.2">
      <c r="A139" s="505" t="s">
        <v>2622</v>
      </c>
      <c r="B139" s="506" t="s">
        <v>2892</v>
      </c>
      <c r="C139" s="508" t="s">
        <v>2893</v>
      </c>
      <c r="D139" s="506"/>
      <c r="E139" s="505" t="s">
        <v>2894</v>
      </c>
      <c r="H139" s="7"/>
      <c r="I139" s="7"/>
    </row>
    <row r="140" spans="1:9" s="11" customFormat="1" x14ac:dyDescent="0.2">
      <c r="A140" s="505" t="s">
        <v>2622</v>
      </c>
      <c r="B140" s="506" t="s">
        <v>2895</v>
      </c>
      <c r="C140" s="508" t="s">
        <v>2896</v>
      </c>
      <c r="D140" s="506"/>
      <c r="E140" s="505" t="s">
        <v>2897</v>
      </c>
      <c r="H140" s="7"/>
      <c r="I140" s="7"/>
    </row>
    <row r="141" spans="1:9" s="11" customFormat="1" x14ac:dyDescent="0.2">
      <c r="A141" s="505" t="s">
        <v>2622</v>
      </c>
      <c r="B141" s="506" t="s">
        <v>2898</v>
      </c>
      <c r="C141" s="508" t="s">
        <v>2899</v>
      </c>
      <c r="D141" s="506"/>
      <c r="E141" s="505" t="s">
        <v>2900</v>
      </c>
      <c r="H141" s="7"/>
      <c r="I141" s="7"/>
    </row>
    <row r="142" spans="1:9" s="11" customFormat="1" x14ac:dyDescent="0.2">
      <c r="A142" s="505" t="s">
        <v>2617</v>
      </c>
      <c r="B142" s="506" t="s">
        <v>2901</v>
      </c>
      <c r="C142" s="508" t="s">
        <v>2902</v>
      </c>
      <c r="D142" s="506"/>
      <c r="E142" s="505" t="s">
        <v>2903</v>
      </c>
      <c r="H142" s="7"/>
      <c r="I142" s="7"/>
    </row>
    <row r="143" spans="1:9" s="11" customFormat="1" x14ac:dyDescent="0.2">
      <c r="A143" s="505" t="s">
        <v>2617</v>
      </c>
      <c r="B143" s="506" t="s">
        <v>2904</v>
      </c>
      <c r="C143" s="508" t="s">
        <v>2905</v>
      </c>
      <c r="D143" s="506"/>
      <c r="E143" s="505" t="s">
        <v>2906</v>
      </c>
      <c r="H143" s="7"/>
      <c r="I143" s="7"/>
    </row>
    <row r="144" spans="1:9" s="11" customFormat="1" x14ac:dyDescent="0.2">
      <c r="A144" s="505" t="s">
        <v>2617</v>
      </c>
      <c r="B144" s="506" t="s">
        <v>2907</v>
      </c>
      <c r="C144" s="508" t="s">
        <v>2908</v>
      </c>
      <c r="D144" s="506"/>
      <c r="E144" s="505" t="s">
        <v>2909</v>
      </c>
      <c r="H144" s="7"/>
      <c r="I144" s="7"/>
    </row>
    <row r="145" spans="1:9" s="11" customFormat="1" x14ac:dyDescent="0.2">
      <c r="A145" s="505" t="s">
        <v>2617</v>
      </c>
      <c r="B145" s="506" t="s">
        <v>2910</v>
      </c>
      <c r="C145" s="508" t="s">
        <v>2911</v>
      </c>
      <c r="D145" s="506"/>
      <c r="E145" s="505" t="s">
        <v>2912</v>
      </c>
      <c r="H145" s="7"/>
      <c r="I145" s="7"/>
    </row>
    <row r="146" spans="1:9" s="11" customFormat="1" x14ac:dyDescent="0.2">
      <c r="A146" s="505" t="s">
        <v>2617</v>
      </c>
      <c r="B146" s="506" t="s">
        <v>2913</v>
      </c>
      <c r="C146" s="508" t="s">
        <v>2914</v>
      </c>
      <c r="D146" s="506"/>
      <c r="E146" s="505" t="s">
        <v>2915</v>
      </c>
      <c r="H146" s="7"/>
      <c r="I146" s="7"/>
    </row>
    <row r="147" spans="1:9" s="11" customFormat="1" x14ac:dyDescent="0.2">
      <c r="A147" s="505" t="s">
        <v>2617</v>
      </c>
      <c r="B147" s="506" t="s">
        <v>2916</v>
      </c>
      <c r="C147" s="508" t="s">
        <v>2917</v>
      </c>
      <c r="D147" s="506"/>
      <c r="E147" s="505" t="s">
        <v>2918</v>
      </c>
      <c r="H147" s="7"/>
      <c r="I147" s="7"/>
    </row>
    <row r="148" spans="1:9" s="11" customFormat="1" x14ac:dyDescent="0.2">
      <c r="A148" s="505" t="s">
        <v>2617</v>
      </c>
      <c r="B148" s="506" t="s">
        <v>2919</v>
      </c>
      <c r="C148" s="508" t="s">
        <v>2920</v>
      </c>
      <c r="D148" s="506"/>
      <c r="E148" s="505" t="s">
        <v>2921</v>
      </c>
      <c r="H148" s="7"/>
      <c r="I148" s="7"/>
    </row>
    <row r="149" spans="1:9" s="11" customFormat="1" x14ac:dyDescent="0.2">
      <c r="A149" s="505" t="s">
        <v>2617</v>
      </c>
      <c r="B149" s="506" t="s">
        <v>2922</v>
      </c>
      <c r="C149" s="508" t="s">
        <v>2923</v>
      </c>
      <c r="D149" s="506"/>
      <c r="E149" s="505" t="s">
        <v>2924</v>
      </c>
      <c r="H149" s="7"/>
      <c r="I149" s="7"/>
    </row>
    <row r="150" spans="1:9" s="11" customFormat="1" x14ac:dyDescent="0.2">
      <c r="A150" s="505" t="s">
        <v>2617</v>
      </c>
      <c r="B150" s="506" t="s">
        <v>2925</v>
      </c>
      <c r="C150" s="508" t="s">
        <v>2926</v>
      </c>
      <c r="D150" s="506"/>
      <c r="E150" s="505" t="s">
        <v>2927</v>
      </c>
      <c r="H150" s="7"/>
      <c r="I150" s="7"/>
    </row>
    <row r="151" spans="1:9" s="11" customFormat="1" x14ac:dyDescent="0.2">
      <c r="A151" s="505" t="s">
        <v>2617</v>
      </c>
      <c r="B151" s="506" t="s">
        <v>2928</v>
      </c>
      <c r="C151" s="508" t="s">
        <v>2929</v>
      </c>
      <c r="D151" s="506"/>
      <c r="E151" s="505" t="s">
        <v>2930</v>
      </c>
      <c r="H151" s="7"/>
      <c r="I151" s="7"/>
    </row>
    <row r="152" spans="1:9" s="11" customFormat="1" x14ac:dyDescent="0.2">
      <c r="A152" s="505" t="s">
        <v>2617</v>
      </c>
      <c r="B152" s="506" t="s">
        <v>2931</v>
      </c>
      <c r="C152" s="508" t="s">
        <v>2932</v>
      </c>
      <c r="D152" s="506"/>
      <c r="E152" s="505" t="s">
        <v>2933</v>
      </c>
      <c r="H152" s="7"/>
      <c r="I152" s="7"/>
    </row>
    <row r="153" spans="1:9" s="11" customFormat="1" x14ac:dyDescent="0.2">
      <c r="A153" s="505" t="s">
        <v>2617</v>
      </c>
      <c r="B153" s="506" t="s">
        <v>2934</v>
      </c>
      <c r="C153" s="508" t="s">
        <v>2935</v>
      </c>
      <c r="D153" s="506"/>
      <c r="E153" s="505" t="s">
        <v>2936</v>
      </c>
      <c r="H153" s="7"/>
      <c r="I153" s="7"/>
    </row>
    <row r="154" spans="1:9" s="11" customFormat="1" x14ac:dyDescent="0.2">
      <c r="A154" s="505" t="s">
        <v>2662</v>
      </c>
      <c r="B154" s="506" t="s">
        <v>2937</v>
      </c>
      <c r="C154" s="508" t="s">
        <v>2938</v>
      </c>
      <c r="D154" s="506"/>
      <c r="E154" s="505" t="s">
        <v>2939</v>
      </c>
      <c r="H154" s="7"/>
      <c r="I154" s="7"/>
    </row>
    <row r="155" spans="1:9" s="11" customFormat="1" x14ac:dyDescent="0.2">
      <c r="A155" s="505" t="s">
        <v>2662</v>
      </c>
      <c r="B155" s="506" t="s">
        <v>2940</v>
      </c>
      <c r="C155" s="508" t="s">
        <v>2941</v>
      </c>
      <c r="D155" s="506"/>
      <c r="E155" s="505" t="s">
        <v>2942</v>
      </c>
      <c r="H155" s="7"/>
      <c r="I155" s="7"/>
    </row>
    <row r="156" spans="1:9" s="11" customFormat="1" x14ac:dyDescent="0.2">
      <c r="A156" s="505" t="s">
        <v>2662</v>
      </c>
      <c r="B156" s="506" t="s">
        <v>2943</v>
      </c>
      <c r="C156" s="508" t="s">
        <v>2944</v>
      </c>
      <c r="D156" s="506"/>
      <c r="E156" s="505" t="s">
        <v>2945</v>
      </c>
      <c r="H156" s="7"/>
      <c r="I156" s="7"/>
    </row>
    <row r="157" spans="1:9" s="11" customFormat="1" x14ac:dyDescent="0.2">
      <c r="A157" s="505" t="s">
        <v>2662</v>
      </c>
      <c r="B157" s="506" t="s">
        <v>2946</v>
      </c>
      <c r="C157" s="508" t="s">
        <v>2947</v>
      </c>
      <c r="D157" s="506"/>
      <c r="E157" s="505" t="s">
        <v>2948</v>
      </c>
      <c r="H157" s="7"/>
      <c r="I157" s="7"/>
    </row>
    <row r="158" spans="1:9" s="11" customFormat="1" x14ac:dyDescent="0.2">
      <c r="A158" s="505" t="s">
        <v>2662</v>
      </c>
      <c r="B158" s="506" t="s">
        <v>2949</v>
      </c>
      <c r="C158" s="508" t="s">
        <v>2950</v>
      </c>
      <c r="D158" s="506"/>
      <c r="E158" s="505" t="s">
        <v>2951</v>
      </c>
      <c r="H158" s="7"/>
      <c r="I158" s="7"/>
    </row>
    <row r="159" spans="1:9" s="11" customFormat="1" x14ac:dyDescent="0.2">
      <c r="A159" s="505" t="s">
        <v>2652</v>
      </c>
      <c r="B159" s="506" t="s">
        <v>2952</v>
      </c>
      <c r="C159" s="508" t="s">
        <v>2953</v>
      </c>
      <c r="D159" s="506"/>
      <c r="E159" s="505" t="s">
        <v>2954</v>
      </c>
      <c r="H159" s="7"/>
      <c r="I159" s="7"/>
    </row>
    <row r="160" spans="1:9" s="11" customFormat="1" x14ac:dyDescent="0.2">
      <c r="A160" s="505" t="s">
        <v>2652</v>
      </c>
      <c r="B160" s="506" t="s">
        <v>2955</v>
      </c>
      <c r="C160" s="508" t="s">
        <v>2956</v>
      </c>
      <c r="D160" s="506"/>
      <c r="E160" s="505" t="s">
        <v>2957</v>
      </c>
      <c r="H160" s="7"/>
      <c r="I160" s="7"/>
    </row>
    <row r="161" spans="1:9" s="11" customFormat="1" x14ac:dyDescent="0.2">
      <c r="A161" s="505" t="s">
        <v>2652</v>
      </c>
      <c r="B161" s="506" t="s">
        <v>2958</v>
      </c>
      <c r="C161" s="508" t="s">
        <v>2959</v>
      </c>
      <c r="D161" s="506"/>
      <c r="E161" s="505" t="s">
        <v>2960</v>
      </c>
      <c r="H161" s="7"/>
      <c r="I161" s="7"/>
    </row>
    <row r="162" spans="1:9" s="11" customFormat="1" x14ac:dyDescent="0.2">
      <c r="A162" s="505" t="s">
        <v>2652</v>
      </c>
      <c r="B162" s="506" t="s">
        <v>2961</v>
      </c>
      <c r="C162" s="508" t="s">
        <v>2962</v>
      </c>
      <c r="D162" s="506"/>
      <c r="E162" s="505" t="s">
        <v>2963</v>
      </c>
      <c r="H162" s="7"/>
      <c r="I162" s="7"/>
    </row>
    <row r="163" spans="1:9" s="11" customFormat="1" x14ac:dyDescent="0.2">
      <c r="A163" s="505" t="s">
        <v>2652</v>
      </c>
      <c r="B163" s="506" t="s">
        <v>2964</v>
      </c>
      <c r="C163" s="508" t="s">
        <v>2965</v>
      </c>
      <c r="D163" s="506"/>
      <c r="E163" s="505" t="s">
        <v>2966</v>
      </c>
      <c r="H163" s="7"/>
      <c r="I163" s="7"/>
    </row>
    <row r="164" spans="1:9" s="11" customFormat="1" x14ac:dyDescent="0.2">
      <c r="A164" s="505" t="s">
        <v>2652</v>
      </c>
      <c r="B164" s="506" t="s">
        <v>2967</v>
      </c>
      <c r="C164" s="508" t="s">
        <v>2968</v>
      </c>
      <c r="D164" s="506"/>
      <c r="E164" s="505" t="s">
        <v>2969</v>
      </c>
      <c r="H164" s="7"/>
      <c r="I164" s="7"/>
    </row>
    <row r="165" spans="1:9" s="11" customFormat="1" x14ac:dyDescent="0.2">
      <c r="A165" s="505" t="s">
        <v>2652</v>
      </c>
      <c r="B165" s="506" t="s">
        <v>2970</v>
      </c>
      <c r="C165" s="508" t="s">
        <v>2971</v>
      </c>
      <c r="D165" s="506"/>
      <c r="E165" s="505" t="s">
        <v>2972</v>
      </c>
      <c r="H165" s="7"/>
      <c r="I165" s="7"/>
    </row>
    <row r="166" spans="1:9" s="11" customFormat="1" x14ac:dyDescent="0.2">
      <c r="A166" s="505" t="s">
        <v>2652</v>
      </c>
      <c r="B166" s="506" t="s">
        <v>2973</v>
      </c>
      <c r="C166" s="508" t="s">
        <v>2974</v>
      </c>
      <c r="D166" s="506"/>
      <c r="E166" s="505" t="s">
        <v>2975</v>
      </c>
      <c r="H166" s="7"/>
      <c r="I166" s="7"/>
    </row>
    <row r="167" spans="1:9" s="11" customFormat="1" x14ac:dyDescent="0.2">
      <c r="A167" s="505" t="s">
        <v>2652</v>
      </c>
      <c r="B167" s="506" t="s">
        <v>2976</v>
      </c>
      <c r="C167" s="508" t="s">
        <v>2977</v>
      </c>
      <c r="D167" s="506"/>
      <c r="E167" s="505" t="s">
        <v>2978</v>
      </c>
      <c r="H167" s="7"/>
      <c r="I167" s="7"/>
    </row>
    <row r="168" spans="1:9" s="11" customFormat="1" x14ac:dyDescent="0.2">
      <c r="A168" s="505" t="s">
        <v>2652</v>
      </c>
      <c r="B168" s="506" t="s">
        <v>2979</v>
      </c>
      <c r="C168" s="508" t="s">
        <v>2980</v>
      </c>
      <c r="D168" s="506"/>
      <c r="E168" s="505" t="s">
        <v>2981</v>
      </c>
      <c r="H168" s="7"/>
      <c r="I168" s="7"/>
    </row>
    <row r="169" spans="1:9" s="11" customFormat="1" x14ac:dyDescent="0.2">
      <c r="A169" s="505" t="s">
        <v>2652</v>
      </c>
      <c r="B169" s="506" t="s">
        <v>2982</v>
      </c>
      <c r="C169" s="508" t="s">
        <v>2983</v>
      </c>
      <c r="D169" s="506"/>
      <c r="E169" s="505" t="s">
        <v>2984</v>
      </c>
      <c r="H169" s="7"/>
      <c r="I169" s="7"/>
    </row>
    <row r="170" spans="1:9" s="11" customFormat="1" x14ac:dyDescent="0.2">
      <c r="A170" s="505" t="s">
        <v>2647</v>
      </c>
      <c r="B170" s="506" t="s">
        <v>2985</v>
      </c>
      <c r="C170" s="508" t="s">
        <v>2986</v>
      </c>
      <c r="D170" s="506"/>
      <c r="E170" s="505" t="s">
        <v>2987</v>
      </c>
      <c r="H170" s="7"/>
      <c r="I170" s="7"/>
    </row>
    <row r="171" spans="1:9" s="11" customFormat="1" x14ac:dyDescent="0.2">
      <c r="A171" s="505" t="s">
        <v>2647</v>
      </c>
      <c r="B171" s="506" t="s">
        <v>2988</v>
      </c>
      <c r="C171" s="508" t="s">
        <v>2989</v>
      </c>
      <c r="D171" s="506"/>
      <c r="E171" s="505" t="s">
        <v>2990</v>
      </c>
      <c r="H171" s="7"/>
      <c r="I171" s="7"/>
    </row>
    <row r="172" spans="1:9" s="11" customFormat="1" x14ac:dyDescent="0.2">
      <c r="A172" s="505" t="s">
        <v>2647</v>
      </c>
      <c r="B172" s="506" t="s">
        <v>2991</v>
      </c>
      <c r="C172" s="508" t="s">
        <v>2992</v>
      </c>
      <c r="D172" s="506"/>
      <c r="E172" s="505" t="s">
        <v>2993</v>
      </c>
      <c r="H172" s="7"/>
      <c r="I172" s="7"/>
    </row>
    <row r="173" spans="1:9" s="11" customFormat="1" x14ac:dyDescent="0.2">
      <c r="A173" s="505" t="s">
        <v>2647</v>
      </c>
      <c r="B173" s="506" t="s">
        <v>2994</v>
      </c>
      <c r="C173" s="508" t="s">
        <v>2995</v>
      </c>
      <c r="D173" s="506"/>
      <c r="E173" s="505" t="s">
        <v>2996</v>
      </c>
      <c r="H173" s="7"/>
      <c r="I173" s="7"/>
    </row>
    <row r="174" spans="1:9" s="11" customFormat="1" x14ac:dyDescent="0.2">
      <c r="A174" s="505" t="s">
        <v>2647</v>
      </c>
      <c r="B174" s="506" t="s">
        <v>2997</v>
      </c>
      <c r="C174" s="508" t="s">
        <v>2998</v>
      </c>
      <c r="D174" s="506"/>
      <c r="E174" s="505" t="s">
        <v>2999</v>
      </c>
      <c r="H174" s="7"/>
      <c r="I174" s="7"/>
    </row>
    <row r="175" spans="1:9" s="11" customFormat="1" x14ac:dyDescent="0.2">
      <c r="A175" s="505" t="s">
        <v>2717</v>
      </c>
      <c r="B175" s="506" t="s">
        <v>3000</v>
      </c>
      <c r="C175" s="508" t="s">
        <v>3001</v>
      </c>
      <c r="D175" s="506"/>
      <c r="E175" s="505" t="s">
        <v>3002</v>
      </c>
      <c r="H175" s="7"/>
      <c r="I175" s="7"/>
    </row>
    <row r="176" spans="1:9" s="11" customFormat="1" x14ac:dyDescent="0.2">
      <c r="A176" s="505" t="s">
        <v>2717</v>
      </c>
      <c r="B176" s="506" t="s">
        <v>3003</v>
      </c>
      <c r="C176" s="508" t="s">
        <v>3004</v>
      </c>
      <c r="D176" s="506"/>
      <c r="E176" s="505" t="s">
        <v>3005</v>
      </c>
      <c r="H176" s="7"/>
      <c r="I176" s="7"/>
    </row>
    <row r="177" spans="1:9" s="11" customFormat="1" x14ac:dyDescent="0.2">
      <c r="A177" s="505" t="s">
        <v>2717</v>
      </c>
      <c r="B177" s="506" t="s">
        <v>3006</v>
      </c>
      <c r="C177" s="508" t="s">
        <v>3007</v>
      </c>
      <c r="D177" s="506"/>
      <c r="E177" s="505" t="s">
        <v>3008</v>
      </c>
      <c r="H177" s="7"/>
      <c r="I177" s="7"/>
    </row>
    <row r="178" spans="1:9" s="11" customFormat="1" x14ac:dyDescent="0.2">
      <c r="A178" s="505" t="s">
        <v>2717</v>
      </c>
      <c r="B178" s="506" t="s">
        <v>3009</v>
      </c>
      <c r="C178" s="508" t="s">
        <v>3010</v>
      </c>
      <c r="D178" s="506"/>
      <c r="E178" s="505" t="s">
        <v>3011</v>
      </c>
      <c r="H178" s="7"/>
      <c r="I178" s="7"/>
    </row>
    <row r="179" spans="1:9" s="11" customFormat="1" x14ac:dyDescent="0.2">
      <c r="A179" s="505" t="s">
        <v>2717</v>
      </c>
      <c r="B179" s="506" t="s">
        <v>3012</v>
      </c>
      <c r="C179" s="508" t="s">
        <v>3013</v>
      </c>
      <c r="D179" s="506"/>
      <c r="E179" s="505" t="s">
        <v>3014</v>
      </c>
      <c r="H179" s="7"/>
      <c r="I179" s="7"/>
    </row>
    <row r="180" spans="1:9" s="11" customFormat="1" x14ac:dyDescent="0.2">
      <c r="A180" s="505" t="s">
        <v>2717</v>
      </c>
      <c r="B180" s="506" t="s">
        <v>3015</v>
      </c>
      <c r="C180" s="508" t="s">
        <v>3016</v>
      </c>
      <c r="D180" s="506"/>
      <c r="E180" s="505" t="s">
        <v>3017</v>
      </c>
      <c r="H180" s="7"/>
      <c r="I180" s="7"/>
    </row>
    <row r="181" spans="1:9" s="11" customFormat="1" x14ac:dyDescent="0.2">
      <c r="A181" s="505" t="s">
        <v>2717</v>
      </c>
      <c r="B181" s="506" t="s">
        <v>3018</v>
      </c>
      <c r="C181" s="508" t="s">
        <v>3019</v>
      </c>
      <c r="D181" s="506"/>
      <c r="E181" s="505" t="s">
        <v>3020</v>
      </c>
      <c r="H181" s="7"/>
      <c r="I181" s="7"/>
    </row>
    <row r="182" spans="1:9" s="11" customFormat="1" x14ac:dyDescent="0.2">
      <c r="A182" s="505" t="s">
        <v>2717</v>
      </c>
      <c r="B182" s="506" t="s">
        <v>3021</v>
      </c>
      <c r="C182" s="508" t="s">
        <v>3022</v>
      </c>
      <c r="D182" s="506"/>
      <c r="E182" s="505" t="s">
        <v>3023</v>
      </c>
      <c r="H182" s="7"/>
      <c r="I182" s="7"/>
    </row>
    <row r="183" spans="1:9" s="11" customFormat="1" x14ac:dyDescent="0.2">
      <c r="A183" s="505" t="s">
        <v>2712</v>
      </c>
      <c r="B183" s="506" t="s">
        <v>3024</v>
      </c>
      <c r="C183" s="508" t="s">
        <v>3025</v>
      </c>
      <c r="D183" s="506"/>
      <c r="E183" s="505" t="s">
        <v>3026</v>
      </c>
      <c r="H183" s="7"/>
      <c r="I183" s="7"/>
    </row>
    <row r="184" spans="1:9" s="11" customFormat="1" x14ac:dyDescent="0.2">
      <c r="A184" s="505" t="s">
        <v>2712</v>
      </c>
      <c r="B184" s="506" t="s">
        <v>3027</v>
      </c>
      <c r="C184" s="508" t="s">
        <v>3028</v>
      </c>
      <c r="D184" s="506"/>
      <c r="E184" s="505" t="s">
        <v>3029</v>
      </c>
      <c r="H184" s="7"/>
      <c r="I184" s="7"/>
    </row>
    <row r="185" spans="1:9" s="11" customFormat="1" x14ac:dyDescent="0.2">
      <c r="A185" s="505" t="s">
        <v>2712</v>
      </c>
      <c r="B185" s="506" t="s">
        <v>3030</v>
      </c>
      <c r="C185" s="508" t="s">
        <v>3031</v>
      </c>
      <c r="D185" s="506"/>
      <c r="E185" s="505" t="s">
        <v>3032</v>
      </c>
      <c r="H185" s="7"/>
      <c r="I185" s="7"/>
    </row>
    <row r="186" spans="1:9" s="11" customFormat="1" x14ac:dyDescent="0.2">
      <c r="A186" s="505" t="s">
        <v>2712</v>
      </c>
      <c r="B186" s="506" t="s">
        <v>3033</v>
      </c>
      <c r="C186" s="508" t="s">
        <v>3034</v>
      </c>
      <c r="D186" s="506"/>
      <c r="E186" s="505" t="s">
        <v>3035</v>
      </c>
      <c r="H186" s="7"/>
      <c r="I186" s="7"/>
    </row>
    <row r="187" spans="1:9" s="11" customFormat="1" x14ac:dyDescent="0.2">
      <c r="A187" s="505" t="s">
        <v>2712</v>
      </c>
      <c r="B187" s="506" t="s">
        <v>3036</v>
      </c>
      <c r="C187" s="508" t="s">
        <v>3037</v>
      </c>
      <c r="D187" s="506"/>
      <c r="E187" s="505" t="s">
        <v>3038</v>
      </c>
      <c r="H187" s="7"/>
      <c r="I187" s="7"/>
    </row>
    <row r="188" spans="1:9" s="11" customFormat="1" x14ac:dyDescent="0.2">
      <c r="A188" s="505" t="s">
        <v>2712</v>
      </c>
      <c r="B188" s="506" t="s">
        <v>3039</v>
      </c>
      <c r="C188" s="508" t="s">
        <v>3040</v>
      </c>
      <c r="D188" s="506"/>
      <c r="E188" s="505" t="s">
        <v>3041</v>
      </c>
      <c r="H188" s="7"/>
      <c r="I188" s="7"/>
    </row>
    <row r="189" spans="1:9" s="11" customFormat="1" x14ac:dyDescent="0.2">
      <c r="A189" s="505" t="s">
        <v>2712</v>
      </c>
      <c r="B189" s="506" t="s">
        <v>3042</v>
      </c>
      <c r="C189" s="508" t="s">
        <v>3043</v>
      </c>
      <c r="D189" s="506"/>
      <c r="E189" s="505" t="s">
        <v>3044</v>
      </c>
      <c r="H189" s="7"/>
      <c r="I189" s="7"/>
    </row>
    <row r="190" spans="1:9" s="11" customFormat="1" x14ac:dyDescent="0.2">
      <c r="A190" s="505" t="s">
        <v>2712</v>
      </c>
      <c r="B190" s="506" t="s">
        <v>3045</v>
      </c>
      <c r="C190" s="508" t="s">
        <v>3046</v>
      </c>
      <c r="D190" s="506"/>
      <c r="E190" s="505" t="s">
        <v>3047</v>
      </c>
      <c r="H190" s="7"/>
      <c r="I190" s="7"/>
    </row>
    <row r="191" spans="1:9" s="11" customFormat="1" x14ac:dyDescent="0.2">
      <c r="A191" s="505" t="s">
        <v>2697</v>
      </c>
      <c r="B191" s="506" t="s">
        <v>3048</v>
      </c>
      <c r="C191" s="508" t="s">
        <v>3049</v>
      </c>
      <c r="D191" s="506"/>
      <c r="E191" s="505" t="s">
        <v>3050</v>
      </c>
      <c r="H191" s="7"/>
      <c r="I191" s="7"/>
    </row>
    <row r="192" spans="1:9" s="11" customFormat="1" x14ac:dyDescent="0.2">
      <c r="A192" s="505" t="s">
        <v>2697</v>
      </c>
      <c r="B192" s="506" t="s">
        <v>3051</v>
      </c>
      <c r="C192" s="508" t="s">
        <v>3052</v>
      </c>
      <c r="D192" s="506"/>
      <c r="E192" s="505" t="s">
        <v>3053</v>
      </c>
      <c r="H192" s="7"/>
      <c r="I192" s="7"/>
    </row>
    <row r="193" spans="1:9" s="11" customFormat="1" x14ac:dyDescent="0.2">
      <c r="A193" s="505" t="s">
        <v>2697</v>
      </c>
      <c r="B193" s="506" t="s">
        <v>3054</v>
      </c>
      <c r="C193" s="508" t="s">
        <v>3055</v>
      </c>
      <c r="D193" s="506"/>
      <c r="E193" s="505" t="s">
        <v>3056</v>
      </c>
      <c r="H193" s="7"/>
      <c r="I193" s="7"/>
    </row>
    <row r="194" spans="1:9" s="11" customFormat="1" x14ac:dyDescent="0.2">
      <c r="A194" s="505" t="s">
        <v>2697</v>
      </c>
      <c r="B194" s="506" t="s">
        <v>3057</v>
      </c>
      <c r="C194" s="508" t="s">
        <v>3058</v>
      </c>
      <c r="D194" s="506"/>
      <c r="E194" s="505" t="s">
        <v>3059</v>
      </c>
      <c r="H194" s="7"/>
      <c r="I194" s="7"/>
    </row>
    <row r="195" spans="1:9" s="11" customFormat="1" x14ac:dyDescent="0.2">
      <c r="A195" s="505" t="s">
        <v>2697</v>
      </c>
      <c r="B195" s="506" t="s">
        <v>3060</v>
      </c>
      <c r="C195" s="508" t="s">
        <v>3061</v>
      </c>
      <c r="D195" s="506"/>
      <c r="E195" s="505" t="s">
        <v>3062</v>
      </c>
      <c r="H195" s="7"/>
      <c r="I195" s="7"/>
    </row>
    <row r="196" spans="1:9" s="11" customFormat="1" x14ac:dyDescent="0.2">
      <c r="A196" s="505" t="s">
        <v>2697</v>
      </c>
      <c r="B196" s="506" t="s">
        <v>3063</v>
      </c>
      <c r="C196" s="508" t="s">
        <v>3064</v>
      </c>
      <c r="D196" s="506"/>
      <c r="E196" s="505" t="s">
        <v>3065</v>
      </c>
      <c r="H196" s="7"/>
      <c r="I196" s="7"/>
    </row>
    <row r="197" spans="1:9" s="11" customFormat="1" x14ac:dyDescent="0.2">
      <c r="A197" s="505" t="s">
        <v>2692</v>
      </c>
      <c r="B197" s="506" t="s">
        <v>3066</v>
      </c>
      <c r="C197" s="508" t="s">
        <v>3067</v>
      </c>
      <c r="D197" s="506"/>
      <c r="E197" s="505" t="s">
        <v>3068</v>
      </c>
      <c r="H197" s="7"/>
      <c r="I197" s="7"/>
    </row>
    <row r="198" spans="1:9" s="11" customFormat="1" x14ac:dyDescent="0.2">
      <c r="A198" s="505" t="s">
        <v>2692</v>
      </c>
      <c r="B198" s="506" t="s">
        <v>3069</v>
      </c>
      <c r="C198" s="508" t="s">
        <v>3070</v>
      </c>
      <c r="D198" s="506"/>
      <c r="E198" s="505" t="s">
        <v>3071</v>
      </c>
      <c r="H198" s="7"/>
      <c r="I198" s="7"/>
    </row>
    <row r="199" spans="1:9" s="11" customFormat="1" x14ac:dyDescent="0.2">
      <c r="A199" s="505" t="s">
        <v>2692</v>
      </c>
      <c r="B199" s="506" t="s">
        <v>3072</v>
      </c>
      <c r="C199" s="508" t="s">
        <v>3073</v>
      </c>
      <c r="D199" s="506"/>
      <c r="E199" s="505" t="s">
        <v>3074</v>
      </c>
      <c r="H199" s="7"/>
      <c r="I199" s="7"/>
    </row>
    <row r="200" spans="1:9" s="11" customFormat="1" x14ac:dyDescent="0.2">
      <c r="A200" s="505" t="s">
        <v>2707</v>
      </c>
      <c r="B200" s="506" t="s">
        <v>3075</v>
      </c>
      <c r="C200" s="508" t="s">
        <v>3076</v>
      </c>
      <c r="D200" s="506"/>
      <c r="E200" s="505" t="s">
        <v>3077</v>
      </c>
      <c r="H200" s="7"/>
      <c r="I200" s="7"/>
    </row>
    <row r="201" spans="1:9" s="11" customFormat="1" x14ac:dyDescent="0.2">
      <c r="A201" s="505" t="s">
        <v>2707</v>
      </c>
      <c r="B201" s="506" t="s">
        <v>3078</v>
      </c>
      <c r="C201" s="508" t="s">
        <v>3079</v>
      </c>
      <c r="D201" s="506"/>
      <c r="E201" s="505" t="s">
        <v>3080</v>
      </c>
      <c r="H201" s="7"/>
      <c r="I201" s="7"/>
    </row>
    <row r="202" spans="1:9" s="11" customFormat="1" x14ac:dyDescent="0.2">
      <c r="A202" s="505" t="s">
        <v>2707</v>
      </c>
      <c r="B202" s="506" t="s">
        <v>3081</v>
      </c>
      <c r="C202" s="508" t="s">
        <v>3082</v>
      </c>
      <c r="D202" s="506"/>
      <c r="E202" s="505" t="s">
        <v>3083</v>
      </c>
      <c r="H202" s="7"/>
      <c r="I202" s="7"/>
    </row>
    <row r="203" spans="1:9" s="11" customFormat="1" x14ac:dyDescent="0.2">
      <c r="A203" s="505" t="s">
        <v>2707</v>
      </c>
      <c r="B203" s="506" t="s">
        <v>3084</v>
      </c>
      <c r="C203" s="508" t="s">
        <v>3085</v>
      </c>
      <c r="D203" s="506"/>
      <c r="E203" s="505" t="s">
        <v>3086</v>
      </c>
      <c r="H203" s="7"/>
      <c r="I203" s="7"/>
    </row>
    <row r="204" spans="1:9" s="11" customFormat="1" x14ac:dyDescent="0.2">
      <c r="A204" s="505" t="s">
        <v>2707</v>
      </c>
      <c r="B204" s="506" t="s">
        <v>3087</v>
      </c>
      <c r="C204" s="508" t="s">
        <v>3088</v>
      </c>
      <c r="D204" s="506"/>
      <c r="E204" s="505" t="s">
        <v>3089</v>
      </c>
      <c r="H204" s="7"/>
      <c r="I204" s="7"/>
    </row>
    <row r="205" spans="1:9" s="11" customFormat="1" x14ac:dyDescent="0.2">
      <c r="A205" s="505" t="s">
        <v>2682</v>
      </c>
      <c r="B205" s="506" t="s">
        <v>3090</v>
      </c>
      <c r="C205" s="508" t="s">
        <v>3091</v>
      </c>
      <c r="D205" s="506"/>
      <c r="E205" s="505" t="s">
        <v>3092</v>
      </c>
      <c r="H205" s="7"/>
      <c r="I205" s="7"/>
    </row>
    <row r="206" spans="1:9" s="11" customFormat="1" x14ac:dyDescent="0.2">
      <c r="A206" s="505" t="s">
        <v>2682</v>
      </c>
      <c r="B206" s="506" t="s">
        <v>3093</v>
      </c>
      <c r="C206" s="508" t="s">
        <v>3094</v>
      </c>
      <c r="D206" s="506"/>
      <c r="E206" s="505" t="s">
        <v>3095</v>
      </c>
      <c r="H206" s="7"/>
      <c r="I206" s="7"/>
    </row>
    <row r="207" spans="1:9" s="11" customFormat="1" x14ac:dyDescent="0.2">
      <c r="A207" s="505" t="s">
        <v>2682</v>
      </c>
      <c r="B207" s="506" t="s">
        <v>3096</v>
      </c>
      <c r="C207" s="508" t="s">
        <v>3097</v>
      </c>
      <c r="D207" s="506"/>
      <c r="E207" s="505" t="s">
        <v>3098</v>
      </c>
      <c r="H207" s="7"/>
      <c r="I207" s="7"/>
    </row>
    <row r="208" spans="1:9" s="11" customFormat="1" x14ac:dyDescent="0.2">
      <c r="A208" s="505" t="s">
        <v>2677</v>
      </c>
      <c r="B208" s="506" t="s">
        <v>3099</v>
      </c>
      <c r="C208" s="508" t="s">
        <v>3100</v>
      </c>
      <c r="D208" s="506"/>
      <c r="E208" s="505" t="s">
        <v>3101</v>
      </c>
      <c r="H208" s="7"/>
      <c r="I208" s="7"/>
    </row>
    <row r="209" spans="1:9" s="11" customFormat="1" x14ac:dyDescent="0.2">
      <c r="A209" s="505" t="s">
        <v>2677</v>
      </c>
      <c r="B209" s="506" t="s">
        <v>3102</v>
      </c>
      <c r="C209" s="508" t="s">
        <v>3103</v>
      </c>
      <c r="D209" s="506"/>
      <c r="E209" s="505" t="s">
        <v>3104</v>
      </c>
      <c r="H209" s="7"/>
      <c r="I209" s="7"/>
    </row>
    <row r="210" spans="1:9" s="11" customFormat="1" x14ac:dyDescent="0.2">
      <c r="A210" s="505" t="s">
        <v>2677</v>
      </c>
      <c r="B210" s="506" t="s">
        <v>3105</v>
      </c>
      <c r="C210" s="508" t="s">
        <v>3106</v>
      </c>
      <c r="D210" s="506"/>
      <c r="E210" s="505" t="s">
        <v>3107</v>
      </c>
      <c r="H210" s="7"/>
      <c r="I210" s="7"/>
    </row>
    <row r="211" spans="1:9" s="11" customFormat="1" x14ac:dyDescent="0.2">
      <c r="A211" s="505" t="s">
        <v>2677</v>
      </c>
      <c r="B211" s="506" t="s">
        <v>3108</v>
      </c>
      <c r="C211" s="508" t="s">
        <v>3109</v>
      </c>
      <c r="D211" s="506"/>
      <c r="E211" s="505" t="s">
        <v>3110</v>
      </c>
      <c r="H211" s="7"/>
      <c r="I211" s="7"/>
    </row>
    <row r="212" spans="1:9" s="11" customFormat="1" x14ac:dyDescent="0.2">
      <c r="A212" s="505" t="s">
        <v>2677</v>
      </c>
      <c r="B212" s="506" t="s">
        <v>3111</v>
      </c>
      <c r="C212" s="508" t="s">
        <v>3112</v>
      </c>
      <c r="D212" s="506"/>
      <c r="E212" s="505" t="s">
        <v>3113</v>
      </c>
      <c r="H212" s="7"/>
      <c r="I212" s="7"/>
    </row>
    <row r="213" spans="1:9" s="11" customFormat="1" x14ac:dyDescent="0.2">
      <c r="A213" s="505" t="s">
        <v>2687</v>
      </c>
      <c r="B213" s="506" t="s">
        <v>3114</v>
      </c>
      <c r="C213" s="508" t="s">
        <v>3115</v>
      </c>
      <c r="D213" s="506"/>
      <c r="E213" s="505" t="s">
        <v>3116</v>
      </c>
      <c r="H213" s="7"/>
      <c r="I213" s="7"/>
    </row>
    <row r="214" spans="1:9" s="11" customFormat="1" x14ac:dyDescent="0.2">
      <c r="A214" s="505" t="s">
        <v>2687</v>
      </c>
      <c r="B214" s="506" t="s">
        <v>3117</v>
      </c>
      <c r="C214" s="508" t="s">
        <v>3118</v>
      </c>
      <c r="D214" s="506"/>
      <c r="E214" s="505" t="s">
        <v>3119</v>
      </c>
      <c r="H214" s="7"/>
      <c r="I214" s="7"/>
    </row>
    <row r="215" spans="1:9" s="11" customFormat="1" x14ac:dyDescent="0.2">
      <c r="A215" s="505" t="s">
        <v>2687</v>
      </c>
      <c r="B215" s="506" t="s">
        <v>3120</v>
      </c>
      <c r="C215" s="508" t="s">
        <v>3121</v>
      </c>
      <c r="D215" s="506"/>
      <c r="E215" s="505" t="s">
        <v>3122</v>
      </c>
      <c r="H215" s="7"/>
      <c r="I215" s="7"/>
    </row>
    <row r="216" spans="1:9" s="11" customFormat="1" x14ac:dyDescent="0.2">
      <c r="A216" s="505" t="s">
        <v>2687</v>
      </c>
      <c r="B216" s="506" t="s">
        <v>3123</v>
      </c>
      <c r="C216" s="508" t="s">
        <v>3124</v>
      </c>
      <c r="D216" s="506"/>
      <c r="E216" s="505" t="s">
        <v>3125</v>
      </c>
      <c r="H216" s="7"/>
      <c r="I216" s="7"/>
    </row>
    <row r="217" spans="1:9" s="11" customFormat="1" x14ac:dyDescent="0.2">
      <c r="A217" s="505" t="s">
        <v>2687</v>
      </c>
      <c r="B217" s="506" t="s">
        <v>3126</v>
      </c>
      <c r="C217" s="508" t="s">
        <v>3127</v>
      </c>
      <c r="D217" s="506"/>
      <c r="E217" s="505" t="s">
        <v>3128</v>
      </c>
      <c r="H217" s="7"/>
      <c r="I217" s="7"/>
    </row>
    <row r="218" spans="1:9" s="11" customFormat="1" x14ac:dyDescent="0.2">
      <c r="A218" s="505" t="s">
        <v>2687</v>
      </c>
      <c r="B218" s="506" t="s">
        <v>3129</v>
      </c>
      <c r="C218" s="508" t="s">
        <v>3130</v>
      </c>
      <c r="D218" s="506"/>
      <c r="E218" s="505" t="s">
        <v>3131</v>
      </c>
      <c r="H218" s="7"/>
      <c r="I218" s="7"/>
    </row>
    <row r="219" spans="1:9" s="11" customFormat="1" x14ac:dyDescent="0.2">
      <c r="A219" s="505" t="s">
        <v>2687</v>
      </c>
      <c r="B219" s="506" t="s">
        <v>3132</v>
      </c>
      <c r="C219" s="508" t="s">
        <v>3133</v>
      </c>
      <c r="D219" s="506"/>
      <c r="E219" s="505" t="s">
        <v>3134</v>
      </c>
      <c r="H219" s="7"/>
      <c r="I219" s="7"/>
    </row>
    <row r="220" spans="1:9" s="11" customFormat="1" x14ac:dyDescent="0.2">
      <c r="A220" s="505" t="s">
        <v>2667</v>
      </c>
      <c r="B220" s="506" t="s">
        <v>3135</v>
      </c>
      <c r="C220" s="508" t="s">
        <v>3136</v>
      </c>
      <c r="D220" s="506"/>
      <c r="E220" s="505" t="s">
        <v>3137</v>
      </c>
      <c r="H220" s="7"/>
      <c r="I220" s="7"/>
    </row>
    <row r="221" spans="1:9" s="11" customFormat="1" x14ac:dyDescent="0.2">
      <c r="A221" s="505" t="s">
        <v>2667</v>
      </c>
      <c r="B221" s="506" t="s">
        <v>3138</v>
      </c>
      <c r="C221" s="508" t="s">
        <v>3139</v>
      </c>
      <c r="D221" s="506"/>
      <c r="E221" s="505" t="s">
        <v>3140</v>
      </c>
      <c r="H221" s="7"/>
      <c r="I221" s="7"/>
    </row>
    <row r="222" spans="1:9" s="11" customFormat="1" x14ac:dyDescent="0.2">
      <c r="A222" s="505" t="s">
        <v>2667</v>
      </c>
      <c r="B222" s="506" t="s">
        <v>3141</v>
      </c>
      <c r="C222" s="508" t="s">
        <v>3142</v>
      </c>
      <c r="D222" s="506"/>
      <c r="E222" s="505" t="s">
        <v>3143</v>
      </c>
      <c r="H222" s="7"/>
      <c r="I222" s="7"/>
    </row>
    <row r="223" spans="1:9" s="11" customFormat="1" x14ac:dyDescent="0.2">
      <c r="A223" s="505" t="s">
        <v>2642</v>
      </c>
      <c r="B223" s="506" t="s">
        <v>3144</v>
      </c>
      <c r="C223" s="508" t="s">
        <v>2641</v>
      </c>
      <c r="D223" s="506"/>
      <c r="E223" s="505" t="s">
        <v>3145</v>
      </c>
      <c r="H223" s="7"/>
      <c r="I223" s="7"/>
    </row>
    <row r="224" spans="1:9" s="11" customFormat="1" x14ac:dyDescent="0.2">
      <c r="A224" s="505" t="s">
        <v>2627</v>
      </c>
      <c r="B224" s="506" t="s">
        <v>3146</v>
      </c>
      <c r="C224" s="508" t="s">
        <v>3147</v>
      </c>
      <c r="D224" s="506"/>
      <c r="E224" s="505" t="s">
        <v>3148</v>
      </c>
      <c r="H224" s="7"/>
      <c r="I224" s="7"/>
    </row>
    <row r="225" spans="1:9" s="11" customFormat="1" x14ac:dyDescent="0.2">
      <c r="A225" s="505" t="s">
        <v>2627</v>
      </c>
      <c r="B225" s="506" t="s">
        <v>3149</v>
      </c>
      <c r="C225" s="508" t="s">
        <v>3150</v>
      </c>
      <c r="D225" s="506"/>
      <c r="E225" s="505" t="s">
        <v>3151</v>
      </c>
      <c r="H225" s="7"/>
      <c r="I225" s="7"/>
    </row>
    <row r="226" spans="1:9" s="11" customFormat="1" x14ac:dyDescent="0.2">
      <c r="A226" s="505" t="s">
        <v>2627</v>
      </c>
      <c r="B226" s="506" t="s">
        <v>3152</v>
      </c>
      <c r="C226" s="508" t="s">
        <v>3153</v>
      </c>
      <c r="D226" s="506"/>
      <c r="E226" s="505" t="s">
        <v>3154</v>
      </c>
      <c r="H226" s="7"/>
      <c r="I226" s="7"/>
    </row>
    <row r="227" spans="1:9" s="11" customFormat="1" x14ac:dyDescent="0.2">
      <c r="A227" s="505" t="s">
        <v>2627</v>
      </c>
      <c r="B227" s="506" t="s">
        <v>3155</v>
      </c>
      <c r="C227" s="508" t="s">
        <v>3156</v>
      </c>
      <c r="D227" s="506"/>
      <c r="E227" s="505" t="s">
        <v>3157</v>
      </c>
      <c r="H227" s="7"/>
      <c r="I227" s="7"/>
    </row>
    <row r="228" spans="1:9" s="11" customFormat="1" x14ac:dyDescent="0.2">
      <c r="A228" s="505" t="s">
        <v>2627</v>
      </c>
      <c r="B228" s="506" t="s">
        <v>3158</v>
      </c>
      <c r="C228" s="508" t="s">
        <v>3159</v>
      </c>
      <c r="D228" s="506"/>
      <c r="E228" s="505" t="s">
        <v>3160</v>
      </c>
      <c r="H228" s="7"/>
      <c r="I228" s="7"/>
    </row>
    <row r="229" spans="1:9" s="11" customFormat="1" x14ac:dyDescent="0.2">
      <c r="A229" s="505" t="s">
        <v>2627</v>
      </c>
      <c r="B229" s="506" t="s">
        <v>3161</v>
      </c>
      <c r="C229" s="508" t="s">
        <v>3162</v>
      </c>
      <c r="D229" s="506"/>
      <c r="E229" s="505" t="s">
        <v>3163</v>
      </c>
      <c r="H229" s="7"/>
      <c r="I229" s="7"/>
    </row>
    <row r="230" spans="1:9" s="11" customFormat="1" x14ac:dyDescent="0.2">
      <c r="A230" s="505" t="s">
        <v>2627</v>
      </c>
      <c r="B230" s="506" t="s">
        <v>3164</v>
      </c>
      <c r="C230" s="508" t="s">
        <v>3165</v>
      </c>
      <c r="D230" s="506"/>
      <c r="E230" s="505" t="s">
        <v>3166</v>
      </c>
      <c r="H230" s="7"/>
      <c r="I230" s="7"/>
    </row>
    <row r="231" spans="1:9" s="11" customFormat="1" x14ac:dyDescent="0.2">
      <c r="A231" s="505" t="s">
        <v>2627</v>
      </c>
      <c r="B231" s="506" t="s">
        <v>3167</v>
      </c>
      <c r="C231" s="508" t="s">
        <v>3168</v>
      </c>
      <c r="D231" s="506"/>
      <c r="E231" s="505" t="s">
        <v>3169</v>
      </c>
      <c r="H231" s="7"/>
      <c r="I231" s="7"/>
    </row>
    <row r="232" spans="1:9" s="11" customFormat="1" x14ac:dyDescent="0.2">
      <c r="A232" s="505" t="s">
        <v>2627</v>
      </c>
      <c r="B232" s="506" t="s">
        <v>3170</v>
      </c>
      <c r="C232" s="508" t="s">
        <v>3171</v>
      </c>
      <c r="D232" s="506"/>
      <c r="E232" s="505" t="s">
        <v>3172</v>
      </c>
      <c r="H232" s="7"/>
      <c r="I232" s="7"/>
    </row>
    <row r="233" spans="1:9" s="11" customFormat="1" x14ac:dyDescent="0.2">
      <c r="A233" s="505" t="s">
        <v>2627</v>
      </c>
      <c r="B233" s="506" t="s">
        <v>3173</v>
      </c>
      <c r="C233" s="508" t="s">
        <v>3174</v>
      </c>
      <c r="D233" s="506"/>
      <c r="E233" s="505" t="s">
        <v>3175</v>
      </c>
      <c r="H233" s="7"/>
      <c r="I233" s="7"/>
    </row>
    <row r="234" spans="1:9" s="11" customFormat="1" x14ac:dyDescent="0.2">
      <c r="A234" s="505" t="s">
        <v>2627</v>
      </c>
      <c r="B234" s="506" t="s">
        <v>3176</v>
      </c>
      <c r="C234" s="508" t="s">
        <v>3177</v>
      </c>
      <c r="D234" s="506"/>
      <c r="E234" s="505" t="s">
        <v>3178</v>
      </c>
      <c r="H234" s="7"/>
      <c r="I234" s="7"/>
    </row>
    <row r="235" spans="1:9" s="11" customFormat="1" x14ac:dyDescent="0.2">
      <c r="A235" s="505" t="s">
        <v>2632</v>
      </c>
      <c r="B235" s="506" t="s">
        <v>3179</v>
      </c>
      <c r="C235" s="508" t="s">
        <v>3180</v>
      </c>
      <c r="D235" s="506"/>
      <c r="E235" s="505" t="s">
        <v>3181</v>
      </c>
      <c r="H235" s="7"/>
      <c r="I235" s="7"/>
    </row>
    <row r="236" spans="1:9" s="11" customFormat="1" x14ac:dyDescent="0.2">
      <c r="A236" s="505" t="s">
        <v>2632</v>
      </c>
      <c r="B236" s="506" t="s">
        <v>3182</v>
      </c>
      <c r="C236" s="508" t="s">
        <v>3183</v>
      </c>
      <c r="D236" s="506"/>
      <c r="E236" s="505" t="s">
        <v>3184</v>
      </c>
      <c r="H236" s="7"/>
      <c r="I236" s="7"/>
    </row>
    <row r="237" spans="1:9" s="11" customFormat="1" x14ac:dyDescent="0.2">
      <c r="A237" s="505" t="s">
        <v>2632</v>
      </c>
      <c r="B237" s="506" t="s">
        <v>3185</v>
      </c>
      <c r="C237" s="508" t="s">
        <v>3186</v>
      </c>
      <c r="D237" s="506"/>
      <c r="E237" s="505" t="s">
        <v>3187</v>
      </c>
      <c r="H237" s="7"/>
      <c r="I237" s="7"/>
    </row>
    <row r="238" spans="1:9" s="11" customFormat="1" x14ac:dyDescent="0.2">
      <c r="A238" s="505" t="s">
        <v>2632</v>
      </c>
      <c r="B238" s="506" t="s">
        <v>3188</v>
      </c>
      <c r="C238" s="508" t="s">
        <v>3189</v>
      </c>
      <c r="D238" s="506"/>
      <c r="E238" s="505" t="s">
        <v>3190</v>
      </c>
      <c r="H238" s="7"/>
      <c r="I238" s="7"/>
    </row>
    <row r="239" spans="1:9" s="11" customFormat="1" x14ac:dyDescent="0.2">
      <c r="A239" s="505" t="s">
        <v>2632</v>
      </c>
      <c r="B239" s="506" t="s">
        <v>3191</v>
      </c>
      <c r="C239" s="508" t="s">
        <v>3192</v>
      </c>
      <c r="D239" s="506"/>
      <c r="E239" s="505" t="s">
        <v>3193</v>
      </c>
      <c r="H239" s="7"/>
      <c r="I239" s="7"/>
    </row>
    <row r="240" spans="1:9" s="11" customFormat="1" x14ac:dyDescent="0.2">
      <c r="A240" s="505" t="s">
        <v>2632</v>
      </c>
      <c r="B240" s="506" t="s">
        <v>3194</v>
      </c>
      <c r="C240" s="508" t="s">
        <v>3195</v>
      </c>
      <c r="D240" s="506"/>
      <c r="E240" s="505" t="s">
        <v>3196</v>
      </c>
      <c r="H240" s="7"/>
      <c r="I240" s="7"/>
    </row>
    <row r="241" spans="1:9" s="11" customFormat="1" x14ac:dyDescent="0.2">
      <c r="A241" s="505" t="s">
        <v>2632</v>
      </c>
      <c r="B241" s="506" t="s">
        <v>3197</v>
      </c>
      <c r="C241" s="508" t="s">
        <v>3198</v>
      </c>
      <c r="D241" s="506"/>
      <c r="E241" s="505" t="s">
        <v>3199</v>
      </c>
      <c r="H241" s="7"/>
      <c r="I241" s="7"/>
    </row>
    <row r="242" spans="1:9" s="11" customFormat="1" x14ac:dyDescent="0.2">
      <c r="A242" s="505" t="s">
        <v>2632</v>
      </c>
      <c r="B242" s="506" t="s">
        <v>3200</v>
      </c>
      <c r="C242" s="508" t="s">
        <v>3201</v>
      </c>
      <c r="D242" s="506"/>
      <c r="E242" s="505" t="s">
        <v>3202</v>
      </c>
      <c r="H242" s="7"/>
      <c r="I242" s="7"/>
    </row>
    <row r="243" spans="1:9" s="11" customFormat="1" x14ac:dyDescent="0.2">
      <c r="A243" s="505" t="s">
        <v>2632</v>
      </c>
      <c r="B243" s="506" t="s">
        <v>3203</v>
      </c>
      <c r="C243" s="508" t="s">
        <v>3204</v>
      </c>
      <c r="D243" s="506"/>
      <c r="E243" s="505" t="s">
        <v>3205</v>
      </c>
      <c r="H243" s="7"/>
      <c r="I243" s="7"/>
    </row>
    <row r="244" spans="1:9" s="11" customFormat="1" x14ac:dyDescent="0.2">
      <c r="A244" s="505" t="s">
        <v>2632</v>
      </c>
      <c r="B244" s="506" t="s">
        <v>3206</v>
      </c>
      <c r="C244" s="508" t="s">
        <v>3207</v>
      </c>
      <c r="D244" s="506"/>
      <c r="E244" s="505" t="s">
        <v>3208</v>
      </c>
      <c r="H244" s="7"/>
      <c r="I244" s="7"/>
    </row>
    <row r="245" spans="1:9" s="11" customFormat="1" x14ac:dyDescent="0.2">
      <c r="A245" s="505" t="s">
        <v>2637</v>
      </c>
      <c r="B245" s="506" t="s">
        <v>3209</v>
      </c>
      <c r="C245" s="508" t="s">
        <v>3210</v>
      </c>
      <c r="D245" s="506"/>
      <c r="E245" s="505" t="s">
        <v>3211</v>
      </c>
      <c r="H245" s="7"/>
      <c r="I245" s="7"/>
    </row>
    <row r="246" spans="1:9" s="11" customFormat="1" x14ac:dyDescent="0.2">
      <c r="A246" s="505" t="s">
        <v>2612</v>
      </c>
      <c r="B246" s="506" t="s">
        <v>3212</v>
      </c>
      <c r="C246" s="508" t="s">
        <v>3213</v>
      </c>
      <c r="D246" s="506"/>
      <c r="E246" s="505" t="s">
        <v>3214</v>
      </c>
      <c r="H246" s="7"/>
      <c r="I246" s="7"/>
    </row>
    <row r="247" spans="1:9" s="11" customFormat="1" x14ac:dyDescent="0.2">
      <c r="A247" s="505" t="s">
        <v>2612</v>
      </c>
      <c r="B247" s="506" t="s">
        <v>3215</v>
      </c>
      <c r="C247" s="508" t="s">
        <v>3216</v>
      </c>
      <c r="D247" s="506"/>
      <c r="E247" s="505" t="s">
        <v>3217</v>
      </c>
      <c r="H247" s="7"/>
      <c r="I247" s="7"/>
    </row>
    <row r="248" spans="1:9" s="11" customFormat="1" x14ac:dyDescent="0.2">
      <c r="A248" s="505" t="s">
        <v>2612</v>
      </c>
      <c r="B248" s="506" t="s">
        <v>3218</v>
      </c>
      <c r="C248" s="508" t="s">
        <v>3219</v>
      </c>
      <c r="D248" s="506"/>
      <c r="E248" s="505" t="s">
        <v>3220</v>
      </c>
      <c r="H248" s="7"/>
      <c r="I248" s="7"/>
    </row>
    <row r="249" spans="1:9" s="11" customFormat="1" x14ac:dyDescent="0.2">
      <c r="A249" s="505" t="s">
        <v>2612</v>
      </c>
      <c r="B249" s="506" t="s">
        <v>3221</v>
      </c>
      <c r="C249" s="508" t="s">
        <v>3222</v>
      </c>
      <c r="D249" s="506"/>
      <c r="E249" s="505" t="s">
        <v>3223</v>
      </c>
      <c r="H249" s="7"/>
      <c r="I249" s="7"/>
    </row>
    <row r="250" spans="1:9" s="11" customFormat="1" x14ac:dyDescent="0.2">
      <c r="A250" s="505" t="s">
        <v>2612</v>
      </c>
      <c r="B250" s="506" t="s">
        <v>3224</v>
      </c>
      <c r="C250" s="508" t="s">
        <v>3225</v>
      </c>
      <c r="D250" s="506"/>
      <c r="E250" s="505" t="s">
        <v>3226</v>
      </c>
      <c r="H250" s="7"/>
      <c r="I250" s="7"/>
    </row>
    <row r="251" spans="1:9" s="11" customFormat="1" x14ac:dyDescent="0.2">
      <c r="A251" s="505" t="s">
        <v>2612</v>
      </c>
      <c r="B251" s="506" t="s">
        <v>3227</v>
      </c>
      <c r="C251" s="508" t="s">
        <v>3228</v>
      </c>
      <c r="D251" s="506"/>
      <c r="E251" s="505" t="s">
        <v>3229</v>
      </c>
      <c r="H251" s="7"/>
      <c r="I251" s="7"/>
    </row>
    <row r="252" spans="1:9" s="11" customFormat="1" x14ac:dyDescent="0.2">
      <c r="A252" s="505" t="s">
        <v>2612</v>
      </c>
      <c r="B252" s="506" t="s">
        <v>3230</v>
      </c>
      <c r="C252" s="508" t="s">
        <v>3231</v>
      </c>
      <c r="D252" s="506"/>
      <c r="E252" s="505" t="s">
        <v>3232</v>
      </c>
      <c r="H252" s="7"/>
      <c r="I252" s="7"/>
    </row>
    <row r="253" spans="1:9" s="11" customFormat="1" x14ac:dyDescent="0.2">
      <c r="A253" s="505" t="s">
        <v>2612</v>
      </c>
      <c r="B253" s="506" t="s">
        <v>3233</v>
      </c>
      <c r="C253" s="508" t="s">
        <v>3234</v>
      </c>
      <c r="D253" s="506"/>
      <c r="E253" s="505" t="s">
        <v>3235</v>
      </c>
      <c r="H253" s="7"/>
      <c r="I253" s="7"/>
    </row>
    <row r="254" spans="1:9" s="11" customFormat="1" x14ac:dyDescent="0.2">
      <c r="A254" s="505" t="s">
        <v>2612</v>
      </c>
      <c r="B254" s="506" t="s">
        <v>3236</v>
      </c>
      <c r="C254" s="508" t="s">
        <v>3237</v>
      </c>
      <c r="D254" s="506"/>
      <c r="E254" s="505" t="s">
        <v>3238</v>
      </c>
      <c r="H254" s="7"/>
      <c r="I254" s="7"/>
    </row>
    <row r="255" spans="1:9" s="11" customFormat="1" x14ac:dyDescent="0.2">
      <c r="A255" s="505" t="s">
        <v>2612</v>
      </c>
      <c r="B255" s="506" t="s">
        <v>3239</v>
      </c>
      <c r="C255" s="508" t="s">
        <v>3240</v>
      </c>
      <c r="D255" s="506"/>
      <c r="E255" s="505" t="s">
        <v>3241</v>
      </c>
      <c r="H255" s="7"/>
      <c r="I255" s="7"/>
    </row>
    <row r="256" spans="1:9" s="11" customFormat="1" x14ac:dyDescent="0.2">
      <c r="A256" s="505" t="s">
        <v>2612</v>
      </c>
      <c r="B256" s="506" t="s">
        <v>3242</v>
      </c>
      <c r="C256" s="508" t="s">
        <v>3243</v>
      </c>
      <c r="D256" s="506"/>
      <c r="E256" s="505" t="s">
        <v>3244</v>
      </c>
      <c r="H256" s="7"/>
      <c r="I256" s="7"/>
    </row>
    <row r="257" spans="1:9" s="11" customFormat="1" x14ac:dyDescent="0.2">
      <c r="A257" s="505" t="s">
        <v>2672</v>
      </c>
      <c r="B257" s="506" t="s">
        <v>3245</v>
      </c>
      <c r="C257" s="508" t="s">
        <v>3246</v>
      </c>
      <c r="D257" s="506"/>
      <c r="E257" s="505" t="s">
        <v>3247</v>
      </c>
      <c r="H257" s="7"/>
      <c r="I257" s="7"/>
    </row>
    <row r="258" spans="1:9" s="11" customFormat="1" x14ac:dyDescent="0.2">
      <c r="A258" s="505" t="s">
        <v>2672</v>
      </c>
      <c r="B258" s="506" t="s">
        <v>3248</v>
      </c>
      <c r="C258" s="508" t="s">
        <v>3249</v>
      </c>
      <c r="D258" s="506"/>
      <c r="E258" s="505" t="s">
        <v>3250</v>
      </c>
      <c r="H258" s="7"/>
      <c r="I258" s="7"/>
    </row>
    <row r="259" spans="1:9" s="11" customFormat="1" x14ac:dyDescent="0.2">
      <c r="A259" s="505" t="s">
        <v>2672</v>
      </c>
      <c r="B259" s="506" t="s">
        <v>3251</v>
      </c>
      <c r="C259" s="508" t="s">
        <v>3252</v>
      </c>
      <c r="D259" s="506"/>
      <c r="E259" s="505" t="s">
        <v>3253</v>
      </c>
      <c r="H259" s="7"/>
      <c r="I259" s="7"/>
    </row>
    <row r="260" spans="1:9" s="11" customFormat="1" x14ac:dyDescent="0.2">
      <c r="A260" s="505" t="s">
        <v>2672</v>
      </c>
      <c r="B260" s="506" t="s">
        <v>3254</v>
      </c>
      <c r="C260" s="508" t="s">
        <v>3255</v>
      </c>
      <c r="D260" s="506"/>
      <c r="E260" s="505" t="s">
        <v>3256</v>
      </c>
      <c r="H260" s="7"/>
      <c r="I260" s="7"/>
    </row>
    <row r="261" spans="1:9" s="11" customFormat="1" x14ac:dyDescent="0.2">
      <c r="A261" s="505" t="s">
        <v>2672</v>
      </c>
      <c r="B261" s="506" t="s">
        <v>3257</v>
      </c>
      <c r="C261" s="508" t="s">
        <v>3258</v>
      </c>
      <c r="D261" s="506"/>
      <c r="E261" s="505" t="s">
        <v>3259</v>
      </c>
      <c r="H261" s="7"/>
      <c r="I261" s="7"/>
    </row>
    <row r="262" spans="1:9" s="11" customFormat="1" x14ac:dyDescent="0.2">
      <c r="A262" s="505" t="s">
        <v>2672</v>
      </c>
      <c r="B262" s="506" t="s">
        <v>3260</v>
      </c>
      <c r="C262" s="508" t="s">
        <v>3261</v>
      </c>
      <c r="D262" s="506"/>
      <c r="E262" s="505" t="s">
        <v>3262</v>
      </c>
      <c r="H262" s="7"/>
      <c r="I262" s="7"/>
    </row>
    <row r="263" spans="1:9" s="11" customFormat="1" x14ac:dyDescent="0.2">
      <c r="A263" s="505" t="s">
        <v>2672</v>
      </c>
      <c r="B263" s="506" t="s">
        <v>3263</v>
      </c>
      <c r="C263" s="508" t="s">
        <v>3264</v>
      </c>
      <c r="D263" s="506"/>
      <c r="E263" s="505" t="s">
        <v>3265</v>
      </c>
      <c r="H263" s="7"/>
      <c r="I263" s="7"/>
    </row>
    <row r="264" spans="1:9" s="11" customFormat="1" x14ac:dyDescent="0.2">
      <c r="A264" s="505" t="s">
        <v>2672</v>
      </c>
      <c r="B264" s="506" t="s">
        <v>3266</v>
      </c>
      <c r="C264" s="508" t="s">
        <v>3267</v>
      </c>
      <c r="D264" s="506"/>
      <c r="E264" s="505" t="s">
        <v>3268</v>
      </c>
      <c r="H264" s="7"/>
      <c r="I264" s="7"/>
    </row>
    <row r="265" spans="1:9" s="11" customFormat="1" x14ac:dyDescent="0.2">
      <c r="A265" s="505" t="s">
        <v>2702</v>
      </c>
      <c r="B265" s="506" t="s">
        <v>3269</v>
      </c>
      <c r="C265" s="508" t="s">
        <v>3270</v>
      </c>
      <c r="D265" s="506"/>
      <c r="E265" s="505" t="s">
        <v>3271</v>
      </c>
      <c r="H265" s="7"/>
      <c r="I265" s="7"/>
    </row>
    <row r="266" spans="1:9" s="11" customFormat="1" x14ac:dyDescent="0.2">
      <c r="A266" s="505" t="s">
        <v>2702</v>
      </c>
      <c r="B266" s="506" t="s">
        <v>3272</v>
      </c>
      <c r="C266" s="508" t="s">
        <v>3273</v>
      </c>
      <c r="D266" s="506"/>
      <c r="E266" s="505" t="s">
        <v>3274</v>
      </c>
      <c r="H266" s="7"/>
      <c r="I266" s="7"/>
    </row>
    <row r="267" spans="1:9" x14ac:dyDescent="0.2">
      <c r="H267" s="7"/>
      <c r="I267" s="7"/>
    </row>
    <row r="268" spans="1:9" x14ac:dyDescent="0.2">
      <c r="B268" s="2"/>
    </row>
    <row r="269" spans="1:9" hidden="1" x14ac:dyDescent="0.2">
      <c r="A269" s="8"/>
    </row>
    <row r="270" spans="1:9" hidden="1" x14ac:dyDescent="0.2"/>
    <row r="271" spans="1:9" hidden="1" x14ac:dyDescent="0.2"/>
    <row r="272" spans="1:9" hidden="1" x14ac:dyDescent="0.2"/>
    <row r="273" spans="1:3" hidden="1" x14ac:dyDescent="0.2"/>
    <row r="274" spans="1:3" x14ac:dyDescent="0.2">
      <c r="A274" s="8" t="s">
        <v>246</v>
      </c>
    </row>
    <row r="275" spans="1:3" x14ac:dyDescent="0.2">
      <c r="A275" s="10" t="s">
        <v>247</v>
      </c>
      <c r="B275" s="367" t="s">
        <v>401</v>
      </c>
    </row>
    <row r="276" spans="1:3" x14ac:dyDescent="0.2">
      <c r="A276" s="1" t="s">
        <v>48</v>
      </c>
      <c r="B276" s="367" t="s">
        <v>402</v>
      </c>
      <c r="C276" s="1" t="s">
        <v>403</v>
      </c>
    </row>
    <row r="277" spans="1:3" x14ac:dyDescent="0.2">
      <c r="A277" s="1" t="s">
        <v>248</v>
      </c>
      <c r="B277" s="367"/>
    </row>
    <row r="279" spans="1:3" x14ac:dyDescent="0.2">
      <c r="A279" s="8" t="s">
        <v>249</v>
      </c>
    </row>
    <row r="280" spans="1:3" x14ac:dyDescent="0.2">
      <c r="A280" s="1" t="s">
        <v>250</v>
      </c>
      <c r="B280" s="367" t="s">
        <v>404</v>
      </c>
    </row>
    <row r="281" spans="1:3" x14ac:dyDescent="0.2">
      <c r="A281" s="1" t="s">
        <v>240</v>
      </c>
      <c r="B281" s="367" t="s">
        <v>402</v>
      </c>
      <c r="C281" s="1" t="s">
        <v>403</v>
      </c>
    </row>
    <row r="282" spans="1:3" s="11" customFormat="1" x14ac:dyDescent="0.2"/>
    <row r="283" spans="1:3" s="11" customFormat="1" hidden="1" x14ac:dyDescent="0.2"/>
    <row r="284" spans="1:3" s="11" customFormat="1" hidden="1" x14ac:dyDescent="0.2"/>
    <row r="285" spans="1:3" s="11" customFormat="1" hidden="1" x14ac:dyDescent="0.2"/>
    <row r="286" spans="1:3" hidden="1" x14ac:dyDescent="0.2"/>
    <row r="287" spans="1:3" x14ac:dyDescent="0.2">
      <c r="A287" s="8" t="s">
        <v>252</v>
      </c>
    </row>
    <row r="288" spans="1:3" x14ac:dyDescent="0.2">
      <c r="A288" s="1" t="s">
        <v>240</v>
      </c>
      <c r="B288" s="1" t="s">
        <v>254</v>
      </c>
      <c r="C288" s="1" t="s">
        <v>255</v>
      </c>
    </row>
    <row r="289" spans="1:3" hidden="1" x14ac:dyDescent="0.2">
      <c r="A289" s="1" t="s">
        <v>239</v>
      </c>
      <c r="B289" s="1" t="s">
        <v>253</v>
      </c>
      <c r="C289" s="1" t="s">
        <v>61</v>
      </c>
    </row>
    <row r="291" spans="1:3" x14ac:dyDescent="0.2">
      <c r="A291" s="8" t="s">
        <v>251</v>
      </c>
    </row>
    <row r="292" spans="1:3" x14ac:dyDescent="0.2">
      <c r="A292" s="505" t="s">
        <v>48</v>
      </c>
      <c r="B292" s="505" t="s">
        <v>234</v>
      </c>
      <c r="C292" s="505" t="s">
        <v>255</v>
      </c>
    </row>
    <row r="293" spans="1:3" hidden="1" x14ac:dyDescent="0.2">
      <c r="A293" s="505" t="s">
        <v>198</v>
      </c>
      <c r="B293" s="505" t="s">
        <v>233</v>
      </c>
      <c r="C293" s="505" t="s">
        <v>61</v>
      </c>
    </row>
    <row r="294" spans="1:3" s="11" customFormat="1" x14ac:dyDescent="0.2">
      <c r="A294" s="505" t="s">
        <v>402</v>
      </c>
      <c r="B294" s="505" t="s">
        <v>3961</v>
      </c>
      <c r="C294" s="505" t="s">
        <v>403</v>
      </c>
    </row>
    <row r="296" spans="1:3" x14ac:dyDescent="0.2">
      <c r="A296" s="8" t="s">
        <v>270</v>
      </c>
    </row>
    <row r="297" spans="1:3" x14ac:dyDescent="0.2">
      <c r="A297" s="1" t="s">
        <v>271</v>
      </c>
      <c r="B297" s="367"/>
    </row>
    <row r="299" spans="1:3" x14ac:dyDescent="0.2">
      <c r="A299" s="8" t="s">
        <v>306</v>
      </c>
    </row>
    <row r="300" spans="1:3" x14ac:dyDescent="0.2">
      <c r="A300" s="1" t="s">
        <v>305</v>
      </c>
      <c r="B300" s="1" t="b">
        <f>IFERROR(TRUE,FALSE)</f>
        <v>1</v>
      </c>
    </row>
  </sheetData>
  <sheetProtection selectLockedCells="1" selectUnlockedCells="1"/>
  <dataValidations count="3">
    <dataValidation type="list" allowBlank="1" showInputMessage="1" showErrorMessage="1" errorTitle="X-Author for Excel" error="Please select either TRUE or FALSE from the dropdown." promptTitle="X-Author for Excel" sqref="B300">
      <formula1>"TRUE,FALSE"</formula1>
    </dataValidation>
    <dataValidation type="custom" allowBlank="1" showInputMessage="1" showErrorMessage="1" errorTitle="X-Author for Excel" error="Id and Lookup fields are not editable." promptTitle="X-Author for Excel" sqref="G4:G20 C281 C276:C277 G24:G40 G96:H118 G44:G92 E122:E266 C293:C294">
      <formula1>""</formula1>
    </dataValidation>
    <dataValidation type="list" allowBlank="1" showInputMessage="1" showErrorMessage="1" errorTitle="X-Author for Excel" error="Please select a value from the drop-down." promptTitle="X-Author for Excel" sqref="B297">
      <formula1>IF(IFERROR(ROWS(INDIRECT(SUBSTITUTE("AIM_Grant_Revision__c.aim_revision_type__c"," ","_"))),-1) &lt; 0, XAuthorInvalidPicklistData,INDIRECT(SUBSTITUTE("AIM_Grant_Revision__c.aim_revision_type__c"," ","_")))</formula1>
    </dataValidation>
  </dataValidations>
  <pageMargins left="0.75" right="0.75" top="1" bottom="1" header="0.5" footer="0.5"/>
  <pageSetup orientation="portrait" r:id="rId1"/>
  <headerFooter alignWithMargins="0"/>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H342"/>
  <sheetViews>
    <sheetView workbookViewId="0">
      <selection activeCell="B6" sqref="B6:D7"/>
    </sheetView>
  </sheetViews>
  <sheetFormatPr defaultColWidth="8.625" defaultRowHeight="12.75" x14ac:dyDescent="0.2"/>
  <cols>
    <col min="1" max="1" width="19.375" style="11" customWidth="1"/>
    <col min="2" max="2" width="28.125" style="11" bestFit="1" customWidth="1"/>
    <col min="3" max="3" width="8.625" style="11"/>
    <col min="4" max="4" width="7.125" style="11" customWidth="1"/>
    <col min="5" max="7" width="8.625" style="11"/>
    <col min="8" max="8" width="17.375" style="11" customWidth="1"/>
    <col min="9" max="16384" width="8.625" style="11"/>
  </cols>
  <sheetData>
    <row r="1" spans="1:8" x14ac:dyDescent="0.2">
      <c r="A1" s="11" t="s">
        <v>291</v>
      </c>
    </row>
    <row r="4" spans="1:8" x14ac:dyDescent="0.2">
      <c r="A4" s="8" t="s">
        <v>120</v>
      </c>
    </row>
    <row r="5" spans="1:8" x14ac:dyDescent="0.2">
      <c r="B5" s="505" t="s">
        <v>117</v>
      </c>
      <c r="C5" s="505"/>
      <c r="D5" s="505" t="s">
        <v>57</v>
      </c>
      <c r="E5" s="505"/>
      <c r="F5" s="505"/>
      <c r="G5" s="505" t="s">
        <v>62</v>
      </c>
      <c r="H5" s="505" t="s">
        <v>319</v>
      </c>
    </row>
    <row r="6" spans="1:8" hidden="1" x14ac:dyDescent="0.2">
      <c r="B6" s="505" t="s">
        <v>116</v>
      </c>
      <c r="C6" s="505"/>
      <c r="D6" s="506" t="s">
        <v>87</v>
      </c>
      <c r="E6" s="505"/>
      <c r="F6" s="505"/>
      <c r="G6" s="505" t="s">
        <v>61</v>
      </c>
      <c r="H6" s="506" t="s">
        <v>318</v>
      </c>
    </row>
    <row r="7" spans="1:8" x14ac:dyDescent="0.2">
      <c r="B7" s="505" t="s">
        <v>3981</v>
      </c>
      <c r="C7" s="505"/>
      <c r="D7" s="506" t="s">
        <v>3982</v>
      </c>
      <c r="E7" s="505"/>
      <c r="F7" s="505"/>
      <c r="G7" s="505" t="s">
        <v>3983</v>
      </c>
      <c r="H7" s="506" t="s">
        <v>386</v>
      </c>
    </row>
    <row r="8" spans="1:8" x14ac:dyDescent="0.2">
      <c r="B8" s="505" t="s">
        <v>3984</v>
      </c>
      <c r="C8" s="505"/>
      <c r="D8" s="506" t="s">
        <v>3985</v>
      </c>
      <c r="E8" s="505"/>
      <c r="F8" s="505"/>
      <c r="G8" s="505" t="s">
        <v>3986</v>
      </c>
      <c r="H8" s="506" t="s">
        <v>386</v>
      </c>
    </row>
    <row r="9" spans="1:8" x14ac:dyDescent="0.2">
      <c r="B9" s="505" t="s">
        <v>3987</v>
      </c>
      <c r="C9" s="505"/>
      <c r="D9" s="506" t="s">
        <v>3988</v>
      </c>
      <c r="E9" s="505"/>
      <c r="F9" s="505"/>
      <c r="G9" s="505" t="s">
        <v>3989</v>
      </c>
      <c r="H9" s="506" t="s">
        <v>386</v>
      </c>
    </row>
    <row r="10" spans="1:8" x14ac:dyDescent="0.2">
      <c r="B10" s="505" t="s">
        <v>2512</v>
      </c>
      <c r="C10" s="505"/>
      <c r="D10" s="506" t="s">
        <v>2513</v>
      </c>
      <c r="E10" s="505"/>
      <c r="F10" s="505"/>
      <c r="G10" s="505" t="s">
        <v>3990</v>
      </c>
      <c r="H10" s="506" t="s">
        <v>386</v>
      </c>
    </row>
    <row r="11" spans="1:8" x14ac:dyDescent="0.2">
      <c r="B11" s="505" t="s">
        <v>3991</v>
      </c>
      <c r="C11" s="505"/>
      <c r="D11" s="506" t="s">
        <v>3992</v>
      </c>
      <c r="E11" s="505"/>
      <c r="F11" s="505"/>
      <c r="G11" s="505" t="s">
        <v>3993</v>
      </c>
      <c r="H11" s="506" t="s">
        <v>385</v>
      </c>
    </row>
    <row r="12" spans="1:8" x14ac:dyDescent="0.2">
      <c r="B12" s="505" t="s">
        <v>413</v>
      </c>
      <c r="C12" s="505"/>
      <c r="D12" s="506" t="s">
        <v>2520</v>
      </c>
      <c r="E12" s="505"/>
      <c r="F12" s="505"/>
      <c r="G12" s="505" t="s">
        <v>3994</v>
      </c>
      <c r="H12" s="506" t="s">
        <v>386</v>
      </c>
    </row>
    <row r="13" spans="1:8" x14ac:dyDescent="0.2">
      <c r="B13" s="505" t="s">
        <v>3995</v>
      </c>
      <c r="C13" s="505"/>
      <c r="D13" s="506" t="s">
        <v>3996</v>
      </c>
      <c r="E13" s="505"/>
      <c r="F13" s="505"/>
      <c r="G13" s="505" t="s">
        <v>3997</v>
      </c>
      <c r="H13" s="506" t="s">
        <v>385</v>
      </c>
    </row>
    <row r="14" spans="1:8" x14ac:dyDescent="0.2">
      <c r="B14" s="505" t="s">
        <v>3998</v>
      </c>
      <c r="C14" s="505"/>
      <c r="D14" s="506" t="s">
        <v>3999</v>
      </c>
      <c r="E14" s="505"/>
      <c r="F14" s="505"/>
      <c r="G14" s="505" t="s">
        <v>4000</v>
      </c>
      <c r="H14" s="506" t="s">
        <v>385</v>
      </c>
    </row>
    <row r="15" spans="1:8" x14ac:dyDescent="0.2">
      <c r="B15" s="505" t="s">
        <v>2198</v>
      </c>
      <c r="C15" s="505"/>
      <c r="D15" s="506" t="s">
        <v>2199</v>
      </c>
      <c r="E15" s="505"/>
      <c r="F15" s="505"/>
      <c r="G15" s="505" t="s">
        <v>4001</v>
      </c>
      <c r="H15" s="506" t="s">
        <v>386</v>
      </c>
    </row>
    <row r="16" spans="1:8" x14ac:dyDescent="0.2">
      <c r="B16" s="505" t="s">
        <v>2516</v>
      </c>
      <c r="C16" s="505"/>
      <c r="D16" s="506" t="s">
        <v>2517</v>
      </c>
      <c r="E16" s="505"/>
      <c r="F16" s="505"/>
      <c r="G16" s="505" t="s">
        <v>4002</v>
      </c>
      <c r="H16" s="506" t="s">
        <v>386</v>
      </c>
    </row>
    <row r="17" spans="1:8" x14ac:dyDescent="0.2">
      <c r="B17" s="505" t="s">
        <v>2234</v>
      </c>
      <c r="C17" s="505"/>
      <c r="D17" s="506" t="s">
        <v>2235</v>
      </c>
      <c r="E17" s="505"/>
      <c r="F17" s="505"/>
      <c r="G17" s="505" t="s">
        <v>4003</v>
      </c>
      <c r="H17" s="506" t="s">
        <v>385</v>
      </c>
    </row>
    <row r="18" spans="1:8" x14ac:dyDescent="0.2">
      <c r="B18" s="505" t="s">
        <v>2205</v>
      </c>
      <c r="C18" s="505"/>
      <c r="D18" s="506" t="s">
        <v>2206</v>
      </c>
      <c r="E18" s="505"/>
      <c r="F18" s="505"/>
      <c r="G18" s="505" t="s">
        <v>4004</v>
      </c>
      <c r="H18" s="506" t="s">
        <v>386</v>
      </c>
    </row>
    <row r="19" spans="1:8" x14ac:dyDescent="0.2">
      <c r="B19" s="505" t="s">
        <v>2209</v>
      </c>
      <c r="C19" s="505"/>
      <c r="D19" s="506" t="s">
        <v>2210</v>
      </c>
      <c r="E19" s="505"/>
      <c r="F19" s="505"/>
      <c r="G19" s="505" t="s">
        <v>4005</v>
      </c>
      <c r="H19" s="506" t="s">
        <v>386</v>
      </c>
    </row>
    <row r="20" spans="1:8" x14ac:dyDescent="0.2">
      <c r="B20" s="505" t="s">
        <v>2213</v>
      </c>
      <c r="C20" s="505"/>
      <c r="D20" s="506" t="s">
        <v>2214</v>
      </c>
      <c r="E20" s="505"/>
      <c r="F20" s="505"/>
      <c r="G20" s="505" t="s">
        <v>4006</v>
      </c>
      <c r="H20" s="506" t="s">
        <v>386</v>
      </c>
    </row>
    <row r="21" spans="1:8" x14ac:dyDescent="0.2">
      <c r="B21" s="505" t="s">
        <v>2530</v>
      </c>
      <c r="C21" s="505"/>
      <c r="D21" s="506" t="s">
        <v>2531</v>
      </c>
      <c r="E21" s="505"/>
      <c r="F21" s="505"/>
      <c r="G21" s="505" t="s">
        <v>4007</v>
      </c>
      <c r="H21" s="506" t="s">
        <v>386</v>
      </c>
    </row>
    <row r="22" spans="1:8" x14ac:dyDescent="0.2">
      <c r="B22" s="505" t="s">
        <v>2537</v>
      </c>
      <c r="C22" s="505"/>
      <c r="D22" s="506" t="s">
        <v>2538</v>
      </c>
      <c r="E22" s="505"/>
      <c r="F22" s="505"/>
      <c r="G22" s="505" t="s">
        <v>4008</v>
      </c>
      <c r="H22" s="506" t="s">
        <v>385</v>
      </c>
    </row>
    <row r="23" spans="1:8" x14ac:dyDescent="0.2">
      <c r="B23" s="505" t="s">
        <v>2541</v>
      </c>
      <c r="C23" s="505"/>
      <c r="D23" s="506" t="s">
        <v>2542</v>
      </c>
      <c r="E23" s="505"/>
      <c r="F23" s="505"/>
      <c r="G23" s="505" t="s">
        <v>4009</v>
      </c>
      <c r="H23" s="506" t="s">
        <v>385</v>
      </c>
    </row>
    <row r="24" spans="1:8" x14ac:dyDescent="0.2">
      <c r="B24" s="505" t="s">
        <v>2545</v>
      </c>
      <c r="C24" s="505"/>
      <c r="D24" s="506" t="s">
        <v>2546</v>
      </c>
      <c r="E24" s="505"/>
      <c r="F24" s="505"/>
      <c r="G24" s="505" t="s">
        <v>4010</v>
      </c>
      <c r="H24" s="506" t="s">
        <v>385</v>
      </c>
    </row>
    <row r="25" spans="1:8" x14ac:dyDescent="0.2">
      <c r="B25" s="505" t="s">
        <v>2549</v>
      </c>
      <c r="C25" s="505"/>
      <c r="D25" s="506" t="s">
        <v>2550</v>
      </c>
      <c r="E25" s="505"/>
      <c r="F25" s="505"/>
      <c r="G25" s="505" t="s">
        <v>4011</v>
      </c>
      <c r="H25" s="506" t="s">
        <v>385</v>
      </c>
    </row>
    <row r="26" spans="1:8" x14ac:dyDescent="0.2">
      <c r="B26" s="505" t="s">
        <v>416</v>
      </c>
      <c r="C26" s="505"/>
      <c r="D26" s="506" t="s">
        <v>2296</v>
      </c>
      <c r="E26" s="505"/>
      <c r="F26" s="505"/>
      <c r="G26" s="505" t="s">
        <v>4012</v>
      </c>
      <c r="H26" s="506" t="s">
        <v>389</v>
      </c>
    </row>
    <row r="27" spans="1:8" x14ac:dyDescent="0.2">
      <c r="B27" s="505" t="s">
        <v>2275</v>
      </c>
      <c r="C27" s="505"/>
      <c r="D27" s="506" t="s">
        <v>2276</v>
      </c>
      <c r="E27" s="505"/>
      <c r="F27" s="505"/>
      <c r="G27" s="505" t="s">
        <v>4013</v>
      </c>
      <c r="H27" s="506" t="s">
        <v>385</v>
      </c>
    </row>
    <row r="28" spans="1:8" x14ac:dyDescent="0.2">
      <c r="B28" s="505" t="s">
        <v>2556</v>
      </c>
      <c r="C28" s="505"/>
      <c r="D28" s="506" t="s">
        <v>2557</v>
      </c>
      <c r="E28" s="505"/>
      <c r="F28" s="505"/>
      <c r="G28" s="505" t="s">
        <v>4014</v>
      </c>
      <c r="H28" s="506" t="s">
        <v>386</v>
      </c>
    </row>
    <row r="32" spans="1:8" x14ac:dyDescent="0.2">
      <c r="A32" s="8" t="s">
        <v>121</v>
      </c>
    </row>
    <row r="33" spans="2:8" x14ac:dyDescent="0.2">
      <c r="B33" s="505" t="s">
        <v>117</v>
      </c>
      <c r="C33" s="505"/>
      <c r="D33" s="505" t="s">
        <v>57</v>
      </c>
      <c r="E33" s="505"/>
      <c r="F33" s="505"/>
      <c r="G33" s="505" t="s">
        <v>62</v>
      </c>
      <c r="H33" s="505" t="s">
        <v>319</v>
      </c>
    </row>
    <row r="34" spans="2:8" hidden="1" x14ac:dyDescent="0.2">
      <c r="B34" s="505" t="s">
        <v>116</v>
      </c>
      <c r="C34" s="505"/>
      <c r="D34" s="506" t="s">
        <v>87</v>
      </c>
      <c r="E34" s="505"/>
      <c r="F34" s="505"/>
      <c r="G34" s="505" t="s">
        <v>61</v>
      </c>
      <c r="H34" s="506" t="s">
        <v>318</v>
      </c>
    </row>
    <row r="35" spans="2:8" x14ac:dyDescent="0.2">
      <c r="B35" s="505" t="s">
        <v>779</v>
      </c>
      <c r="C35" s="505"/>
      <c r="D35" s="506" t="s">
        <v>2305</v>
      </c>
      <c r="E35" s="505"/>
      <c r="F35" s="505"/>
      <c r="G35" s="505" t="s">
        <v>4015</v>
      </c>
      <c r="H35" s="506" t="s">
        <v>386</v>
      </c>
    </row>
    <row r="36" spans="2:8" x14ac:dyDescent="0.2">
      <c r="B36" s="505" t="s">
        <v>4016</v>
      </c>
      <c r="C36" s="505"/>
      <c r="D36" s="506" t="s">
        <v>4017</v>
      </c>
      <c r="E36" s="505"/>
      <c r="F36" s="505"/>
      <c r="G36" s="505" t="s">
        <v>4018</v>
      </c>
      <c r="H36" s="506" t="s">
        <v>386</v>
      </c>
    </row>
    <row r="37" spans="2:8" x14ac:dyDescent="0.2">
      <c r="B37" s="505" t="s">
        <v>4019</v>
      </c>
      <c r="C37" s="505"/>
      <c r="D37" s="506" t="s">
        <v>4020</v>
      </c>
      <c r="E37" s="505"/>
      <c r="F37" s="505"/>
      <c r="G37" s="505" t="s">
        <v>4021</v>
      </c>
      <c r="H37" s="506" t="s">
        <v>386</v>
      </c>
    </row>
    <row r="38" spans="2:8" x14ac:dyDescent="0.2">
      <c r="B38" s="505" t="s">
        <v>2317</v>
      </c>
      <c r="C38" s="505"/>
      <c r="D38" s="506" t="s">
        <v>2318</v>
      </c>
      <c r="E38" s="505"/>
      <c r="F38" s="505"/>
      <c r="G38" s="505" t="s">
        <v>4022</v>
      </c>
      <c r="H38" s="506" t="s">
        <v>386</v>
      </c>
    </row>
    <row r="39" spans="2:8" x14ac:dyDescent="0.2">
      <c r="B39" s="505" t="s">
        <v>4023</v>
      </c>
      <c r="C39" s="505"/>
      <c r="D39" s="506" t="s">
        <v>4024</v>
      </c>
      <c r="E39" s="505"/>
      <c r="F39" s="505"/>
      <c r="G39" s="505" t="s">
        <v>4025</v>
      </c>
      <c r="H39" s="506" t="s">
        <v>386</v>
      </c>
    </row>
    <row r="40" spans="2:8" x14ac:dyDescent="0.2">
      <c r="B40" s="505" t="s">
        <v>2321</v>
      </c>
      <c r="C40" s="505"/>
      <c r="D40" s="506" t="s">
        <v>2322</v>
      </c>
      <c r="E40" s="505"/>
      <c r="F40" s="505"/>
      <c r="G40" s="505" t="s">
        <v>4026</v>
      </c>
      <c r="H40" s="506" t="s">
        <v>386</v>
      </c>
    </row>
    <row r="41" spans="2:8" x14ac:dyDescent="0.2">
      <c r="B41" s="505" t="s">
        <v>2327</v>
      </c>
      <c r="C41" s="505"/>
      <c r="D41" s="506" t="s">
        <v>2328</v>
      </c>
      <c r="E41" s="505"/>
      <c r="F41" s="505"/>
      <c r="G41" s="505" t="s">
        <v>4027</v>
      </c>
      <c r="H41" s="506" t="s">
        <v>386</v>
      </c>
    </row>
    <row r="42" spans="2:8" x14ac:dyDescent="0.2">
      <c r="B42" s="505" t="s">
        <v>2575</v>
      </c>
      <c r="C42" s="505"/>
      <c r="D42" s="506" t="s">
        <v>2576</v>
      </c>
      <c r="E42" s="505"/>
      <c r="F42" s="505"/>
      <c r="G42" s="505" t="s">
        <v>4028</v>
      </c>
      <c r="H42" s="506" t="s">
        <v>386</v>
      </c>
    </row>
    <row r="43" spans="2:8" x14ac:dyDescent="0.2">
      <c r="B43" s="505" t="s">
        <v>4029</v>
      </c>
      <c r="C43" s="505"/>
      <c r="D43" s="506" t="s">
        <v>4030</v>
      </c>
      <c r="E43" s="505"/>
      <c r="F43" s="505"/>
      <c r="G43" s="505" t="s">
        <v>4031</v>
      </c>
      <c r="H43" s="506" t="s">
        <v>386</v>
      </c>
    </row>
    <row r="44" spans="2:8" x14ac:dyDescent="0.2">
      <c r="B44" s="505" t="s">
        <v>2579</v>
      </c>
      <c r="C44" s="505"/>
      <c r="D44" s="506" t="s">
        <v>2580</v>
      </c>
      <c r="E44" s="505"/>
      <c r="F44" s="505"/>
      <c r="G44" s="505" t="s">
        <v>4032</v>
      </c>
      <c r="H44" s="506" t="s">
        <v>389</v>
      </c>
    </row>
    <row r="45" spans="2:8" x14ac:dyDescent="0.2">
      <c r="B45" s="505" t="s">
        <v>2583</v>
      </c>
      <c r="C45" s="505"/>
      <c r="D45" s="506" t="s">
        <v>2584</v>
      </c>
      <c r="E45" s="505"/>
      <c r="F45" s="505"/>
      <c r="G45" s="505" t="s">
        <v>4033</v>
      </c>
      <c r="H45" s="506" t="s">
        <v>389</v>
      </c>
    </row>
    <row r="46" spans="2:8" x14ac:dyDescent="0.2">
      <c r="B46" s="505" t="s">
        <v>2562</v>
      </c>
      <c r="C46" s="505"/>
      <c r="D46" s="506" t="s">
        <v>2563</v>
      </c>
      <c r="E46" s="505"/>
      <c r="F46" s="505"/>
      <c r="G46" s="505" t="s">
        <v>4034</v>
      </c>
      <c r="H46" s="506" t="s">
        <v>386</v>
      </c>
    </row>
    <row r="47" spans="2:8" x14ac:dyDescent="0.2">
      <c r="B47" s="505" t="s">
        <v>4035</v>
      </c>
      <c r="C47" s="505"/>
      <c r="D47" s="506" t="s">
        <v>4036</v>
      </c>
      <c r="E47" s="505"/>
      <c r="F47" s="505"/>
      <c r="G47" s="505" t="s">
        <v>4037</v>
      </c>
      <c r="H47" s="506" t="s">
        <v>385</v>
      </c>
    </row>
    <row r="48" spans="2:8" x14ac:dyDescent="0.2">
      <c r="B48" s="505" t="s">
        <v>4038</v>
      </c>
      <c r="C48" s="505"/>
      <c r="D48" s="506" t="s">
        <v>4039</v>
      </c>
      <c r="E48" s="505"/>
      <c r="F48" s="505"/>
      <c r="G48" s="505" t="s">
        <v>4040</v>
      </c>
      <c r="H48" s="506" t="s">
        <v>385</v>
      </c>
    </row>
    <row r="49" spans="1:8" x14ac:dyDescent="0.2">
      <c r="B49" s="505" t="s">
        <v>2587</v>
      </c>
      <c r="C49" s="505"/>
      <c r="D49" s="506" t="s">
        <v>2588</v>
      </c>
      <c r="E49" s="505"/>
      <c r="F49" s="505"/>
      <c r="G49" s="505" t="s">
        <v>4041</v>
      </c>
      <c r="H49" s="506" t="s">
        <v>386</v>
      </c>
    </row>
    <row r="50" spans="1:8" x14ac:dyDescent="0.2">
      <c r="B50" s="505" t="s">
        <v>2345</v>
      </c>
      <c r="C50" s="505"/>
      <c r="D50" s="506" t="s">
        <v>2346</v>
      </c>
      <c r="E50" s="505"/>
      <c r="F50" s="505"/>
      <c r="G50" s="505" t="s">
        <v>4042</v>
      </c>
      <c r="H50" s="506" t="s">
        <v>386</v>
      </c>
    </row>
    <row r="51" spans="1:8" x14ac:dyDescent="0.2">
      <c r="B51" s="505" t="s">
        <v>2349</v>
      </c>
      <c r="C51" s="505"/>
      <c r="D51" s="506" t="s">
        <v>2350</v>
      </c>
      <c r="E51" s="505"/>
      <c r="F51" s="505"/>
      <c r="G51" s="505" t="s">
        <v>4043</v>
      </c>
      <c r="H51" s="506" t="s">
        <v>386</v>
      </c>
    </row>
    <row r="52" spans="1:8" x14ac:dyDescent="0.2">
      <c r="B52" s="505" t="s">
        <v>2355</v>
      </c>
      <c r="C52" s="505"/>
      <c r="D52" s="506" t="s">
        <v>2356</v>
      </c>
      <c r="E52" s="505"/>
      <c r="F52" s="505"/>
      <c r="G52" s="505" t="s">
        <v>4044</v>
      </c>
      <c r="H52" s="506" t="s">
        <v>386</v>
      </c>
    </row>
    <row r="53" spans="1:8" x14ac:dyDescent="0.2">
      <c r="B53" s="505" t="s">
        <v>784</v>
      </c>
      <c r="C53" s="505"/>
      <c r="D53" s="506" t="s">
        <v>2597</v>
      </c>
      <c r="E53" s="505"/>
      <c r="F53" s="505"/>
      <c r="G53" s="505" t="s">
        <v>4045</v>
      </c>
      <c r="H53" s="506" t="s">
        <v>386</v>
      </c>
    </row>
    <row r="54" spans="1:8" x14ac:dyDescent="0.2">
      <c r="B54" s="505" t="s">
        <v>2599</v>
      </c>
      <c r="C54" s="505"/>
      <c r="D54" s="506" t="s">
        <v>2600</v>
      </c>
      <c r="E54" s="505"/>
      <c r="F54" s="505"/>
      <c r="G54" s="505" t="s">
        <v>4046</v>
      </c>
      <c r="H54" s="506" t="s">
        <v>386</v>
      </c>
    </row>
    <row r="55" spans="1:8" x14ac:dyDescent="0.2">
      <c r="B55" s="505" t="s">
        <v>2603</v>
      </c>
      <c r="C55" s="505"/>
      <c r="D55" s="506" t="s">
        <v>2604</v>
      </c>
      <c r="E55" s="505"/>
      <c r="F55" s="505"/>
      <c r="G55" s="505" t="s">
        <v>4047</v>
      </c>
      <c r="H55" s="506" t="s">
        <v>386</v>
      </c>
    </row>
    <row r="56" spans="1:8" x14ac:dyDescent="0.2">
      <c r="B56" s="505" t="s">
        <v>2607</v>
      </c>
      <c r="C56" s="505"/>
      <c r="D56" s="506" t="s">
        <v>2608</v>
      </c>
      <c r="E56" s="505"/>
      <c r="F56" s="505"/>
      <c r="G56" s="505" t="s">
        <v>4048</v>
      </c>
      <c r="H56" s="506" t="s">
        <v>386</v>
      </c>
    </row>
    <row r="59" spans="1:8" x14ac:dyDescent="0.2">
      <c r="A59" s="8" t="s">
        <v>292</v>
      </c>
    </row>
    <row r="60" spans="1:8" x14ac:dyDescent="0.2">
      <c r="B60" s="505" t="s">
        <v>267</v>
      </c>
      <c r="C60" s="505"/>
      <c r="D60" s="505" t="s">
        <v>57</v>
      </c>
      <c r="E60" s="505"/>
      <c r="F60" s="505"/>
      <c r="G60" s="505" t="s">
        <v>62</v>
      </c>
    </row>
    <row r="61" spans="1:8" hidden="1" x14ac:dyDescent="0.2">
      <c r="B61" s="505" t="s">
        <v>122</v>
      </c>
      <c r="C61" s="505"/>
      <c r="D61" s="506" t="s">
        <v>87</v>
      </c>
      <c r="E61" s="505"/>
      <c r="F61" s="505"/>
      <c r="G61" s="505" t="s">
        <v>61</v>
      </c>
    </row>
    <row r="62" spans="1:8" x14ac:dyDescent="0.2">
      <c r="B62" s="505" t="s">
        <v>4049</v>
      </c>
      <c r="C62" s="505"/>
      <c r="D62" s="506" t="s">
        <v>4050</v>
      </c>
      <c r="E62" s="505"/>
      <c r="F62" s="505"/>
      <c r="G62" s="505" t="s">
        <v>4051</v>
      </c>
    </row>
    <row r="63" spans="1:8" x14ac:dyDescent="0.2">
      <c r="B63" s="505" t="s">
        <v>2622</v>
      </c>
      <c r="C63" s="505"/>
      <c r="D63" s="506" t="s">
        <v>2621</v>
      </c>
      <c r="E63" s="505"/>
      <c r="F63" s="505"/>
      <c r="G63" s="505" t="s">
        <v>2623</v>
      </c>
    </row>
    <row r="64" spans="1:8" x14ac:dyDescent="0.2">
      <c r="B64" s="505" t="s">
        <v>2617</v>
      </c>
      <c r="C64" s="505"/>
      <c r="D64" s="506" t="s">
        <v>2616</v>
      </c>
      <c r="E64" s="505"/>
      <c r="F64" s="505"/>
      <c r="G64" s="505" t="s">
        <v>2618</v>
      </c>
    </row>
    <row r="65" spans="2:7" x14ac:dyDescent="0.2">
      <c r="B65" s="505" t="s">
        <v>2662</v>
      </c>
      <c r="C65" s="505"/>
      <c r="D65" s="506" t="s">
        <v>2661</v>
      </c>
      <c r="E65" s="505"/>
      <c r="F65" s="505"/>
      <c r="G65" s="505" t="s">
        <v>2663</v>
      </c>
    </row>
    <row r="66" spans="2:7" x14ac:dyDescent="0.2">
      <c r="B66" s="505" t="s">
        <v>2657</v>
      </c>
      <c r="C66" s="505"/>
      <c r="D66" s="506" t="s">
        <v>2656</v>
      </c>
      <c r="E66" s="505"/>
      <c r="F66" s="505"/>
      <c r="G66" s="505" t="s">
        <v>2658</v>
      </c>
    </row>
    <row r="67" spans="2:7" x14ac:dyDescent="0.2">
      <c r="B67" s="505" t="s">
        <v>2652</v>
      </c>
      <c r="C67" s="505"/>
      <c r="D67" s="506" t="s">
        <v>2651</v>
      </c>
      <c r="E67" s="505"/>
      <c r="F67" s="505"/>
      <c r="G67" s="505" t="s">
        <v>2653</v>
      </c>
    </row>
    <row r="68" spans="2:7" x14ac:dyDescent="0.2">
      <c r="B68" s="505" t="s">
        <v>2647</v>
      </c>
      <c r="C68" s="505"/>
      <c r="D68" s="506" t="s">
        <v>2646</v>
      </c>
      <c r="E68" s="505"/>
      <c r="F68" s="505"/>
      <c r="G68" s="505" t="s">
        <v>2648</v>
      </c>
    </row>
    <row r="69" spans="2:7" x14ac:dyDescent="0.2">
      <c r="B69" s="505" t="s">
        <v>2717</v>
      </c>
      <c r="C69" s="505"/>
      <c r="D69" s="506" t="s">
        <v>2716</v>
      </c>
      <c r="E69" s="505"/>
      <c r="F69" s="505"/>
      <c r="G69" s="505" t="s">
        <v>2718</v>
      </c>
    </row>
    <row r="70" spans="2:7" x14ac:dyDescent="0.2">
      <c r="B70" s="505" t="s">
        <v>2712</v>
      </c>
      <c r="C70" s="505"/>
      <c r="D70" s="506" t="s">
        <v>2711</v>
      </c>
      <c r="E70" s="505"/>
      <c r="F70" s="505"/>
      <c r="G70" s="505" t="s">
        <v>2713</v>
      </c>
    </row>
    <row r="71" spans="2:7" x14ac:dyDescent="0.2">
      <c r="B71" s="505" t="s">
        <v>2697</v>
      </c>
      <c r="C71" s="505"/>
      <c r="D71" s="506" t="s">
        <v>2696</v>
      </c>
      <c r="E71" s="505"/>
      <c r="F71" s="505"/>
      <c r="G71" s="505" t="s">
        <v>2698</v>
      </c>
    </row>
    <row r="72" spans="2:7" x14ac:dyDescent="0.2">
      <c r="B72" s="505" t="s">
        <v>2692</v>
      </c>
      <c r="C72" s="505"/>
      <c r="D72" s="506" t="s">
        <v>2691</v>
      </c>
      <c r="E72" s="505"/>
      <c r="F72" s="505"/>
      <c r="G72" s="505" t="s">
        <v>2693</v>
      </c>
    </row>
    <row r="73" spans="2:7" x14ac:dyDescent="0.2">
      <c r="B73" s="505" t="s">
        <v>2707</v>
      </c>
      <c r="C73" s="505"/>
      <c r="D73" s="506" t="s">
        <v>2706</v>
      </c>
      <c r="E73" s="505"/>
      <c r="F73" s="505"/>
      <c r="G73" s="505" t="s">
        <v>2708</v>
      </c>
    </row>
    <row r="74" spans="2:7" x14ac:dyDescent="0.2">
      <c r="B74" s="505" t="s">
        <v>4052</v>
      </c>
      <c r="C74" s="505"/>
      <c r="D74" s="506" t="s">
        <v>4053</v>
      </c>
      <c r="E74" s="505"/>
      <c r="F74" s="505"/>
      <c r="G74" s="505" t="s">
        <v>4054</v>
      </c>
    </row>
    <row r="75" spans="2:7" x14ac:dyDescent="0.2">
      <c r="B75" s="505" t="s">
        <v>4055</v>
      </c>
      <c r="C75" s="505"/>
      <c r="D75" s="506" t="s">
        <v>4056</v>
      </c>
      <c r="E75" s="505"/>
      <c r="F75" s="505"/>
      <c r="G75" s="505" t="s">
        <v>4057</v>
      </c>
    </row>
    <row r="76" spans="2:7" x14ac:dyDescent="0.2">
      <c r="B76" s="505" t="s">
        <v>2682</v>
      </c>
      <c r="C76" s="505"/>
      <c r="D76" s="506" t="s">
        <v>2681</v>
      </c>
      <c r="E76" s="505"/>
      <c r="F76" s="505"/>
      <c r="G76" s="505" t="s">
        <v>2683</v>
      </c>
    </row>
    <row r="77" spans="2:7" x14ac:dyDescent="0.2">
      <c r="B77" s="505" t="s">
        <v>4058</v>
      </c>
      <c r="C77" s="505"/>
      <c r="D77" s="506" t="s">
        <v>4059</v>
      </c>
      <c r="E77" s="505"/>
      <c r="F77" s="505"/>
      <c r="G77" s="505" t="s">
        <v>4060</v>
      </c>
    </row>
    <row r="78" spans="2:7" x14ac:dyDescent="0.2">
      <c r="B78" s="505" t="s">
        <v>2677</v>
      </c>
      <c r="C78" s="505"/>
      <c r="D78" s="506" t="s">
        <v>2676</v>
      </c>
      <c r="E78" s="505"/>
      <c r="F78" s="505"/>
      <c r="G78" s="505" t="s">
        <v>2678</v>
      </c>
    </row>
    <row r="79" spans="2:7" x14ac:dyDescent="0.2">
      <c r="B79" s="505" t="s">
        <v>2687</v>
      </c>
      <c r="C79" s="505"/>
      <c r="D79" s="506" t="s">
        <v>2686</v>
      </c>
      <c r="E79" s="505"/>
      <c r="F79" s="505"/>
      <c r="G79" s="505" t="s">
        <v>2688</v>
      </c>
    </row>
    <row r="80" spans="2:7" x14ac:dyDescent="0.2">
      <c r="B80" s="505" t="s">
        <v>2667</v>
      </c>
      <c r="C80" s="505"/>
      <c r="D80" s="506" t="s">
        <v>2666</v>
      </c>
      <c r="E80" s="505"/>
      <c r="F80" s="505"/>
      <c r="G80" s="505" t="s">
        <v>2668</v>
      </c>
    </row>
    <row r="81" spans="1:8" x14ac:dyDescent="0.2">
      <c r="B81" s="505" t="s">
        <v>2642</v>
      </c>
      <c r="C81" s="505"/>
      <c r="D81" s="506" t="s">
        <v>2641</v>
      </c>
      <c r="E81" s="505"/>
      <c r="F81" s="505"/>
      <c r="G81" s="505" t="s">
        <v>2643</v>
      </c>
    </row>
    <row r="82" spans="1:8" x14ac:dyDescent="0.2">
      <c r="B82" s="505" t="s">
        <v>4061</v>
      </c>
      <c r="C82" s="505"/>
      <c r="D82" s="506" t="s">
        <v>4062</v>
      </c>
      <c r="E82" s="505"/>
      <c r="F82" s="505"/>
      <c r="G82" s="505" t="s">
        <v>4063</v>
      </c>
    </row>
    <row r="83" spans="1:8" x14ac:dyDescent="0.2">
      <c r="B83" s="505" t="s">
        <v>2627</v>
      </c>
      <c r="C83" s="505"/>
      <c r="D83" s="506" t="s">
        <v>2626</v>
      </c>
      <c r="E83" s="505"/>
      <c r="F83" s="505"/>
      <c r="G83" s="505" t="s">
        <v>2628</v>
      </c>
    </row>
    <row r="84" spans="1:8" x14ac:dyDescent="0.2">
      <c r="B84" s="505" t="s">
        <v>2632</v>
      </c>
      <c r="C84" s="505"/>
      <c r="D84" s="506" t="s">
        <v>2631</v>
      </c>
      <c r="E84" s="505"/>
      <c r="F84" s="505"/>
      <c r="G84" s="505" t="s">
        <v>2633</v>
      </c>
    </row>
    <row r="85" spans="1:8" x14ac:dyDescent="0.2">
      <c r="B85" s="505" t="s">
        <v>2637</v>
      </c>
      <c r="C85" s="505"/>
      <c r="D85" s="506" t="s">
        <v>2636</v>
      </c>
      <c r="E85" s="505"/>
      <c r="F85" s="505"/>
      <c r="G85" s="505" t="s">
        <v>2638</v>
      </c>
    </row>
    <row r="86" spans="1:8" x14ac:dyDescent="0.2">
      <c r="B86" s="505" t="s">
        <v>2612</v>
      </c>
      <c r="C86" s="505"/>
      <c r="D86" s="506" t="s">
        <v>2611</v>
      </c>
      <c r="E86" s="505"/>
      <c r="F86" s="505"/>
      <c r="G86" s="505" t="s">
        <v>2613</v>
      </c>
    </row>
    <row r="87" spans="1:8" x14ac:dyDescent="0.2">
      <c r="B87" s="505" t="s">
        <v>2672</v>
      </c>
      <c r="C87" s="505"/>
      <c r="D87" s="506" t="s">
        <v>2671</v>
      </c>
      <c r="E87" s="505"/>
      <c r="F87" s="505"/>
      <c r="G87" s="505" t="s">
        <v>2673</v>
      </c>
    </row>
    <row r="88" spans="1:8" x14ac:dyDescent="0.2">
      <c r="B88" s="505" t="s">
        <v>2702</v>
      </c>
      <c r="C88" s="505"/>
      <c r="D88" s="506" t="s">
        <v>2701</v>
      </c>
      <c r="E88" s="505"/>
      <c r="F88" s="505"/>
      <c r="G88" s="505" t="s">
        <v>2703</v>
      </c>
    </row>
    <row r="92" spans="1:8" x14ac:dyDescent="0.2">
      <c r="A92" s="8" t="s">
        <v>172</v>
      </c>
    </row>
    <row r="93" spans="1:8" x14ac:dyDescent="0.2">
      <c r="B93" s="505" t="s">
        <v>140</v>
      </c>
      <c r="C93" s="505"/>
      <c r="D93" s="505" t="s">
        <v>57</v>
      </c>
      <c r="E93" s="505"/>
      <c r="F93" s="505"/>
      <c r="G93" s="505" t="s">
        <v>62</v>
      </c>
      <c r="H93" s="505" t="s">
        <v>321</v>
      </c>
    </row>
    <row r="94" spans="1:8" hidden="1" x14ac:dyDescent="0.2">
      <c r="B94" s="506" t="s">
        <v>105</v>
      </c>
      <c r="C94" s="505"/>
      <c r="D94" s="506" t="s">
        <v>87</v>
      </c>
      <c r="E94" s="505"/>
      <c r="F94" s="505"/>
      <c r="G94" s="505" t="s">
        <v>61</v>
      </c>
      <c r="H94" s="506" t="s">
        <v>320</v>
      </c>
    </row>
    <row r="95" spans="1:8" x14ac:dyDescent="0.2">
      <c r="B95" s="506" t="s">
        <v>4064</v>
      </c>
      <c r="C95" s="505"/>
      <c r="D95" s="506" t="s">
        <v>4065</v>
      </c>
      <c r="E95" s="505"/>
      <c r="F95" s="505"/>
      <c r="G95" s="505" t="s">
        <v>4066</v>
      </c>
      <c r="H95" s="506"/>
    </row>
    <row r="96" spans="1:8" x14ac:dyDescent="0.2">
      <c r="B96" s="506" t="s">
        <v>4067</v>
      </c>
      <c r="C96" s="505"/>
      <c r="D96" s="506" t="s">
        <v>4068</v>
      </c>
      <c r="E96" s="505"/>
      <c r="F96" s="505"/>
      <c r="G96" s="505" t="s">
        <v>4069</v>
      </c>
      <c r="H96" s="506"/>
    </row>
    <row r="97" spans="2:8" x14ac:dyDescent="0.2">
      <c r="B97" s="506" t="s">
        <v>820</v>
      </c>
      <c r="C97" s="505"/>
      <c r="D97" s="506" t="s">
        <v>2730</v>
      </c>
      <c r="E97" s="505"/>
      <c r="F97" s="505"/>
      <c r="G97" s="505" t="s">
        <v>819</v>
      </c>
      <c r="H97" s="506"/>
    </row>
    <row r="98" spans="2:8" x14ac:dyDescent="0.2">
      <c r="B98" s="506" t="s">
        <v>4070</v>
      </c>
      <c r="C98" s="505"/>
      <c r="D98" s="506" t="s">
        <v>4071</v>
      </c>
      <c r="E98" s="505"/>
      <c r="F98" s="505"/>
      <c r="G98" s="505" t="s">
        <v>4072</v>
      </c>
      <c r="H98" s="506"/>
    </row>
    <row r="99" spans="2:8" x14ac:dyDescent="0.2">
      <c r="B99" s="506" t="s">
        <v>2731</v>
      </c>
      <c r="C99" s="505"/>
      <c r="D99" s="506" t="s">
        <v>2732</v>
      </c>
      <c r="E99" s="505"/>
      <c r="F99" s="505"/>
      <c r="G99" s="505" t="s">
        <v>2733</v>
      </c>
      <c r="H99" s="506"/>
    </row>
    <row r="100" spans="2:8" x14ac:dyDescent="0.2">
      <c r="B100" s="506" t="s">
        <v>2737</v>
      </c>
      <c r="C100" s="505"/>
      <c r="D100" s="506" t="s">
        <v>2738</v>
      </c>
      <c r="E100" s="505"/>
      <c r="F100" s="505"/>
      <c r="G100" s="505" t="s">
        <v>2739</v>
      </c>
      <c r="H100" s="506"/>
    </row>
    <row r="101" spans="2:8" x14ac:dyDescent="0.2">
      <c r="B101" s="506" t="s">
        <v>4073</v>
      </c>
      <c r="C101" s="505"/>
      <c r="D101" s="506" t="s">
        <v>4074</v>
      </c>
      <c r="E101" s="505"/>
      <c r="F101" s="505"/>
      <c r="G101" s="505" t="s">
        <v>4075</v>
      </c>
      <c r="H101" s="506"/>
    </row>
    <row r="102" spans="2:8" x14ac:dyDescent="0.2">
      <c r="B102" s="506" t="s">
        <v>2740</v>
      </c>
      <c r="C102" s="505"/>
      <c r="D102" s="506" t="s">
        <v>2741</v>
      </c>
      <c r="E102" s="505"/>
      <c r="F102" s="505"/>
      <c r="G102" s="505" t="s">
        <v>2742</v>
      </c>
      <c r="H102" s="506"/>
    </row>
    <row r="103" spans="2:8" x14ac:dyDescent="0.2">
      <c r="B103" s="506" t="s">
        <v>2743</v>
      </c>
      <c r="C103" s="505"/>
      <c r="D103" s="506" t="s">
        <v>2744</v>
      </c>
      <c r="E103" s="505"/>
      <c r="F103" s="505"/>
      <c r="G103" s="505" t="s">
        <v>2745</v>
      </c>
      <c r="H103" s="506"/>
    </row>
    <row r="104" spans="2:8" x14ac:dyDescent="0.2">
      <c r="B104" s="506" t="s">
        <v>2746</v>
      </c>
      <c r="C104" s="505"/>
      <c r="D104" s="506" t="s">
        <v>2747</v>
      </c>
      <c r="E104" s="505"/>
      <c r="F104" s="505"/>
      <c r="G104" s="505" t="s">
        <v>2748</v>
      </c>
      <c r="H104" s="506"/>
    </row>
    <row r="105" spans="2:8" x14ac:dyDescent="0.2">
      <c r="B105" s="506" t="s">
        <v>830</v>
      </c>
      <c r="C105" s="505"/>
      <c r="D105" s="506" t="s">
        <v>2749</v>
      </c>
      <c r="E105" s="505"/>
      <c r="F105" s="505"/>
      <c r="G105" s="505" t="s">
        <v>829</v>
      </c>
      <c r="H105" s="506"/>
    </row>
    <row r="106" spans="2:8" x14ac:dyDescent="0.2">
      <c r="B106" s="506" t="s">
        <v>4076</v>
      </c>
      <c r="C106" s="505"/>
      <c r="D106" s="506" t="s">
        <v>4077</v>
      </c>
      <c r="E106" s="505"/>
      <c r="F106" s="505"/>
      <c r="G106" s="505" t="s">
        <v>4078</v>
      </c>
      <c r="H106" s="506"/>
    </row>
    <row r="107" spans="2:8" x14ac:dyDescent="0.2">
      <c r="B107" s="506" t="s">
        <v>2750</v>
      </c>
      <c r="C107" s="505"/>
      <c r="D107" s="506" t="s">
        <v>2751</v>
      </c>
      <c r="E107" s="505"/>
      <c r="F107" s="505"/>
      <c r="G107" s="505" t="s">
        <v>2752</v>
      </c>
      <c r="H107" s="506"/>
    </row>
    <row r="108" spans="2:8" x14ac:dyDescent="0.2">
      <c r="B108" s="506" t="s">
        <v>2753</v>
      </c>
      <c r="C108" s="505"/>
      <c r="D108" s="506" t="s">
        <v>2754</v>
      </c>
      <c r="E108" s="505"/>
      <c r="F108" s="505"/>
      <c r="G108" s="505" t="s">
        <v>2755</v>
      </c>
      <c r="H108" s="506"/>
    </row>
    <row r="109" spans="2:8" x14ac:dyDescent="0.2">
      <c r="B109" s="506" t="s">
        <v>2764</v>
      </c>
      <c r="C109" s="505"/>
      <c r="D109" s="506" t="s">
        <v>2765</v>
      </c>
      <c r="E109" s="505"/>
      <c r="F109" s="505"/>
      <c r="G109" s="505" t="s">
        <v>2766</v>
      </c>
      <c r="H109" s="506"/>
    </row>
    <row r="110" spans="2:8" x14ac:dyDescent="0.2">
      <c r="B110" s="506" t="s">
        <v>4079</v>
      </c>
      <c r="C110" s="505"/>
      <c r="D110" s="506" t="s">
        <v>4080</v>
      </c>
      <c r="E110" s="505"/>
      <c r="F110" s="505"/>
      <c r="G110" s="505" t="s">
        <v>4081</v>
      </c>
      <c r="H110" s="506"/>
    </row>
    <row r="111" spans="2:8" x14ac:dyDescent="0.2">
      <c r="B111" s="506" t="s">
        <v>4082</v>
      </c>
      <c r="C111" s="505"/>
      <c r="D111" s="506" t="s">
        <v>4083</v>
      </c>
      <c r="E111" s="505"/>
      <c r="F111" s="505"/>
      <c r="G111" s="505" t="s">
        <v>4084</v>
      </c>
      <c r="H111" s="506"/>
    </row>
    <row r="112" spans="2:8" x14ac:dyDescent="0.2">
      <c r="B112" s="506" t="s">
        <v>4085</v>
      </c>
      <c r="C112" s="505"/>
      <c r="D112" s="506" t="s">
        <v>4086</v>
      </c>
      <c r="E112" s="505"/>
      <c r="F112" s="505"/>
      <c r="G112" s="505" t="s">
        <v>4087</v>
      </c>
      <c r="H112" s="506"/>
    </row>
    <row r="113" spans="2:8" x14ac:dyDescent="0.2">
      <c r="B113" s="506" t="s">
        <v>814</v>
      </c>
      <c r="C113" s="505"/>
      <c r="D113" s="506" t="s">
        <v>2436</v>
      </c>
      <c r="E113" s="505"/>
      <c r="F113" s="505"/>
      <c r="G113" s="505" t="s">
        <v>813</v>
      </c>
      <c r="H113" s="506"/>
    </row>
    <row r="114" spans="2:8" x14ac:dyDescent="0.2">
      <c r="B114" s="506" t="s">
        <v>2457</v>
      </c>
      <c r="C114" s="505"/>
      <c r="D114" s="506" t="s">
        <v>2458</v>
      </c>
      <c r="E114" s="505"/>
      <c r="F114" s="505"/>
      <c r="G114" s="505" t="s">
        <v>2772</v>
      </c>
      <c r="H114" s="506"/>
    </row>
    <row r="115" spans="2:8" x14ac:dyDescent="0.2">
      <c r="B115" s="506" t="s">
        <v>4088</v>
      </c>
      <c r="C115" s="505"/>
      <c r="D115" s="506" t="s">
        <v>4089</v>
      </c>
      <c r="E115" s="505"/>
      <c r="F115" s="505"/>
      <c r="G115" s="505" t="s">
        <v>4090</v>
      </c>
      <c r="H115" s="506"/>
    </row>
    <row r="116" spans="2:8" x14ac:dyDescent="0.2">
      <c r="B116" s="506" t="s">
        <v>4091</v>
      </c>
      <c r="C116" s="505"/>
      <c r="D116" s="506" t="s">
        <v>4092</v>
      </c>
      <c r="E116" s="505"/>
      <c r="F116" s="505"/>
      <c r="G116" s="505" t="s">
        <v>4093</v>
      </c>
      <c r="H116" s="506"/>
    </row>
    <row r="117" spans="2:8" x14ac:dyDescent="0.2">
      <c r="B117" s="506" t="s">
        <v>4094</v>
      </c>
      <c r="C117" s="505"/>
      <c r="D117" s="506" t="s">
        <v>4095</v>
      </c>
      <c r="E117" s="505"/>
      <c r="F117" s="505"/>
      <c r="G117" s="505" t="s">
        <v>4096</v>
      </c>
      <c r="H117" s="506"/>
    </row>
    <row r="118" spans="2:8" x14ac:dyDescent="0.2">
      <c r="B118" s="506" t="s">
        <v>4097</v>
      </c>
      <c r="C118" s="505"/>
      <c r="D118" s="506" t="s">
        <v>4098</v>
      </c>
      <c r="E118" s="505"/>
      <c r="F118" s="505"/>
      <c r="G118" s="505" t="s">
        <v>4099</v>
      </c>
      <c r="H118" s="506"/>
    </row>
    <row r="119" spans="2:8" x14ac:dyDescent="0.2">
      <c r="B119" s="506" t="s">
        <v>4100</v>
      </c>
      <c r="C119" s="505"/>
      <c r="D119" s="506" t="s">
        <v>4101</v>
      </c>
      <c r="E119" s="505"/>
      <c r="F119" s="505"/>
      <c r="G119" s="505" t="s">
        <v>4102</v>
      </c>
      <c r="H119" s="506"/>
    </row>
    <row r="120" spans="2:8" x14ac:dyDescent="0.2">
      <c r="B120" s="506" t="s">
        <v>2721</v>
      </c>
      <c r="C120" s="505"/>
      <c r="D120" s="506" t="s">
        <v>2722</v>
      </c>
      <c r="E120" s="505"/>
      <c r="F120" s="505"/>
      <c r="G120" s="505" t="s">
        <v>2723</v>
      </c>
      <c r="H120" s="506"/>
    </row>
    <row r="121" spans="2:8" x14ac:dyDescent="0.2">
      <c r="B121" s="506" t="s">
        <v>2724</v>
      </c>
      <c r="C121" s="505"/>
      <c r="D121" s="506" t="s">
        <v>2725</v>
      </c>
      <c r="E121" s="505"/>
      <c r="F121" s="505"/>
      <c r="G121" s="505" t="s">
        <v>2726</v>
      </c>
      <c r="H121" s="506"/>
    </row>
    <row r="122" spans="2:8" x14ac:dyDescent="0.2">
      <c r="B122" s="506" t="s">
        <v>2727</v>
      </c>
      <c r="C122" s="505"/>
      <c r="D122" s="506" t="s">
        <v>2728</v>
      </c>
      <c r="E122" s="505"/>
      <c r="F122" s="505"/>
      <c r="G122" s="505" t="s">
        <v>2729</v>
      </c>
      <c r="H122" s="506"/>
    </row>
    <row r="123" spans="2:8" x14ac:dyDescent="0.2">
      <c r="B123" s="506" t="s">
        <v>4103</v>
      </c>
      <c r="C123" s="505"/>
      <c r="D123" s="506" t="s">
        <v>4104</v>
      </c>
      <c r="E123" s="505"/>
      <c r="F123" s="505"/>
      <c r="G123" s="505" t="s">
        <v>4105</v>
      </c>
      <c r="H123" s="506"/>
    </row>
    <row r="124" spans="2:8" x14ac:dyDescent="0.2">
      <c r="B124" s="506" t="s">
        <v>4106</v>
      </c>
      <c r="C124" s="505"/>
      <c r="D124" s="506" t="s">
        <v>4107</v>
      </c>
      <c r="E124" s="505"/>
      <c r="F124" s="505"/>
      <c r="G124" s="505" t="s">
        <v>4108</v>
      </c>
      <c r="H124" s="506"/>
    </row>
    <row r="125" spans="2:8" x14ac:dyDescent="0.2">
      <c r="B125" s="506" t="s">
        <v>4109</v>
      </c>
      <c r="C125" s="505"/>
      <c r="D125" s="506" t="s">
        <v>4110</v>
      </c>
      <c r="E125" s="505"/>
      <c r="F125" s="505"/>
      <c r="G125" s="505" t="s">
        <v>4111</v>
      </c>
      <c r="H125" s="506"/>
    </row>
    <row r="126" spans="2:8" x14ac:dyDescent="0.2">
      <c r="B126" s="506" t="s">
        <v>4112</v>
      </c>
      <c r="C126" s="505"/>
      <c r="D126" s="506" t="s">
        <v>4113</v>
      </c>
      <c r="E126" s="505"/>
      <c r="F126" s="505"/>
      <c r="G126" s="505" t="s">
        <v>4114</v>
      </c>
      <c r="H126" s="506"/>
    </row>
    <row r="127" spans="2:8" x14ac:dyDescent="0.2">
      <c r="B127" s="506" t="s">
        <v>4115</v>
      </c>
      <c r="C127" s="505"/>
      <c r="D127" s="506" t="s">
        <v>4116</v>
      </c>
      <c r="E127" s="505"/>
      <c r="F127" s="505"/>
      <c r="G127" s="505" t="s">
        <v>4117</v>
      </c>
      <c r="H127" s="506"/>
    </row>
    <row r="128" spans="2:8" x14ac:dyDescent="0.2">
      <c r="B128" s="506" t="s">
        <v>4118</v>
      </c>
      <c r="C128" s="505"/>
      <c r="D128" s="506" t="s">
        <v>4119</v>
      </c>
      <c r="E128" s="505"/>
      <c r="F128" s="505"/>
      <c r="G128" s="505" t="s">
        <v>4120</v>
      </c>
      <c r="H128" s="506"/>
    </row>
    <row r="129" spans="2:8" x14ac:dyDescent="0.2">
      <c r="B129" s="506" t="s">
        <v>2787</v>
      </c>
      <c r="C129" s="505"/>
      <c r="D129" s="506" t="s">
        <v>2788</v>
      </c>
      <c r="E129" s="505"/>
      <c r="F129" s="505"/>
      <c r="G129" s="505" t="s">
        <v>2789</v>
      </c>
      <c r="H129" s="506"/>
    </row>
    <row r="130" spans="2:8" x14ac:dyDescent="0.2">
      <c r="B130" s="506" t="s">
        <v>4121</v>
      </c>
      <c r="C130" s="505"/>
      <c r="D130" s="506" t="s">
        <v>4122</v>
      </c>
      <c r="E130" s="505"/>
      <c r="F130" s="505"/>
      <c r="G130" s="505" t="s">
        <v>4123</v>
      </c>
      <c r="H130" s="506"/>
    </row>
    <row r="131" spans="2:8" x14ac:dyDescent="0.2">
      <c r="B131" s="506" t="s">
        <v>2793</v>
      </c>
      <c r="C131" s="505"/>
      <c r="D131" s="506" t="s">
        <v>2794</v>
      </c>
      <c r="E131" s="505"/>
      <c r="F131" s="505"/>
      <c r="G131" s="505" t="s">
        <v>2795</v>
      </c>
      <c r="H131" s="506"/>
    </row>
    <row r="132" spans="2:8" x14ac:dyDescent="0.2">
      <c r="B132" s="506" t="s">
        <v>2796</v>
      </c>
      <c r="C132" s="505"/>
      <c r="D132" s="506" t="s">
        <v>2797</v>
      </c>
      <c r="E132" s="505"/>
      <c r="F132" s="505"/>
      <c r="G132" s="505" t="s">
        <v>2798</v>
      </c>
      <c r="H132" s="506"/>
    </row>
    <row r="133" spans="2:8" x14ac:dyDescent="0.2">
      <c r="B133" s="506" t="s">
        <v>2799</v>
      </c>
      <c r="C133" s="505"/>
      <c r="D133" s="506" t="s">
        <v>2800</v>
      </c>
      <c r="E133" s="505"/>
      <c r="F133" s="505"/>
      <c r="G133" s="505" t="s">
        <v>2801</v>
      </c>
      <c r="H133" s="506"/>
    </row>
    <row r="134" spans="2:8" x14ac:dyDescent="0.2">
      <c r="B134" s="506" t="s">
        <v>2802</v>
      </c>
      <c r="C134" s="505"/>
      <c r="D134" s="506" t="s">
        <v>2803</v>
      </c>
      <c r="E134" s="505"/>
      <c r="F134" s="505"/>
      <c r="G134" s="505" t="s">
        <v>2804</v>
      </c>
      <c r="H134" s="506"/>
    </row>
    <row r="135" spans="2:8" x14ac:dyDescent="0.2">
      <c r="B135" s="506" t="s">
        <v>4124</v>
      </c>
      <c r="C135" s="505"/>
      <c r="D135" s="506" t="s">
        <v>4125</v>
      </c>
      <c r="E135" s="505"/>
      <c r="F135" s="505"/>
      <c r="G135" s="505" t="s">
        <v>4126</v>
      </c>
      <c r="H135" s="506"/>
    </row>
    <row r="136" spans="2:8" x14ac:dyDescent="0.2">
      <c r="B136" s="506" t="s">
        <v>2814</v>
      </c>
      <c r="C136" s="505"/>
      <c r="D136" s="506" t="s">
        <v>2815</v>
      </c>
      <c r="E136" s="505"/>
      <c r="F136" s="505"/>
      <c r="G136" s="505" t="s">
        <v>2816</v>
      </c>
      <c r="H136" s="506"/>
    </row>
    <row r="137" spans="2:8" x14ac:dyDescent="0.2">
      <c r="B137" s="506" t="s">
        <v>2817</v>
      </c>
      <c r="C137" s="505"/>
      <c r="D137" s="506" t="s">
        <v>2818</v>
      </c>
      <c r="E137" s="505"/>
      <c r="F137" s="505"/>
      <c r="G137" s="505" t="s">
        <v>2819</v>
      </c>
      <c r="H137" s="506"/>
    </row>
    <row r="138" spans="2:8" x14ac:dyDescent="0.2">
      <c r="B138" s="506" t="s">
        <v>2820</v>
      </c>
      <c r="C138" s="505"/>
      <c r="D138" s="506" t="s">
        <v>2821</v>
      </c>
      <c r="E138" s="505"/>
      <c r="F138" s="505"/>
      <c r="G138" s="505" t="s">
        <v>2822</v>
      </c>
      <c r="H138" s="506"/>
    </row>
    <row r="139" spans="2:8" x14ac:dyDescent="0.2">
      <c r="B139" s="506" t="s">
        <v>4127</v>
      </c>
      <c r="C139" s="505"/>
      <c r="D139" s="506" t="s">
        <v>4128</v>
      </c>
      <c r="E139" s="505"/>
      <c r="F139" s="505"/>
      <c r="G139" s="505" t="s">
        <v>4129</v>
      </c>
      <c r="H139" s="506"/>
    </row>
    <row r="140" spans="2:8" x14ac:dyDescent="0.2">
      <c r="B140" s="506" t="s">
        <v>4130</v>
      </c>
      <c r="C140" s="505"/>
      <c r="D140" s="506" t="s">
        <v>4131</v>
      </c>
      <c r="E140" s="505"/>
      <c r="F140" s="505"/>
      <c r="G140" s="505" t="s">
        <v>4132</v>
      </c>
      <c r="H140" s="506"/>
    </row>
    <row r="141" spans="2:8" x14ac:dyDescent="0.2">
      <c r="B141" s="506" t="s">
        <v>2823</v>
      </c>
      <c r="C141" s="505"/>
      <c r="D141" s="506" t="s">
        <v>2824</v>
      </c>
      <c r="E141" s="505"/>
      <c r="F141" s="505"/>
      <c r="G141" s="505" t="s">
        <v>2825</v>
      </c>
      <c r="H141" s="506"/>
    </row>
    <row r="142" spans="2:8" x14ac:dyDescent="0.2">
      <c r="B142" s="506" t="s">
        <v>2841</v>
      </c>
      <c r="C142" s="505"/>
      <c r="D142" s="506" t="s">
        <v>2842</v>
      </c>
      <c r="E142" s="505"/>
      <c r="F142" s="505"/>
      <c r="G142" s="505" t="s">
        <v>2843</v>
      </c>
      <c r="H142" s="506"/>
    </row>
    <row r="143" spans="2:8" x14ac:dyDescent="0.2">
      <c r="B143" s="506" t="s">
        <v>2832</v>
      </c>
      <c r="C143" s="505"/>
      <c r="D143" s="506" t="s">
        <v>2833</v>
      </c>
      <c r="E143" s="505"/>
      <c r="F143" s="505"/>
      <c r="G143" s="505" t="s">
        <v>2834</v>
      </c>
      <c r="H143" s="506"/>
    </row>
    <row r="144" spans="2:8" x14ac:dyDescent="0.2">
      <c r="B144" s="506" t="s">
        <v>2734</v>
      </c>
      <c r="C144" s="505"/>
      <c r="D144" s="506" t="s">
        <v>2735</v>
      </c>
      <c r="E144" s="505"/>
      <c r="F144" s="505"/>
      <c r="G144" s="505" t="s">
        <v>2736</v>
      </c>
      <c r="H144" s="506"/>
    </row>
    <row r="145" spans="2:8" x14ac:dyDescent="0.2">
      <c r="B145" s="506" t="s">
        <v>2756</v>
      </c>
      <c r="C145" s="505"/>
      <c r="D145" s="506" t="s">
        <v>2757</v>
      </c>
      <c r="E145" s="505"/>
      <c r="F145" s="505"/>
      <c r="G145" s="505" t="s">
        <v>2758</v>
      </c>
      <c r="H145" s="506"/>
    </row>
    <row r="146" spans="2:8" x14ac:dyDescent="0.2">
      <c r="B146" s="506" t="s">
        <v>2483</v>
      </c>
      <c r="C146" s="505"/>
      <c r="D146" s="506" t="s">
        <v>2484</v>
      </c>
      <c r="E146" s="505"/>
      <c r="F146" s="505"/>
      <c r="G146" s="505" t="s">
        <v>2760</v>
      </c>
      <c r="H146" s="506"/>
    </row>
    <row r="147" spans="2:8" x14ac:dyDescent="0.2">
      <c r="B147" s="506" t="s">
        <v>2761</v>
      </c>
      <c r="C147" s="505"/>
      <c r="D147" s="506" t="s">
        <v>2762</v>
      </c>
      <c r="E147" s="505"/>
      <c r="F147" s="505"/>
      <c r="G147" s="505" t="s">
        <v>2763</v>
      </c>
      <c r="H147" s="506"/>
    </row>
    <row r="148" spans="2:8" x14ac:dyDescent="0.2">
      <c r="B148" s="506" t="s">
        <v>2493</v>
      </c>
      <c r="C148" s="505"/>
      <c r="D148" s="506" t="s">
        <v>2494</v>
      </c>
      <c r="E148" s="505"/>
      <c r="F148" s="505"/>
      <c r="G148" s="505" t="s">
        <v>2836</v>
      </c>
      <c r="H148" s="506"/>
    </row>
    <row r="149" spans="2:8" x14ac:dyDescent="0.2">
      <c r="B149" s="506" t="s">
        <v>2776</v>
      </c>
      <c r="C149" s="505"/>
      <c r="D149" s="506" t="s">
        <v>2777</v>
      </c>
      <c r="E149" s="505"/>
      <c r="F149" s="505"/>
      <c r="G149" s="505" t="s">
        <v>2778</v>
      </c>
      <c r="H149" s="506"/>
    </row>
    <row r="150" spans="2:8" x14ac:dyDescent="0.2">
      <c r="B150" s="506" t="s">
        <v>2773</v>
      </c>
      <c r="C150" s="505"/>
      <c r="D150" s="506" t="s">
        <v>2774</v>
      </c>
      <c r="E150" s="505"/>
      <c r="F150" s="505"/>
      <c r="G150" s="505" t="s">
        <v>2775</v>
      </c>
      <c r="H150" s="506"/>
    </row>
    <row r="151" spans="2:8" x14ac:dyDescent="0.2">
      <c r="B151" s="506" t="s">
        <v>810</v>
      </c>
      <c r="C151" s="505"/>
      <c r="D151" s="506" t="s">
        <v>2783</v>
      </c>
      <c r="E151" s="505"/>
      <c r="F151" s="505"/>
      <c r="G151" s="505" t="s">
        <v>809</v>
      </c>
      <c r="H151" s="506"/>
    </row>
    <row r="152" spans="2:8" x14ac:dyDescent="0.2">
      <c r="B152" s="506" t="s">
        <v>2784</v>
      </c>
      <c r="C152" s="505"/>
      <c r="D152" s="506" t="s">
        <v>2785</v>
      </c>
      <c r="E152" s="505"/>
      <c r="F152" s="505"/>
      <c r="G152" s="505" t="s">
        <v>2786</v>
      </c>
      <c r="H152" s="506"/>
    </row>
    <row r="153" spans="2:8" x14ac:dyDescent="0.2">
      <c r="B153" s="506" t="s">
        <v>2808</v>
      </c>
      <c r="C153" s="505"/>
      <c r="D153" s="506" t="s">
        <v>2809</v>
      </c>
      <c r="E153" s="505"/>
      <c r="F153" s="505"/>
      <c r="G153" s="505" t="s">
        <v>2810</v>
      </c>
      <c r="H153" s="506"/>
    </row>
    <row r="154" spans="2:8" x14ac:dyDescent="0.2">
      <c r="B154" s="506" t="s">
        <v>2811</v>
      </c>
      <c r="C154" s="505"/>
      <c r="D154" s="506" t="s">
        <v>2812</v>
      </c>
      <c r="E154" s="505"/>
      <c r="F154" s="505"/>
      <c r="G154" s="505" t="s">
        <v>2813</v>
      </c>
      <c r="H154" s="506"/>
    </row>
    <row r="155" spans="2:8" x14ac:dyDescent="0.2">
      <c r="B155" s="506" t="s">
        <v>2805</v>
      </c>
      <c r="C155" s="505"/>
      <c r="D155" s="506" t="s">
        <v>2806</v>
      </c>
      <c r="E155" s="505"/>
      <c r="F155" s="505"/>
      <c r="G155" s="505" t="s">
        <v>2807</v>
      </c>
      <c r="H155" s="506"/>
    </row>
    <row r="156" spans="2:8" x14ac:dyDescent="0.2">
      <c r="B156" s="506" t="s">
        <v>2790</v>
      </c>
      <c r="C156" s="505"/>
      <c r="D156" s="506" t="s">
        <v>2791</v>
      </c>
      <c r="E156" s="505"/>
      <c r="F156" s="505"/>
      <c r="G156" s="505" t="s">
        <v>2792</v>
      </c>
      <c r="H156" s="506"/>
    </row>
    <row r="157" spans="2:8" x14ac:dyDescent="0.2">
      <c r="B157" s="506" t="s">
        <v>2768</v>
      </c>
      <c r="C157" s="505"/>
      <c r="D157" s="506" t="s">
        <v>2769</v>
      </c>
      <c r="E157" s="505"/>
      <c r="F157" s="505"/>
      <c r="G157" s="505" t="s">
        <v>2770</v>
      </c>
      <c r="H157" s="506"/>
    </row>
    <row r="158" spans="2:8" x14ac:dyDescent="0.2">
      <c r="B158" s="506" t="s">
        <v>833</v>
      </c>
      <c r="C158" s="505"/>
      <c r="D158" s="506" t="s">
        <v>2507</v>
      </c>
      <c r="E158" s="505"/>
      <c r="F158" s="505"/>
      <c r="G158" s="505" t="s">
        <v>832</v>
      </c>
      <c r="H158" s="506"/>
    </row>
    <row r="159" spans="2:8" x14ac:dyDescent="0.2">
      <c r="B159" s="506" t="s">
        <v>823</v>
      </c>
      <c r="C159" s="505"/>
      <c r="D159" s="506" t="s">
        <v>2837</v>
      </c>
      <c r="E159" s="505"/>
      <c r="F159" s="505"/>
      <c r="G159" s="505" t="s">
        <v>822</v>
      </c>
      <c r="H159" s="506"/>
    </row>
    <row r="160" spans="2:8" x14ac:dyDescent="0.2">
      <c r="B160" s="506" t="s">
        <v>2838</v>
      </c>
      <c r="C160" s="505"/>
      <c r="D160" s="506" t="s">
        <v>2839</v>
      </c>
      <c r="E160" s="505"/>
      <c r="F160" s="505"/>
      <c r="G160" s="505" t="s">
        <v>2840</v>
      </c>
      <c r="H160" s="506"/>
    </row>
    <row r="161" spans="1:8" x14ac:dyDescent="0.2">
      <c r="B161" s="506" t="s">
        <v>2826</v>
      </c>
      <c r="C161" s="505"/>
      <c r="D161" s="506" t="s">
        <v>2827</v>
      </c>
      <c r="E161" s="505"/>
      <c r="F161" s="505"/>
      <c r="G161" s="505" t="s">
        <v>2828</v>
      </c>
      <c r="H161" s="506"/>
    </row>
    <row r="162" spans="1:8" x14ac:dyDescent="0.2">
      <c r="B162" s="506" t="s">
        <v>2829</v>
      </c>
      <c r="C162" s="505"/>
      <c r="D162" s="506" t="s">
        <v>2830</v>
      </c>
      <c r="E162" s="505"/>
      <c r="F162" s="505"/>
      <c r="G162" s="505" t="s">
        <v>2831</v>
      </c>
      <c r="H162" s="506"/>
    </row>
    <row r="163" spans="1:8" x14ac:dyDescent="0.2">
      <c r="B163" s="506" t="s">
        <v>817</v>
      </c>
      <c r="C163" s="505"/>
      <c r="D163" s="506" t="s">
        <v>2767</v>
      </c>
      <c r="E163" s="505"/>
      <c r="F163" s="505"/>
      <c r="G163" s="505" t="s">
        <v>816</v>
      </c>
      <c r="H163" s="506"/>
    </row>
    <row r="164" spans="1:8" x14ac:dyDescent="0.2">
      <c r="B164" s="506" t="s">
        <v>826</v>
      </c>
      <c r="C164" s="505"/>
      <c r="D164" s="506" t="s">
        <v>2779</v>
      </c>
      <c r="E164" s="505"/>
      <c r="F164" s="505"/>
      <c r="G164" s="505" t="s">
        <v>825</v>
      </c>
      <c r="H164" s="506"/>
    </row>
    <row r="165" spans="1:8" x14ac:dyDescent="0.2">
      <c r="B165" s="506" t="s">
        <v>2780</v>
      </c>
      <c r="C165" s="505"/>
      <c r="D165" s="506" t="s">
        <v>2781</v>
      </c>
      <c r="E165" s="505"/>
      <c r="F165" s="505"/>
      <c r="G165" s="505" t="s">
        <v>2782</v>
      </c>
      <c r="H165" s="506"/>
    </row>
    <row r="167" spans="1:8" hidden="1" x14ac:dyDescent="0.2"/>
    <row r="168" spans="1:8" hidden="1" x14ac:dyDescent="0.2"/>
    <row r="170" spans="1:8" x14ac:dyDescent="0.2">
      <c r="A170" s="8" t="s">
        <v>293</v>
      </c>
    </row>
    <row r="171" spans="1:8" x14ac:dyDescent="0.2">
      <c r="B171" s="505" t="s">
        <v>140</v>
      </c>
      <c r="C171" s="505"/>
      <c r="D171" s="505" t="s">
        <v>57</v>
      </c>
      <c r="E171" s="505"/>
      <c r="F171" s="505"/>
      <c r="G171" s="505" t="s">
        <v>62</v>
      </c>
    </row>
    <row r="172" spans="1:8" hidden="1" x14ac:dyDescent="0.2">
      <c r="B172" s="506" t="s">
        <v>105</v>
      </c>
      <c r="C172" s="505"/>
      <c r="D172" s="506" t="s">
        <v>87</v>
      </c>
      <c r="E172" s="505"/>
      <c r="F172" s="505"/>
      <c r="G172" s="505" t="s">
        <v>61</v>
      </c>
    </row>
    <row r="173" spans="1:8" x14ac:dyDescent="0.2">
      <c r="B173" s="506" t="s">
        <v>2844</v>
      </c>
      <c r="C173" s="505"/>
      <c r="D173" s="506" t="s">
        <v>2845</v>
      </c>
      <c r="E173" s="505"/>
      <c r="F173" s="505"/>
      <c r="G173" s="505" t="s">
        <v>2846</v>
      </c>
    </row>
    <row r="174" spans="1:8" x14ac:dyDescent="0.2">
      <c r="B174" s="506" t="s">
        <v>2871</v>
      </c>
      <c r="C174" s="505"/>
      <c r="D174" s="506" t="s">
        <v>2872</v>
      </c>
      <c r="E174" s="505"/>
      <c r="F174" s="505"/>
      <c r="G174" s="505" t="s">
        <v>2873</v>
      </c>
    </row>
    <row r="175" spans="1:8" x14ac:dyDescent="0.2">
      <c r="B175" s="506" t="s">
        <v>2877</v>
      </c>
      <c r="C175" s="505"/>
      <c r="D175" s="506" t="s">
        <v>2878</v>
      </c>
      <c r="E175" s="505"/>
      <c r="F175" s="505"/>
      <c r="G175" s="505" t="s">
        <v>2879</v>
      </c>
    </row>
    <row r="176" spans="1:8" x14ac:dyDescent="0.2">
      <c r="B176" s="506" t="s">
        <v>2886</v>
      </c>
      <c r="C176" s="505"/>
      <c r="D176" s="506" t="s">
        <v>2887</v>
      </c>
      <c r="E176" s="505"/>
      <c r="F176" s="505"/>
      <c r="G176" s="505" t="s">
        <v>2888</v>
      </c>
    </row>
    <row r="177" spans="2:7" x14ac:dyDescent="0.2">
      <c r="B177" s="506" t="s">
        <v>2880</v>
      </c>
      <c r="C177" s="505"/>
      <c r="D177" s="506" t="s">
        <v>2881</v>
      </c>
      <c r="E177" s="505"/>
      <c r="F177" s="505"/>
      <c r="G177" s="505" t="s">
        <v>2882</v>
      </c>
    </row>
    <row r="178" spans="2:7" x14ac:dyDescent="0.2">
      <c r="B178" s="506" t="s">
        <v>2862</v>
      </c>
      <c r="C178" s="505"/>
      <c r="D178" s="506" t="s">
        <v>2863</v>
      </c>
      <c r="E178" s="505"/>
      <c r="F178" s="505"/>
      <c r="G178" s="505" t="s">
        <v>2864</v>
      </c>
    </row>
    <row r="179" spans="2:7" x14ac:dyDescent="0.2">
      <c r="B179" s="506" t="s">
        <v>2853</v>
      </c>
      <c r="C179" s="505"/>
      <c r="D179" s="506" t="s">
        <v>2854</v>
      </c>
      <c r="E179" s="505"/>
      <c r="F179" s="505"/>
      <c r="G179" s="505" t="s">
        <v>2855</v>
      </c>
    </row>
    <row r="180" spans="2:7" x14ac:dyDescent="0.2">
      <c r="B180" s="506" t="s">
        <v>2865</v>
      </c>
      <c r="C180" s="505"/>
      <c r="D180" s="506" t="s">
        <v>2866</v>
      </c>
      <c r="E180" s="505"/>
      <c r="F180" s="505"/>
      <c r="G180" s="505" t="s">
        <v>2867</v>
      </c>
    </row>
    <row r="181" spans="2:7" x14ac:dyDescent="0.2">
      <c r="B181" s="506" t="s">
        <v>4133</v>
      </c>
      <c r="C181" s="505"/>
      <c r="D181" s="506" t="s">
        <v>4134</v>
      </c>
      <c r="E181" s="505"/>
      <c r="F181" s="505"/>
      <c r="G181" s="505" t="s">
        <v>4135</v>
      </c>
    </row>
    <row r="182" spans="2:7" x14ac:dyDescent="0.2">
      <c r="B182" s="506" t="s">
        <v>4136</v>
      </c>
      <c r="C182" s="505"/>
      <c r="D182" s="506" t="s">
        <v>4137</v>
      </c>
      <c r="E182" s="505"/>
      <c r="F182" s="505"/>
      <c r="G182" s="505" t="s">
        <v>4138</v>
      </c>
    </row>
    <row r="183" spans="2:7" x14ac:dyDescent="0.2">
      <c r="B183" s="506" t="s">
        <v>4139</v>
      </c>
      <c r="C183" s="505"/>
      <c r="D183" s="506" t="s">
        <v>4140</v>
      </c>
      <c r="E183" s="505"/>
      <c r="F183" s="505"/>
      <c r="G183" s="505" t="s">
        <v>4141</v>
      </c>
    </row>
    <row r="184" spans="2:7" x14ac:dyDescent="0.2">
      <c r="B184" s="506" t="s">
        <v>4142</v>
      </c>
      <c r="C184" s="505"/>
      <c r="D184" s="506" t="s">
        <v>4143</v>
      </c>
      <c r="E184" s="505"/>
      <c r="F184" s="505"/>
      <c r="G184" s="505" t="s">
        <v>4144</v>
      </c>
    </row>
    <row r="185" spans="2:7" x14ac:dyDescent="0.2">
      <c r="B185" s="506" t="s">
        <v>4145</v>
      </c>
      <c r="C185" s="505"/>
      <c r="D185" s="506" t="s">
        <v>4146</v>
      </c>
      <c r="E185" s="505"/>
      <c r="F185" s="505"/>
      <c r="G185" s="505" t="s">
        <v>4147</v>
      </c>
    </row>
    <row r="186" spans="2:7" x14ac:dyDescent="0.2">
      <c r="B186" s="506" t="s">
        <v>4148</v>
      </c>
      <c r="C186" s="505"/>
      <c r="D186" s="506" t="s">
        <v>4149</v>
      </c>
      <c r="E186" s="505"/>
      <c r="F186" s="505"/>
      <c r="G186" s="505" t="s">
        <v>4150</v>
      </c>
    </row>
    <row r="187" spans="2:7" x14ac:dyDescent="0.2">
      <c r="B187" s="506" t="s">
        <v>2847</v>
      </c>
      <c r="C187" s="505"/>
      <c r="D187" s="506" t="s">
        <v>2848</v>
      </c>
      <c r="E187" s="505"/>
      <c r="F187" s="505"/>
      <c r="G187" s="505" t="s">
        <v>2849</v>
      </c>
    </row>
    <row r="188" spans="2:7" x14ac:dyDescent="0.2">
      <c r="B188" s="506" t="s">
        <v>2859</v>
      </c>
      <c r="C188" s="505"/>
      <c r="D188" s="506" t="s">
        <v>2860</v>
      </c>
      <c r="E188" s="505"/>
      <c r="F188" s="505"/>
      <c r="G188" s="505" t="s">
        <v>2861</v>
      </c>
    </row>
    <row r="189" spans="2:7" x14ac:dyDescent="0.2">
      <c r="B189" s="506" t="s">
        <v>4151</v>
      </c>
      <c r="C189" s="505"/>
      <c r="D189" s="506" t="s">
        <v>4152</v>
      </c>
      <c r="E189" s="505"/>
      <c r="F189" s="505"/>
      <c r="G189" s="505" t="s">
        <v>4153</v>
      </c>
    </row>
    <row r="190" spans="2:7" x14ac:dyDescent="0.2">
      <c r="B190" s="506" t="s">
        <v>2850</v>
      </c>
      <c r="C190" s="505"/>
      <c r="D190" s="506" t="s">
        <v>2851</v>
      </c>
      <c r="E190" s="505"/>
      <c r="F190" s="505"/>
      <c r="G190" s="505" t="s">
        <v>2852</v>
      </c>
    </row>
    <row r="191" spans="2:7" x14ac:dyDescent="0.2">
      <c r="B191" s="506" t="s">
        <v>4154</v>
      </c>
      <c r="C191" s="505"/>
      <c r="D191" s="506" t="s">
        <v>4155</v>
      </c>
      <c r="E191" s="505"/>
      <c r="F191" s="505"/>
      <c r="G191" s="505" t="s">
        <v>4156</v>
      </c>
    </row>
    <row r="192" spans="2:7" x14ac:dyDescent="0.2">
      <c r="B192" s="506" t="s">
        <v>2883</v>
      </c>
      <c r="C192" s="505"/>
      <c r="D192" s="506" t="s">
        <v>2884</v>
      </c>
      <c r="E192" s="505"/>
      <c r="F192" s="505"/>
      <c r="G192" s="505" t="s">
        <v>2885</v>
      </c>
    </row>
    <row r="193" spans="2:7" x14ac:dyDescent="0.2">
      <c r="B193" s="506" t="s">
        <v>2892</v>
      </c>
      <c r="C193" s="505"/>
      <c r="D193" s="506" t="s">
        <v>2893</v>
      </c>
      <c r="E193" s="505"/>
      <c r="F193" s="505"/>
      <c r="G193" s="505" t="s">
        <v>2894</v>
      </c>
    </row>
    <row r="194" spans="2:7" x14ac:dyDescent="0.2">
      <c r="B194" s="506" t="s">
        <v>2904</v>
      </c>
      <c r="C194" s="505"/>
      <c r="D194" s="506" t="s">
        <v>2905</v>
      </c>
      <c r="E194" s="505"/>
      <c r="F194" s="505"/>
      <c r="G194" s="505" t="s">
        <v>2906</v>
      </c>
    </row>
    <row r="195" spans="2:7" x14ac:dyDescent="0.2">
      <c r="B195" s="506" t="s">
        <v>2910</v>
      </c>
      <c r="C195" s="505"/>
      <c r="D195" s="506" t="s">
        <v>2911</v>
      </c>
      <c r="E195" s="505"/>
      <c r="F195" s="505"/>
      <c r="G195" s="505" t="s">
        <v>2912</v>
      </c>
    </row>
    <row r="196" spans="2:7" x14ac:dyDescent="0.2">
      <c r="B196" s="506" t="s">
        <v>2916</v>
      </c>
      <c r="C196" s="505"/>
      <c r="D196" s="506" t="s">
        <v>2917</v>
      </c>
      <c r="E196" s="505"/>
      <c r="F196" s="505"/>
      <c r="G196" s="505" t="s">
        <v>2918</v>
      </c>
    </row>
    <row r="197" spans="2:7" x14ac:dyDescent="0.2">
      <c r="B197" s="506" t="s">
        <v>2913</v>
      </c>
      <c r="C197" s="505"/>
      <c r="D197" s="506" t="s">
        <v>2914</v>
      </c>
      <c r="E197" s="505"/>
      <c r="F197" s="505"/>
      <c r="G197" s="505" t="s">
        <v>2915</v>
      </c>
    </row>
    <row r="198" spans="2:7" x14ac:dyDescent="0.2">
      <c r="B198" s="506" t="s">
        <v>2922</v>
      </c>
      <c r="C198" s="505"/>
      <c r="D198" s="506" t="s">
        <v>2923</v>
      </c>
      <c r="E198" s="505"/>
      <c r="F198" s="505"/>
      <c r="G198" s="505" t="s">
        <v>2924</v>
      </c>
    </row>
    <row r="199" spans="2:7" x14ac:dyDescent="0.2">
      <c r="B199" s="506" t="s">
        <v>2955</v>
      </c>
      <c r="C199" s="505"/>
      <c r="D199" s="506" t="s">
        <v>2956</v>
      </c>
      <c r="E199" s="505"/>
      <c r="F199" s="505"/>
      <c r="G199" s="505" t="s">
        <v>2957</v>
      </c>
    </row>
    <row r="200" spans="2:7" x14ac:dyDescent="0.2">
      <c r="B200" s="506" t="s">
        <v>2973</v>
      </c>
      <c r="C200" s="505"/>
      <c r="D200" s="506" t="s">
        <v>2974</v>
      </c>
      <c r="E200" s="505"/>
      <c r="F200" s="505"/>
      <c r="G200" s="505" t="s">
        <v>2975</v>
      </c>
    </row>
    <row r="201" spans="2:7" x14ac:dyDescent="0.2">
      <c r="B201" s="506" t="s">
        <v>2964</v>
      </c>
      <c r="C201" s="505"/>
      <c r="D201" s="506" t="s">
        <v>2965</v>
      </c>
      <c r="E201" s="505"/>
      <c r="F201" s="505"/>
      <c r="G201" s="505" t="s">
        <v>2966</v>
      </c>
    </row>
    <row r="202" spans="2:7" x14ac:dyDescent="0.2">
      <c r="B202" s="506" t="s">
        <v>2925</v>
      </c>
      <c r="C202" s="505"/>
      <c r="D202" s="506" t="s">
        <v>2926</v>
      </c>
      <c r="E202" s="505"/>
      <c r="F202" s="505"/>
      <c r="G202" s="505" t="s">
        <v>2927</v>
      </c>
    </row>
    <row r="203" spans="2:7" x14ac:dyDescent="0.2">
      <c r="B203" s="506" t="s">
        <v>2934</v>
      </c>
      <c r="C203" s="505"/>
      <c r="D203" s="506" t="s">
        <v>2935</v>
      </c>
      <c r="E203" s="505"/>
      <c r="F203" s="505"/>
      <c r="G203" s="505" t="s">
        <v>2936</v>
      </c>
    </row>
    <row r="204" spans="2:7" x14ac:dyDescent="0.2">
      <c r="B204" s="506" t="s">
        <v>2928</v>
      </c>
      <c r="C204" s="505"/>
      <c r="D204" s="506" t="s">
        <v>2929</v>
      </c>
      <c r="E204" s="505"/>
      <c r="F204" s="505"/>
      <c r="G204" s="505" t="s">
        <v>2930</v>
      </c>
    </row>
    <row r="205" spans="2:7" x14ac:dyDescent="0.2">
      <c r="B205" s="506" t="s">
        <v>2937</v>
      </c>
      <c r="C205" s="505"/>
      <c r="D205" s="506" t="s">
        <v>2938</v>
      </c>
      <c r="E205" s="505"/>
      <c r="F205" s="505"/>
      <c r="G205" s="505" t="s">
        <v>2939</v>
      </c>
    </row>
    <row r="206" spans="2:7" x14ac:dyDescent="0.2">
      <c r="B206" s="506" t="s">
        <v>2970</v>
      </c>
      <c r="C206" s="505"/>
      <c r="D206" s="506" t="s">
        <v>2971</v>
      </c>
      <c r="E206" s="505"/>
      <c r="F206" s="505"/>
      <c r="G206" s="505" t="s">
        <v>2972</v>
      </c>
    </row>
    <row r="207" spans="2:7" x14ac:dyDescent="0.2">
      <c r="B207" s="506" t="s">
        <v>4157</v>
      </c>
      <c r="C207" s="505"/>
      <c r="D207" s="506" t="s">
        <v>4158</v>
      </c>
      <c r="E207" s="505"/>
      <c r="F207" s="505"/>
      <c r="G207" s="505" t="s">
        <v>4159</v>
      </c>
    </row>
    <row r="208" spans="2:7" x14ac:dyDescent="0.2">
      <c r="B208" s="506" t="s">
        <v>2976</v>
      </c>
      <c r="C208" s="505"/>
      <c r="D208" s="506" t="s">
        <v>2977</v>
      </c>
      <c r="E208" s="505"/>
      <c r="F208" s="505"/>
      <c r="G208" s="505" t="s">
        <v>2978</v>
      </c>
    </row>
    <row r="209" spans="2:7" x14ac:dyDescent="0.2">
      <c r="B209" s="506" t="s">
        <v>2988</v>
      </c>
      <c r="C209" s="505"/>
      <c r="D209" s="506" t="s">
        <v>2989</v>
      </c>
      <c r="E209" s="505"/>
      <c r="F209" s="505"/>
      <c r="G209" s="505" t="s">
        <v>2990</v>
      </c>
    </row>
    <row r="210" spans="2:7" x14ac:dyDescent="0.2">
      <c r="B210" s="506" t="s">
        <v>3012</v>
      </c>
      <c r="C210" s="505"/>
      <c r="D210" s="506" t="s">
        <v>3013</v>
      </c>
      <c r="E210" s="505"/>
      <c r="F210" s="505"/>
      <c r="G210" s="505" t="s">
        <v>3014</v>
      </c>
    </row>
    <row r="211" spans="2:7" x14ac:dyDescent="0.2">
      <c r="B211" s="506" t="s">
        <v>3000</v>
      </c>
      <c r="C211" s="505"/>
      <c r="D211" s="506" t="s">
        <v>3001</v>
      </c>
      <c r="E211" s="505"/>
      <c r="F211" s="505"/>
      <c r="G211" s="505" t="s">
        <v>3002</v>
      </c>
    </row>
    <row r="212" spans="2:7" x14ac:dyDescent="0.2">
      <c r="B212" s="506" t="s">
        <v>4160</v>
      </c>
      <c r="C212" s="505"/>
      <c r="D212" s="506" t="s">
        <v>4161</v>
      </c>
      <c r="E212" s="505"/>
      <c r="F212" s="505"/>
      <c r="G212" s="505" t="s">
        <v>4162</v>
      </c>
    </row>
    <row r="213" spans="2:7" x14ac:dyDescent="0.2">
      <c r="B213" s="506" t="s">
        <v>4163</v>
      </c>
      <c r="C213" s="505"/>
      <c r="D213" s="506" t="s">
        <v>4164</v>
      </c>
      <c r="E213" s="505"/>
      <c r="F213" s="505"/>
      <c r="G213" s="505" t="s">
        <v>4165</v>
      </c>
    </row>
    <row r="214" spans="2:7" x14ac:dyDescent="0.2">
      <c r="B214" s="506" t="s">
        <v>2946</v>
      </c>
      <c r="C214" s="505"/>
      <c r="D214" s="506" t="s">
        <v>2947</v>
      </c>
      <c r="E214" s="505"/>
      <c r="F214" s="505"/>
      <c r="G214" s="505" t="s">
        <v>2948</v>
      </c>
    </row>
    <row r="215" spans="2:7" x14ac:dyDescent="0.2">
      <c r="B215" s="506" t="s">
        <v>2943</v>
      </c>
      <c r="C215" s="505"/>
      <c r="D215" s="506" t="s">
        <v>2944</v>
      </c>
      <c r="E215" s="505"/>
      <c r="F215" s="505"/>
      <c r="G215" s="505" t="s">
        <v>2945</v>
      </c>
    </row>
    <row r="216" spans="2:7" x14ac:dyDescent="0.2">
      <c r="B216" s="506" t="s">
        <v>2940</v>
      </c>
      <c r="C216" s="505"/>
      <c r="D216" s="506" t="s">
        <v>2941</v>
      </c>
      <c r="E216" s="505"/>
      <c r="F216" s="505"/>
      <c r="G216" s="505" t="s">
        <v>2942</v>
      </c>
    </row>
    <row r="217" spans="2:7" x14ac:dyDescent="0.2">
      <c r="B217" s="506" t="s">
        <v>2949</v>
      </c>
      <c r="C217" s="505"/>
      <c r="D217" s="506" t="s">
        <v>2950</v>
      </c>
      <c r="E217" s="505"/>
      <c r="F217" s="505"/>
      <c r="G217" s="505" t="s">
        <v>2951</v>
      </c>
    </row>
    <row r="218" spans="2:7" x14ac:dyDescent="0.2">
      <c r="B218" s="506" t="s">
        <v>2991</v>
      </c>
      <c r="C218" s="505"/>
      <c r="D218" s="506" t="s">
        <v>2992</v>
      </c>
      <c r="E218" s="505"/>
      <c r="F218" s="505"/>
      <c r="G218" s="505" t="s">
        <v>2993</v>
      </c>
    </row>
    <row r="219" spans="2:7" x14ac:dyDescent="0.2">
      <c r="B219" s="506" t="s">
        <v>2994</v>
      </c>
      <c r="C219" s="505"/>
      <c r="D219" s="506" t="s">
        <v>2995</v>
      </c>
      <c r="E219" s="505"/>
      <c r="F219" s="505"/>
      <c r="G219" s="505" t="s">
        <v>2996</v>
      </c>
    </row>
    <row r="220" spans="2:7" x14ac:dyDescent="0.2">
      <c r="B220" s="506" t="s">
        <v>2997</v>
      </c>
      <c r="C220" s="505"/>
      <c r="D220" s="506" t="s">
        <v>2998</v>
      </c>
      <c r="E220" s="505"/>
      <c r="F220" s="505"/>
      <c r="G220" s="505" t="s">
        <v>2999</v>
      </c>
    </row>
    <row r="221" spans="2:7" x14ac:dyDescent="0.2">
      <c r="B221" s="506" t="s">
        <v>2985</v>
      </c>
      <c r="C221" s="505"/>
      <c r="D221" s="506" t="s">
        <v>2986</v>
      </c>
      <c r="E221" s="505"/>
      <c r="F221" s="505"/>
      <c r="G221" s="505" t="s">
        <v>2987</v>
      </c>
    </row>
    <row r="222" spans="2:7" x14ac:dyDescent="0.2">
      <c r="B222" s="506" t="s">
        <v>3009</v>
      </c>
      <c r="C222" s="505"/>
      <c r="D222" s="506" t="s">
        <v>3010</v>
      </c>
      <c r="E222" s="505"/>
      <c r="F222" s="505"/>
      <c r="G222" s="505" t="s">
        <v>3011</v>
      </c>
    </row>
    <row r="223" spans="2:7" x14ac:dyDescent="0.2">
      <c r="B223" s="506" t="s">
        <v>3006</v>
      </c>
      <c r="C223" s="505"/>
      <c r="D223" s="506" t="s">
        <v>3007</v>
      </c>
      <c r="E223" s="505"/>
      <c r="F223" s="505"/>
      <c r="G223" s="505" t="s">
        <v>3008</v>
      </c>
    </row>
    <row r="224" spans="2:7" x14ac:dyDescent="0.2">
      <c r="B224" s="506" t="s">
        <v>3003</v>
      </c>
      <c r="C224" s="505"/>
      <c r="D224" s="506" t="s">
        <v>3004</v>
      </c>
      <c r="E224" s="505"/>
      <c r="F224" s="505"/>
      <c r="G224" s="505" t="s">
        <v>3005</v>
      </c>
    </row>
    <row r="225" spans="2:7" x14ac:dyDescent="0.2">
      <c r="B225" s="506" t="s">
        <v>3018</v>
      </c>
      <c r="C225" s="505"/>
      <c r="D225" s="506" t="s">
        <v>3019</v>
      </c>
      <c r="E225" s="505"/>
      <c r="F225" s="505"/>
      <c r="G225" s="505" t="s">
        <v>3020</v>
      </c>
    </row>
    <row r="226" spans="2:7" x14ac:dyDescent="0.2">
      <c r="B226" s="506" t="s">
        <v>3015</v>
      </c>
      <c r="C226" s="505"/>
      <c r="D226" s="506" t="s">
        <v>3016</v>
      </c>
      <c r="E226" s="505"/>
      <c r="F226" s="505"/>
      <c r="G226" s="505" t="s">
        <v>3017</v>
      </c>
    </row>
    <row r="227" spans="2:7" x14ac:dyDescent="0.2">
      <c r="B227" s="506" t="s">
        <v>3045</v>
      </c>
      <c r="C227" s="505"/>
      <c r="D227" s="506" t="s">
        <v>3046</v>
      </c>
      <c r="E227" s="505"/>
      <c r="F227" s="505"/>
      <c r="G227" s="505" t="s">
        <v>3047</v>
      </c>
    </row>
    <row r="228" spans="2:7" x14ac:dyDescent="0.2">
      <c r="B228" s="506" t="s">
        <v>3030</v>
      </c>
      <c r="C228" s="505"/>
      <c r="D228" s="506" t="s">
        <v>3031</v>
      </c>
      <c r="E228" s="505"/>
      <c r="F228" s="505"/>
      <c r="G228" s="505" t="s">
        <v>3032</v>
      </c>
    </row>
    <row r="229" spans="2:7" x14ac:dyDescent="0.2">
      <c r="B229" s="506" t="s">
        <v>3027</v>
      </c>
      <c r="C229" s="505"/>
      <c r="D229" s="506" t="s">
        <v>3028</v>
      </c>
      <c r="E229" s="505"/>
      <c r="F229" s="505"/>
      <c r="G229" s="505" t="s">
        <v>3029</v>
      </c>
    </row>
    <row r="230" spans="2:7" x14ac:dyDescent="0.2">
      <c r="B230" s="506" t="s">
        <v>3033</v>
      </c>
      <c r="C230" s="505"/>
      <c r="D230" s="506" t="s">
        <v>3034</v>
      </c>
      <c r="E230" s="505"/>
      <c r="F230" s="505"/>
      <c r="G230" s="505" t="s">
        <v>3035</v>
      </c>
    </row>
    <row r="231" spans="2:7" x14ac:dyDescent="0.2">
      <c r="B231" s="506" t="s">
        <v>4166</v>
      </c>
      <c r="C231" s="505"/>
      <c r="D231" s="506" t="s">
        <v>4167</v>
      </c>
      <c r="E231" s="505"/>
      <c r="F231" s="505"/>
      <c r="G231" s="505" t="s">
        <v>4168</v>
      </c>
    </row>
    <row r="232" spans="2:7" x14ac:dyDescent="0.2">
      <c r="B232" s="506" t="s">
        <v>3069</v>
      </c>
      <c r="C232" s="505"/>
      <c r="D232" s="506" t="s">
        <v>3070</v>
      </c>
      <c r="E232" s="505"/>
      <c r="F232" s="505"/>
      <c r="G232" s="505" t="s">
        <v>3071</v>
      </c>
    </row>
    <row r="233" spans="2:7" x14ac:dyDescent="0.2">
      <c r="B233" s="506" t="s">
        <v>3075</v>
      </c>
      <c r="C233" s="505"/>
      <c r="D233" s="506" t="s">
        <v>3076</v>
      </c>
      <c r="E233" s="505"/>
      <c r="F233" s="505"/>
      <c r="G233" s="505" t="s">
        <v>3077</v>
      </c>
    </row>
    <row r="234" spans="2:7" x14ac:dyDescent="0.2">
      <c r="B234" s="506" t="s">
        <v>3087</v>
      </c>
      <c r="C234" s="505"/>
      <c r="D234" s="506" t="s">
        <v>3088</v>
      </c>
      <c r="E234" s="505"/>
      <c r="F234" s="505"/>
      <c r="G234" s="505" t="s">
        <v>3089</v>
      </c>
    </row>
    <row r="235" spans="2:7" x14ac:dyDescent="0.2">
      <c r="B235" s="506" t="s">
        <v>3081</v>
      </c>
      <c r="C235" s="505"/>
      <c r="D235" s="506" t="s">
        <v>3082</v>
      </c>
      <c r="E235" s="505"/>
      <c r="F235" s="505"/>
      <c r="G235" s="505" t="s">
        <v>3083</v>
      </c>
    </row>
    <row r="236" spans="2:7" x14ac:dyDescent="0.2">
      <c r="B236" s="506" t="s">
        <v>3024</v>
      </c>
      <c r="C236" s="505"/>
      <c r="D236" s="506" t="s">
        <v>3025</v>
      </c>
      <c r="E236" s="505"/>
      <c r="F236" s="505"/>
      <c r="G236" s="505" t="s">
        <v>3026</v>
      </c>
    </row>
    <row r="237" spans="2:7" x14ac:dyDescent="0.2">
      <c r="B237" s="506" t="s">
        <v>3039</v>
      </c>
      <c r="C237" s="505"/>
      <c r="D237" s="506" t="s">
        <v>3040</v>
      </c>
      <c r="E237" s="505"/>
      <c r="F237" s="505"/>
      <c r="G237" s="505" t="s">
        <v>3041</v>
      </c>
    </row>
    <row r="238" spans="2:7" x14ac:dyDescent="0.2">
      <c r="B238" s="506" t="s">
        <v>4169</v>
      </c>
      <c r="C238" s="505"/>
      <c r="D238" s="506" t="s">
        <v>4170</v>
      </c>
      <c r="E238" s="505"/>
      <c r="F238" s="505"/>
      <c r="G238" s="505" t="s">
        <v>4171</v>
      </c>
    </row>
    <row r="239" spans="2:7" x14ac:dyDescent="0.2">
      <c r="B239" s="506" t="s">
        <v>4172</v>
      </c>
      <c r="C239" s="505"/>
      <c r="D239" s="506" t="s">
        <v>4173</v>
      </c>
      <c r="E239" s="505"/>
      <c r="F239" s="505"/>
      <c r="G239" s="505" t="s">
        <v>4174</v>
      </c>
    </row>
    <row r="240" spans="2:7" x14ac:dyDescent="0.2">
      <c r="B240" s="506" t="s">
        <v>4175</v>
      </c>
      <c r="C240" s="505"/>
      <c r="D240" s="506" t="s">
        <v>3273</v>
      </c>
      <c r="E240" s="505"/>
      <c r="F240" s="505"/>
      <c r="G240" s="505" t="s">
        <v>4176</v>
      </c>
    </row>
    <row r="241" spans="2:7" x14ac:dyDescent="0.2">
      <c r="B241" s="506" t="s">
        <v>4177</v>
      </c>
      <c r="C241" s="505"/>
      <c r="D241" s="506" t="s">
        <v>4178</v>
      </c>
      <c r="E241" s="505"/>
      <c r="F241" s="505"/>
      <c r="G241" s="505" t="s">
        <v>4179</v>
      </c>
    </row>
    <row r="242" spans="2:7" x14ac:dyDescent="0.2">
      <c r="B242" s="506" t="s">
        <v>4180</v>
      </c>
      <c r="C242" s="505"/>
      <c r="D242" s="506" t="s">
        <v>4181</v>
      </c>
      <c r="E242" s="505"/>
      <c r="F242" s="505"/>
      <c r="G242" s="505" t="s">
        <v>4182</v>
      </c>
    </row>
    <row r="243" spans="2:7" x14ac:dyDescent="0.2">
      <c r="B243" s="506" t="s">
        <v>3102</v>
      </c>
      <c r="C243" s="505"/>
      <c r="D243" s="506" t="s">
        <v>3103</v>
      </c>
      <c r="E243" s="505"/>
      <c r="F243" s="505"/>
      <c r="G243" s="505" t="s">
        <v>3104</v>
      </c>
    </row>
    <row r="244" spans="2:7" x14ac:dyDescent="0.2">
      <c r="B244" s="506" t="s">
        <v>3099</v>
      </c>
      <c r="C244" s="505"/>
      <c r="D244" s="506" t="s">
        <v>3100</v>
      </c>
      <c r="E244" s="505"/>
      <c r="F244" s="505"/>
      <c r="G244" s="505" t="s">
        <v>3101</v>
      </c>
    </row>
    <row r="245" spans="2:7" x14ac:dyDescent="0.2">
      <c r="B245" s="506" t="s">
        <v>3111</v>
      </c>
      <c r="C245" s="505"/>
      <c r="D245" s="506" t="s">
        <v>3112</v>
      </c>
      <c r="E245" s="505"/>
      <c r="F245" s="505"/>
      <c r="G245" s="505" t="s">
        <v>3113</v>
      </c>
    </row>
    <row r="246" spans="2:7" x14ac:dyDescent="0.2">
      <c r="B246" s="506" t="s">
        <v>3060</v>
      </c>
      <c r="C246" s="505"/>
      <c r="D246" s="506" t="s">
        <v>3061</v>
      </c>
      <c r="E246" s="505"/>
      <c r="F246" s="505"/>
      <c r="G246" s="505" t="s">
        <v>3062</v>
      </c>
    </row>
    <row r="247" spans="2:7" x14ac:dyDescent="0.2">
      <c r="B247" s="506" t="s">
        <v>3051</v>
      </c>
      <c r="C247" s="505"/>
      <c r="D247" s="506" t="s">
        <v>3052</v>
      </c>
      <c r="E247" s="505"/>
      <c r="F247" s="505"/>
      <c r="G247" s="505" t="s">
        <v>3053</v>
      </c>
    </row>
    <row r="248" spans="2:7" x14ac:dyDescent="0.2">
      <c r="B248" s="506" t="s">
        <v>3105</v>
      </c>
      <c r="C248" s="505"/>
      <c r="D248" s="506" t="s">
        <v>3106</v>
      </c>
      <c r="E248" s="505"/>
      <c r="F248" s="505"/>
      <c r="G248" s="505" t="s">
        <v>3107</v>
      </c>
    </row>
    <row r="249" spans="2:7" x14ac:dyDescent="0.2">
      <c r="B249" s="506" t="s">
        <v>3108</v>
      </c>
      <c r="C249" s="505"/>
      <c r="D249" s="506" t="s">
        <v>3109</v>
      </c>
      <c r="E249" s="505"/>
      <c r="F249" s="505"/>
      <c r="G249" s="505" t="s">
        <v>3110</v>
      </c>
    </row>
    <row r="250" spans="2:7" x14ac:dyDescent="0.2">
      <c r="B250" s="506" t="s">
        <v>3126</v>
      </c>
      <c r="C250" s="505"/>
      <c r="D250" s="506" t="s">
        <v>3127</v>
      </c>
      <c r="E250" s="505"/>
      <c r="F250" s="505"/>
      <c r="G250" s="505" t="s">
        <v>3128</v>
      </c>
    </row>
    <row r="251" spans="2:7" x14ac:dyDescent="0.2">
      <c r="B251" s="506" t="s">
        <v>3117</v>
      </c>
      <c r="C251" s="505"/>
      <c r="D251" s="506" t="s">
        <v>3118</v>
      </c>
      <c r="E251" s="505"/>
      <c r="F251" s="505"/>
      <c r="G251" s="505" t="s">
        <v>3119</v>
      </c>
    </row>
    <row r="252" spans="2:7" x14ac:dyDescent="0.2">
      <c r="B252" s="506" t="s">
        <v>3048</v>
      </c>
      <c r="C252" s="505"/>
      <c r="D252" s="506" t="s">
        <v>3049</v>
      </c>
      <c r="E252" s="505"/>
      <c r="F252" s="505"/>
      <c r="G252" s="505" t="s">
        <v>3050</v>
      </c>
    </row>
    <row r="253" spans="2:7" x14ac:dyDescent="0.2">
      <c r="B253" s="506" t="s">
        <v>3054</v>
      </c>
      <c r="C253" s="505"/>
      <c r="D253" s="506" t="s">
        <v>3055</v>
      </c>
      <c r="E253" s="505"/>
      <c r="F253" s="505"/>
      <c r="G253" s="505" t="s">
        <v>3056</v>
      </c>
    </row>
    <row r="254" spans="2:7" x14ac:dyDescent="0.2">
      <c r="B254" s="506" t="s">
        <v>3066</v>
      </c>
      <c r="C254" s="505"/>
      <c r="D254" s="506" t="s">
        <v>3067</v>
      </c>
      <c r="E254" s="505"/>
      <c r="F254" s="505"/>
      <c r="G254" s="505" t="s">
        <v>3068</v>
      </c>
    </row>
    <row r="255" spans="2:7" x14ac:dyDescent="0.2">
      <c r="B255" s="506" t="s">
        <v>3072</v>
      </c>
      <c r="C255" s="505"/>
      <c r="D255" s="506" t="s">
        <v>3073</v>
      </c>
      <c r="E255" s="505"/>
      <c r="F255" s="505"/>
      <c r="G255" s="505" t="s">
        <v>3074</v>
      </c>
    </row>
    <row r="256" spans="2:7" x14ac:dyDescent="0.2">
      <c r="B256" s="506" t="s">
        <v>4183</v>
      </c>
      <c r="C256" s="505"/>
      <c r="D256" s="506" t="s">
        <v>4184</v>
      </c>
      <c r="E256" s="505"/>
      <c r="F256" s="505"/>
      <c r="G256" s="505" t="s">
        <v>4185</v>
      </c>
    </row>
    <row r="257" spans="2:7" x14ac:dyDescent="0.2">
      <c r="B257" s="506" t="s">
        <v>4186</v>
      </c>
      <c r="C257" s="505"/>
      <c r="D257" s="506" t="s">
        <v>4187</v>
      </c>
      <c r="E257" s="505"/>
      <c r="F257" s="505"/>
      <c r="G257" s="505" t="s">
        <v>4188</v>
      </c>
    </row>
    <row r="258" spans="2:7" x14ac:dyDescent="0.2">
      <c r="B258" s="506" t="s">
        <v>3093</v>
      </c>
      <c r="C258" s="505"/>
      <c r="D258" s="506" t="s">
        <v>3094</v>
      </c>
      <c r="E258" s="505"/>
      <c r="F258" s="505"/>
      <c r="G258" s="505" t="s">
        <v>3095</v>
      </c>
    </row>
    <row r="259" spans="2:7" x14ac:dyDescent="0.2">
      <c r="B259" s="506" t="s">
        <v>3090</v>
      </c>
      <c r="C259" s="505"/>
      <c r="D259" s="506" t="s">
        <v>3091</v>
      </c>
      <c r="E259" s="505"/>
      <c r="F259" s="505"/>
      <c r="G259" s="505" t="s">
        <v>3092</v>
      </c>
    </row>
    <row r="260" spans="2:7" x14ac:dyDescent="0.2">
      <c r="B260" s="506" t="s">
        <v>4189</v>
      </c>
      <c r="C260" s="505"/>
      <c r="D260" s="506" t="s">
        <v>4190</v>
      </c>
      <c r="E260" s="505"/>
      <c r="F260" s="505"/>
      <c r="G260" s="505" t="s">
        <v>4191</v>
      </c>
    </row>
    <row r="261" spans="2:7" x14ac:dyDescent="0.2">
      <c r="B261" s="506" t="s">
        <v>3129</v>
      </c>
      <c r="C261" s="505"/>
      <c r="D261" s="506" t="s">
        <v>3130</v>
      </c>
      <c r="E261" s="505"/>
      <c r="F261" s="505"/>
      <c r="G261" s="505" t="s">
        <v>3131</v>
      </c>
    </row>
    <row r="262" spans="2:7" x14ac:dyDescent="0.2">
      <c r="B262" s="506" t="s">
        <v>3114</v>
      </c>
      <c r="C262" s="505"/>
      <c r="D262" s="506" t="s">
        <v>3115</v>
      </c>
      <c r="E262" s="505"/>
      <c r="F262" s="505"/>
      <c r="G262" s="505" t="s">
        <v>3116</v>
      </c>
    </row>
    <row r="263" spans="2:7" x14ac:dyDescent="0.2">
      <c r="B263" s="506" t="s">
        <v>3132</v>
      </c>
      <c r="C263" s="505"/>
      <c r="D263" s="506" t="s">
        <v>3133</v>
      </c>
      <c r="E263" s="505"/>
      <c r="F263" s="505"/>
      <c r="G263" s="505" t="s">
        <v>3134</v>
      </c>
    </row>
    <row r="264" spans="2:7" x14ac:dyDescent="0.2">
      <c r="B264" s="506" t="s">
        <v>4192</v>
      </c>
      <c r="C264" s="505"/>
      <c r="D264" s="506" t="s">
        <v>4193</v>
      </c>
      <c r="E264" s="505"/>
      <c r="F264" s="505"/>
      <c r="G264" s="505" t="s">
        <v>4194</v>
      </c>
    </row>
    <row r="265" spans="2:7" x14ac:dyDescent="0.2">
      <c r="B265" s="506" t="s">
        <v>4195</v>
      </c>
      <c r="C265" s="505"/>
      <c r="D265" s="506" t="s">
        <v>4196</v>
      </c>
      <c r="E265" s="505"/>
      <c r="F265" s="505"/>
      <c r="G265" s="505" t="s">
        <v>4197</v>
      </c>
    </row>
    <row r="266" spans="2:7" x14ac:dyDescent="0.2">
      <c r="B266" s="506" t="s">
        <v>4198</v>
      </c>
      <c r="C266" s="505"/>
      <c r="D266" s="506" t="s">
        <v>4199</v>
      </c>
      <c r="E266" s="505"/>
      <c r="F266" s="505"/>
      <c r="G266" s="505" t="s">
        <v>4200</v>
      </c>
    </row>
    <row r="267" spans="2:7" x14ac:dyDescent="0.2">
      <c r="B267" s="506" t="s">
        <v>4201</v>
      </c>
      <c r="C267" s="505"/>
      <c r="D267" s="506" t="s">
        <v>4202</v>
      </c>
      <c r="E267" s="505"/>
      <c r="F267" s="505"/>
      <c r="G267" s="505" t="s">
        <v>4203</v>
      </c>
    </row>
    <row r="268" spans="2:7" x14ac:dyDescent="0.2">
      <c r="B268" s="506" t="s">
        <v>3120</v>
      </c>
      <c r="C268" s="505"/>
      <c r="D268" s="506" t="s">
        <v>3121</v>
      </c>
      <c r="E268" s="505"/>
      <c r="F268" s="505"/>
      <c r="G268" s="505" t="s">
        <v>3122</v>
      </c>
    </row>
    <row r="269" spans="2:7" x14ac:dyDescent="0.2">
      <c r="B269" s="506" t="s">
        <v>3141</v>
      </c>
      <c r="C269" s="505"/>
      <c r="D269" s="506" t="s">
        <v>3142</v>
      </c>
      <c r="E269" s="505"/>
      <c r="F269" s="505"/>
      <c r="G269" s="505" t="s">
        <v>3143</v>
      </c>
    </row>
    <row r="270" spans="2:7" x14ac:dyDescent="0.2">
      <c r="B270" s="506" t="s">
        <v>3135</v>
      </c>
      <c r="C270" s="505"/>
      <c r="D270" s="506" t="s">
        <v>3136</v>
      </c>
      <c r="E270" s="505"/>
      <c r="F270" s="505"/>
      <c r="G270" s="505" t="s">
        <v>3137</v>
      </c>
    </row>
    <row r="271" spans="2:7" x14ac:dyDescent="0.2">
      <c r="B271" s="506" t="s">
        <v>4204</v>
      </c>
      <c r="C271" s="505"/>
      <c r="D271" s="506" t="s">
        <v>4205</v>
      </c>
      <c r="E271" s="505"/>
      <c r="F271" s="505"/>
      <c r="G271" s="505" t="s">
        <v>4206</v>
      </c>
    </row>
    <row r="272" spans="2:7" x14ac:dyDescent="0.2">
      <c r="B272" s="506" t="s">
        <v>3138</v>
      </c>
      <c r="C272" s="505"/>
      <c r="D272" s="506" t="s">
        <v>3139</v>
      </c>
      <c r="E272" s="505"/>
      <c r="F272" s="505"/>
      <c r="G272" s="505" t="s">
        <v>3140</v>
      </c>
    </row>
    <row r="273" spans="2:7" x14ac:dyDescent="0.2">
      <c r="B273" s="506" t="s">
        <v>3144</v>
      </c>
      <c r="C273" s="505"/>
      <c r="D273" s="506" t="s">
        <v>2641</v>
      </c>
      <c r="E273" s="505"/>
      <c r="F273" s="505"/>
      <c r="G273" s="505" t="s">
        <v>3145</v>
      </c>
    </row>
    <row r="274" spans="2:7" x14ac:dyDescent="0.2">
      <c r="B274" s="506" t="s">
        <v>4207</v>
      </c>
      <c r="C274" s="505"/>
      <c r="D274" s="506" t="s">
        <v>4208</v>
      </c>
      <c r="E274" s="505"/>
      <c r="F274" s="505"/>
      <c r="G274" s="505" t="s">
        <v>4209</v>
      </c>
    </row>
    <row r="275" spans="2:7" x14ac:dyDescent="0.2">
      <c r="B275" s="506" t="s">
        <v>2856</v>
      </c>
      <c r="C275" s="505"/>
      <c r="D275" s="506" t="s">
        <v>2857</v>
      </c>
      <c r="E275" s="505"/>
      <c r="F275" s="505"/>
      <c r="G275" s="505" t="s">
        <v>2858</v>
      </c>
    </row>
    <row r="276" spans="2:7" x14ac:dyDescent="0.2">
      <c r="B276" s="506" t="s">
        <v>3218</v>
      </c>
      <c r="C276" s="505"/>
      <c r="D276" s="506" t="s">
        <v>3219</v>
      </c>
      <c r="E276" s="505"/>
      <c r="F276" s="505"/>
      <c r="G276" s="505" t="s">
        <v>3220</v>
      </c>
    </row>
    <row r="277" spans="2:7" x14ac:dyDescent="0.2">
      <c r="B277" s="506" t="s">
        <v>3212</v>
      </c>
      <c r="C277" s="505"/>
      <c r="D277" s="506" t="s">
        <v>3213</v>
      </c>
      <c r="E277" s="505"/>
      <c r="F277" s="505"/>
      <c r="G277" s="505" t="s">
        <v>3214</v>
      </c>
    </row>
    <row r="278" spans="2:7" x14ac:dyDescent="0.2">
      <c r="B278" s="506" t="s">
        <v>3239</v>
      </c>
      <c r="C278" s="505"/>
      <c r="D278" s="506" t="s">
        <v>3240</v>
      </c>
      <c r="E278" s="505"/>
      <c r="F278" s="505"/>
      <c r="G278" s="505" t="s">
        <v>3241</v>
      </c>
    </row>
    <row r="279" spans="2:7" x14ac:dyDescent="0.2">
      <c r="B279" s="506" t="s">
        <v>3227</v>
      </c>
      <c r="C279" s="505"/>
      <c r="D279" s="506" t="s">
        <v>3228</v>
      </c>
      <c r="E279" s="505"/>
      <c r="F279" s="505"/>
      <c r="G279" s="505" t="s">
        <v>3229</v>
      </c>
    </row>
    <row r="280" spans="2:7" x14ac:dyDescent="0.2">
      <c r="B280" s="506" t="s">
        <v>3233</v>
      </c>
      <c r="C280" s="505"/>
      <c r="D280" s="506" t="s">
        <v>3234</v>
      </c>
      <c r="E280" s="505"/>
      <c r="F280" s="505"/>
      <c r="G280" s="505" t="s">
        <v>3235</v>
      </c>
    </row>
    <row r="281" spans="2:7" x14ac:dyDescent="0.2">
      <c r="B281" s="506" t="s">
        <v>2874</v>
      </c>
      <c r="C281" s="505"/>
      <c r="D281" s="506" t="s">
        <v>2875</v>
      </c>
      <c r="E281" s="505"/>
      <c r="F281" s="505"/>
      <c r="G281" s="505" t="s">
        <v>2876</v>
      </c>
    </row>
    <row r="282" spans="2:7" x14ac:dyDescent="0.2">
      <c r="B282" s="506" t="s">
        <v>3182</v>
      </c>
      <c r="C282" s="505"/>
      <c r="D282" s="506" t="s">
        <v>3183</v>
      </c>
      <c r="E282" s="505"/>
      <c r="F282" s="505"/>
      <c r="G282" s="505" t="s">
        <v>3184</v>
      </c>
    </row>
    <row r="283" spans="2:7" x14ac:dyDescent="0.2">
      <c r="B283" s="506" t="s">
        <v>3188</v>
      </c>
      <c r="C283" s="505"/>
      <c r="D283" s="506" t="s">
        <v>3189</v>
      </c>
      <c r="E283" s="505"/>
      <c r="F283" s="505"/>
      <c r="G283" s="505" t="s">
        <v>3190</v>
      </c>
    </row>
    <row r="284" spans="2:7" x14ac:dyDescent="0.2">
      <c r="B284" s="506" t="s">
        <v>3203</v>
      </c>
      <c r="C284" s="505"/>
      <c r="D284" s="506" t="s">
        <v>3204</v>
      </c>
      <c r="E284" s="505"/>
      <c r="F284" s="505"/>
      <c r="G284" s="505" t="s">
        <v>3205</v>
      </c>
    </row>
    <row r="285" spans="2:7" x14ac:dyDescent="0.2">
      <c r="B285" s="506" t="s">
        <v>3194</v>
      </c>
      <c r="C285" s="505"/>
      <c r="D285" s="506" t="s">
        <v>3195</v>
      </c>
      <c r="E285" s="505"/>
      <c r="F285" s="505"/>
      <c r="G285" s="505" t="s">
        <v>3196</v>
      </c>
    </row>
    <row r="286" spans="2:7" x14ac:dyDescent="0.2">
      <c r="B286" s="506" t="s">
        <v>3197</v>
      </c>
      <c r="C286" s="505"/>
      <c r="D286" s="506" t="s">
        <v>3198</v>
      </c>
      <c r="E286" s="505"/>
      <c r="F286" s="505"/>
      <c r="G286" s="505" t="s">
        <v>3199</v>
      </c>
    </row>
    <row r="287" spans="2:7" x14ac:dyDescent="0.2">
      <c r="B287" s="506" t="s">
        <v>3191</v>
      </c>
      <c r="C287" s="505"/>
      <c r="D287" s="506" t="s">
        <v>3192</v>
      </c>
      <c r="E287" s="505"/>
      <c r="F287" s="505"/>
      <c r="G287" s="505" t="s">
        <v>3193</v>
      </c>
    </row>
    <row r="288" spans="2:7" x14ac:dyDescent="0.2">
      <c r="B288" s="506" t="s">
        <v>3206</v>
      </c>
      <c r="C288" s="505"/>
      <c r="D288" s="506" t="s">
        <v>3207</v>
      </c>
      <c r="E288" s="505"/>
      <c r="F288" s="505"/>
      <c r="G288" s="505" t="s">
        <v>3208</v>
      </c>
    </row>
    <row r="289" spans="2:7" x14ac:dyDescent="0.2">
      <c r="B289" s="506" t="s">
        <v>3200</v>
      </c>
      <c r="C289" s="505"/>
      <c r="D289" s="506" t="s">
        <v>3201</v>
      </c>
      <c r="E289" s="505"/>
      <c r="F289" s="505"/>
      <c r="G289" s="505" t="s">
        <v>3202</v>
      </c>
    </row>
    <row r="290" spans="2:7" x14ac:dyDescent="0.2">
      <c r="B290" s="506" t="s">
        <v>2961</v>
      </c>
      <c r="C290" s="505"/>
      <c r="D290" s="506" t="s">
        <v>2962</v>
      </c>
      <c r="E290" s="505"/>
      <c r="F290" s="505"/>
      <c r="G290" s="505" t="s">
        <v>2963</v>
      </c>
    </row>
    <row r="291" spans="2:7" x14ac:dyDescent="0.2">
      <c r="B291" s="506" t="s">
        <v>2979</v>
      </c>
      <c r="C291" s="505"/>
      <c r="D291" s="506" t="s">
        <v>2980</v>
      </c>
      <c r="E291" s="505"/>
      <c r="F291" s="505"/>
      <c r="G291" s="505" t="s">
        <v>2981</v>
      </c>
    </row>
    <row r="292" spans="2:7" x14ac:dyDescent="0.2">
      <c r="B292" s="506" t="s">
        <v>2868</v>
      </c>
      <c r="C292" s="505"/>
      <c r="D292" s="506" t="s">
        <v>2869</v>
      </c>
      <c r="E292" s="505"/>
      <c r="F292" s="505"/>
      <c r="G292" s="505" t="s">
        <v>2870</v>
      </c>
    </row>
    <row r="293" spans="2:7" x14ac:dyDescent="0.2">
      <c r="B293" s="506" t="s">
        <v>2895</v>
      </c>
      <c r="C293" s="505"/>
      <c r="D293" s="506" t="s">
        <v>2896</v>
      </c>
      <c r="E293" s="505"/>
      <c r="F293" s="505"/>
      <c r="G293" s="505" t="s">
        <v>2897</v>
      </c>
    </row>
    <row r="294" spans="2:7" x14ac:dyDescent="0.2">
      <c r="B294" s="506" t="s">
        <v>2898</v>
      </c>
      <c r="C294" s="505"/>
      <c r="D294" s="506" t="s">
        <v>2899</v>
      </c>
      <c r="E294" s="505"/>
      <c r="F294" s="505"/>
      <c r="G294" s="505" t="s">
        <v>2900</v>
      </c>
    </row>
    <row r="295" spans="2:7" x14ac:dyDescent="0.2">
      <c r="B295" s="506" t="s">
        <v>2889</v>
      </c>
      <c r="C295" s="505"/>
      <c r="D295" s="506" t="s">
        <v>2890</v>
      </c>
      <c r="E295" s="505"/>
      <c r="F295" s="505"/>
      <c r="G295" s="505" t="s">
        <v>2891</v>
      </c>
    </row>
    <row r="296" spans="2:7" x14ac:dyDescent="0.2">
      <c r="B296" s="506" t="s">
        <v>2907</v>
      </c>
      <c r="C296" s="505"/>
      <c r="D296" s="506" t="s">
        <v>2908</v>
      </c>
      <c r="E296" s="505"/>
      <c r="F296" s="505"/>
      <c r="G296" s="505" t="s">
        <v>2909</v>
      </c>
    </row>
    <row r="297" spans="2:7" x14ac:dyDescent="0.2">
      <c r="B297" s="506" t="s">
        <v>2901</v>
      </c>
      <c r="C297" s="505"/>
      <c r="D297" s="506" t="s">
        <v>2902</v>
      </c>
      <c r="E297" s="505"/>
      <c r="F297" s="505"/>
      <c r="G297" s="505" t="s">
        <v>2903</v>
      </c>
    </row>
    <row r="298" spans="2:7" x14ac:dyDescent="0.2">
      <c r="B298" s="506" t="s">
        <v>2931</v>
      </c>
      <c r="C298" s="505"/>
      <c r="D298" s="506" t="s">
        <v>2932</v>
      </c>
      <c r="E298" s="505"/>
      <c r="F298" s="505"/>
      <c r="G298" s="505" t="s">
        <v>2933</v>
      </c>
    </row>
    <row r="299" spans="2:7" x14ac:dyDescent="0.2">
      <c r="B299" s="506" t="s">
        <v>2919</v>
      </c>
      <c r="C299" s="505"/>
      <c r="D299" s="506" t="s">
        <v>2920</v>
      </c>
      <c r="E299" s="505"/>
      <c r="F299" s="505"/>
      <c r="G299" s="505" t="s">
        <v>2921</v>
      </c>
    </row>
    <row r="300" spans="2:7" x14ac:dyDescent="0.2">
      <c r="B300" s="506" t="s">
        <v>3152</v>
      </c>
      <c r="C300" s="505"/>
      <c r="D300" s="506" t="s">
        <v>3153</v>
      </c>
      <c r="E300" s="505"/>
      <c r="F300" s="505"/>
      <c r="G300" s="505" t="s">
        <v>3154</v>
      </c>
    </row>
    <row r="301" spans="2:7" x14ac:dyDescent="0.2">
      <c r="B301" s="506" t="s">
        <v>3146</v>
      </c>
      <c r="C301" s="505"/>
      <c r="D301" s="506" t="s">
        <v>3147</v>
      </c>
      <c r="E301" s="505"/>
      <c r="F301" s="505"/>
      <c r="G301" s="505" t="s">
        <v>3148</v>
      </c>
    </row>
    <row r="302" spans="2:7" x14ac:dyDescent="0.2">
      <c r="B302" s="506" t="s">
        <v>3149</v>
      </c>
      <c r="C302" s="505"/>
      <c r="D302" s="506" t="s">
        <v>3150</v>
      </c>
      <c r="E302" s="505"/>
      <c r="F302" s="505"/>
      <c r="G302" s="505" t="s">
        <v>3151</v>
      </c>
    </row>
    <row r="303" spans="2:7" x14ac:dyDescent="0.2">
      <c r="B303" s="506" t="s">
        <v>3155</v>
      </c>
      <c r="C303" s="505"/>
      <c r="D303" s="506" t="s">
        <v>3156</v>
      </c>
      <c r="E303" s="505"/>
      <c r="F303" s="505"/>
      <c r="G303" s="505" t="s">
        <v>3157</v>
      </c>
    </row>
    <row r="304" spans="2:7" x14ac:dyDescent="0.2">
      <c r="B304" s="506" t="s">
        <v>3173</v>
      </c>
      <c r="C304" s="505"/>
      <c r="D304" s="506" t="s">
        <v>3174</v>
      </c>
      <c r="E304" s="505"/>
      <c r="F304" s="505"/>
      <c r="G304" s="505" t="s">
        <v>3175</v>
      </c>
    </row>
    <row r="305" spans="2:7" x14ac:dyDescent="0.2">
      <c r="B305" s="506" t="s">
        <v>3161</v>
      </c>
      <c r="C305" s="505"/>
      <c r="D305" s="506" t="s">
        <v>3162</v>
      </c>
      <c r="E305" s="505"/>
      <c r="F305" s="505"/>
      <c r="G305" s="505" t="s">
        <v>3163</v>
      </c>
    </row>
    <row r="306" spans="2:7" x14ac:dyDescent="0.2">
      <c r="B306" s="506" t="s">
        <v>2958</v>
      </c>
      <c r="C306" s="505"/>
      <c r="D306" s="506" t="s">
        <v>2959</v>
      </c>
      <c r="E306" s="505"/>
      <c r="F306" s="505"/>
      <c r="G306" s="505" t="s">
        <v>2960</v>
      </c>
    </row>
    <row r="307" spans="2:7" x14ac:dyDescent="0.2">
      <c r="B307" s="506" t="s">
        <v>2952</v>
      </c>
      <c r="C307" s="505"/>
      <c r="D307" s="506" t="s">
        <v>2953</v>
      </c>
      <c r="E307" s="505"/>
      <c r="F307" s="505"/>
      <c r="G307" s="505" t="s">
        <v>2954</v>
      </c>
    </row>
    <row r="308" spans="2:7" x14ac:dyDescent="0.2">
      <c r="B308" s="506" t="s">
        <v>2982</v>
      </c>
      <c r="C308" s="505"/>
      <c r="D308" s="506" t="s">
        <v>2983</v>
      </c>
      <c r="E308" s="505"/>
      <c r="F308" s="505"/>
      <c r="G308" s="505" t="s">
        <v>2984</v>
      </c>
    </row>
    <row r="309" spans="2:7" x14ac:dyDescent="0.2">
      <c r="B309" s="506" t="s">
        <v>2967</v>
      </c>
      <c r="C309" s="505"/>
      <c r="D309" s="506" t="s">
        <v>2968</v>
      </c>
      <c r="E309" s="505"/>
      <c r="F309" s="505"/>
      <c r="G309" s="505" t="s">
        <v>2969</v>
      </c>
    </row>
    <row r="310" spans="2:7" x14ac:dyDescent="0.2">
      <c r="B310" s="506" t="s">
        <v>3209</v>
      </c>
      <c r="C310" s="505"/>
      <c r="D310" s="506" t="s">
        <v>3210</v>
      </c>
      <c r="E310" s="505"/>
      <c r="F310" s="505"/>
      <c r="G310" s="505" t="s">
        <v>3211</v>
      </c>
    </row>
    <row r="311" spans="2:7" x14ac:dyDescent="0.2">
      <c r="B311" s="506" t="s">
        <v>3021</v>
      </c>
      <c r="C311" s="505"/>
      <c r="D311" s="506" t="s">
        <v>3022</v>
      </c>
      <c r="E311" s="505"/>
      <c r="F311" s="505"/>
      <c r="G311" s="505" t="s">
        <v>3023</v>
      </c>
    </row>
    <row r="312" spans="2:7" x14ac:dyDescent="0.2">
      <c r="B312" s="506" t="s">
        <v>3036</v>
      </c>
      <c r="C312" s="505"/>
      <c r="D312" s="506" t="s">
        <v>3037</v>
      </c>
      <c r="E312" s="505"/>
      <c r="F312" s="505"/>
      <c r="G312" s="505" t="s">
        <v>3038</v>
      </c>
    </row>
    <row r="313" spans="2:7" x14ac:dyDescent="0.2">
      <c r="B313" s="506" t="s">
        <v>3042</v>
      </c>
      <c r="C313" s="505"/>
      <c r="D313" s="506" t="s">
        <v>3043</v>
      </c>
      <c r="E313" s="505"/>
      <c r="F313" s="505"/>
      <c r="G313" s="505" t="s">
        <v>3044</v>
      </c>
    </row>
    <row r="314" spans="2:7" x14ac:dyDescent="0.2">
      <c r="B314" s="506" t="s">
        <v>3263</v>
      </c>
      <c r="C314" s="505"/>
      <c r="D314" s="506" t="s">
        <v>3264</v>
      </c>
      <c r="E314" s="505"/>
      <c r="F314" s="505"/>
      <c r="G314" s="505" t="s">
        <v>3265</v>
      </c>
    </row>
    <row r="315" spans="2:7" x14ac:dyDescent="0.2">
      <c r="B315" s="506" t="s">
        <v>3251</v>
      </c>
      <c r="C315" s="505"/>
      <c r="D315" s="506" t="s">
        <v>3252</v>
      </c>
      <c r="E315" s="505"/>
      <c r="F315" s="505"/>
      <c r="G315" s="505" t="s">
        <v>3253</v>
      </c>
    </row>
    <row r="316" spans="2:7" x14ac:dyDescent="0.2">
      <c r="B316" s="506" t="s">
        <v>3266</v>
      </c>
      <c r="C316" s="505"/>
      <c r="D316" s="506" t="s">
        <v>3267</v>
      </c>
      <c r="E316" s="505"/>
      <c r="F316" s="505"/>
      <c r="G316" s="505" t="s">
        <v>3268</v>
      </c>
    </row>
    <row r="317" spans="2:7" x14ac:dyDescent="0.2">
      <c r="B317" s="506" t="s">
        <v>3245</v>
      </c>
      <c r="C317" s="505"/>
      <c r="D317" s="506" t="s">
        <v>3246</v>
      </c>
      <c r="E317" s="505"/>
      <c r="F317" s="505"/>
      <c r="G317" s="505" t="s">
        <v>3247</v>
      </c>
    </row>
    <row r="318" spans="2:7" x14ac:dyDescent="0.2">
      <c r="B318" s="506" t="s">
        <v>3260</v>
      </c>
      <c r="C318" s="505"/>
      <c r="D318" s="506" t="s">
        <v>3261</v>
      </c>
      <c r="E318" s="505"/>
      <c r="F318" s="505"/>
      <c r="G318" s="505" t="s">
        <v>3262</v>
      </c>
    </row>
    <row r="319" spans="2:7" x14ac:dyDescent="0.2">
      <c r="B319" s="506" t="s">
        <v>3164</v>
      </c>
      <c r="C319" s="505"/>
      <c r="D319" s="506" t="s">
        <v>3165</v>
      </c>
      <c r="E319" s="505"/>
      <c r="F319" s="505"/>
      <c r="G319" s="505" t="s">
        <v>3166</v>
      </c>
    </row>
    <row r="320" spans="2:7" x14ac:dyDescent="0.2">
      <c r="B320" s="506" t="s">
        <v>3158</v>
      </c>
      <c r="C320" s="505"/>
      <c r="D320" s="506" t="s">
        <v>3159</v>
      </c>
      <c r="E320" s="505"/>
      <c r="F320" s="505"/>
      <c r="G320" s="505" t="s">
        <v>3160</v>
      </c>
    </row>
    <row r="321" spans="2:7" x14ac:dyDescent="0.2">
      <c r="B321" s="506" t="s">
        <v>3176</v>
      </c>
      <c r="C321" s="505"/>
      <c r="D321" s="506" t="s">
        <v>3177</v>
      </c>
      <c r="E321" s="505"/>
      <c r="F321" s="505"/>
      <c r="G321" s="505" t="s">
        <v>3178</v>
      </c>
    </row>
    <row r="322" spans="2:7" x14ac:dyDescent="0.2">
      <c r="B322" s="506" t="s">
        <v>3167</v>
      </c>
      <c r="C322" s="505"/>
      <c r="D322" s="506" t="s">
        <v>3168</v>
      </c>
      <c r="E322" s="505"/>
      <c r="F322" s="505"/>
      <c r="G322" s="505" t="s">
        <v>3169</v>
      </c>
    </row>
    <row r="323" spans="2:7" x14ac:dyDescent="0.2">
      <c r="B323" s="506" t="s">
        <v>3170</v>
      </c>
      <c r="C323" s="505"/>
      <c r="D323" s="506" t="s">
        <v>3171</v>
      </c>
      <c r="E323" s="505"/>
      <c r="F323" s="505"/>
      <c r="G323" s="505" t="s">
        <v>3172</v>
      </c>
    </row>
    <row r="324" spans="2:7" x14ac:dyDescent="0.2">
      <c r="B324" s="506" t="s">
        <v>3185</v>
      </c>
      <c r="C324" s="505"/>
      <c r="D324" s="506" t="s">
        <v>3186</v>
      </c>
      <c r="E324" s="505"/>
      <c r="F324" s="505"/>
      <c r="G324" s="505" t="s">
        <v>3187</v>
      </c>
    </row>
    <row r="325" spans="2:7" x14ac:dyDescent="0.2">
      <c r="B325" s="506" t="s">
        <v>3179</v>
      </c>
      <c r="C325" s="505"/>
      <c r="D325" s="506" t="s">
        <v>3180</v>
      </c>
      <c r="E325" s="505"/>
      <c r="F325" s="505"/>
      <c r="G325" s="505" t="s">
        <v>3181</v>
      </c>
    </row>
    <row r="326" spans="2:7" x14ac:dyDescent="0.2">
      <c r="B326" s="506" t="s">
        <v>3248</v>
      </c>
      <c r="C326" s="505"/>
      <c r="D326" s="506" t="s">
        <v>3249</v>
      </c>
      <c r="E326" s="505"/>
      <c r="F326" s="505"/>
      <c r="G326" s="505" t="s">
        <v>3250</v>
      </c>
    </row>
    <row r="327" spans="2:7" x14ac:dyDescent="0.2">
      <c r="B327" s="506" t="s">
        <v>3257</v>
      </c>
      <c r="C327" s="505"/>
      <c r="D327" s="506" t="s">
        <v>3258</v>
      </c>
      <c r="E327" s="505"/>
      <c r="F327" s="505"/>
      <c r="G327" s="505" t="s">
        <v>3259</v>
      </c>
    </row>
    <row r="328" spans="2:7" x14ac:dyDescent="0.2">
      <c r="B328" s="506" t="s">
        <v>3084</v>
      </c>
      <c r="C328" s="505"/>
      <c r="D328" s="506" t="s">
        <v>3085</v>
      </c>
      <c r="E328" s="505"/>
      <c r="F328" s="505"/>
      <c r="G328" s="505" t="s">
        <v>3086</v>
      </c>
    </row>
    <row r="329" spans="2:7" x14ac:dyDescent="0.2">
      <c r="B329" s="506" t="s">
        <v>3078</v>
      </c>
      <c r="C329" s="505"/>
      <c r="D329" s="506" t="s">
        <v>3079</v>
      </c>
      <c r="E329" s="505"/>
      <c r="F329" s="505"/>
      <c r="G329" s="505" t="s">
        <v>3080</v>
      </c>
    </row>
    <row r="330" spans="2:7" x14ac:dyDescent="0.2">
      <c r="B330" s="506" t="s">
        <v>3123</v>
      </c>
      <c r="C330" s="505"/>
      <c r="D330" s="506" t="s">
        <v>3124</v>
      </c>
      <c r="E330" s="505"/>
      <c r="F330" s="505"/>
      <c r="G330" s="505" t="s">
        <v>3125</v>
      </c>
    </row>
    <row r="331" spans="2:7" x14ac:dyDescent="0.2">
      <c r="B331" s="506" t="s">
        <v>3063</v>
      </c>
      <c r="C331" s="505"/>
      <c r="D331" s="506" t="s">
        <v>3064</v>
      </c>
      <c r="E331" s="505"/>
      <c r="F331" s="505"/>
      <c r="G331" s="505" t="s">
        <v>3065</v>
      </c>
    </row>
    <row r="332" spans="2:7" x14ac:dyDescent="0.2">
      <c r="B332" s="506" t="s">
        <v>3057</v>
      </c>
      <c r="C332" s="505"/>
      <c r="D332" s="506" t="s">
        <v>3058</v>
      </c>
      <c r="E332" s="505"/>
      <c r="F332" s="505"/>
      <c r="G332" s="505" t="s">
        <v>3059</v>
      </c>
    </row>
    <row r="333" spans="2:7" x14ac:dyDescent="0.2">
      <c r="B333" s="506" t="s">
        <v>3096</v>
      </c>
      <c r="C333" s="505"/>
      <c r="D333" s="506" t="s">
        <v>3097</v>
      </c>
      <c r="E333" s="505"/>
      <c r="F333" s="505"/>
      <c r="G333" s="505" t="s">
        <v>3098</v>
      </c>
    </row>
    <row r="334" spans="2:7" x14ac:dyDescent="0.2">
      <c r="B334" s="506" t="s">
        <v>3254</v>
      </c>
      <c r="C334" s="505"/>
      <c r="D334" s="506" t="s">
        <v>3255</v>
      </c>
      <c r="E334" s="505"/>
      <c r="F334" s="505"/>
      <c r="G334" s="505" t="s">
        <v>3256</v>
      </c>
    </row>
    <row r="335" spans="2:7" x14ac:dyDescent="0.2">
      <c r="B335" s="506" t="s">
        <v>3215</v>
      </c>
      <c r="C335" s="505"/>
      <c r="D335" s="506" t="s">
        <v>3216</v>
      </c>
      <c r="E335" s="505"/>
      <c r="F335" s="505"/>
      <c r="G335" s="505" t="s">
        <v>3217</v>
      </c>
    </row>
    <row r="336" spans="2:7" x14ac:dyDescent="0.2">
      <c r="B336" s="506" t="s">
        <v>3221</v>
      </c>
      <c r="C336" s="505"/>
      <c r="D336" s="506" t="s">
        <v>3222</v>
      </c>
      <c r="E336" s="505"/>
      <c r="F336" s="505"/>
      <c r="G336" s="505" t="s">
        <v>3223</v>
      </c>
    </row>
    <row r="337" spans="2:7" x14ac:dyDescent="0.2">
      <c r="B337" s="506" t="s">
        <v>3230</v>
      </c>
      <c r="C337" s="505"/>
      <c r="D337" s="506" t="s">
        <v>3231</v>
      </c>
      <c r="E337" s="505"/>
      <c r="F337" s="505"/>
      <c r="G337" s="505" t="s">
        <v>3232</v>
      </c>
    </row>
    <row r="338" spans="2:7" x14ac:dyDescent="0.2">
      <c r="B338" s="506" t="s">
        <v>3224</v>
      </c>
      <c r="C338" s="505"/>
      <c r="D338" s="506" t="s">
        <v>3225</v>
      </c>
      <c r="E338" s="505"/>
      <c r="F338" s="505"/>
      <c r="G338" s="505" t="s">
        <v>3226</v>
      </c>
    </row>
    <row r="339" spans="2:7" x14ac:dyDescent="0.2">
      <c r="B339" s="506" t="s">
        <v>3242</v>
      </c>
      <c r="C339" s="505"/>
      <c r="D339" s="506" t="s">
        <v>3243</v>
      </c>
      <c r="E339" s="505"/>
      <c r="F339" s="505"/>
      <c r="G339" s="505" t="s">
        <v>3244</v>
      </c>
    </row>
    <row r="340" spans="2:7" x14ac:dyDescent="0.2">
      <c r="B340" s="506" t="s">
        <v>3236</v>
      </c>
      <c r="C340" s="505"/>
      <c r="D340" s="506" t="s">
        <v>3237</v>
      </c>
      <c r="E340" s="505"/>
      <c r="F340" s="505"/>
      <c r="G340" s="505" t="s">
        <v>3238</v>
      </c>
    </row>
    <row r="341" spans="2:7" x14ac:dyDescent="0.2">
      <c r="B341" s="506" t="s">
        <v>3269</v>
      </c>
      <c r="C341" s="505"/>
      <c r="D341" s="506" t="s">
        <v>3270</v>
      </c>
      <c r="E341" s="505"/>
      <c r="F341" s="505"/>
      <c r="G341" s="505" t="s">
        <v>3271</v>
      </c>
    </row>
    <row r="342" spans="2:7" x14ac:dyDescent="0.2">
      <c r="B342" s="506" t="s">
        <v>3272</v>
      </c>
      <c r="C342" s="505"/>
      <c r="D342" s="506" t="s">
        <v>3273</v>
      </c>
      <c r="E342" s="505"/>
      <c r="F342" s="505"/>
      <c r="G342" s="505" t="s">
        <v>3274</v>
      </c>
    </row>
  </sheetData>
  <dataValidations count="3">
    <dataValidation type="custom" allowBlank="1" showInputMessage="1" showErrorMessage="1" errorTitle="X-Author for Excel" error="Id and Lookup fields are not editable." promptTitle="X-Author for Excel" sqref="G6:G28 G34:G56 G61:G88 G94:G165 G172:G342">
      <formula1>""</formula1>
    </dataValidation>
    <dataValidation type="list" allowBlank="1" showInputMessage="1" showErrorMessage="1" errorTitle="X-Author for Excel" error="Please select a value from the drop-down." promptTitle="X-Author for Excel" sqref="H6:H28 H34:H56">
      <formula1>IF(IFERROR(ROWS(INDIRECT(SUBSTITUTE("AIM_Impact_Outcome_References__c.AIM_Data_Type_Target__c"," ","_"))),-1) &lt; 0, XAuthorInvalidPicklistData,INDIRECT(SUBSTITUTE("AIM_Impact_Outcome_References__c.AIM_Data_Type_Target__c"," ","_")))</formula1>
    </dataValidation>
    <dataValidation type="list" allowBlank="1" showInputMessage="1" showErrorMessage="1" errorTitle="X-Author for Excel" error="Please select a value from the drop-down." promptTitle="X-Author for Excel" sqref="H94:H165">
      <formula1>IF(IFERROR(ROWS(INDIRECT(SUBSTITUTE("AIM_Module_Coverage_Interventio_Comp_Ref__c.AIM_Data_Type__c"," ","_"))),-1) &lt; 0, XAuthorInvalidPicklistData,INDIRECT(SUBSTITUTE("AIM_Module_Coverage_Interventio_Comp_Ref__c.AIM_Data_Type__c"," ","_")))</formula1>
    </dataValidation>
  </dataValidations>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UNDP Programme Document" ma:contentTypeID="0x010100F075C04BA242A84ABD3293E3AD35CDA400AB50428DC784B44FAACCAA5FAE40C0590045B5E632B552204ABF0E616DD66BDA0F" ma:contentTypeVersion="73" ma:contentTypeDescription="" ma:contentTypeScope="" ma:versionID="9de00a5f5954494ae107930a66ca92e2">
  <xsd:schema xmlns:xsd="http://www.w3.org/2001/XMLSchema" xmlns:xs="http://www.w3.org/2001/XMLSchema" xmlns:p="http://schemas.microsoft.com/office/2006/metadata/properties" xmlns:ns1="http://schemas.microsoft.com/sharepoint/v3" xmlns:ns2="http://schemas.microsoft.com/sharepoint/v3/fields" xmlns:ns3="1ed4137b-41b2-488b-8250-6d369ec27664" xmlns:ns4="f1161f5b-24a3-4c2d-bc81-44cb9325e8ee" targetNamespace="http://schemas.microsoft.com/office/2006/metadata/properties" ma:root="true" ma:fieldsID="074a45cdc06b655c19533db1d6232777" ns1:_="" ns2:_="" ns3:_="" ns4:_="">
    <xsd:import namespace="http://schemas.microsoft.com/sharepoint/v3"/>
    <xsd:import namespace="http://schemas.microsoft.com/sharepoint/v3/fields"/>
    <xsd:import namespace="1ed4137b-41b2-488b-8250-6d369ec27664"/>
    <xsd:import namespace="f1161f5b-24a3-4c2d-bc81-44cb9325e8ee"/>
    <xsd:element name="properties">
      <xsd:complexType>
        <xsd:sequence>
          <xsd:element name="documentManagement">
            <xsd:complexType>
              <xsd:all>
                <xsd:element ref="ns3:UndpClassificationLevel" minOccurs="0"/>
                <xsd:element ref="ns4:UNDPPOPPFunctionalArea" minOccurs="0"/>
                <xsd:element ref="ns3:UndpProjectNo" minOccurs="0"/>
                <xsd:element ref="ns4:Outcome1" minOccurs="0"/>
                <xsd:element ref="ns3:UndpDocStatus" minOccurs="0"/>
                <xsd:element ref="ns3:UndpOUCode" minOccurs="0"/>
                <xsd:element ref="ns3:UndpDocFormat" minOccurs="0"/>
                <xsd:element ref="ns3:UndpDocID" minOccurs="0"/>
                <xsd:element ref="ns4:PDC_x0020_Document_x0020_Category" minOccurs="0"/>
                <xsd:element ref="ns4:UNDPPublishedDate" minOccurs="0"/>
                <xsd:element ref="ns4:UNDPSummary" minOccurs="0"/>
                <xsd:element ref="ns3:TaxCatchAll" minOccurs="0"/>
                <xsd:element ref="ns3:TaxCatchAllLabel" minOccurs="0"/>
                <xsd:element ref="ns3:UndpDocTypeMMTaxHTField0" minOccurs="0"/>
                <xsd:element ref="ns3:UNDPCountryTaxHTField0" minOccurs="0"/>
                <xsd:element ref="ns3:UNDPDocumentCategoryTaxHTField0" minOccurs="0"/>
                <xsd:element ref="ns3:b6db62fdefd74bd188b0c1cc54de5bcf" minOccurs="0"/>
                <xsd:element ref="ns3:UN_x0020_LanguagesTaxHTField0" minOccurs="0"/>
                <xsd:element ref="ns3:c4e2ab2cc9354bbf9064eeb465a566ea" minOccurs="0"/>
                <xsd:element ref="ns3:UNDPFocusAreasTaxHTField0" minOccurs="0"/>
                <xsd:element ref="ns4:o4086b1782a74105bb5269035bccc8e9" minOccurs="0"/>
                <xsd:element ref="ns4:Project_x0020_Number" minOccurs="0"/>
                <xsd:element ref="ns4:idff2b682fce4d0680503cd9036a3260" minOccurs="0"/>
                <xsd:element ref="ns3:UndpIsTemplate" minOccurs="0"/>
                <xsd:element ref="ns4:gc6531b704974d528487414686b72f6f" minOccurs="0"/>
                <xsd:element ref="ns4:Project_x0020_Manager" minOccurs="0"/>
                <xsd:element ref="ns2:_Publisher" minOccurs="0"/>
                <xsd:element ref="ns4:_dlc_DocId" minOccurs="0"/>
                <xsd:element ref="ns4:_dlc_DocIdUrl" minOccurs="0"/>
                <xsd:element ref="ns4:_dlc_DocIdPersistId" minOccurs="0"/>
                <xsd:element ref="ns4:Document_x0020_Coverage_x0020_Period_x0020_Start_x0020_Date" minOccurs="0"/>
                <xsd:element ref="ns4:Document_x0020_Coverage_x0020_Period_x0020_End_x0020_Date" minOccurs="0"/>
                <xsd:element ref="ns1:RatedBy" minOccurs="0"/>
                <xsd:element ref="ns1:Ratings" minOccurs="0"/>
                <xsd:element ref="ns1:LikesCount" minOccurs="0"/>
                <xsd:element ref="ns1:LikedBy"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atedBy" ma:index="52" nillable="true" ma:displayName="Rated By" ma:description="Users rated the item."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53" nillable="true" ma:displayName="User ratings" ma:description="User ratings for the item" ma:hidden="true" ma:internalName="Ratings">
      <xsd:simpleType>
        <xsd:restriction base="dms:Note"/>
      </xsd:simpleType>
    </xsd:element>
    <xsd:element name="LikesCount" ma:index="54" nillable="true" ma:displayName="Number of Likes" ma:internalName="LikesCount">
      <xsd:simpleType>
        <xsd:restriction base="dms:Unknown"/>
      </xsd:simpleType>
    </xsd:element>
    <xsd:element name="LikedBy" ma:index="55" nillable="true" ma:displayName="Liked By"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Publisher" ma:index="46" nillable="true" ma:displayName="Publisher" ma:description="The person who published the document" ma:hidden="true" ma:internalName="_Publishe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ed4137b-41b2-488b-8250-6d369ec27664" elementFormDefault="qualified">
    <xsd:import namespace="http://schemas.microsoft.com/office/2006/documentManagement/types"/>
    <xsd:import namespace="http://schemas.microsoft.com/office/infopath/2007/PartnerControls"/>
    <xsd:element name="UndpClassificationLevel" ma:index="4" nillable="true" ma:displayName="Classification Level" ma:default="Internal Use Only" ma:description="re: UNDP Information Classification &amp; Handling Standard" ma:format="Dropdown" ma:internalName="UndpClassificationLevel">
      <xsd:simpleType>
        <xsd:restriction base="dms:Choice">
          <xsd:enumeration value="Internal Use Only"/>
          <xsd:enumeration value="Confidential"/>
          <xsd:enumeration value="Highly Confidential"/>
          <xsd:enumeration value="Public"/>
        </xsd:restriction>
      </xsd:simpleType>
    </xsd:element>
    <xsd:element name="UndpProjectNo" ma:index="8" nillable="true" ma:displayName="Project No" ma:description="If applicable, the Atlas Project Number that this document relates to." ma:internalName="UndpProjectNo" ma:readOnly="false">
      <xsd:simpleType>
        <xsd:restriction base="dms:Text">
          <xsd:maxLength value="12"/>
        </xsd:restriction>
      </xsd:simpleType>
    </xsd:element>
    <xsd:element name="UndpDocStatus" ma:index="10" nillable="true" ma:displayName="Document Status" ma:default="Draft" ma:description="The status of the document" ma:format="Dropdown" ma:internalName="UndpDocStatus">
      <xsd:simpleType>
        <xsd:restriction base="dms:Choice">
          <xsd:enumeration value="Draft"/>
          <xsd:enumeration value="Reviewed"/>
          <xsd:enumeration value="Approved"/>
          <xsd:enumeration value="Not Approved"/>
          <xsd:enumeration value="Final"/>
          <xsd:enumeration value="Expired"/>
        </xsd:restriction>
      </xsd:simpleType>
    </xsd:element>
    <xsd:element name="UndpOUCode" ma:index="11" nillable="true" ma:displayName="Unit Code" ma:description="The Atlas Unit Code of the authoring Unit" ma:format="Dropdown" ma:internalName="UndpOUCode">
      <xsd:simpleType>
        <xsd:restriction base="dms:Choice">
          <xsd:enumeration value="ABW"/>
          <xsd:enumeration value="AFG"/>
          <xsd:enumeration value="AGO"/>
          <xsd:enumeration value="AIA"/>
          <xsd:enumeration value="ALB"/>
          <xsd:enumeration value="ANT"/>
          <xsd:enumeration value="ARE"/>
          <xsd:enumeration value="ARG"/>
          <xsd:enumeration value="ARM"/>
          <xsd:enumeration value="ATG"/>
          <xsd:enumeration value="AZE"/>
          <xsd:enumeration value="BDI"/>
          <xsd:enumeration value="BEN"/>
          <xsd:enumeration value="BFA"/>
          <xsd:enumeration value="BGD"/>
          <xsd:enumeration value="BGR"/>
          <xsd:enumeration value="BHR"/>
          <xsd:enumeration value="BHS"/>
          <xsd:enumeration value="BIH"/>
          <xsd:enumeration value="BLR"/>
          <xsd:enumeration value="BLZ"/>
          <xsd:enumeration value="BMU"/>
          <xsd:enumeration value="BOL"/>
          <xsd:enumeration value="BRA"/>
          <xsd:enumeration value="BRB"/>
          <xsd:enumeration value="BRC"/>
          <xsd:enumeration value="BTN"/>
          <xsd:enumeration value="BWA"/>
          <xsd:enumeration value="CAF"/>
          <xsd:enumeration value="CHL"/>
          <xsd:enumeration value="CHN"/>
          <xsd:enumeration value="CIV"/>
          <xsd:enumeration value="CMR"/>
          <xsd:enumeration value="COD"/>
          <xsd:enumeration value="COG"/>
          <xsd:enumeration value="COK"/>
          <xsd:enumeration value="COL"/>
          <xsd:enumeration value="COM"/>
          <xsd:enumeration value="CPV"/>
          <xsd:enumeration value="CRC"/>
          <xsd:enumeration value="CRI"/>
          <xsd:enumeration value="CUB"/>
          <xsd:enumeration value="CUR"/>
          <xsd:enumeration value="CYM"/>
          <xsd:enumeration value="CYP"/>
          <xsd:enumeration value="DJI"/>
          <xsd:enumeration value="DMA"/>
          <xsd:enumeration value="DOM"/>
          <xsd:enumeration value="DZA"/>
          <xsd:enumeration value="ECU"/>
          <xsd:enumeration value="EGY"/>
          <xsd:enumeration value="ERI"/>
          <xsd:enumeration value="ETH"/>
          <xsd:enumeration value="FJI"/>
          <xsd:enumeration value="FSM"/>
          <xsd:enumeration value="GAB"/>
          <xsd:enumeration value="GEO"/>
          <xsd:enumeration value="GHA"/>
          <xsd:enumeration value="GIN"/>
          <xsd:enumeration value="GMB"/>
          <xsd:enumeration value="GNB"/>
          <xsd:enumeration value="GNQ"/>
          <xsd:enumeration value="GRD"/>
          <xsd:enumeration value="GTM"/>
          <xsd:enumeration value="GUY"/>
          <xsd:enumeration value="HND"/>
          <xsd:enumeration value="HRV"/>
          <xsd:enumeration value="HTI"/>
          <xsd:enumeration value="IDN"/>
          <xsd:enumeration value="IND"/>
          <xsd:enumeration value="IRN"/>
          <xsd:enumeration value="IRQ"/>
          <xsd:enumeration value="JAM"/>
          <xsd:enumeration value="JOR"/>
          <xsd:enumeration value="KAZ"/>
          <xsd:enumeration value="KEN"/>
          <xsd:enumeration value="KGZ"/>
          <xsd:enumeration value="KHM"/>
          <xsd:enumeration value="KIR"/>
          <xsd:enumeration value="KNA"/>
          <xsd:enumeration value="KOR"/>
          <xsd:enumeration value="KOS"/>
          <xsd:enumeration value="KWT"/>
          <xsd:enumeration value="LAO"/>
          <xsd:enumeration value="LBN"/>
          <xsd:enumeration value="LBR"/>
          <xsd:enumeration value="LBY"/>
          <xsd:enumeration value="LCA"/>
          <xsd:enumeration value="LKA"/>
          <xsd:enumeration value="LSO"/>
          <xsd:enumeration value="LTU"/>
          <xsd:enumeration value="LVA"/>
          <xsd:enumeration value="MAR"/>
          <xsd:enumeration value="MDA"/>
          <xsd:enumeration value="MDG"/>
          <xsd:enumeration value="MDV"/>
          <xsd:enumeration value="MEX"/>
          <xsd:enumeration value="MHL"/>
          <xsd:enumeration value="MKD"/>
          <xsd:enumeration value="MLI"/>
          <xsd:enumeration value="MMR"/>
          <xsd:enumeration value="MNE"/>
          <xsd:enumeration value="MNG"/>
          <xsd:enumeration value="MOZ"/>
          <xsd:enumeration value="MRT"/>
          <xsd:enumeration value="MSR"/>
          <xsd:enumeration value="MUS"/>
          <xsd:enumeration value="MWI"/>
          <xsd:enumeration value="MYS"/>
          <xsd:enumeration value="NAM"/>
          <xsd:enumeration value="NER"/>
          <xsd:enumeration value="NGA"/>
          <xsd:enumeration value="NIC"/>
          <xsd:enumeration value="NIU"/>
          <xsd:enumeration value="NPL"/>
          <xsd:enumeration value="NRU"/>
          <xsd:enumeration value="PAK"/>
          <xsd:enumeration value="PAL"/>
          <xsd:enumeration value="PAN"/>
          <xsd:enumeration value="PER"/>
          <xsd:enumeration value="PHL"/>
          <xsd:enumeration value="PLW"/>
          <xsd:enumeration value="PNG"/>
          <xsd:enumeration value="POL"/>
          <xsd:enumeration value="PRK"/>
          <xsd:enumeration value="PRY"/>
          <xsd:enumeration value="PSC"/>
          <xsd:enumeration value="QAT"/>
          <xsd:enumeration value="R11"/>
          <xsd:enumeration value="R12"/>
          <xsd:enumeration value="R44"/>
          <xsd:enumeration value="R45"/>
          <xsd:enumeration value="R46"/>
          <xsd:enumeration value="R47"/>
          <xsd:enumeration value="RJB"/>
          <xsd:enumeration value="ROU"/>
          <xsd:enumeration value="RUS"/>
          <xsd:enumeration value="RWA"/>
          <xsd:enumeration value="SAU"/>
          <xsd:enumeration value="SDN"/>
          <xsd:enumeration value="SEN"/>
          <xsd:enumeration value="SLB"/>
          <xsd:enumeration value="SLE"/>
          <xsd:enumeration value="SLV"/>
          <xsd:enumeration value="SOM"/>
          <xsd:enumeration value="SRB"/>
          <xsd:enumeration value="SSD"/>
          <xsd:enumeration value="STP"/>
          <xsd:enumeration value="SUR"/>
          <xsd:enumeration value="SVK"/>
          <xsd:enumeration value="SWZ"/>
          <xsd:enumeration value="SYC"/>
          <xsd:enumeration value="SYR"/>
          <xsd:enumeration value="TCA"/>
          <xsd:enumeration value="TCD"/>
          <xsd:enumeration value="TGO"/>
          <xsd:enumeration value="THA"/>
          <xsd:enumeration value="TJK"/>
          <xsd:enumeration value="TKL"/>
          <xsd:enumeration value="TKM"/>
          <xsd:enumeration value="TLS"/>
          <xsd:enumeration value="TON"/>
          <xsd:enumeration value="TTO"/>
          <xsd:enumeration value="TUN"/>
          <xsd:enumeration value="TUR"/>
          <xsd:enumeration value="TUV"/>
          <xsd:enumeration value="TZA"/>
          <xsd:enumeration value="UGA"/>
          <xsd:enumeration value="UKR"/>
          <xsd:enumeration value="UNV"/>
          <xsd:enumeration value="URY"/>
          <xsd:enumeration value="UZB"/>
          <xsd:enumeration value="VCT"/>
          <xsd:enumeration value="VEN"/>
          <xsd:enumeration value="VGB"/>
          <xsd:enumeration value="VNM"/>
          <xsd:enumeration value="VUT"/>
          <xsd:enumeration value="WSM"/>
          <xsd:enumeration value="YEM"/>
          <xsd:enumeration value="ZAF"/>
          <xsd:enumeration value="ZMB"/>
          <xsd:enumeration value="ZWE"/>
          <xsd:enumeration value="H01"/>
          <xsd:enumeration value="H02"/>
          <xsd:enumeration value="H03"/>
          <xsd:enumeration value="H04"/>
          <xsd:enumeration value="H05"/>
          <xsd:enumeration value="H10"/>
          <xsd:enumeration value="H11"/>
          <xsd:enumeration value="H13"/>
          <xsd:enumeration value="H13"/>
          <xsd:enumeration value="H14"/>
          <xsd:enumeration value="H15"/>
          <xsd:enumeration value="H17"/>
          <xsd:enumeration value="H18"/>
          <xsd:enumeration value="H19"/>
          <xsd:enumeration value="H20"/>
          <xsd:enumeration value="H21"/>
          <xsd:enumeration value="H22"/>
          <xsd:enumeration value="H23"/>
          <xsd:enumeration value="H24"/>
          <xsd:enumeration value="H25"/>
          <xsd:enumeration value="H26"/>
          <xsd:enumeration value="H27"/>
          <xsd:enumeration value="H28"/>
          <xsd:enumeration value="H30"/>
          <xsd:enumeration value="H31"/>
          <xsd:enumeration value="H35"/>
          <xsd:enumeration value="H42"/>
          <xsd:enumeration value="H43"/>
          <xsd:enumeration value="H45"/>
          <xsd:enumeration value="H46"/>
          <xsd:enumeration value="H48"/>
          <xsd:enumeration value="H49"/>
          <xsd:enumeration value="H51"/>
          <xsd:enumeration value="H54"/>
          <xsd:enumeration value="H56"/>
          <xsd:enumeration value="H57"/>
          <xsd:enumeration value="H58"/>
          <xsd:enumeration value="H59"/>
          <xsd:enumeration value="H61"/>
          <xsd:enumeration value="H62"/>
          <xsd:enumeration value="H70"/>
          <xsd:enumeration value="H71"/>
        </xsd:restriction>
      </xsd:simpleType>
    </xsd:element>
    <xsd:element name="UndpDocFormat" ma:index="12" nillable="true" ma:displayName="Document Medium" ma:description="The medium/format from which this document originated (i.e. Fax, Paper, eDocument etc.)" ma:format="Dropdown" ma:internalName="UndpDocFormat">
      <xsd:simpleType>
        <xsd:restriction base="dms:Choice">
          <xsd:enumeration value="E-Document"/>
          <xsd:enumeration value="Letter/Paper"/>
          <xsd:enumeration value="E-Mail"/>
          <xsd:enumeration value="Fax/Telecopy"/>
          <xsd:enumeration value="Audio"/>
          <xsd:enumeration value="Database"/>
          <xsd:enumeration value="Image/Picture"/>
          <xsd:enumeration value="Instant Message"/>
          <xsd:enumeration value="Social Media"/>
        </xsd:restriction>
      </xsd:simpleType>
    </xsd:element>
    <xsd:element name="UndpDocID" ma:index="14" nillable="true" ma:displayName="Doc ID" ma:description="The Unique ID number for this document. Reserve for System Use." ma:internalName="UndpDocID">
      <xsd:simpleType>
        <xsd:restriction base="dms:Text">
          <xsd:maxLength value="35"/>
        </xsd:restriction>
      </xsd:simpleType>
    </xsd:element>
    <xsd:element name="TaxCatchAll" ma:index="23" nillable="true" ma:displayName="Taxonomy Catch All Column" ma:hidden="true" ma:list="{ebf97bad-dcbe-4f0d-9a23-b800605d6ac9}" ma:internalName="TaxCatchAll" ma:showField="CatchAllData" ma:web="f1161f5b-24a3-4c2d-bc81-44cb9325e8ee">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hidden="true" ma:list="{ebf97bad-dcbe-4f0d-9a23-b800605d6ac9}" ma:internalName="TaxCatchAllLabel" ma:readOnly="true" ma:showField="CatchAllDataLabel" ma:web="f1161f5b-24a3-4c2d-bc81-44cb9325e8ee">
      <xsd:complexType>
        <xsd:complexContent>
          <xsd:extension base="dms:MultiChoiceLookup">
            <xsd:sequence>
              <xsd:element name="Value" type="dms:Lookup" maxOccurs="unbounded" minOccurs="0" nillable="true"/>
            </xsd:sequence>
          </xsd:extension>
        </xsd:complexContent>
      </xsd:complexType>
    </xsd:element>
    <xsd:element name="UndpDocTypeMMTaxHTField0" ma:index="25" nillable="true" ma:taxonomy="true" ma:internalName="UndpDocTypeMMTaxHTField0" ma:taxonomyFieldName="UndpDocTypeMM" ma:displayName="Document Type" ma:default="" ma:fieldId="{ef94467a-fb76-4b42-91a0-5b5bdb6c8d34}" ma:sspId="28e6c43a-9e99-4bdd-9574-a0fa4ea3b61e" ma:termSetId="9ee71e91-19a9-476b-852f-3c2a633960f8" ma:anchorId="00000000-0000-0000-0000-000000000000" ma:open="false" ma:isKeyword="false">
      <xsd:complexType>
        <xsd:sequence>
          <xsd:element ref="pc:Terms" minOccurs="0" maxOccurs="1"/>
        </xsd:sequence>
      </xsd:complexType>
    </xsd:element>
    <xsd:element name="UNDPCountryTaxHTField0" ma:index="27" nillable="true" ma:taxonomy="true" ma:internalName="UNDPCountryTaxHTField0" ma:taxonomyFieldName="UNDPCountry" ma:displayName="Applies To Unit/Office/Country" ma:default="" ma:fieldId="{81e4cc14-7d66-47aa-92fc-e5e3ceab8cf9}" ma:taxonomyMulti="true" ma:sspId="28e6c43a-9e99-4bdd-9574-a0fa4ea3b61e" ma:termSetId="442a42f2-fc2a-49a0-9036-6cd97a005fbd" ma:anchorId="00000000-0000-0000-0000-000000000000" ma:open="false" ma:isKeyword="false">
      <xsd:complexType>
        <xsd:sequence>
          <xsd:element ref="pc:Terms" minOccurs="0" maxOccurs="1"/>
        </xsd:sequence>
      </xsd:complexType>
    </xsd:element>
    <xsd:element name="UNDPDocumentCategoryTaxHTField0" ma:index="30" nillable="true" ma:taxonomy="true" ma:internalName="UNDPDocumentCategoryTaxHTField0" ma:taxonomyFieldName="UNDPDocumentCategory" ma:displayName="Document Category" ma:readOnly="false" ma:default="" ma:fieldId="{30683383-b7b1-438d-8f61-9bf6b516a9e8}" ma:sspId="28e6c43a-9e99-4bdd-9574-a0fa4ea3b61e" ma:termSetId="353ae5a2-1c9c-42f6-bb56-cf3ba72fb601" ma:anchorId="00000000-0000-0000-0000-000000000000" ma:open="false" ma:isKeyword="false">
      <xsd:complexType>
        <xsd:sequence>
          <xsd:element ref="pc:Terms" minOccurs="0" maxOccurs="1"/>
        </xsd:sequence>
      </xsd:complexType>
    </xsd:element>
    <xsd:element name="b6db62fdefd74bd188b0c1cc54de5bcf" ma:index="32" nillable="true" ma:taxonomy="true" ma:internalName="b6db62fdefd74bd188b0c1cc54de5bcf" ma:taxonomyFieldName="UndpUnitMM" ma:displayName="Responsible Unit/Office" ma:readOnly="false" ma:default="" ma:fieldId="{b6db62fd-efd7-4bd1-88b0-c1cc54de5bcf}" ma:taxonomyMulti="true" ma:sspId="28e6c43a-9e99-4bdd-9574-a0fa4ea3b61e" ma:termSetId="41041907-3ad1-4549-b766-200fd229bd1c" ma:anchorId="00000000-0000-0000-0000-000000000000" ma:open="false" ma:isKeyword="false">
      <xsd:complexType>
        <xsd:sequence>
          <xsd:element ref="pc:Terms" minOccurs="0" maxOccurs="1"/>
        </xsd:sequence>
      </xsd:complexType>
    </xsd:element>
    <xsd:element name="UN_x0020_LanguagesTaxHTField0" ma:index="33" nillable="true" ma:taxonomy="true" ma:internalName="UN_x0020_LanguagesTaxHTField0" ma:taxonomyFieldName="UN_x0020_Languages" ma:displayName="UN Languages" ma:readOnly="false" ma:default="1;#English|7f98b732-4b5b-4b70-ba90-a0eff09b5d2d" ma:fieldId="{41a2b052-e54a-4bfe-83da-6da45935c81e}" ma:sspId="28e6c43a-9e99-4bdd-9574-a0fa4ea3b61e" ma:termSetId="b4046108-c9b1-4d97-ad16-d3846fb24317" ma:anchorId="45d05d46-9bc9-40df-8618-9658690cf41e" ma:open="false" ma:isKeyword="false">
      <xsd:complexType>
        <xsd:sequence>
          <xsd:element ref="pc:Terms" minOccurs="0" maxOccurs="1"/>
        </xsd:sequence>
      </xsd:complexType>
    </xsd:element>
    <xsd:element name="c4e2ab2cc9354bbf9064eeb465a566ea" ma:index="34" nillable="true" ma:taxonomy="true" ma:internalName="c4e2ab2cc9354bbf9064eeb465a566ea" ma:taxonomyFieldName="eRegFilingCodeMM" ma:displayName="eFiling Code" ma:readOnly="false" ma:default="" ma:fieldId="{c4e2ab2c-c935-4bbf-9064-eeb465a566ea}" ma:sspId="28e6c43a-9e99-4bdd-9574-a0fa4ea3b61e" ma:termSetId="3f69c20a-3173-4973-84b2-95ebea5be078" ma:anchorId="f37a81ce-dd31-4fa3-b388-af2156d559de" ma:open="false" ma:isKeyword="false">
      <xsd:complexType>
        <xsd:sequence>
          <xsd:element ref="pc:Terms" minOccurs="0" maxOccurs="1"/>
        </xsd:sequence>
      </xsd:complexType>
    </xsd:element>
    <xsd:element name="UNDPFocusAreasTaxHTField0" ma:index="35" nillable="true" ma:taxonomy="true" ma:internalName="UNDPFocusAreasTaxHTField0" ma:taxonomyFieldName="UNDPFocusAreas" ma:displayName="Focus Area" ma:readOnly="false" ma:default="" ma:fieldId="{c0f5d6bc-94c2-4efb-8cb3-448ca9792810}" ma:taxonomyMulti="true" ma:sspId="28e6c43a-9e99-4bdd-9574-a0fa4ea3b61e" ma:termSetId="5595b894-23d9-4524-8855-5c6c69b8bcc7" ma:anchorId="00000000-0000-0000-0000-000000000000" ma:open="false" ma:isKeyword="false">
      <xsd:complexType>
        <xsd:sequence>
          <xsd:element ref="pc:Terms" minOccurs="0" maxOccurs="1"/>
        </xsd:sequence>
      </xsd:complexType>
    </xsd:element>
    <xsd:element name="UndpIsTemplate" ma:index="43" nillable="true" ma:displayName="Template" ma:default="No" ma:description="Is this document a template or model upon which other documents should be based?" ma:format="RadioButtons" ma:hidden="true" ma:internalName="UndpIsTemplate" ma:readOnly="fals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f1161f5b-24a3-4c2d-bc81-44cb9325e8ee" elementFormDefault="qualified">
    <xsd:import namespace="http://schemas.microsoft.com/office/2006/documentManagement/types"/>
    <xsd:import namespace="http://schemas.microsoft.com/office/infopath/2007/PartnerControls"/>
    <xsd:element name="UNDPPOPPFunctionalArea" ma:index="5" nillable="true" ma:displayName="Functional Area" ma:description="The Functional Area (as defined in POPP) of this document" ma:format="Dropdown" ma:internalName="UNDPPOPPFunctionalArea" ma:readOnly="false">
      <xsd:simpleType>
        <xsd:restriction base="dms:Choice">
          <xsd:enumeration value="Administrative Services"/>
          <xsd:enumeration value="Contract and Procurement"/>
          <xsd:enumeration value="Ethics"/>
          <xsd:enumeration value="Financial Resources"/>
          <xsd:enumeration value="Human Resources"/>
          <xsd:enumeration value="Information and Communications Technology"/>
          <xsd:enumeration value="Management of Crisis and Special Development Situations"/>
          <xsd:enumeration value="Partnerships"/>
          <xsd:enumeration value="Programme and Project"/>
          <xsd:enumeration value="Results &amp; Accountability"/>
          <xsd:enumeration value="Prescriptive Content"/>
          <xsd:enumeration value="Security"/>
        </xsd:restriction>
      </xsd:simpleType>
    </xsd:element>
    <xsd:element name="Outcome1" ma:index="9" nillable="true" ma:displayName="Output No" ma:internalName="Outcome1" ma:readOnly="false">
      <xsd:simpleType>
        <xsd:restriction base="dms:Text">
          <xsd:maxLength value="8"/>
        </xsd:restriction>
      </xsd:simpleType>
    </xsd:element>
    <xsd:element name="PDC_x0020_Document_x0020_Category" ma:index="15" nillable="true" ma:displayName="PDC Document Category" ma:default="Project" ma:format="Dropdown" ma:internalName="PDC_x0020_Document_x0020_Category" ma:readOnly="false">
      <xsd:simpleType>
        <xsd:restriction base="dms:Choice">
          <xsd:enumeration value="Project"/>
          <xsd:enumeration value="Proposal"/>
        </xsd:restriction>
      </xsd:simpleType>
    </xsd:element>
    <xsd:element name="UNDPPublishedDate" ma:index="19" nillable="true" ma:displayName="Published Date" ma:description="The date the document was published" ma:format="DateOnly" ma:hidden="true" ma:internalName="UNDPPublishedDate" ma:readOnly="false">
      <xsd:simpleType>
        <xsd:restriction base="dms:DateTime"/>
      </xsd:simpleType>
    </xsd:element>
    <xsd:element name="UNDPSummary" ma:index="21" nillable="true" ma:displayName="Summary" ma:description="A brief description or summary of the document that will displayed in search results." ma:hidden="true" ma:internalName="UNDPSummary" ma:readOnly="false">
      <xsd:simpleType>
        <xsd:restriction base="dms:Note"/>
      </xsd:simpleType>
    </xsd:element>
    <xsd:element name="o4086b1782a74105bb5269035bccc8e9" ma:index="39" nillable="true" ma:taxonomy="true" ma:internalName="o4086b1782a74105bb5269035bccc8e9" ma:taxonomyFieldName="Atlas_x0020_Document_x0020_Status" ma:displayName="PDC Document Status" ma:indexed="true" ma:default="763;#Draft|121d40a5-e62e-4d42-82e4-d6d12003de0a" ma:fieldId="{84086b17-82a7-4105-bb52-69035bccc8e9}" ma:sspId="28e6c43a-9e99-4bdd-9574-a0fa4ea3b61e" ma:termSetId="25903f6f-cbc1-40ed-9940-25d83ada12cd" ma:anchorId="00000000-0000-0000-0000-000000000000" ma:open="false" ma:isKeyword="false">
      <xsd:complexType>
        <xsd:sequence>
          <xsd:element ref="pc:Terms" minOccurs="0" maxOccurs="1"/>
        </xsd:sequence>
      </xsd:complexType>
    </xsd:element>
    <xsd:element name="Project_x0020_Number" ma:index="40" nillable="true" ma:displayName="Project Number" ma:hidden="true" ma:internalName="Project_x0020_Number" ma:readOnly="false">
      <xsd:simpleType>
        <xsd:restriction base="dms:Text">
          <xsd:maxLength value="8"/>
        </xsd:restriction>
      </xsd:simpleType>
    </xsd:element>
    <xsd:element name="idff2b682fce4d0680503cd9036a3260" ma:index="41" nillable="true" ma:taxonomy="true" ma:internalName="idff2b682fce4d0680503cd9036a3260" ma:taxonomyFieldName="Atlas_x0020_Document_x0020_Type" ma:displayName="PDC Document Type" ma:default="" ma:fieldId="{2dff2b68-2fce-4d06-8050-3cd9036a3260}" ma:sspId="28e6c43a-9e99-4bdd-9574-a0fa4ea3b61e" ma:termSetId="30d68b81-e6e1-44c0-83ea-00369bf2f000" ma:anchorId="00000000-0000-0000-0000-000000000000" ma:open="false" ma:isKeyword="false">
      <xsd:complexType>
        <xsd:sequence>
          <xsd:element ref="pc:Terms" minOccurs="0" maxOccurs="1"/>
        </xsd:sequence>
      </xsd:complexType>
    </xsd:element>
    <xsd:element name="gc6531b704974d528487414686b72f6f" ma:index="44" nillable="true" ma:taxonomy="true" ma:internalName="gc6531b704974d528487414686b72f6f" ma:taxonomyFieldName="Operating_x0020_Unit0" ma:displayName="Operating Unit" ma:default="" ma:fieldId="{0c6531b7-0497-4d52-8487-414686b72f6f}" ma:sspId="28e6c43a-9e99-4bdd-9574-a0fa4ea3b61e" ma:termSetId="4a12f052-e370-4dc7-89e6-088c48edbf4d" ma:anchorId="00000000-0000-0000-0000-000000000000" ma:open="false" ma:isKeyword="false">
      <xsd:complexType>
        <xsd:sequence>
          <xsd:element ref="pc:Terms" minOccurs="0" maxOccurs="1"/>
        </xsd:sequence>
      </xsd:complexType>
    </xsd:element>
    <xsd:element name="Project_x0020_Manager" ma:index="45" nillable="true" ma:displayName="Project Manager" ma:hidden="true" ma:internalName="Project_x0020_Manager" ma:readOnly="false">
      <xsd:simpleType>
        <xsd:restriction base="dms:Text">
          <xsd:maxLength value="50"/>
        </xsd:restriction>
      </xsd:simpleType>
    </xsd:element>
    <xsd:element name="_dlc_DocId" ma:index="47" nillable="true" ma:displayName="Document ID Value" ma:description="The value of the document ID assigned to this item." ma:internalName="_dlc_DocId" ma:readOnly="true">
      <xsd:simpleType>
        <xsd:restriction base="dms:Text"/>
      </xsd:simpleType>
    </xsd:element>
    <xsd:element name="_dlc_DocIdUrl" ma:index="4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49" nillable="true" ma:displayName="Persist ID" ma:description="Keep ID on add." ma:hidden="true" ma:internalName="_dlc_DocIdPersistId" ma:readOnly="true">
      <xsd:simpleType>
        <xsd:restriction base="dms:Boolean"/>
      </xsd:simpleType>
    </xsd:element>
    <xsd:element name="Document_x0020_Coverage_x0020_Period_x0020_Start_x0020_Date" ma:index="50" nillable="true" ma:displayName="Document Coverage Period Start Date" ma:description="The period start date of the document covers or is valid (E.g. project start date specified in a project document, start date of the period covered by a project review report, a donor report, etc.)" ma:format="DateOnly" ma:internalName="Document_x0020_Coverage_x0020_Period_x0020_Start_x0020_Date">
      <xsd:simpleType>
        <xsd:restriction base="dms:DateTime"/>
      </xsd:simpleType>
    </xsd:element>
    <xsd:element name="Document_x0020_Coverage_x0020_Period_x0020_End_x0020_Date" ma:index="51" nillable="true" ma:displayName="Document Coverage Period End Date" ma:description="The period end date of the document covers or is valid (E.g. End date specified in a project document, period end date of review report, signed or published date if period is not relevant, such as MoU or Tender)" ma:format="DateOnly" ma:internalName="Document_x0020_Coverage_x0020_Period_x0020_End_x0020_Date" ma:readOnly="false">
      <xsd:simpleType>
        <xsd:restriction base="dms:DateTime"/>
      </xsd:simpleType>
    </xsd:element>
    <xsd:element name="SharedWithUsers" ma:index="5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 ma:displayName="Author"/>
        <xsd:element ref="dcterms:created" minOccurs="0" maxOccurs="1"/>
        <xsd:element ref="dc:identifier" minOccurs="0" maxOccurs="1"/>
        <xsd:element name="contentType" minOccurs="0" maxOccurs="1" type="xsd:string" ma:index="29" ma:displayName="Content Type"/>
        <xsd:element ref="dc:title" minOccurs="0" maxOccurs="1" ma:index="1" ma:displayName="Title"/>
        <xsd:element ref="dc:subject" minOccurs="0" maxOccurs="1"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8e6c43a-9e99-4bdd-9574-a0fa4ea3b61e" ContentTypeId="0x010100F075C04BA242A84ABD3293E3AD35CDA4" PreviousValue="false"/>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UNDPDocumentCategoryTaxHTField0 xmlns="1ed4137b-41b2-488b-8250-6d369ec27664">
      <Terms xmlns="http://schemas.microsoft.com/office/infopath/2007/PartnerControls"/>
    </UNDPDocumentCategoryTaxHTField0>
    <b6db62fdefd74bd188b0c1cc54de5bcf xmlns="1ed4137b-41b2-488b-8250-6d369ec27664">
      <Terms xmlns="http://schemas.microsoft.com/office/infopath/2007/PartnerControls">
        <TermInfo xmlns="http://schemas.microsoft.com/office/infopath/2007/PartnerControls">
          <TermName xmlns="http://schemas.microsoft.com/office/infopath/2007/PartnerControls">Angola</TermName>
          <TermId xmlns="http://schemas.microsoft.com/office/infopath/2007/PartnerControls">14ca7157-bc79-4f71-b2ee-62fa400933bf</TermId>
        </TermInfo>
      </Terms>
    </b6db62fdefd74bd188b0c1cc54de5bcf>
    <UndpDocFormat xmlns="1ed4137b-41b2-488b-8250-6d369ec27664" xsi:nil="true"/>
    <UNDPPublishedDate xmlns="f1161f5b-24a3-4c2d-bc81-44cb9325e8ee">2018-12-19T06:00:00+00:00</UNDPPublishedDate>
    <UNDPCountryTaxHTField0 xmlns="1ed4137b-41b2-488b-8250-6d369ec27664">
      <Terms xmlns="http://schemas.microsoft.com/office/infopath/2007/PartnerControls">
        <TermInfo xmlns="http://schemas.microsoft.com/office/infopath/2007/PartnerControls">
          <TermName xmlns="http://schemas.microsoft.com/office/infopath/2007/PartnerControls">Angola</TermName>
          <TermId xmlns="http://schemas.microsoft.com/office/infopath/2007/PartnerControls">bdb1d64c-37a7-484a-a46c-9daab0c4391c</TermId>
        </TermInfo>
      </Terms>
    </UNDPCountryTaxHTField0>
    <UndpOUCode xmlns="1ed4137b-41b2-488b-8250-6d369ec27664">AGO</UndpOUCode>
    <PDC_x0020_Document_x0020_Category xmlns="f1161f5b-24a3-4c2d-bc81-44cb9325e8ee">Project</PDC_x0020_Document_x0020_Category>
    <UNDPSummary xmlns="f1161f5b-24a3-4c2d-bc81-44cb9325e8ee" xsi:nil="true"/>
    <UndpDocTypeMMTaxHTField0 xmlns="1ed4137b-41b2-488b-8250-6d369ec27664">
      <Terms xmlns="http://schemas.microsoft.com/office/infopath/2007/PartnerControls"/>
    </UndpDocTypeMMTaxHTField0>
    <UNDPFocusAreasTaxHTField0 xmlns="1ed4137b-41b2-488b-8250-6d369ec27664">
      <Terms xmlns="http://schemas.microsoft.com/office/infopath/2007/PartnerControls">
        <TermInfo xmlns="http://schemas.microsoft.com/office/infopath/2007/PartnerControls">
          <TermName xmlns="http://schemas.microsoft.com/office/infopath/2007/PartnerControls">HIV/AIDS, human rights and gender</TermName>
          <TermId xmlns="http://schemas.microsoft.com/office/infopath/2007/PartnerControls">ed005621-67c1-4152-9291-fa03d85deda7</TermId>
        </TermInfo>
      </Terms>
    </UNDPFocusAreasTaxHTField0>
    <idff2b682fce4d0680503cd9036a3260 xmlns="f1161f5b-24a3-4c2d-bc81-44cb9325e8ee">
      <Terms xmlns="http://schemas.microsoft.com/office/infopath/2007/PartnerControls">
        <TermInfo xmlns="http://schemas.microsoft.com/office/infopath/2007/PartnerControls">
          <TermName xmlns="http://schemas.microsoft.com/office/infopath/2007/PartnerControls">Annual/Multi-Year Workplan</TermName>
          <TermId xmlns="http://schemas.microsoft.com/office/infopath/2007/PartnerControls">32cd623a-3734-435b-a6ba-7b0d4a2fa8e7</TermId>
        </TermInfo>
      </Terms>
    </idff2b682fce4d0680503cd9036a3260>
    <o4086b1782a74105bb5269035bccc8e9 xmlns="f1161f5b-24a3-4c2d-bc81-44cb9325e8ee">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121d40a5-e62e-4d42-82e4-d6d12003de0a</TermId>
        </TermInfo>
      </Terms>
    </o4086b1782a74105bb5269035bccc8e9>
    <_Publisher xmlns="http://schemas.microsoft.com/sharepoint/v3/fields" xsi:nil="true"/>
    <UNDPPOPPFunctionalArea xmlns="f1161f5b-24a3-4c2d-bc81-44cb9325e8ee">Programme and Project</UNDPPOPPFunctionalArea>
    <Project_x0020_Number xmlns="f1161f5b-24a3-4c2d-bc81-44cb9325e8ee" xsi:nil="true"/>
    <Project_x0020_Manager xmlns="f1161f5b-24a3-4c2d-bc81-44cb9325e8ee" xsi:nil="true"/>
    <TaxCatchAll xmlns="1ed4137b-41b2-488b-8250-6d369ec27664">
      <Value>763</Value>
      <Value>285</Value>
      <Value>1113</Value>
      <Value>1180</Value>
      <Value>448</Value>
      <Value>1188</Value>
      <Value>1</Value>
    </TaxCatchAll>
    <c4e2ab2cc9354bbf9064eeb465a566ea xmlns="1ed4137b-41b2-488b-8250-6d369ec27664">
      <Terms xmlns="http://schemas.microsoft.com/office/infopath/2007/PartnerControls"/>
    </c4e2ab2cc9354bbf9064eeb465a566ea>
    <UndpProjectNo xmlns="1ed4137b-41b2-488b-8250-6d369ec27664">00113029</UndpProjectNo>
    <UndpDocStatus xmlns="1ed4137b-41b2-488b-8250-6d369ec27664">Approved</UndpDocStatus>
    <Outcome1 xmlns="f1161f5b-24a3-4c2d-bc81-44cb9325e8ee" xsi:nil="true"/>
    <UndpClassificationLevel xmlns="1ed4137b-41b2-488b-8250-6d369ec27664">Public</UndpClassificationLevel>
    <UndpIsTemplate xmlns="1ed4137b-41b2-488b-8250-6d369ec27664">No</UndpIsTemplate>
    <UndpDocID xmlns="1ed4137b-41b2-488b-8250-6d369ec27664" xsi:nil="true"/>
    <UN_x0020_LanguagesTaxHTField0 xmlns="1ed4137b-41b2-488b-8250-6d369ec2766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7f98b732-4b5b-4b70-ba90-a0eff09b5d2d</TermId>
        </TermInfo>
      </Terms>
    </UN_x0020_LanguagesTaxHTField0>
    <gc6531b704974d528487414686b72f6f xmlns="f1161f5b-24a3-4c2d-bc81-44cb9325e8ee">
      <Terms xmlns="http://schemas.microsoft.com/office/infopath/2007/PartnerControls">
        <TermInfo xmlns="http://schemas.microsoft.com/office/infopath/2007/PartnerControls">
          <TermName xmlns="http://schemas.microsoft.com/office/infopath/2007/PartnerControls">AGO</TermName>
          <TermId xmlns="http://schemas.microsoft.com/office/infopath/2007/PartnerControls">4de5a7ad-f8ca-476c-ad70-6218e5d60c8a</TermId>
        </TermInfo>
      </Terms>
    </gc6531b704974d528487414686b72f6f>
    <_dlc_DocId xmlns="f1161f5b-24a3-4c2d-bc81-44cb9325e8ee">ATLASPDC-4-92836</_dlc_DocId>
    <_dlc_DocIdUrl xmlns="f1161f5b-24a3-4c2d-bc81-44cb9325e8ee">
      <Url>https://info.undp.org/docs/pdc/_layouts/DocIdRedir.aspx?ID=ATLASPDC-4-92836</Url>
      <Description>ATLASPDC-4-92836</Description>
    </_dlc_DocIdUrl>
    <Document_x0020_Coverage_x0020_Period_x0020_Start_x0020_Date xmlns="f1161f5b-24a3-4c2d-bc81-44cb9325e8ee" xsi:nil="true"/>
    <Document_x0020_Coverage_x0020_Period_x0020_End_x0020_Date xmlns="f1161f5b-24a3-4c2d-bc81-44cb9325e8ee" xsi:nil="true"/>
    <LikesCount xmlns="http://schemas.microsoft.com/sharepoint/v3" xsi:nil="true"/>
    <Ratings xmlns="http://schemas.microsoft.com/sharepoint/v3" xsi:nil="true"/>
    <LikedBy xmlns="http://schemas.microsoft.com/sharepoint/v3">
      <UserInfo>
        <DisplayName/>
        <AccountId xsi:nil="true"/>
        <AccountType/>
      </UserInfo>
    </LikedBy>
    <RatedBy xmlns="http://schemas.microsoft.com/sharepoint/v3">
      <UserInfo>
        <DisplayName/>
        <AccountId xsi:nil="true"/>
        <AccountType/>
      </UserInfo>
    </RatedBy>
  </documentManagement>
</p:properties>
</file>

<file path=customXml/itemProps1.xml><?xml version="1.0" encoding="utf-8"?>
<ds:datastoreItem xmlns:ds="http://schemas.openxmlformats.org/officeDocument/2006/customXml" ds:itemID="{525F70C1-A1A6-4D6A-B7D6-26456C72482E}"/>
</file>

<file path=customXml/itemProps2.xml><?xml version="1.0" encoding="utf-8"?>
<ds:datastoreItem xmlns:ds="http://schemas.openxmlformats.org/officeDocument/2006/customXml" ds:itemID="{7B175D02-2299-46D0-B7C4-91648FB352BC}"/>
</file>

<file path=customXml/itemProps3.xml><?xml version="1.0" encoding="utf-8"?>
<ds:datastoreItem xmlns:ds="http://schemas.openxmlformats.org/officeDocument/2006/customXml" ds:itemID="{858C9DC8-F355-4688-887A-B0E3842BFE40}"/>
</file>

<file path=customXml/itemProps4.xml><?xml version="1.0" encoding="utf-8"?>
<ds:datastoreItem xmlns:ds="http://schemas.openxmlformats.org/officeDocument/2006/customXml" ds:itemID="{652899C2-D8F1-49E1-BB33-1564B745ECC9}"/>
</file>

<file path=customXml/itemProps5.xml><?xml version="1.0" encoding="utf-8"?>
<ds:datastoreItem xmlns:ds="http://schemas.openxmlformats.org/officeDocument/2006/customXml" ds:itemID="{D7919799-7A62-4A5F-9E14-EA79A87853C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vt:i4>
      </vt:variant>
      <vt:variant>
        <vt:lpstr>Named Ranges</vt:lpstr>
      </vt:variant>
      <vt:variant>
        <vt:i4>422</vt:i4>
      </vt:variant>
    </vt:vector>
  </HeadingPairs>
  <TitlesOfParts>
    <vt:vector size="429" baseType="lpstr">
      <vt:lpstr>Overview - Section A</vt:lpstr>
      <vt:lpstr>Impact Indicators - Section B</vt:lpstr>
      <vt:lpstr>Outcome Indicators - Section C</vt:lpstr>
      <vt:lpstr>Coverage Indicators - Section D</vt:lpstr>
      <vt:lpstr> Disaggregation - Section E</vt:lpstr>
      <vt:lpstr>WPTM - Section F</vt:lpstr>
      <vt:lpstr>Print View</vt:lpstr>
      <vt:lpstr>_00007c01_2979_435a_943c_b31d5f171b5b</vt:lpstr>
      <vt:lpstr>_014af77a_8bcb_4d0c_beeb_a3d72f1332b5</vt:lpstr>
      <vt:lpstr>_01cccfef_5573_4d36_b9d3_e32bd9199c70</vt:lpstr>
      <vt:lpstr>_0215c642_4079_4a66_b33f_02948e5b161c</vt:lpstr>
      <vt:lpstr>_022236a9_dcb1_42b2_a51e_7a01b131f28c</vt:lpstr>
      <vt:lpstr>_02305739_ec80_4503_b191_2e272f7ad158</vt:lpstr>
      <vt:lpstr>_0278b5de_0da4_4498_a134_99a2744a9fab</vt:lpstr>
      <vt:lpstr>_033fcd6d_adce_4700_8852_ca583a6bef6b</vt:lpstr>
      <vt:lpstr>_04a05b73_32c0_4d2d_a31f_5fbde1b204a3</vt:lpstr>
      <vt:lpstr>_05de697d_8f2c_4184_9d2e_6faa62695a32</vt:lpstr>
      <vt:lpstr>_06a30c86_360f_426e_8e45_34c8bc342561</vt:lpstr>
      <vt:lpstr>_06f0afa9_1fe3_42c4_a70c_ee03512b1215</vt:lpstr>
      <vt:lpstr>_0883281e_e21d_43ef_9187_230346f845f9</vt:lpstr>
      <vt:lpstr>_08b56218_0472_4421_bf59_414c15e0b282</vt:lpstr>
      <vt:lpstr>_0aee399a_9776_4eaa_972f_b8dcf296ae2a</vt:lpstr>
      <vt:lpstr>_0be7695c_11a6_45b5_b154_af6d36015894</vt:lpstr>
      <vt:lpstr>_0beac2ba_bbbb_431d_8bce_14dbf66bdf78</vt:lpstr>
      <vt:lpstr>_0c4ccd3c_f7d7_4e9d_9482_1c0c40aa9b88</vt:lpstr>
      <vt:lpstr>_0cdb72c3_6724_4a77_bc28_1011a00b051b</vt:lpstr>
      <vt:lpstr>_0dc96169_1e4e_4b6f_8f38_6c1e88134dc4</vt:lpstr>
      <vt:lpstr>_0e9225f3_0b7c_44f6_bfe5_7c4d6a1c0d0d</vt:lpstr>
      <vt:lpstr>_0ee40542_4b9a_4ee9_a0ec_3cc5a3df3d05</vt:lpstr>
      <vt:lpstr>_0f39d314_7997_497e_b89c_3c8231e774ea</vt:lpstr>
      <vt:lpstr>_10653d8b_f9c7_483c_8121_cb87b830a0e0</vt:lpstr>
      <vt:lpstr>_1177e4f5_9ae4_4957_87c6_850b17644f73</vt:lpstr>
      <vt:lpstr>_133a33a4_ef56_4597_81f3_93ace16e6e1a</vt:lpstr>
      <vt:lpstr>_1345e61d_a8fe_4213_85d7_1db0d6d6f5c1</vt:lpstr>
      <vt:lpstr>_1394d6ab_8539_4e64_bb74_c2678e11372d</vt:lpstr>
      <vt:lpstr>_13f5bbc3_a06d_4a3e_b75e_ac6929e1cb91</vt:lpstr>
      <vt:lpstr>_14a567c8_d8f6_4162_9aa0_c1538b8740a0</vt:lpstr>
      <vt:lpstr>_15d23191_61cc_42d1_9dac_fbdc3cccac55</vt:lpstr>
      <vt:lpstr>_164e6d09_185f_4eb7_8d48_b40f818dce2a</vt:lpstr>
      <vt:lpstr>_17f5512d_ec99_4a26_87b1_844196d76728</vt:lpstr>
      <vt:lpstr>_1955075b_5332_4022_9e1d_d8310266160b</vt:lpstr>
      <vt:lpstr>_1a0321ba_6a61_4acf_920e_a10b17ac407f</vt:lpstr>
      <vt:lpstr>_1a080622_0d74_49cf_97f9_4810bf8030df</vt:lpstr>
      <vt:lpstr>_1aa1a76c_dd86_4169_9713_d4769c038cf4</vt:lpstr>
      <vt:lpstr>_1adee5ff_c5c9_43db_9c1e_bb4129b790bf</vt:lpstr>
      <vt:lpstr>_1afa72c9_dc27_4c9f_b1ac_7f8bc7410cff</vt:lpstr>
      <vt:lpstr>_1b4c5945_e7d1_4cc8_86a5_aff055d1728d</vt:lpstr>
      <vt:lpstr>_1b8aaee3_08fa_47b6_9b44_c592025d5948</vt:lpstr>
      <vt:lpstr>_1bcbb583_e5a9_4a6b_8584_0d82f680244f</vt:lpstr>
      <vt:lpstr>_1c760e84_7860_4647_97d8_05a0ab084c30</vt:lpstr>
      <vt:lpstr>_1cfaffa5_a1e7_40ad_a8cc_cbc751be15bf</vt:lpstr>
      <vt:lpstr>_1d6a3bac_4285_4496_be35_4b6e94c6c525</vt:lpstr>
      <vt:lpstr>_2107d815_de12_4678_b7bf_30f8521ae049</vt:lpstr>
      <vt:lpstr>_21546636_20c6_4878_ba5b_6cb3d96028d3</vt:lpstr>
      <vt:lpstr>_2155cd87_2f72_4971_9bf3_5e903b4bd350</vt:lpstr>
      <vt:lpstr>_21e79bef_aeed_4e3b_a2f8_653b27dca3bb</vt:lpstr>
      <vt:lpstr>_227c1eef_248d_4636_b70f_e17385d0de94</vt:lpstr>
      <vt:lpstr>_232a9c61_ddf7_4d21_ab4f_e708d061242d</vt:lpstr>
      <vt:lpstr>_23551461_25f2_42b8_b7e4_89bd33884a81</vt:lpstr>
      <vt:lpstr>_23c679e9_b192_40b1_95ad_e2f1dac7a992</vt:lpstr>
      <vt:lpstr>_23debc6e_f89a_4d49_93e8_506d71c4cbb7</vt:lpstr>
      <vt:lpstr>_2422a46e_b076_4ed3_ac39_13cd913daf0b</vt:lpstr>
      <vt:lpstr>_242d575a_eb16_4795_affc_a818f9b0adad</vt:lpstr>
      <vt:lpstr>_24ce621f_5feb_4421_aa7b_30c973952869</vt:lpstr>
      <vt:lpstr>_25903c5a_79da_48aa_a73a_0efa3fa709b3</vt:lpstr>
      <vt:lpstr>_25c4f9c3_a465_4509_8e2f_b4c3afc12d62</vt:lpstr>
      <vt:lpstr>_26874af8_f15f_4555_b6ba_d39eb5bc132c</vt:lpstr>
      <vt:lpstr>_27ac2a1e_d077_4df3_924a_c13fa7c47b76</vt:lpstr>
      <vt:lpstr>_2805718c_688c_47d8_bd53_f8c2cc8c9de7</vt:lpstr>
      <vt:lpstr>_290fa550_f4dc_4a92_900a_0f2ef1afcf55</vt:lpstr>
      <vt:lpstr>_295f3441_adc3_4dc5_8a9e_67266d697395</vt:lpstr>
      <vt:lpstr>_29998246_c49d_4a02_a3ff_a8ff4f07132b</vt:lpstr>
      <vt:lpstr>_29de1210_4fea_46a8_ac63_eb3a3734b209</vt:lpstr>
      <vt:lpstr>_2ab1dfcf_a207_4488_9778_05865ff67402</vt:lpstr>
      <vt:lpstr>_2c6b8785_2f7e_4ce5_948e_2066c6838182</vt:lpstr>
      <vt:lpstr>_2d8e48b5_25c6_4b04_8f1a_564a145ea078</vt:lpstr>
      <vt:lpstr>_2ef5dfde_8ec5_4b0f_b79e_1e3da16c9079</vt:lpstr>
      <vt:lpstr>_2f779270_bafb_4509_b7c1_f9f5a5f6b50c</vt:lpstr>
      <vt:lpstr>_304a4b38_aadb_465f_bec4_ede79462324a</vt:lpstr>
      <vt:lpstr>_30572134_8290_4750_a680_dd1dbf9fbe17</vt:lpstr>
      <vt:lpstr>_309cb4e6_0866_4b59_9ad8_dce9deb459a4</vt:lpstr>
      <vt:lpstr>_30b03846_ab03_4151_aecb_ffcd8f9380d3</vt:lpstr>
      <vt:lpstr>_30bf1a46_c9f4_4bc4_a488_fcb146f7c5d6</vt:lpstr>
      <vt:lpstr>_31abdfc0_7b3f_4421_9bb3_3010b64c33c6</vt:lpstr>
      <vt:lpstr>_31e1e97a_f8b3_42a3_9dba_54263b984934</vt:lpstr>
      <vt:lpstr>_32cc9015_aa43_492e_931d_d4dc3bcbbefd</vt:lpstr>
      <vt:lpstr>_33898a8c_e55b_4fb6_a523_fc8d172930cd</vt:lpstr>
      <vt:lpstr>_339d96ff_1502_408b_8b62_a0d2a6d2aa31</vt:lpstr>
      <vt:lpstr>_33f94c69_7ad0_42e4_ae97_cd43ab2f6fb1</vt:lpstr>
      <vt:lpstr>_3599e6a2_76d5_4a3e_b94f_263ea328a754</vt:lpstr>
      <vt:lpstr>_359b0f72_ed0e_44ca_a640_07ddf6593469</vt:lpstr>
      <vt:lpstr>_35d1b49a_9719_423f_baf2_fde871e1bd58</vt:lpstr>
      <vt:lpstr>_36760ff8_71ac_4804_83a7_bece45c85ebb</vt:lpstr>
      <vt:lpstr>_3679d719_018c_46c1_a6c9_f5cb6af28e82</vt:lpstr>
      <vt:lpstr>_36c48884_8351_429d_866b_c7cb8ec9bdfb</vt:lpstr>
      <vt:lpstr>_3753db18_a6c5_4659_9a7b_6f3e612294c8</vt:lpstr>
      <vt:lpstr>_38090fcc_c83f_4075_9748_b307f993e767</vt:lpstr>
      <vt:lpstr>_388e9f7b_b253_414f_b074_2b51db867bec</vt:lpstr>
      <vt:lpstr>_391e58af_5dd7_4278_b7e2_c903d9c79968</vt:lpstr>
      <vt:lpstr>_3a54c0cb_5d61_44ab_9f5f_59c0b83c7017</vt:lpstr>
      <vt:lpstr>_3a87c5f7_0769_4a3a_a3e3_82a4b0341068</vt:lpstr>
      <vt:lpstr>_3b314f8f_fda0_45c7_a732_7b31f3e8bf5b</vt:lpstr>
      <vt:lpstr>_3bcdfaf5_b271_49d0_bd36_4a3396322792</vt:lpstr>
      <vt:lpstr>_3c2344d6_25d2_47b1_b174_e16f09cd5031</vt:lpstr>
      <vt:lpstr>_3c45532e_4503_44c3_aed1_88e3c7145bca</vt:lpstr>
      <vt:lpstr>_3c670222_be49_48d4_a6da_55d70e83d153</vt:lpstr>
      <vt:lpstr>_3d3c76b6_9fcf_4cb5_b2a3_ba632337362e</vt:lpstr>
      <vt:lpstr>_3e588f48_5b47_4e13_ab21_55c135645d97</vt:lpstr>
      <vt:lpstr>_3f14779a_3657_4ee9_b857_6b95d77074db</vt:lpstr>
      <vt:lpstr>_3f450a54_eabe_42be_b6a5_18c086a5d786</vt:lpstr>
      <vt:lpstr>_3f9fd489_98c3_4a7e_b83d_9d71d6a38749</vt:lpstr>
      <vt:lpstr>_3fd30741_73e2_456a_bde5_e2500a98fec9</vt:lpstr>
      <vt:lpstr>_41035b85_dee5_4987_975b_e8a43c433c05</vt:lpstr>
      <vt:lpstr>_4142b5d6_b3a2_4804_93e1_6abaf2166d4c</vt:lpstr>
      <vt:lpstr>_423d3c20_41cf_4997_a293_9b1150fb8eaa</vt:lpstr>
      <vt:lpstr>_4266c6da_54ca_4a1a_a567_1b51c0445aba</vt:lpstr>
      <vt:lpstr>_4328025e_31a9_4656_9da6_43a7b71a143c</vt:lpstr>
      <vt:lpstr>_4669ab5f_f3bf_478b_89d3_7d3605c19de3</vt:lpstr>
      <vt:lpstr>_46b006c0_8d5a_43fb_803c_8de795b9bb31</vt:lpstr>
      <vt:lpstr>_46e3f83a_7da1_42fd_9414_bee531c9d419</vt:lpstr>
      <vt:lpstr>_476c9d7a_b681_43ce_bd81_cb5c5f864db7</vt:lpstr>
      <vt:lpstr>_47deab8b_5576_4154_a23c_955e1b8ae87d</vt:lpstr>
      <vt:lpstr>_48c10acb_0239_43bd_b1e5_78cda5a58d6a</vt:lpstr>
      <vt:lpstr>_493718d5_8d74_4e5b_a628_d7a62c064791</vt:lpstr>
      <vt:lpstr>_4994889e_24bf_4e57_b5fe_4d250c0b598a</vt:lpstr>
      <vt:lpstr>_49c180e4_6756_4b15_9899_7d02a2376717</vt:lpstr>
      <vt:lpstr>_4af41944_42f7_4e99_8627_878d677a4e30</vt:lpstr>
      <vt:lpstr>_4b36df75_ea3b_4116_b8ac_4a66abe762ad</vt:lpstr>
      <vt:lpstr>_4b7bb144_c4f2_43ec_aa53_4cd0ce38b239</vt:lpstr>
      <vt:lpstr>_4d0cf32e_0e05_456f_b4d1_14bd4c608721</vt:lpstr>
      <vt:lpstr>_4db5cf38_f801_4806_bf2c_599132967e52</vt:lpstr>
      <vt:lpstr>_4e0083d7_1d55_466c_9f41_d6713c9418d1</vt:lpstr>
      <vt:lpstr>_4e28d14a_809b_451a_94f7_5adb1a78a192</vt:lpstr>
      <vt:lpstr>_4e3ce3cc_8312_431b_a087_d993964fb260</vt:lpstr>
      <vt:lpstr>_4e82750a_5fea_44c6_80cf_72f682152f92</vt:lpstr>
      <vt:lpstr>_4ede0df7_bdae_485c_a6aa_cd381b32466f</vt:lpstr>
      <vt:lpstr>_4f36af19_06bf_4c59_990d_586822b3d259</vt:lpstr>
      <vt:lpstr>_4f63865c_55fd_464f_93e9_b2225fc74687</vt:lpstr>
      <vt:lpstr>_50db2e80_c834_4e54_81d0_095d3a449508</vt:lpstr>
      <vt:lpstr>_51b611bd_a560_42d0_9976_577e62d2b71d</vt:lpstr>
      <vt:lpstr>_52d6fc62_59f3_4757_a084_a8aeafb48d9b</vt:lpstr>
      <vt:lpstr>_53066892_24de_428a_ae98_ea86638a4c62</vt:lpstr>
      <vt:lpstr>_53737226_720f_44cb_8b6f_c2a7829a2378</vt:lpstr>
      <vt:lpstr>_5486feae_3dbd_4704_9f21_63bc76d59ea7</vt:lpstr>
      <vt:lpstr>_54eeb97e_db74_4058_898e_3c70d10a60fb</vt:lpstr>
      <vt:lpstr>_56054dfa_b687_4a06_b8be_e876776b18ab</vt:lpstr>
      <vt:lpstr>_564b0f85_8e08_4b67_8536_37f9c9c896e7</vt:lpstr>
      <vt:lpstr>_57279062_e326_494d_97d1_9dfc8942bd33</vt:lpstr>
      <vt:lpstr>_572e42ad_37ba_41a9_bff2_b341932489fa</vt:lpstr>
      <vt:lpstr>_59a28839_db65_45dc_8a19_59cbc682c3a6</vt:lpstr>
      <vt:lpstr>_5b7646f1_deb1_444c_8f7b_face02ce60fb</vt:lpstr>
      <vt:lpstr>_5bdd240d_fc66_4b36_8d87_3013bbac9fbc</vt:lpstr>
      <vt:lpstr>_5d657817_9a27_4b37_bcd4_b55f78d6ac1b</vt:lpstr>
      <vt:lpstr>_5da2fc81_49b6_4671_89eb_7b28c003e9be</vt:lpstr>
      <vt:lpstr>_5e59b3d2_3706_4a8c_932c_fdb0f6aa3c16</vt:lpstr>
      <vt:lpstr>_6017e447_f4b2_4605_8be3_67be82447dcf</vt:lpstr>
      <vt:lpstr>_60cca16c_2bbf_4012_b9ed_84b4cc4c6513</vt:lpstr>
      <vt:lpstr>_616adcc7_34de_4b6d_b9e7_5b8149c795b2</vt:lpstr>
      <vt:lpstr>_62fc5abc_c22f_4886_8298_ae4140ce6a16</vt:lpstr>
      <vt:lpstr>_63de57f1_547d_4bd8_8c72_4f7979df3206</vt:lpstr>
      <vt:lpstr>_651c1cff_29dc_4f61_8994_ff4aa592187f</vt:lpstr>
      <vt:lpstr>_654bca83_10b5_4fb3_962f_80e82dfc63ce</vt:lpstr>
      <vt:lpstr>_6610fb82_a604_47fc_8eb9_548299e9c8fb</vt:lpstr>
      <vt:lpstr>_66c05feb_5ba4_4d15_8d33_a4f0ff5f795a</vt:lpstr>
      <vt:lpstr>_66d474de_58df_4c88_bfd9_511496d516be</vt:lpstr>
      <vt:lpstr>_6817dc8a_703d_4192_a2a8_a72a907275fb</vt:lpstr>
      <vt:lpstr>_6834aec6_db58_4138_a983_eb16ae5d5835</vt:lpstr>
      <vt:lpstr>_68bb383a_3ad0_4aa4_a4ff_b1656cee145b</vt:lpstr>
      <vt:lpstr>_6a3dda26_b269_4afa_8b05_c602a881a167</vt:lpstr>
      <vt:lpstr>_6ac60fe2_d872_4a35_a5e2_7132294649ec</vt:lpstr>
      <vt:lpstr>_6b293db8_2064_47cb_abbc_3f4c6d0caeda</vt:lpstr>
      <vt:lpstr>_6c432057_801a_4b50_8cf7_6f6149d7c40a</vt:lpstr>
      <vt:lpstr>_6e6943dc_a39b_4021_932f_cfd2e12ee608</vt:lpstr>
      <vt:lpstr>_6ef1d655_3a91_47b3_8d8b_295435055776</vt:lpstr>
      <vt:lpstr>_6f41a97e_60db_4ff9_9cb8_8489c1984cb4</vt:lpstr>
      <vt:lpstr>_6f7ec15b_c268_485e_b0b1_4f72a84c4bc6</vt:lpstr>
      <vt:lpstr>_708bc3f4_3b2b_4cbe_89e1_1871c272480d</vt:lpstr>
      <vt:lpstr>_71b6afba_85be_4c4b_9b19_636242058b4f</vt:lpstr>
      <vt:lpstr>_71f71c2d_dcf4_4a63_80db_1e83ba043a1d</vt:lpstr>
      <vt:lpstr>_7229c5f0_1cfd_41e2_b5fe_a739cdd4cb93</vt:lpstr>
      <vt:lpstr>_73b8f8b2_6e79_470e_91d5_fe608e8a3a44</vt:lpstr>
      <vt:lpstr>_73ed6a72_5bb2_4e78_b64b_57d38f0409a1</vt:lpstr>
      <vt:lpstr>_75127888_d602_45ff_b831_0b6cb5ca1689</vt:lpstr>
      <vt:lpstr>_75417d5f_8186_4610_b9ba_588590a586ac</vt:lpstr>
      <vt:lpstr>_75e01dac_a196_4485_8c4e_3c8181e382da</vt:lpstr>
      <vt:lpstr>_7638a94a_e06b_4d66_97b8_ac609d3da203</vt:lpstr>
      <vt:lpstr>_7643b6aa_7bef_476f_ad52_f8748c078a19</vt:lpstr>
      <vt:lpstr>_76ec722d_231e_43e2_a272_cb3feef456da</vt:lpstr>
      <vt:lpstr>_77290f0f_e3b8_410c_9e2a_f33b99973795</vt:lpstr>
      <vt:lpstr>_779b0207_1267_4760_b2e2_850e0608884a</vt:lpstr>
      <vt:lpstr>_7920b793_d507_4f7a_99e2_756c9f466e52</vt:lpstr>
      <vt:lpstr>_795b5b72_7a48_4bf6_8738_b2f153e5474a</vt:lpstr>
      <vt:lpstr>_7966289a_2370_43a9_84dd_40ef53afb02e</vt:lpstr>
      <vt:lpstr>_7abccd6d_b26a_464a_a34f_823b62ef9461</vt:lpstr>
      <vt:lpstr>_7b9593e5_e6f7_4cc0_a365_ac1f2318e3f6</vt:lpstr>
      <vt:lpstr>_7cdc6ffc_7316_43a3_8c10_94815252d4bc</vt:lpstr>
      <vt:lpstr>_7dd1a1e8_b3e5_4977_b435_92933762fedb</vt:lpstr>
      <vt:lpstr>_7ea43aa2_3fad_4650_821c_ea2dc5b2b6d6</vt:lpstr>
      <vt:lpstr>_7fc44159_eb0c_4ec6_937c_83795558bd60</vt:lpstr>
      <vt:lpstr>_816ae47f_8ff2_403e_9d4c_2ffd510e7900</vt:lpstr>
      <vt:lpstr>_822ff279_9d1f_42b1_93c4_132f468dffca</vt:lpstr>
      <vt:lpstr>_8273a11c_a030_45ba_bf8f_2b577e1aa93b</vt:lpstr>
      <vt:lpstr>_8275e2f9_07b9_4fec_af79_daf5bf5849e5</vt:lpstr>
      <vt:lpstr>_82b810a8_4ed0_4323_bc38_7e1a937be1f8</vt:lpstr>
      <vt:lpstr>_82c6fe25_167b_4681_a81d_dd3a270eb612</vt:lpstr>
      <vt:lpstr>_83a8b122_8cd9_4c5d_9e26_19949421dbb8</vt:lpstr>
      <vt:lpstr>_842ebf54_5f95_4c1e_a498_e2f9786043b8</vt:lpstr>
      <vt:lpstr>_844af095_2d13_4e2f_ae22_27b26df79779</vt:lpstr>
      <vt:lpstr>_84592985_545c_4142_977f_19911c1d7be1</vt:lpstr>
      <vt:lpstr>_85dddee6_5e50_414d_af9f_ec761d50a3f0</vt:lpstr>
      <vt:lpstr>_862ffe01_c829_453b_8951_9acfdd7e0f24</vt:lpstr>
      <vt:lpstr>_864425d0_252a_4246_909e_cc0826e707f2</vt:lpstr>
      <vt:lpstr>_864a610c_7ddb_4dd2_ada2_66e0cf299993</vt:lpstr>
      <vt:lpstr>_876c5893_c8a3_4066_ad24_31365064997d</vt:lpstr>
      <vt:lpstr>_87baeec3_d609_48e9_97d3_9acbc31c6bc4</vt:lpstr>
      <vt:lpstr>_88ed285f_de91_449e_84a4_7a52aed0ebf3</vt:lpstr>
      <vt:lpstr>_8945f316_fd9d_4e19_b3cd_c0c8202a52db</vt:lpstr>
      <vt:lpstr>_898e31a7_87d5_4417_b5a3_9c08b08d0c03</vt:lpstr>
      <vt:lpstr>_8a9ff9a8_7b42_4a34_a7bb_8f85ce3a36e0</vt:lpstr>
      <vt:lpstr>_8b8bd34d_1680_4bfe_8d4d_5d4a3a13532b</vt:lpstr>
      <vt:lpstr>_8c3e2d71_f42b_4fed_ab9e_8cc83025c9c7</vt:lpstr>
      <vt:lpstr>_8c83dafc_06c9_46d5_82dd_2edc4cdd71ef</vt:lpstr>
      <vt:lpstr>_8d086166_aaa3_4eec_872e_985dceb20c48</vt:lpstr>
      <vt:lpstr>_8d18a379_8755_4412_801e_3a24e67a6467</vt:lpstr>
      <vt:lpstr>_8d9f9399_d674_44d3_98fa_9bdc7c2dff17</vt:lpstr>
      <vt:lpstr>_8dd6c2fb_f50c_45b5_817d_78b26603c486</vt:lpstr>
      <vt:lpstr>_8f38a2c2_0833_4757_9f3f_fd2bfbb481ac</vt:lpstr>
      <vt:lpstr>_8f4065ff_50b1_4767_83af_862a3935b277</vt:lpstr>
      <vt:lpstr>_8fa4d884_a5b1_4041_8cad_fbf4720a13d4</vt:lpstr>
      <vt:lpstr>_9163a4e6_3076_442b_bf37_db0a0a62793a</vt:lpstr>
      <vt:lpstr>_930b7851_3ac3_4bcf_9e4b_22a06ac50203</vt:lpstr>
      <vt:lpstr>_95a49378_9a3f_4412_a549_0577663ad28e</vt:lpstr>
      <vt:lpstr>_979ccfd5_b55a_4492_8e26_a6633c09ca4c</vt:lpstr>
      <vt:lpstr>_97db3924_742c_4f61_af12_dab7752ccc44</vt:lpstr>
      <vt:lpstr>_98dd2794_3fe3_445a_8e9e_0ebaa7f08eb6</vt:lpstr>
      <vt:lpstr>_99c3b064_facc_46ff_8835_927313074f4d</vt:lpstr>
      <vt:lpstr>_9a975b68_4a25_421c_bf56_ce3e9602ca12</vt:lpstr>
      <vt:lpstr>_9c8612d6_cb9f_4fcd_b707_4fdfc8d07b47</vt:lpstr>
      <vt:lpstr>_9c99db0f_f85b_4867_9f4b_773a2049f2ad</vt:lpstr>
      <vt:lpstr>_9cc45f22_4486_45fa_ba65_bfb65df72ba8</vt:lpstr>
      <vt:lpstr>_9d5a644f_9e3c_487b_9af4_779a60541f4e</vt:lpstr>
      <vt:lpstr>_9f9fdd59_86c9_4295_b308_3619d68d6aaf</vt:lpstr>
      <vt:lpstr>_9ff47b3a_d28b_411b_a98b_bf4244606f53</vt:lpstr>
      <vt:lpstr>_a03a6191_0fac_4b3d_8708_48fbb91918a6</vt:lpstr>
      <vt:lpstr>_a06ae70f_aaf6_4179_9a0c_964df3537fbf</vt:lpstr>
      <vt:lpstr>_a06d7903_f4dc_429c_b13c_c30db338eb1e</vt:lpstr>
      <vt:lpstr>_a395564a_2e4f_42b7_9d4d_76ed548224d3</vt:lpstr>
      <vt:lpstr>_a3bb9706_a655_4815_ac17_285a5395dd17</vt:lpstr>
      <vt:lpstr>_a453bbe4_4a2a_4ee3_9728_f518965085eb</vt:lpstr>
      <vt:lpstr>_a676465c_2e79_4840_afcd_6eb0129d896a</vt:lpstr>
      <vt:lpstr>_a6b20fb9_370d_458d_9f1c_8b11b3cb6b04</vt:lpstr>
      <vt:lpstr>_a80237bb_7952_4c04_9a7a_1cdad38cbd16</vt:lpstr>
      <vt:lpstr>_a832b80c_0523_4735_817a_20d55c98a2a0</vt:lpstr>
      <vt:lpstr>_a86b22e2_303c_4ca2_a5b4_68500481e301</vt:lpstr>
      <vt:lpstr>_a89648be_f01a_48dc_be25_9a6736d2a902</vt:lpstr>
      <vt:lpstr>_a8f46077_3c03_49ff_b812_2b8ac08cae66</vt:lpstr>
      <vt:lpstr>_aa851c4c_b217_403a_b1a9_9bf3e33b8022</vt:lpstr>
      <vt:lpstr>_abbd2de4_555f_487e_a305_ee28249928f4</vt:lpstr>
      <vt:lpstr>_abcb1332_3cc3_40cb_9eb6_e49185148047</vt:lpstr>
      <vt:lpstr>_ac5ba2d1_98f0_4aa2_a6c2_322cafcae1b8</vt:lpstr>
      <vt:lpstr>_aca578a2_431f_4e65_aec3_fe793d0f6c0f</vt:lpstr>
      <vt:lpstr>_aca742d7_5b19_4aa5_8a32_739546d173c7</vt:lpstr>
      <vt:lpstr>_aca7f1bf_77d4_41d2_b85a_8fc4694aaa5d</vt:lpstr>
      <vt:lpstr>_ad718d62_e2fd_4c3a_a018_8c8f5eec5644</vt:lpstr>
      <vt:lpstr>_aef23396_73a2_4449_b64b_574e315ee717</vt:lpstr>
      <vt:lpstr>_af4893e4_fb2a_43c4_a459_75a79635184d</vt:lpstr>
      <vt:lpstr>_b01f6605_c50f_49e5_8841_306b902e21b5</vt:lpstr>
      <vt:lpstr>_b0483c5a_df94_4f99_8593_1b5f790a1a8b</vt:lpstr>
      <vt:lpstr>_b11cf680_a844_40de_8411_c7f96b2201c9</vt:lpstr>
      <vt:lpstr>_b184a48f_c367_42e0_abea_de10491cdb89</vt:lpstr>
      <vt:lpstr>_b25b57c0_b3c6_4bd0_84af_ecd0c047480e</vt:lpstr>
      <vt:lpstr>_b29140ce_2067_4616_98b2_f6e9312dff45</vt:lpstr>
      <vt:lpstr>_b2dcf42e_b53d_4d97_b0ac_dd70231fb7f7</vt:lpstr>
      <vt:lpstr>_b4a871df_6a0f_4103_a22f_8f40cae6fea8</vt:lpstr>
      <vt:lpstr>_b4d46ca2_f06b_4572_9f1c_bea02c988104</vt:lpstr>
      <vt:lpstr>_b5821112_3c0f_46ea_8691_81e5396982ed</vt:lpstr>
      <vt:lpstr>_b5d7ccdc_a32e_472a_bfb8_713bf102e390</vt:lpstr>
      <vt:lpstr>_b5e8f7c0_1f6c_4f34_9e09_d35ca3f3eb39</vt:lpstr>
      <vt:lpstr>_b630336b_3644_4bf6_8d7c_9c418ad44fc5</vt:lpstr>
      <vt:lpstr>_b68b7d29_cf0f_4ac6_ad8c_f148e1c62ae1</vt:lpstr>
      <vt:lpstr>_b6919358_cf97_4469_b8d0_568a7fbf797c</vt:lpstr>
      <vt:lpstr>_b7c884df_0596_4c3a_9650_e479a325ad12</vt:lpstr>
      <vt:lpstr>_b88374ec_47cc_43db_8a49_31b8f7dfbe2a</vt:lpstr>
      <vt:lpstr>_b934b5c4_3a3d_4290_b4f5_665f1fa1d8f9</vt:lpstr>
      <vt:lpstr>_b9568051_a72c_4c87_bd12_0a431f6a32e6</vt:lpstr>
      <vt:lpstr>_b9c6b527_c2c5_4200_bb21_b9257f2bb2c1</vt:lpstr>
      <vt:lpstr>_ba991538_8d20_47dc_8a22_03bf80508d2c</vt:lpstr>
      <vt:lpstr>_bcc44ce4_7811_4a37_b19a_adb1c9975c5c</vt:lpstr>
      <vt:lpstr>_bd8c6a42_6cde_4c17_9f1a_04e7b83fd063</vt:lpstr>
      <vt:lpstr>_bde8eea6_59dc_41d3_9c11_f259a774807f</vt:lpstr>
      <vt:lpstr>_bdfc469c_2579_427e_b601_2c7e407ccd8f</vt:lpstr>
      <vt:lpstr>_be50546c_31c0_486d_bfdf_73f44f0cb8fc</vt:lpstr>
      <vt:lpstr>_be67395e_f578_42fc_bfe7_912f09db8571</vt:lpstr>
      <vt:lpstr>_bef2cdda_6c4d_45cf_b550_ea24e68795bf</vt:lpstr>
      <vt:lpstr>_bf857707_f3ed_43ba_b26e_78e553c3b599</vt:lpstr>
      <vt:lpstr>_c021eee3_85ca_4b4c_871f_c2ca4000adb3</vt:lpstr>
      <vt:lpstr>_c1e3d9da_0aa8_4938_92fd_28ad968bd219</vt:lpstr>
      <vt:lpstr>_c203bb8b_fb5b_4846_b4c2_944ce13f32a1</vt:lpstr>
      <vt:lpstr>_c2cb0bb7_8726_465b_941d_b2ba7942b23a</vt:lpstr>
      <vt:lpstr>_c438aaa1_5662_46ac_b40e_79add5b8ca04</vt:lpstr>
      <vt:lpstr>_c54b79a9_16fb_4971_a35c_a5374fd294a1</vt:lpstr>
      <vt:lpstr>_c68c9230_a81a_494e_9d15_a3b3f7da6cca</vt:lpstr>
      <vt:lpstr>_c7239f8e_e972_4d0a_ac9c_049341720ca8</vt:lpstr>
      <vt:lpstr>_c811d6c6_78b7_497a_b948_2c1cd9a8b3fc</vt:lpstr>
      <vt:lpstr>_c86327a0_756e_47de_9960_fc50ad31348d</vt:lpstr>
      <vt:lpstr>_c904cc72_9432_420c_93d8_3f5f3946db88</vt:lpstr>
      <vt:lpstr>_c92aee90_9ab7_4c5b_90be_8f181e56b287</vt:lpstr>
      <vt:lpstr>_c9d79eb1_3994_43e1_b6a7_64405b440e20</vt:lpstr>
      <vt:lpstr>_ca2f1178_d2c3_4967_b806_edc7d837cc71</vt:lpstr>
      <vt:lpstr>_ca4ab06b_5324_40ab_a432_1139d7cb9e9a</vt:lpstr>
      <vt:lpstr>_cbe75001_1b1f_4684_b8fc_dd97cd572e08</vt:lpstr>
      <vt:lpstr>_cc652be8_c987_44b0_a7b8_b38f24a774fd</vt:lpstr>
      <vt:lpstr>_cf337c18_bbd6_41ea_aeb8_6889dc68b851</vt:lpstr>
      <vt:lpstr>_cfcb4c96_c88e_4a35_803a_a889e9dd7d09</vt:lpstr>
      <vt:lpstr>_d0af162b_ba98_4147_a6fc_7c6ff1aaf471</vt:lpstr>
      <vt:lpstr>_d0e6db09_4210_45d4_bc55_3258a5a7becd</vt:lpstr>
      <vt:lpstr>_d1020d70_3fc5_4f3c_998e_c1e32cc621f2</vt:lpstr>
      <vt:lpstr>_d24f669d_00e1_4357_b04c_2c97c933dfec</vt:lpstr>
      <vt:lpstr>_d3a30769_9e61_4d67_be66_32b431300821</vt:lpstr>
      <vt:lpstr>_d3eb7cad_d1db_4bc0_b960_bce22b805e0e</vt:lpstr>
      <vt:lpstr>_d407dcef_f967_4b37_9b98_a68a901a7a44</vt:lpstr>
      <vt:lpstr>_d41cf6ed_fe21_4aad_a880_5bf28d133b94</vt:lpstr>
      <vt:lpstr>_d55f73ea_40dd_46a0_b46b_1f915532d5da</vt:lpstr>
      <vt:lpstr>_d57e65c4_25a7_4d64_a885_cf577ee62283</vt:lpstr>
      <vt:lpstr>_d62bbd88_c7fe_4846_8ed9_76818d8946c8</vt:lpstr>
      <vt:lpstr>_d72177c9_4374_45f7_b5a5_f0b6222e9566</vt:lpstr>
      <vt:lpstr>_d87efec4_c031_4381_b43e_3ae3f8a86788</vt:lpstr>
      <vt:lpstr>_d8b44ed0_a865_499e_aa2c_09925ed64c24</vt:lpstr>
      <vt:lpstr>_d8f3b323_94ba_4c08_b760_0447353ff6ee</vt:lpstr>
      <vt:lpstr>_d8fd749f_f8d5_4232_b69a_8b62a79328ac</vt:lpstr>
      <vt:lpstr>_d9225ee9_4711_40fa_bb89_6747c9d62bad</vt:lpstr>
      <vt:lpstr>_d93c4c11_f795_4c65_88eb_c43040eba27e</vt:lpstr>
      <vt:lpstr>_da1fbc0d_b853_4aec_a0fa_4471ef7dbf35</vt:lpstr>
      <vt:lpstr>_daae6694_aad0_48b5_b679_94999f870976</vt:lpstr>
      <vt:lpstr>_db4e2d75_1080_4f7d_bbb6_279cfc0396d6</vt:lpstr>
      <vt:lpstr>_db554049_85ce_4129_b1fc_a4968be4421e</vt:lpstr>
      <vt:lpstr>_dbe1d51c_e6c5_4bb2_a9ef_e1ea7c79ffe4</vt:lpstr>
      <vt:lpstr>_dc25d21c_45d9_4b57_9fa2_820fd10faadb</vt:lpstr>
      <vt:lpstr>_dc2a7f24_ba27_4952_af95_2f5f2a447e95</vt:lpstr>
      <vt:lpstr>_dd5cbb23_508a_4a49_9ee3_de02706f296e</vt:lpstr>
      <vt:lpstr>_de8310b5_e4d3_4b94_b262_26a424148ac2</vt:lpstr>
      <vt:lpstr>_e0977557_e4c5_4ef4_9559_6de2a1c73a50</vt:lpstr>
      <vt:lpstr>_e0bc3c4f_03b9_401c_9444_2ae25857d1f6</vt:lpstr>
      <vt:lpstr>_e1369199_9199_4522_8093_a9305b6b0ad3</vt:lpstr>
      <vt:lpstr>_e1b18bf0_c01a_41f9_9d0f_7ff41a4c9212</vt:lpstr>
      <vt:lpstr>_e2f4a6c9_b971_491e_a3b4_1227bbe38c83</vt:lpstr>
      <vt:lpstr>_e3593433_048f_4c41_83d3_f74a839a639f</vt:lpstr>
      <vt:lpstr>_e3fd5f4b_01b0_4087_9e0e_fd0199800be6</vt:lpstr>
      <vt:lpstr>_e4b1e3b9_6a2a_43ea_8ece_3c48082dabab</vt:lpstr>
      <vt:lpstr>_e5e0e9c5_229b_41b4_a9b1_b5fd68f1f31c</vt:lpstr>
      <vt:lpstr>_e6620337_bf44_48f3_a7fd_0125cc2c6be7</vt:lpstr>
      <vt:lpstr>_e6d95e65_44bf_4846_b78f_816689d6036f</vt:lpstr>
      <vt:lpstr>_e87ea5ec_8175_4472_bb44_1f8c96df1ee4</vt:lpstr>
      <vt:lpstr>_e958af96_3743_4cf7_bdb7_42273b92aeda</vt:lpstr>
      <vt:lpstr>_ea0a6aff_050a_4e7c_bb67_efe887a6ff8c</vt:lpstr>
      <vt:lpstr>_ea72c56b_d1e9_4c5d_ba1d_cc707a1c7a52</vt:lpstr>
      <vt:lpstr>_eab21347_0473_4b4a_b4eb_6c1a24a63d27</vt:lpstr>
      <vt:lpstr>_eabb6097_6646_49fe_9d42_cce1d696601b</vt:lpstr>
      <vt:lpstr>_eac8e410_a131_431a_b1c9_590f4d486ca3</vt:lpstr>
      <vt:lpstr>_eb940844_13db_4509_a1c4_ff0a8c68abd7</vt:lpstr>
      <vt:lpstr>_ec317833_0071_4b2e_932c_62684bcb2384</vt:lpstr>
      <vt:lpstr>_ec76c0ec_f1db_41e2_a79d_43833dafa6c1</vt:lpstr>
      <vt:lpstr>_ed09b4d5_db81_4d6b_abe7_cdd26051ea3a</vt:lpstr>
      <vt:lpstr>_ed0f40d6_45a1_4737_908f_0fb3a2e7f6d7</vt:lpstr>
      <vt:lpstr>_edacc156_af86_4bf8_90dd_b9a22fc62817</vt:lpstr>
      <vt:lpstr>_eecf7cf0_e9be_48ee_b1b4_c9465f1f4e45</vt:lpstr>
      <vt:lpstr>_f01d1473_f9e7_453c_95a5_ada7b865eabb</vt:lpstr>
      <vt:lpstr>_f1c519aa_961b_42b6_a4f4_d9f451ddf622</vt:lpstr>
      <vt:lpstr>_f1de9552_9dee_457d_a62e_99567a2c1e69</vt:lpstr>
      <vt:lpstr>_f2045cc5_f4d7_4b1d_8aeb_d44e7918995b</vt:lpstr>
      <vt:lpstr>_f21c8db1_2baf_45f9_a210_b096e419362b</vt:lpstr>
      <vt:lpstr>_f25f0134_a952_4eb1_bd5d_4a854d76f318</vt:lpstr>
      <vt:lpstr>_f2e17f54_33e5_4fb3_8547_527de2a7d0ac</vt:lpstr>
      <vt:lpstr>_f3654abd_3fbc_41ef_a2e7_0d54ea478341</vt:lpstr>
      <vt:lpstr>_f3aa8cb8_9b47_4b8e_b8b6_eb980ce8ad79</vt:lpstr>
      <vt:lpstr>_f58d18c7_1d35_433b_a6a3_d9e3f83484c8</vt:lpstr>
      <vt:lpstr>_f597b0f5_0c73_475b_ae28_45f5ed40876e</vt:lpstr>
      <vt:lpstr>_f8d7ef06_1dee_470c_8158_06415f88b21a</vt:lpstr>
      <vt:lpstr>_f8da171f_1ef1_4701_824e_35a927e47c50</vt:lpstr>
      <vt:lpstr>_f9a537b9_3e07_436d_978d_cc0a4695b6eb</vt:lpstr>
      <vt:lpstr>_fba43122_7879_4bc6_ab59_ece879d4dafd</vt:lpstr>
      <vt:lpstr>_fccfb4fa_0a30_41be_9334_74bc5779fbd3</vt:lpstr>
      <vt:lpstr>_fd286dae_26cb_4aad_a5f8_c4e877a2e920</vt:lpstr>
      <vt:lpstr>_fdaed59b_d483_4f18_8960_9dec90ac9bf3</vt:lpstr>
      <vt:lpstr>_fe1fc4f2_e57c_4328_acb9_6e901a0a2e1c</vt:lpstr>
      <vt:lpstr>_fe54ad0d_3f3e_403b_8c5a_3ee1b37390d2</vt:lpstr>
      <vt:lpstr>_ff85bbe8_e093_4bde_9ecb_ca8f310bef73</vt:lpstr>
      <vt:lpstr>_ff85dfd2_7a0e_4ec1_ada1_39980e5d1634</vt:lpstr>
      <vt:lpstr>AIM_Coverage_Disaggregation__c.AIM_Year__c</vt:lpstr>
      <vt:lpstr>AIM_Coverage_Indicator__c.AIM_Deactivate_Indicator__c</vt:lpstr>
      <vt:lpstr>AIM_Coverage_Indicator__c.AIM_Geographic_Coverage__c</vt:lpstr>
      <vt:lpstr>AIM_Coverage_Indicator__c.AIM_Rating_Cumulation_Type__c</vt:lpstr>
      <vt:lpstr>AIM_Coverage_Indicator__c.AIM_Year__c</vt:lpstr>
      <vt:lpstr>AIM_Coverage_Indicator_Targets_Results__c.AIM_Mark_if_target_is_TBD__c</vt:lpstr>
      <vt:lpstr>AIM_Grant_Revision__c.aim_revision_type__c</vt:lpstr>
      <vt:lpstr>AIM_Impact_Disaggregation__c.AIM_Baseline_Year__c</vt:lpstr>
      <vt:lpstr>AIM_Impact_Indicator__c.AIM_Baseline_Year__c</vt:lpstr>
      <vt:lpstr>AIM_Impact_Indicator__c.AIM_Deactivate_indicator__c</vt:lpstr>
      <vt:lpstr>AIM_Impact_Indicator_Targets_Results__c.AIM_Mark_if_target_is_TBD__c</vt:lpstr>
      <vt:lpstr>AIM_Impact_Indicator_Targets_Results__c.AIM_Year_of_Target__c</vt:lpstr>
      <vt:lpstr>AIM_Impact_Outcome_References__c.AIM_Data_Type_Target__c</vt:lpstr>
      <vt:lpstr>AIM_Key_Activity_Milestone__c.AIM_De_activate_Key_Activity__c</vt:lpstr>
      <vt:lpstr>AIM_Module_Coverage_Interventio_Comp_Ref__c.AIM_Data_Type__c</vt:lpstr>
      <vt:lpstr>AIM_Module_Coverage_Interventio_Comp_Ref__c.Coverage.AIM_Data_Type__c</vt:lpstr>
      <vt:lpstr>AIM_Module_Coverage_Interventio_Comp_Ref__c.Intervention.AIM_Data_Type__c</vt:lpstr>
      <vt:lpstr>AIM_Module_Coverage_Interventio_Comp_Ref__c.Master.AIM_Data_Type__c</vt:lpstr>
      <vt:lpstr>AIM_Module_Coverage_Interventio_Comp_Ref__c.Module.AIM_Data_Type__c</vt:lpstr>
      <vt:lpstr>AIM_Outcome_Disaggregation__c.AIM_Baseline_Year__c</vt:lpstr>
      <vt:lpstr>AIM_Outcome_Indicator__c.AIM_Baseline_Year__c</vt:lpstr>
      <vt:lpstr>AIM_Outcome_Indicator__c.AIM_Deactivate_indicator__c</vt:lpstr>
      <vt:lpstr>AIM_Outcome_Indicator_Targets_Result__c.AIM_Mark_if_target_is_TBD__c</vt:lpstr>
      <vt:lpstr>AIM_Outcome_Indicator_Targets_Result__c.AIM_Year_of_Target__c</vt:lpstr>
      <vt:lpstr>CoverageColumn</vt:lpstr>
      <vt:lpstr>CoverageStart</vt:lpstr>
      <vt:lpstr>'Account Role'!Extract</vt:lpstr>
      <vt:lpstr>KeyActivityColumn</vt:lpstr>
      <vt:lpstr>KeyActivityStart</vt:lpstr>
      <vt:lpstr>'Coverage Indicators - Section D'!List</vt:lpstr>
      <vt:lpstr>List</vt:lpstr>
      <vt:lpstr>ModuleColumn</vt:lpstr>
      <vt:lpstr>ModuleStart</vt:lpstr>
      <vt:lpstr>PICKLISTKEYVALUEPAIR</vt:lpstr>
      <vt:lpstr>' Disaggregation - Section E'!Print_Area</vt:lpstr>
      <vt:lpstr>'Coverage Indicators - Section D'!Print_Area</vt:lpstr>
      <vt:lpstr>'Impact Indicators - Section B'!Print_Area</vt:lpstr>
      <vt:lpstr>'Outcome Indicators - Section C'!Print_Area</vt:lpstr>
      <vt:lpstr>'Overview - Section A'!Print_Area</vt:lpstr>
      <vt:lpstr>'Print View'!Print_Area</vt:lpstr>
      <vt:lpstr>XAuthorInvalidPicklistData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HIV Grant Performance Framework 2018-2021</dc:title>
  <dc:subject/>
  <dc:creator>UNDP and Global Fund</dc:creator>
  <cp:lastModifiedBy>Eliana Smith Oviedo</cp:lastModifiedBy>
  <cp:lastPrinted>2017-08-21T16:24:00Z</cp:lastPrinted>
  <dcterms:created xsi:type="dcterms:W3CDTF">2016-09-24T07:20:04Z</dcterms:created>
  <dcterms:modified xsi:type="dcterms:W3CDTF">2018-05-29T10:16:39Z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y fmtid="{D5CDD505-2E9C-101B-9397-08002B2CF9AE}" pid="3" name="ContentTypeId">
    <vt:lpwstr>0x010100F075C04BA242A84ABD3293E3AD35CDA400AB50428DC784B44FAACCAA5FAE40C0590045B5E632B552204ABF0E616DD66BDA0F</vt:lpwstr>
  </property>
  <property fmtid="{D5CDD505-2E9C-101B-9397-08002B2CF9AE}" pid="4" name="UNDPCountry">
    <vt:lpwstr>1188;#Angola|bdb1d64c-37a7-484a-a46c-9daab0c4391c</vt:lpwstr>
  </property>
  <property fmtid="{D5CDD505-2E9C-101B-9397-08002B2CF9AE}" pid="5" name="UndpDocTypeMM">
    <vt:lpwstr/>
  </property>
  <property fmtid="{D5CDD505-2E9C-101B-9397-08002B2CF9AE}" pid="6" name="UNDPDocumentCategory">
    <vt:lpwstr/>
  </property>
  <property fmtid="{D5CDD505-2E9C-101B-9397-08002B2CF9AE}" pid="7" name="UN Languages">
    <vt:lpwstr>1;#English|7f98b732-4b5b-4b70-ba90-a0eff09b5d2d</vt:lpwstr>
  </property>
  <property fmtid="{D5CDD505-2E9C-101B-9397-08002B2CF9AE}" pid="8" name="Operating Unit0">
    <vt:lpwstr>1180;#AGO|4de5a7ad-f8ca-476c-ad70-6218e5d60c8a</vt:lpwstr>
  </property>
  <property fmtid="{D5CDD505-2E9C-101B-9397-08002B2CF9AE}" pid="9" name="Atlas Document Status">
    <vt:lpwstr>763;#Draft|121d40a5-e62e-4d42-82e4-d6d12003de0a</vt:lpwstr>
  </property>
  <property fmtid="{D5CDD505-2E9C-101B-9397-08002B2CF9AE}" pid="10" name="Atlas Document Type">
    <vt:lpwstr>1113;#Annual/Multi-Year Workplan|32cd623a-3734-435b-a6ba-7b0d4a2fa8e7</vt:lpwstr>
  </property>
  <property fmtid="{D5CDD505-2E9C-101B-9397-08002B2CF9AE}" pid="11" name="UndpUnitMM">
    <vt:lpwstr>285;#Angola|14ca7157-bc79-4f71-b2ee-62fa400933bf</vt:lpwstr>
  </property>
  <property fmtid="{D5CDD505-2E9C-101B-9397-08002B2CF9AE}" pid="12" name="eRegFilingCodeMM">
    <vt:lpwstr/>
  </property>
  <property fmtid="{D5CDD505-2E9C-101B-9397-08002B2CF9AE}" pid="13" name="UNDPFocusAreas">
    <vt:lpwstr>448;#HIV/AIDS, human rights and gender|ed005621-67c1-4152-9291-fa03d85deda7</vt:lpwstr>
  </property>
  <property fmtid="{D5CDD505-2E9C-101B-9397-08002B2CF9AE}" pid="14" name="_dlc_DocIdItemGuid">
    <vt:lpwstr>692b9b33-07d9-4977-90e5-48f9bf4feec8</vt:lpwstr>
  </property>
  <property fmtid="{D5CDD505-2E9C-101B-9397-08002B2CF9AE}" pid="15" name="DocumentSetDescription">
    <vt:lpwstr/>
  </property>
  <property fmtid="{D5CDD505-2E9C-101B-9397-08002B2CF9AE}" pid="16" name="UnitTaxHTField0">
    <vt:lpwstr/>
  </property>
  <property fmtid="{D5CDD505-2E9C-101B-9397-08002B2CF9AE}" pid="17" name="Unit">
    <vt:lpwstr/>
  </property>
  <property fmtid="{D5CDD505-2E9C-101B-9397-08002B2CF9AE}" pid="18" name="URL">
    <vt:lpwstr/>
  </property>
</Properties>
</file>